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B4A86D69-19F5-45B3-9FD7-AB5A4698A5F2}" xr6:coauthVersionLast="47" xr6:coauthVersionMax="47" xr10:uidLastSave="{00000000-0000-0000-0000-000000000000}"/>
  <bookViews>
    <workbookView xWindow="14130" yWindow="180" windowWidth="14535" windowHeight="14490" xr2:uid="{00000000-000D-0000-FFFF-FFFF00000000}"/>
  </bookViews>
  <sheets>
    <sheet name="Active" sheetId="1" r:id="rId1"/>
    <sheet name="Q_fit (all)" sheetId="2" r:id="rId2"/>
    <sheet name="Active 2" sheetId="3" r:id="rId3"/>
    <sheet name="Q_fit (2)" sheetId="4" r:id="rId4"/>
    <sheet name="A (Kang)" sheetId="5" r:id="rId5"/>
    <sheet name="Q_fit (3)" sheetId="6" r:id="rId6"/>
    <sheet name="A (Kang) (2)" sheetId="7" r:id="rId7"/>
    <sheet name="Q_fit (6)" sheetId="8" r:id="rId8"/>
    <sheet name="A (Lister)" sheetId="9" r:id="rId9"/>
    <sheet name="Q_fit (4)" sheetId="10" r:id="rId10"/>
    <sheet name="A (Lister) (2)" sheetId="11" r:id="rId11"/>
    <sheet name="Broglia" sheetId="12" r:id="rId12"/>
    <sheet name="Q_fit (5)" sheetId="13" r:id="rId13"/>
    <sheet name="Sheet1" sheetId="14" r:id="rId14"/>
    <sheet name="BAV" sheetId="15" r:id="rId15"/>
  </sheets>
  <definedNames>
    <definedName name="solver_adj" localSheetId="4">'A (Kang)'!$E$11:$E$13</definedName>
    <definedName name="solver_adj" localSheetId="6">'A (Kang) (2)'!$E$11:$E$13</definedName>
    <definedName name="solver_adj" localSheetId="8">'A (Lister)'!$E$11:$E$13</definedName>
    <definedName name="solver_adj" localSheetId="10">'A (Lister) (2)'!$E$11:$E$13</definedName>
    <definedName name="solver_adj" localSheetId="0" hidden="1">Active!$E$11:$E$13</definedName>
    <definedName name="solver_adj" localSheetId="2">'Active 2'!$E$11:$E$13</definedName>
    <definedName name="solver_adj" localSheetId="11">Broglia!$E$11:$E$13</definedName>
    <definedName name="solver_cvg" localSheetId="4">0.001</definedName>
    <definedName name="solver_cvg" localSheetId="6">0.001</definedName>
    <definedName name="solver_cvg" localSheetId="8">0.001</definedName>
    <definedName name="solver_cvg" localSheetId="10">0.001</definedName>
    <definedName name="solver_cvg" localSheetId="0" hidden="1">0.001</definedName>
    <definedName name="solver_cvg" localSheetId="2">0.001</definedName>
    <definedName name="solver_cvg" localSheetId="11">0.001</definedName>
    <definedName name="solver_drv" localSheetId="4">1</definedName>
    <definedName name="solver_drv" localSheetId="6">1</definedName>
    <definedName name="solver_drv" localSheetId="8">1</definedName>
    <definedName name="solver_drv" localSheetId="10">1</definedName>
    <definedName name="solver_drv" localSheetId="0" hidden="1">1</definedName>
    <definedName name="solver_drv" localSheetId="2">1</definedName>
    <definedName name="solver_drv" localSheetId="11">1</definedName>
    <definedName name="solver_est" localSheetId="4">1</definedName>
    <definedName name="solver_est" localSheetId="6">1</definedName>
    <definedName name="solver_est" localSheetId="8">1</definedName>
    <definedName name="solver_est" localSheetId="10">1</definedName>
    <definedName name="solver_est" localSheetId="0" hidden="1">1</definedName>
    <definedName name="solver_est" localSheetId="2">1</definedName>
    <definedName name="solver_est" localSheetId="11">1</definedName>
    <definedName name="solver_itr" localSheetId="4">100</definedName>
    <definedName name="solver_itr" localSheetId="6">100</definedName>
    <definedName name="solver_itr" localSheetId="8">100</definedName>
    <definedName name="solver_itr" localSheetId="10">100</definedName>
    <definedName name="solver_itr" localSheetId="0" hidden="1">100</definedName>
    <definedName name="solver_itr" localSheetId="2">100</definedName>
    <definedName name="solver_itr" localSheetId="11">100</definedName>
    <definedName name="solver_lin" localSheetId="4">2</definedName>
    <definedName name="solver_lin" localSheetId="6">2</definedName>
    <definedName name="solver_lin" localSheetId="8">2</definedName>
    <definedName name="solver_lin" localSheetId="10">2</definedName>
    <definedName name="solver_lin" localSheetId="0" hidden="1">2</definedName>
    <definedName name="solver_lin" localSheetId="2">2</definedName>
    <definedName name="solver_lin" localSheetId="11">2</definedName>
    <definedName name="solver_neg" localSheetId="4">2</definedName>
    <definedName name="solver_neg" localSheetId="6">2</definedName>
    <definedName name="solver_neg" localSheetId="8">2</definedName>
    <definedName name="solver_neg" localSheetId="10">2</definedName>
    <definedName name="solver_neg" localSheetId="0" hidden="1">2</definedName>
    <definedName name="solver_neg" localSheetId="2">2</definedName>
    <definedName name="solver_neg" localSheetId="11">2</definedName>
    <definedName name="solver_num" localSheetId="4">0</definedName>
    <definedName name="solver_num" localSheetId="6">0</definedName>
    <definedName name="solver_num" localSheetId="8">0</definedName>
    <definedName name="solver_num" localSheetId="10">0</definedName>
    <definedName name="solver_num" localSheetId="0" hidden="1">0</definedName>
    <definedName name="solver_num" localSheetId="2">0</definedName>
    <definedName name="solver_num" localSheetId="11">0</definedName>
    <definedName name="solver_nwt" localSheetId="4">1</definedName>
    <definedName name="solver_nwt" localSheetId="6">1</definedName>
    <definedName name="solver_nwt" localSheetId="8">1</definedName>
    <definedName name="solver_nwt" localSheetId="10">1</definedName>
    <definedName name="solver_nwt" localSheetId="0" hidden="1">1</definedName>
    <definedName name="solver_nwt" localSheetId="2">1</definedName>
    <definedName name="solver_nwt" localSheetId="11">1</definedName>
    <definedName name="solver_opt" localSheetId="4">'A (Kang)'!$E$14</definedName>
    <definedName name="solver_opt" localSheetId="6">'A (Kang) (2)'!$E$14</definedName>
    <definedName name="solver_opt" localSheetId="8">'A (Lister)'!$E$14</definedName>
    <definedName name="solver_opt" localSheetId="10">'A (Lister) (2)'!$E$14</definedName>
    <definedName name="solver_opt" localSheetId="0" hidden="1">Active!$E$14</definedName>
    <definedName name="solver_opt" localSheetId="2">'Active 2'!$E$14</definedName>
    <definedName name="solver_opt" localSheetId="11">Broglia!$E$14</definedName>
    <definedName name="solver_pre" localSheetId="4">0.000001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0" hidden="1">0.000001</definedName>
    <definedName name="solver_pre" localSheetId="2">0.000001</definedName>
    <definedName name="solver_pre" localSheetId="11">0.000001</definedName>
    <definedName name="solver_scl" localSheetId="4">2</definedName>
    <definedName name="solver_scl" localSheetId="6">2</definedName>
    <definedName name="solver_scl" localSheetId="8">2</definedName>
    <definedName name="solver_scl" localSheetId="10">2</definedName>
    <definedName name="solver_scl" localSheetId="0" hidden="1">2</definedName>
    <definedName name="solver_scl" localSheetId="2">2</definedName>
    <definedName name="solver_scl" localSheetId="11">2</definedName>
    <definedName name="solver_sho" localSheetId="4">2</definedName>
    <definedName name="solver_sho" localSheetId="6">2</definedName>
    <definedName name="solver_sho" localSheetId="8">2</definedName>
    <definedName name="solver_sho" localSheetId="10">2</definedName>
    <definedName name="solver_sho" localSheetId="0" hidden="1">2</definedName>
    <definedName name="solver_sho" localSheetId="2">2</definedName>
    <definedName name="solver_sho" localSheetId="11">2</definedName>
    <definedName name="solver_tim" localSheetId="4">100</definedName>
    <definedName name="solver_tim" localSheetId="6">100</definedName>
    <definedName name="solver_tim" localSheetId="8">100</definedName>
    <definedName name="solver_tim" localSheetId="10">100</definedName>
    <definedName name="solver_tim" localSheetId="0" hidden="1">100</definedName>
    <definedName name="solver_tim" localSheetId="2">100</definedName>
    <definedName name="solver_tim" localSheetId="11">100</definedName>
    <definedName name="solver_tol" localSheetId="4">0.05</definedName>
    <definedName name="solver_tol" localSheetId="6">0.05</definedName>
    <definedName name="solver_tol" localSheetId="8">0.05</definedName>
    <definedName name="solver_tol" localSheetId="10">0.05</definedName>
    <definedName name="solver_tol" localSheetId="0" hidden="1">0.05</definedName>
    <definedName name="solver_tol" localSheetId="2">0.05</definedName>
    <definedName name="solver_tol" localSheetId="11">0.05</definedName>
    <definedName name="solver_typ" localSheetId="4">2</definedName>
    <definedName name="solver_typ" localSheetId="6">2</definedName>
    <definedName name="solver_typ" localSheetId="8">2</definedName>
    <definedName name="solver_typ" localSheetId="10">2</definedName>
    <definedName name="solver_typ" localSheetId="0" hidden="1">2</definedName>
    <definedName name="solver_typ" localSheetId="2">2</definedName>
    <definedName name="solver_typ" localSheetId="11">2</definedName>
    <definedName name="solver_val" localSheetId="4">0</definedName>
    <definedName name="solver_val" localSheetId="6">0</definedName>
    <definedName name="solver_val" localSheetId="8">0</definedName>
    <definedName name="solver_val" localSheetId="10">0</definedName>
    <definedName name="solver_val" localSheetId="0" hidden="1">0</definedName>
    <definedName name="solver_val" localSheetId="2">0</definedName>
    <definedName name="solver_val" localSheetId="11">0</definedName>
  </definedNames>
  <calcPr calcId="181029"/>
</workbook>
</file>

<file path=xl/calcChain.xml><?xml version="1.0" encoding="utf-8"?>
<calcChain xmlns="http://schemas.openxmlformats.org/spreadsheetml/2006/main">
  <c r="E407" i="1" l="1"/>
  <c r="F407" i="1" s="1"/>
  <c r="Q407" i="1"/>
  <c r="S407" i="1"/>
  <c r="E406" i="3"/>
  <c r="F406" i="3" s="1"/>
  <c r="Q406" i="3"/>
  <c r="S406" i="3"/>
  <c r="Q380" i="3"/>
  <c r="S380" i="3"/>
  <c r="Q395" i="3"/>
  <c r="S395" i="3"/>
  <c r="E396" i="3"/>
  <c r="F396" i="3" s="1"/>
  <c r="Q396" i="3"/>
  <c r="S396" i="3"/>
  <c r="Q397" i="3"/>
  <c r="S397" i="3"/>
  <c r="Q398" i="3"/>
  <c r="S398" i="3"/>
  <c r="Q399" i="3"/>
  <c r="S399" i="3"/>
  <c r="Q407" i="3"/>
  <c r="S407" i="3"/>
  <c r="Q408" i="3"/>
  <c r="S408" i="3"/>
  <c r="Q381" i="1"/>
  <c r="S381" i="1"/>
  <c r="Q396" i="1"/>
  <c r="S396" i="1"/>
  <c r="Q397" i="1"/>
  <c r="S397" i="1"/>
  <c r="Q398" i="1"/>
  <c r="S398" i="1"/>
  <c r="Q399" i="1"/>
  <c r="S399" i="1"/>
  <c r="Q400" i="1"/>
  <c r="S400" i="1"/>
  <c r="Q408" i="1"/>
  <c r="S408" i="1"/>
  <c r="Q363" i="3"/>
  <c r="S363" i="3"/>
  <c r="Q364" i="3"/>
  <c r="S364" i="3"/>
  <c r="Q365" i="3"/>
  <c r="S365" i="3"/>
  <c r="Q366" i="3"/>
  <c r="S366" i="3"/>
  <c r="Q367" i="3"/>
  <c r="S367" i="3"/>
  <c r="Q368" i="3"/>
  <c r="S368" i="3"/>
  <c r="Q369" i="3"/>
  <c r="S369" i="3"/>
  <c r="Q371" i="3"/>
  <c r="S371" i="3"/>
  <c r="Q379" i="3"/>
  <c r="S379" i="3"/>
  <c r="Q384" i="3"/>
  <c r="S384" i="3"/>
  <c r="E385" i="3"/>
  <c r="F385" i="3" s="1"/>
  <c r="G385" i="3" s="1"/>
  <c r="K385" i="3" s="1"/>
  <c r="Q385" i="3"/>
  <c r="S385" i="3"/>
  <c r="Q372" i="3"/>
  <c r="S372" i="3"/>
  <c r="E373" i="3"/>
  <c r="F373" i="3" s="1"/>
  <c r="Q373" i="3"/>
  <c r="S373" i="3"/>
  <c r="Q374" i="3"/>
  <c r="S374" i="3"/>
  <c r="Q375" i="3"/>
  <c r="S375" i="3"/>
  <c r="Q376" i="3"/>
  <c r="S376" i="3"/>
  <c r="Q377" i="3"/>
  <c r="S377" i="3"/>
  <c r="Q378" i="3"/>
  <c r="S378" i="3"/>
  <c r="Q381" i="3"/>
  <c r="S381" i="3"/>
  <c r="E382" i="3"/>
  <c r="F382" i="3" s="1"/>
  <c r="P382" i="3" s="1"/>
  <c r="Q382" i="3"/>
  <c r="S382" i="3"/>
  <c r="Q383" i="3"/>
  <c r="S383" i="3"/>
  <c r="E386" i="3"/>
  <c r="F386" i="3" s="1"/>
  <c r="G386" i="3" s="1"/>
  <c r="K386" i="3" s="1"/>
  <c r="Q386" i="3"/>
  <c r="S386" i="3"/>
  <c r="Q387" i="3"/>
  <c r="S387" i="3"/>
  <c r="Q388" i="3"/>
  <c r="S388" i="3"/>
  <c r="Q389" i="3"/>
  <c r="S389" i="3"/>
  <c r="E390" i="3"/>
  <c r="F390" i="3" s="1"/>
  <c r="Q390" i="3"/>
  <c r="S390" i="3"/>
  <c r="Q391" i="3"/>
  <c r="S391" i="3"/>
  <c r="Q392" i="3"/>
  <c r="S392" i="3"/>
  <c r="Q393" i="3"/>
  <c r="S393" i="3"/>
  <c r="Q394" i="3"/>
  <c r="S394" i="3"/>
  <c r="Q370" i="3"/>
  <c r="S370" i="3"/>
  <c r="Q405" i="3"/>
  <c r="S405" i="3"/>
  <c r="Q400" i="3"/>
  <c r="S400" i="3"/>
  <c r="Q401" i="3"/>
  <c r="S401" i="3"/>
  <c r="Q402" i="3"/>
  <c r="S402" i="3"/>
  <c r="Q403" i="3"/>
  <c r="S403" i="3"/>
  <c r="E404" i="3"/>
  <c r="F404" i="3" s="1"/>
  <c r="G404" i="3" s="1"/>
  <c r="K404" i="3" s="1"/>
  <c r="Q404" i="3"/>
  <c r="S404" i="3"/>
  <c r="Q401" i="1"/>
  <c r="S401" i="1"/>
  <c r="Q402" i="1"/>
  <c r="S402" i="1"/>
  <c r="Q403" i="1"/>
  <c r="S403" i="1"/>
  <c r="Q404" i="1"/>
  <c r="S404" i="1"/>
  <c r="Q405" i="1"/>
  <c r="S405" i="1"/>
  <c r="D9" i="1"/>
  <c r="C9" i="1"/>
  <c r="D11" i="1"/>
  <c r="D12" i="1"/>
  <c r="D13" i="1"/>
  <c r="Q406" i="1"/>
  <c r="S406" i="1"/>
  <c r="C7" i="1"/>
  <c r="C8" i="1"/>
  <c r="E291" i="1" s="1"/>
  <c r="E361" i="1"/>
  <c r="F361" i="1" s="1"/>
  <c r="G361" i="1" s="1"/>
  <c r="K361" i="1" s="1"/>
  <c r="E392" i="1"/>
  <c r="F392" i="1" s="1"/>
  <c r="G392" i="1" s="1"/>
  <c r="K392" i="1" s="1"/>
  <c r="S24" i="1"/>
  <c r="S25" i="1"/>
  <c r="S26" i="1"/>
  <c r="E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E64" i="1"/>
  <c r="S65" i="1"/>
  <c r="S66" i="1"/>
  <c r="S67" i="1"/>
  <c r="S68" i="1"/>
  <c r="S69" i="1"/>
  <c r="S70" i="1"/>
  <c r="S71" i="1"/>
  <c r="S72" i="1"/>
  <c r="S73" i="1"/>
  <c r="S74" i="1"/>
  <c r="S75" i="1"/>
  <c r="S76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E105" i="1"/>
  <c r="F105" i="1" s="1"/>
  <c r="S106" i="1"/>
  <c r="S107" i="1"/>
  <c r="S108" i="1"/>
  <c r="S109" i="1"/>
  <c r="S110" i="1"/>
  <c r="S111" i="1"/>
  <c r="E111" i="1"/>
  <c r="F111" i="1" s="1"/>
  <c r="G111" i="1" s="1"/>
  <c r="S112" i="1"/>
  <c r="S113" i="1"/>
  <c r="S114" i="1"/>
  <c r="S115" i="1"/>
  <c r="S116" i="1"/>
  <c r="S117" i="1"/>
  <c r="S118" i="1"/>
  <c r="S119" i="1"/>
  <c r="E119" i="1"/>
  <c r="F119" i="1" s="1"/>
  <c r="G119" i="1" s="1"/>
  <c r="I119" i="1" s="1"/>
  <c r="S120" i="1"/>
  <c r="S121" i="1"/>
  <c r="S122" i="1"/>
  <c r="S123" i="1"/>
  <c r="E123" i="1"/>
  <c r="F123" i="1" s="1"/>
  <c r="G123" i="1" s="1"/>
  <c r="I123" i="1" s="1"/>
  <c r="S124" i="1"/>
  <c r="S125" i="1"/>
  <c r="S126" i="1"/>
  <c r="S127" i="1"/>
  <c r="S128" i="1"/>
  <c r="S131" i="1"/>
  <c r="S134" i="1"/>
  <c r="S136" i="1"/>
  <c r="S138" i="1"/>
  <c r="S139" i="1"/>
  <c r="S140" i="1"/>
  <c r="S141" i="1"/>
  <c r="S142" i="1"/>
  <c r="S143" i="1"/>
  <c r="S144" i="1"/>
  <c r="E144" i="1"/>
  <c r="F144" i="1" s="1"/>
  <c r="G144" i="1" s="1"/>
  <c r="I144" i="1" s="1"/>
  <c r="S145" i="1"/>
  <c r="E145" i="1"/>
  <c r="F145" i="1" s="1"/>
  <c r="G145" i="1" s="1"/>
  <c r="I145" i="1" s="1"/>
  <c r="S146" i="1"/>
  <c r="S147" i="1"/>
  <c r="S148" i="1"/>
  <c r="S149" i="1"/>
  <c r="S150" i="1"/>
  <c r="S151" i="1"/>
  <c r="S152" i="1"/>
  <c r="S153" i="1"/>
  <c r="S154" i="1"/>
  <c r="S155" i="1"/>
  <c r="S156" i="1"/>
  <c r="E156" i="1"/>
  <c r="F156" i="1" s="1"/>
  <c r="G156" i="1" s="1"/>
  <c r="I156" i="1" s="1"/>
  <c r="S157" i="1"/>
  <c r="S158" i="1"/>
  <c r="S159" i="1"/>
  <c r="S160" i="1"/>
  <c r="S161" i="1"/>
  <c r="S162" i="1"/>
  <c r="E162" i="1"/>
  <c r="F162" i="1" s="1"/>
  <c r="G162" i="1" s="1"/>
  <c r="S163" i="1"/>
  <c r="S164" i="1"/>
  <c r="S165" i="1"/>
  <c r="S166" i="1"/>
  <c r="E166" i="1"/>
  <c r="F166" i="1" s="1"/>
  <c r="S167" i="1"/>
  <c r="S168" i="1"/>
  <c r="S169" i="1"/>
  <c r="S170" i="1"/>
  <c r="S171" i="1"/>
  <c r="S172" i="1"/>
  <c r="S173" i="1"/>
  <c r="S174" i="1"/>
  <c r="S175" i="1"/>
  <c r="E175" i="1"/>
  <c r="S176" i="1"/>
  <c r="S177" i="1"/>
  <c r="S178" i="1"/>
  <c r="S179" i="1"/>
  <c r="E179" i="1"/>
  <c r="F179" i="1" s="1"/>
  <c r="G179" i="1" s="1"/>
  <c r="S180" i="1"/>
  <c r="S181" i="1"/>
  <c r="S182" i="1"/>
  <c r="S183" i="1"/>
  <c r="S184" i="1"/>
  <c r="S185" i="1"/>
  <c r="E185" i="1"/>
  <c r="S186" i="1"/>
  <c r="S187" i="1"/>
  <c r="S188" i="1"/>
  <c r="S189" i="1"/>
  <c r="S190" i="1"/>
  <c r="S191" i="1"/>
  <c r="S192" i="1"/>
  <c r="E192" i="1"/>
  <c r="S193" i="1"/>
  <c r="S194" i="1"/>
  <c r="S195" i="1"/>
  <c r="S196" i="1"/>
  <c r="S197" i="1"/>
  <c r="S198" i="1"/>
  <c r="S199" i="1"/>
  <c r="S200" i="1"/>
  <c r="E200" i="1"/>
  <c r="F200" i="1" s="1"/>
  <c r="G200" i="1" s="1"/>
  <c r="S201" i="1"/>
  <c r="S202" i="1"/>
  <c r="S203" i="1"/>
  <c r="S204" i="1"/>
  <c r="E204" i="1"/>
  <c r="F204" i="1" s="1"/>
  <c r="G204" i="1" s="1"/>
  <c r="J204" i="1" s="1"/>
  <c r="S205" i="1"/>
  <c r="S206" i="1"/>
  <c r="S207" i="1"/>
  <c r="S208" i="1"/>
  <c r="E208" i="1"/>
  <c r="F208" i="1" s="1"/>
  <c r="S209" i="1"/>
  <c r="S210" i="1"/>
  <c r="S211" i="1"/>
  <c r="S212" i="1"/>
  <c r="S213" i="1"/>
  <c r="S214" i="1"/>
  <c r="S215" i="1"/>
  <c r="S216" i="1"/>
  <c r="S217" i="1"/>
  <c r="E217" i="1"/>
  <c r="S218" i="1"/>
  <c r="S219" i="1"/>
  <c r="S220" i="1"/>
  <c r="S221" i="1"/>
  <c r="S222" i="1"/>
  <c r="S223" i="1"/>
  <c r="S224" i="1"/>
  <c r="S225" i="1"/>
  <c r="E225" i="1"/>
  <c r="S226" i="1"/>
  <c r="S227" i="1"/>
  <c r="S228" i="1"/>
  <c r="S229" i="1"/>
  <c r="E229" i="1"/>
  <c r="S230" i="1"/>
  <c r="S231" i="1"/>
  <c r="E231" i="1"/>
  <c r="F231" i="1" s="1"/>
  <c r="G231" i="1" s="1"/>
  <c r="K231" i="1" s="1"/>
  <c r="S232" i="1"/>
  <c r="S233" i="1"/>
  <c r="S234" i="1"/>
  <c r="S235" i="1"/>
  <c r="E235" i="1"/>
  <c r="F235" i="1" s="1"/>
  <c r="S236" i="1"/>
  <c r="S237" i="1"/>
  <c r="S238" i="1"/>
  <c r="S239" i="1"/>
  <c r="E239" i="1"/>
  <c r="F239" i="1" s="1"/>
  <c r="G239" i="1" s="1"/>
  <c r="K239" i="1" s="1"/>
  <c r="S240" i="1"/>
  <c r="S241" i="1"/>
  <c r="S242" i="1"/>
  <c r="S243" i="1"/>
  <c r="S244" i="1"/>
  <c r="E244" i="1"/>
  <c r="F244" i="1" s="1"/>
  <c r="G244" i="1" s="1"/>
  <c r="K244" i="1" s="1"/>
  <c r="S245" i="1"/>
  <c r="S246" i="1"/>
  <c r="S247" i="1"/>
  <c r="S248" i="1"/>
  <c r="S249" i="1"/>
  <c r="S250" i="1"/>
  <c r="E250" i="1"/>
  <c r="F250" i="1" s="1"/>
  <c r="G250" i="1" s="1"/>
  <c r="K250" i="1" s="1"/>
  <c r="S251" i="1"/>
  <c r="S252" i="1"/>
  <c r="S253" i="1"/>
  <c r="S254" i="1"/>
  <c r="E254" i="1"/>
  <c r="S255" i="1"/>
  <c r="S256" i="1"/>
  <c r="S257" i="1"/>
  <c r="S258" i="1"/>
  <c r="S259" i="1"/>
  <c r="S260" i="1"/>
  <c r="S261" i="1"/>
  <c r="S262" i="1"/>
  <c r="E262" i="1"/>
  <c r="S263" i="1"/>
  <c r="S264" i="1"/>
  <c r="S265" i="1"/>
  <c r="S266" i="1"/>
  <c r="E266" i="1"/>
  <c r="F266" i="1" s="1"/>
  <c r="G266" i="1" s="1"/>
  <c r="K266" i="1" s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2" i="1"/>
  <c r="S380" i="1"/>
  <c r="S385" i="1"/>
  <c r="S386" i="1"/>
  <c r="S373" i="1"/>
  <c r="S374" i="1"/>
  <c r="S375" i="1"/>
  <c r="S376" i="1"/>
  <c r="S377" i="1"/>
  <c r="S378" i="1"/>
  <c r="S379" i="1"/>
  <c r="S382" i="1"/>
  <c r="S383" i="1"/>
  <c r="S384" i="1"/>
  <c r="S387" i="1"/>
  <c r="S388" i="1"/>
  <c r="S389" i="1"/>
  <c r="S390" i="1"/>
  <c r="S391" i="1"/>
  <c r="S392" i="1"/>
  <c r="S393" i="1"/>
  <c r="S394" i="1"/>
  <c r="S395" i="1"/>
  <c r="S371" i="1"/>
  <c r="E21" i="1"/>
  <c r="E78" i="1"/>
  <c r="F16" i="1"/>
  <c r="C17" i="1"/>
  <c r="Q21" i="1"/>
  <c r="S21" i="1"/>
  <c r="Q22" i="1"/>
  <c r="S22" i="1"/>
  <c r="Q23" i="1"/>
  <c r="S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I77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B320" i="1"/>
  <c r="Q320" i="1"/>
  <c r="B321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B350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2" i="1"/>
  <c r="Q380" i="1"/>
  <c r="Q385" i="1"/>
  <c r="Q386" i="1"/>
  <c r="Q373" i="1"/>
  <c r="Q374" i="1"/>
  <c r="Q375" i="1"/>
  <c r="Q376" i="1"/>
  <c r="Q377" i="1"/>
  <c r="Q378" i="1"/>
  <c r="Q379" i="1"/>
  <c r="Q382" i="1"/>
  <c r="Q383" i="1"/>
  <c r="Q384" i="1"/>
  <c r="Q387" i="1"/>
  <c r="Q388" i="1"/>
  <c r="Q389" i="1"/>
  <c r="Q390" i="1"/>
  <c r="Q391" i="1"/>
  <c r="Q392" i="1"/>
  <c r="Q393" i="1"/>
  <c r="Q394" i="1"/>
  <c r="Q395" i="1"/>
  <c r="Q371" i="1"/>
  <c r="D11" i="3"/>
  <c r="D12" i="3"/>
  <c r="D13" i="3"/>
  <c r="C7" i="3"/>
  <c r="E380" i="3" s="1"/>
  <c r="F380" i="3" s="1"/>
  <c r="E251" i="3"/>
  <c r="F251" i="3" s="1"/>
  <c r="C8" i="3"/>
  <c r="E248" i="3"/>
  <c r="F248" i="3" s="1"/>
  <c r="D9" i="3"/>
  <c r="E9" i="3"/>
  <c r="X9" i="3"/>
  <c r="E250" i="3"/>
  <c r="F250" i="3" s="1"/>
  <c r="G250" i="3" s="1"/>
  <c r="K250" i="3" s="1"/>
  <c r="E252" i="3"/>
  <c r="F252" i="3" s="1"/>
  <c r="G252" i="3" s="1"/>
  <c r="E253" i="3"/>
  <c r="F253" i="3" s="1"/>
  <c r="G253" i="3" s="1"/>
  <c r="K253" i="3" s="1"/>
  <c r="E255" i="3"/>
  <c r="F255" i="3" s="1"/>
  <c r="G255" i="3" s="1"/>
  <c r="E257" i="3"/>
  <c r="F257" i="3" s="1"/>
  <c r="E259" i="3"/>
  <c r="F259" i="3" s="1"/>
  <c r="G259" i="3" s="1"/>
  <c r="K259" i="3" s="1"/>
  <c r="E262" i="3"/>
  <c r="F262" i="3" s="1"/>
  <c r="G262" i="3" s="1"/>
  <c r="E263" i="3"/>
  <c r="F263" i="3" s="1"/>
  <c r="E264" i="3"/>
  <c r="F264" i="3" s="1"/>
  <c r="G264" i="3" s="1"/>
  <c r="K264" i="3" s="1"/>
  <c r="E266" i="3"/>
  <c r="F266" i="3" s="1"/>
  <c r="G266" i="3" s="1"/>
  <c r="K266" i="3" s="1"/>
  <c r="E268" i="3"/>
  <c r="F268" i="3" s="1"/>
  <c r="G268" i="3" s="1"/>
  <c r="E271" i="3"/>
  <c r="F271" i="3"/>
  <c r="E273" i="3"/>
  <c r="F273" i="3" s="1"/>
  <c r="E274" i="3"/>
  <c r="F274" i="3" s="1"/>
  <c r="G274" i="3" s="1"/>
  <c r="E277" i="3"/>
  <c r="F277" i="3" s="1"/>
  <c r="G277" i="3" s="1"/>
  <c r="E279" i="3"/>
  <c r="F279" i="3" s="1"/>
  <c r="G279" i="3" s="1"/>
  <c r="E281" i="3"/>
  <c r="F281" i="3" s="1"/>
  <c r="G281" i="3" s="1"/>
  <c r="E283" i="3"/>
  <c r="F283" i="3" s="1"/>
  <c r="E284" i="3"/>
  <c r="F284" i="3" s="1"/>
  <c r="E287" i="3"/>
  <c r="F287" i="3" s="1"/>
  <c r="G287" i="3" s="1"/>
  <c r="K287" i="3" s="1"/>
  <c r="E289" i="3"/>
  <c r="F289" i="3" s="1"/>
  <c r="G289" i="3" s="1"/>
  <c r="E292" i="3"/>
  <c r="F292" i="3" s="1"/>
  <c r="G292" i="3" s="1"/>
  <c r="K292" i="3" s="1"/>
  <c r="E293" i="3"/>
  <c r="F293" i="3" s="1"/>
  <c r="G293" i="3" s="1"/>
  <c r="K293" i="3" s="1"/>
  <c r="E296" i="3"/>
  <c r="F296" i="3" s="1"/>
  <c r="G296" i="3" s="1"/>
  <c r="E299" i="3"/>
  <c r="F299" i="3" s="1"/>
  <c r="G299" i="3" s="1"/>
  <c r="E302" i="3"/>
  <c r="F302" i="3"/>
  <c r="G302" i="3" s="1"/>
  <c r="E304" i="3"/>
  <c r="F304" i="3" s="1"/>
  <c r="G304" i="3" s="1"/>
  <c r="E305" i="3"/>
  <c r="F305" i="3" s="1"/>
  <c r="G305" i="3" s="1"/>
  <c r="E306" i="3"/>
  <c r="F306" i="3" s="1"/>
  <c r="G306" i="3" s="1"/>
  <c r="E308" i="3"/>
  <c r="F308" i="3" s="1"/>
  <c r="E310" i="3"/>
  <c r="F310" i="3" s="1"/>
  <c r="G310" i="3" s="1"/>
  <c r="E311" i="3"/>
  <c r="F311" i="3" s="1"/>
  <c r="G311" i="3" s="1"/>
  <c r="E312" i="3"/>
  <c r="F312" i="3" s="1"/>
  <c r="G312" i="3" s="1"/>
  <c r="E313" i="3"/>
  <c r="F313" i="3" s="1"/>
  <c r="G313" i="3" s="1"/>
  <c r="K313" i="3" s="1"/>
  <c r="E314" i="3"/>
  <c r="F314" i="3" s="1"/>
  <c r="G314" i="3" s="1"/>
  <c r="K314" i="3" s="1"/>
  <c r="E315" i="3"/>
  <c r="F315" i="3" s="1"/>
  <c r="G315" i="3" s="1"/>
  <c r="E316" i="3"/>
  <c r="F316" i="3" s="1"/>
  <c r="G316" i="3" s="1"/>
  <c r="E317" i="3"/>
  <c r="F317" i="3" s="1"/>
  <c r="G317" i="3" s="1"/>
  <c r="E319" i="3"/>
  <c r="F319" i="3" s="1"/>
  <c r="G319" i="3" s="1"/>
  <c r="E320" i="3"/>
  <c r="F320" i="3" s="1"/>
  <c r="G320" i="3" s="1"/>
  <c r="K320" i="3" s="1"/>
  <c r="E321" i="3"/>
  <c r="F321" i="3"/>
  <c r="G321" i="3" s="1"/>
  <c r="E322" i="3"/>
  <c r="F322" i="3"/>
  <c r="G322" i="3" s="1"/>
  <c r="K322" i="3" s="1"/>
  <c r="E323" i="3"/>
  <c r="F323" i="3" s="1"/>
  <c r="G323" i="3" s="1"/>
  <c r="K323" i="3" s="1"/>
  <c r="E324" i="3"/>
  <c r="F324" i="3" s="1"/>
  <c r="G324" i="3" s="1"/>
  <c r="E326" i="3"/>
  <c r="F326" i="3" s="1"/>
  <c r="G326" i="3" s="1"/>
  <c r="K326" i="3" s="1"/>
  <c r="E327" i="3"/>
  <c r="F327" i="3" s="1"/>
  <c r="G327" i="3" s="1"/>
  <c r="K327" i="3" s="1"/>
  <c r="E331" i="3"/>
  <c r="F331" i="3"/>
  <c r="G331" i="3" s="1"/>
  <c r="K331" i="3" s="1"/>
  <c r="E332" i="3"/>
  <c r="F332" i="3" s="1"/>
  <c r="G332" i="3" s="1"/>
  <c r="E333" i="3"/>
  <c r="F333" i="3" s="1"/>
  <c r="G333" i="3" s="1"/>
  <c r="K333" i="3" s="1"/>
  <c r="E334" i="3"/>
  <c r="F334" i="3"/>
  <c r="G334" i="3" s="1"/>
  <c r="E336" i="3"/>
  <c r="F336" i="3" s="1"/>
  <c r="G336" i="3" s="1"/>
  <c r="E337" i="3"/>
  <c r="F337" i="3"/>
  <c r="G337" i="3" s="1"/>
  <c r="E338" i="3"/>
  <c r="F338" i="3" s="1"/>
  <c r="E339" i="3"/>
  <c r="F339" i="3" s="1"/>
  <c r="G339" i="3" s="1"/>
  <c r="E340" i="3"/>
  <c r="F340" i="3" s="1"/>
  <c r="G340" i="3" s="1"/>
  <c r="E341" i="3"/>
  <c r="F341" i="3" s="1"/>
  <c r="G341" i="3" s="1"/>
  <c r="E342" i="3"/>
  <c r="F342" i="3" s="1"/>
  <c r="G342" i="3" s="1"/>
  <c r="K342" i="3" s="1"/>
  <c r="E343" i="3"/>
  <c r="F343" i="3" s="1"/>
  <c r="G343" i="3" s="1"/>
  <c r="E344" i="3"/>
  <c r="F344" i="3" s="1"/>
  <c r="G344" i="3" s="1"/>
  <c r="E345" i="3"/>
  <c r="F345" i="3"/>
  <c r="G345" i="3" s="1"/>
  <c r="K345" i="3" s="1"/>
  <c r="E346" i="3"/>
  <c r="F346" i="3"/>
  <c r="G346" i="3" s="1"/>
  <c r="E347" i="3"/>
  <c r="F347" i="3" s="1"/>
  <c r="G347" i="3" s="1"/>
  <c r="E348" i="3"/>
  <c r="F348" i="3" s="1"/>
  <c r="G348" i="3" s="1"/>
  <c r="K348" i="3" s="1"/>
  <c r="E350" i="3"/>
  <c r="F350" i="3" s="1"/>
  <c r="G350" i="3" s="1"/>
  <c r="E353" i="3"/>
  <c r="F353" i="3" s="1"/>
  <c r="G353" i="3" s="1"/>
  <c r="E354" i="3"/>
  <c r="F354" i="3" s="1"/>
  <c r="E355" i="3"/>
  <c r="F355" i="3" s="1"/>
  <c r="P355" i="3" s="1"/>
  <c r="E356" i="3"/>
  <c r="F356" i="3" s="1"/>
  <c r="G356" i="3" s="1"/>
  <c r="E357" i="3"/>
  <c r="F357" i="3" s="1"/>
  <c r="E358" i="3"/>
  <c r="F358" i="3" s="1"/>
  <c r="E359" i="3"/>
  <c r="F359" i="3" s="1"/>
  <c r="E360" i="3"/>
  <c r="F360" i="3"/>
  <c r="G360" i="3" s="1"/>
  <c r="E361" i="3"/>
  <c r="F361" i="3"/>
  <c r="E362" i="3"/>
  <c r="F362" i="3" s="1"/>
  <c r="E351" i="3"/>
  <c r="F351" i="3"/>
  <c r="S26" i="3"/>
  <c r="E26" i="3"/>
  <c r="F26" i="3" s="1"/>
  <c r="S25" i="3"/>
  <c r="E25" i="3"/>
  <c r="F25" i="3"/>
  <c r="S21" i="3"/>
  <c r="E21" i="3"/>
  <c r="F21" i="3" s="1"/>
  <c r="S22" i="3"/>
  <c r="E22" i="3"/>
  <c r="F22" i="3" s="1"/>
  <c r="S24" i="3"/>
  <c r="E24" i="3"/>
  <c r="F24" i="3"/>
  <c r="G24" i="3" s="1"/>
  <c r="S23" i="3"/>
  <c r="E23" i="3"/>
  <c r="F23" i="3"/>
  <c r="S65" i="3"/>
  <c r="E65" i="3"/>
  <c r="F65" i="3" s="1"/>
  <c r="S63" i="3"/>
  <c r="E63" i="3"/>
  <c r="F63" i="3"/>
  <c r="S95" i="3"/>
  <c r="E95" i="3"/>
  <c r="F95" i="3" s="1"/>
  <c r="G95" i="3" s="1"/>
  <c r="I95" i="3" s="1"/>
  <c r="S64" i="3"/>
  <c r="E64" i="3"/>
  <c r="F64" i="3" s="1"/>
  <c r="S69" i="3"/>
  <c r="E69" i="3"/>
  <c r="F69" i="3" s="1"/>
  <c r="S27" i="3"/>
  <c r="E27" i="3"/>
  <c r="F27" i="3" s="1"/>
  <c r="G27" i="3" s="1"/>
  <c r="S28" i="3"/>
  <c r="E28" i="3"/>
  <c r="F28" i="3" s="1"/>
  <c r="G28" i="3" s="1"/>
  <c r="I28" i="3" s="1"/>
  <c r="S68" i="3"/>
  <c r="E68" i="3"/>
  <c r="F68" i="3" s="1"/>
  <c r="S66" i="3"/>
  <c r="E66" i="3"/>
  <c r="F66" i="3" s="1"/>
  <c r="S29" i="3"/>
  <c r="E29" i="3"/>
  <c r="F29" i="3" s="1"/>
  <c r="S32" i="3"/>
  <c r="E32" i="3"/>
  <c r="F32" i="3" s="1"/>
  <c r="G32" i="3" s="1"/>
  <c r="I32" i="3" s="1"/>
  <c r="S30" i="3"/>
  <c r="E30" i="3"/>
  <c r="F30" i="3" s="1"/>
  <c r="G30" i="3" s="1"/>
  <c r="S76" i="3"/>
  <c r="E76" i="3"/>
  <c r="F76" i="3" s="1"/>
  <c r="S104" i="3"/>
  <c r="E104" i="3"/>
  <c r="F104" i="3" s="1"/>
  <c r="G104" i="3" s="1"/>
  <c r="I104" i="3" s="1"/>
  <c r="S75" i="3"/>
  <c r="E75" i="3"/>
  <c r="F75" i="3" s="1"/>
  <c r="G75" i="3" s="1"/>
  <c r="S70" i="3"/>
  <c r="E70" i="3"/>
  <c r="F70" i="3" s="1"/>
  <c r="S81" i="3"/>
  <c r="E81" i="3"/>
  <c r="F81" i="3" s="1"/>
  <c r="S80" i="3"/>
  <c r="E80" i="3"/>
  <c r="F80" i="3" s="1"/>
  <c r="S67" i="3"/>
  <c r="E67" i="3"/>
  <c r="F67" i="3" s="1"/>
  <c r="S103" i="3"/>
  <c r="E103" i="3"/>
  <c r="F103" i="3" s="1"/>
  <c r="G103" i="3" s="1"/>
  <c r="I103" i="3" s="1"/>
  <c r="S93" i="3"/>
  <c r="E93" i="3"/>
  <c r="F93" i="3" s="1"/>
  <c r="S97" i="3"/>
  <c r="E97" i="3"/>
  <c r="F97" i="3"/>
  <c r="G97" i="3" s="1"/>
  <c r="S96" i="3"/>
  <c r="E96" i="3"/>
  <c r="F96" i="3" s="1"/>
  <c r="G96" i="3" s="1"/>
  <c r="I96" i="3" s="1"/>
  <c r="S98" i="3"/>
  <c r="E98" i="3"/>
  <c r="F98" i="3" s="1"/>
  <c r="S100" i="3"/>
  <c r="E100" i="3"/>
  <c r="F100" i="3" s="1"/>
  <c r="S74" i="3"/>
  <c r="E74" i="3"/>
  <c r="F74" i="3" s="1"/>
  <c r="G74" i="3" s="1"/>
  <c r="S73" i="3"/>
  <c r="E73" i="3"/>
  <c r="F73" i="3" s="1"/>
  <c r="G73" i="3" s="1"/>
  <c r="S99" i="3"/>
  <c r="E99" i="3"/>
  <c r="F99" i="3" s="1"/>
  <c r="S113" i="3"/>
  <c r="E113" i="3"/>
  <c r="F113" i="3" s="1"/>
  <c r="S116" i="3"/>
  <c r="E116" i="3"/>
  <c r="F116" i="3" s="1"/>
  <c r="G116" i="3" s="1"/>
  <c r="S71" i="3"/>
  <c r="E71" i="3"/>
  <c r="F71" i="3" s="1"/>
  <c r="G71" i="3" s="1"/>
  <c r="I71" i="3" s="1"/>
  <c r="S102" i="3"/>
  <c r="E102" i="3"/>
  <c r="F102" i="3" s="1"/>
  <c r="S72" i="3"/>
  <c r="E72" i="3"/>
  <c r="F72" i="3" s="1"/>
  <c r="S112" i="3"/>
  <c r="E112" i="3"/>
  <c r="F112" i="3" s="1"/>
  <c r="G112" i="3" s="1"/>
  <c r="I112" i="3" s="1"/>
  <c r="S94" i="3"/>
  <c r="E94" i="3"/>
  <c r="F94" i="3" s="1"/>
  <c r="G94" i="3" s="1"/>
  <c r="I94" i="3" s="1"/>
  <c r="S107" i="3"/>
  <c r="E107" i="3"/>
  <c r="F107" i="3"/>
  <c r="S101" i="3"/>
  <c r="E101" i="3"/>
  <c r="F101" i="3" s="1"/>
  <c r="S115" i="3"/>
  <c r="E115" i="3"/>
  <c r="F115" i="3" s="1"/>
  <c r="G115" i="3" s="1"/>
  <c r="S79" i="3"/>
  <c r="E79" i="3"/>
  <c r="F79" i="3" s="1"/>
  <c r="S108" i="3"/>
  <c r="E108" i="3"/>
  <c r="F108" i="3" s="1"/>
  <c r="S110" i="3"/>
  <c r="E110" i="3"/>
  <c r="F110" i="3" s="1"/>
  <c r="G110" i="3" s="1"/>
  <c r="I110" i="3" s="1"/>
  <c r="S125" i="3"/>
  <c r="E125" i="3"/>
  <c r="F125" i="3"/>
  <c r="S119" i="3"/>
  <c r="E119" i="3"/>
  <c r="F119" i="3" s="1"/>
  <c r="G119" i="3" s="1"/>
  <c r="I119" i="3" s="1"/>
  <c r="S109" i="3"/>
  <c r="E109" i="3"/>
  <c r="F109" i="3" s="1"/>
  <c r="S105" i="3"/>
  <c r="E105" i="3"/>
  <c r="F105" i="3" s="1"/>
  <c r="S118" i="3"/>
  <c r="E118" i="3"/>
  <c r="F118" i="3" s="1"/>
  <c r="G118" i="3" s="1"/>
  <c r="S126" i="3"/>
  <c r="E126" i="3"/>
  <c r="F126" i="3" s="1"/>
  <c r="S128" i="3"/>
  <c r="E128" i="3"/>
  <c r="F128" i="3" s="1"/>
  <c r="P128" i="3" s="1"/>
  <c r="S117" i="3"/>
  <c r="E117" i="3"/>
  <c r="F117" i="3" s="1"/>
  <c r="S106" i="3"/>
  <c r="E106" i="3"/>
  <c r="F106" i="3"/>
  <c r="S121" i="3"/>
  <c r="E121" i="3"/>
  <c r="F121" i="3" s="1"/>
  <c r="G121" i="3" s="1"/>
  <c r="I121" i="3" s="1"/>
  <c r="S124" i="3"/>
  <c r="E124" i="3"/>
  <c r="F124" i="3" s="1"/>
  <c r="S114" i="3"/>
  <c r="E114" i="3"/>
  <c r="F114" i="3" s="1"/>
  <c r="S131" i="3"/>
  <c r="E131" i="3"/>
  <c r="F131" i="3" s="1"/>
  <c r="G131" i="3" s="1"/>
  <c r="S111" i="3"/>
  <c r="E111" i="3"/>
  <c r="F111" i="3" s="1"/>
  <c r="S122" i="3"/>
  <c r="E122" i="3"/>
  <c r="F122" i="3" s="1"/>
  <c r="G122" i="3" s="1"/>
  <c r="S127" i="3"/>
  <c r="E127" i="3"/>
  <c r="F127" i="3" s="1"/>
  <c r="S123" i="3"/>
  <c r="E123" i="3"/>
  <c r="F123" i="3" s="1"/>
  <c r="S144" i="3"/>
  <c r="E144" i="3"/>
  <c r="F144" i="3"/>
  <c r="S120" i="3"/>
  <c r="E120" i="3"/>
  <c r="F120" i="3"/>
  <c r="S138" i="3"/>
  <c r="E138" i="3"/>
  <c r="F138" i="3" s="1"/>
  <c r="G138" i="3" s="1"/>
  <c r="S136" i="3"/>
  <c r="E136" i="3"/>
  <c r="F136" i="3"/>
  <c r="S142" i="3"/>
  <c r="E142" i="3"/>
  <c r="F142" i="3"/>
  <c r="G142" i="3" s="1"/>
  <c r="S141" i="3"/>
  <c r="E141" i="3"/>
  <c r="F141" i="3" s="1"/>
  <c r="G141" i="3" s="1"/>
  <c r="S149" i="3"/>
  <c r="E149" i="3"/>
  <c r="F149" i="3" s="1"/>
  <c r="S147" i="3"/>
  <c r="E147" i="3"/>
  <c r="F147" i="3" s="1"/>
  <c r="S143" i="3"/>
  <c r="E143" i="3"/>
  <c r="F143" i="3"/>
  <c r="S158" i="3"/>
  <c r="E158" i="3"/>
  <c r="F158" i="3" s="1"/>
  <c r="S166" i="3"/>
  <c r="E166" i="3"/>
  <c r="F166" i="3" s="1"/>
  <c r="S145" i="3"/>
  <c r="E145" i="3"/>
  <c r="F145" i="3" s="1"/>
  <c r="G145" i="3" s="1"/>
  <c r="I145" i="3" s="1"/>
  <c r="S163" i="3"/>
  <c r="E163" i="3"/>
  <c r="F163" i="3" s="1"/>
  <c r="S152" i="3"/>
  <c r="E152" i="3"/>
  <c r="F152" i="3" s="1"/>
  <c r="G152" i="3" s="1"/>
  <c r="I152" i="3" s="1"/>
  <c r="S146" i="3"/>
  <c r="E146" i="3"/>
  <c r="F146" i="3"/>
  <c r="S153" i="3"/>
  <c r="E153" i="3"/>
  <c r="F153" i="3" s="1"/>
  <c r="S165" i="3"/>
  <c r="E165" i="3"/>
  <c r="F165" i="3" s="1"/>
  <c r="S154" i="3"/>
  <c r="E154" i="3"/>
  <c r="F154" i="3" s="1"/>
  <c r="S161" i="3"/>
  <c r="E161" i="3"/>
  <c r="F161" i="3" s="1"/>
  <c r="G161" i="3" s="1"/>
  <c r="S134" i="3"/>
  <c r="E134" i="3"/>
  <c r="F134" i="3" s="1"/>
  <c r="G134" i="3" s="1"/>
  <c r="S167" i="3"/>
  <c r="E167" i="3"/>
  <c r="F167" i="3" s="1"/>
  <c r="S150" i="3"/>
  <c r="E150" i="3"/>
  <c r="F150" i="3" s="1"/>
  <c r="G150" i="3" s="1"/>
  <c r="S148" i="3"/>
  <c r="E148" i="3"/>
  <c r="F148" i="3"/>
  <c r="S191" i="3"/>
  <c r="E191" i="3"/>
  <c r="F191" i="3" s="1"/>
  <c r="G191" i="3" s="1"/>
  <c r="S140" i="3"/>
  <c r="E140" i="3"/>
  <c r="F140" i="3" s="1"/>
  <c r="S169" i="3"/>
  <c r="E169" i="3"/>
  <c r="F169" i="3" s="1"/>
  <c r="G169" i="3" s="1"/>
  <c r="S139" i="3"/>
  <c r="E139" i="3"/>
  <c r="F139" i="3" s="1"/>
  <c r="S175" i="3"/>
  <c r="E175" i="3"/>
  <c r="F175" i="3" s="1"/>
  <c r="G175" i="3" s="1"/>
  <c r="S155" i="3"/>
  <c r="E155" i="3"/>
  <c r="F155" i="3" s="1"/>
  <c r="G155" i="3" s="1"/>
  <c r="S171" i="3"/>
  <c r="E171" i="3"/>
  <c r="F171" i="3" s="1"/>
  <c r="S162" i="3"/>
  <c r="E162" i="3"/>
  <c r="F162" i="3" s="1"/>
  <c r="G162" i="3" s="1"/>
  <c r="S172" i="3"/>
  <c r="E172" i="3"/>
  <c r="F172" i="3" s="1"/>
  <c r="G172" i="3" s="1"/>
  <c r="S164" i="3"/>
  <c r="E164" i="3"/>
  <c r="F164" i="3" s="1"/>
  <c r="S156" i="3"/>
  <c r="E156" i="3"/>
  <c r="F156" i="3" s="1"/>
  <c r="S174" i="3"/>
  <c r="E174" i="3"/>
  <c r="F174" i="3" s="1"/>
  <c r="G174" i="3" s="1"/>
  <c r="S157" i="3"/>
  <c r="E157" i="3"/>
  <c r="F157" i="3" s="1"/>
  <c r="S159" i="3"/>
  <c r="E159" i="3"/>
  <c r="F159" i="3" s="1"/>
  <c r="S151" i="3"/>
  <c r="E151" i="3"/>
  <c r="F151" i="3" s="1"/>
  <c r="S168" i="3"/>
  <c r="E168" i="3"/>
  <c r="F168" i="3" s="1"/>
  <c r="S190" i="3"/>
  <c r="E190" i="3"/>
  <c r="F190" i="3" s="1"/>
  <c r="S184" i="3"/>
  <c r="E184" i="3"/>
  <c r="F184" i="3" s="1"/>
  <c r="G184" i="3" s="1"/>
  <c r="I184" i="3" s="1"/>
  <c r="S176" i="3"/>
  <c r="E176" i="3"/>
  <c r="F176" i="3" s="1"/>
  <c r="S196" i="3"/>
  <c r="E196" i="3"/>
  <c r="F196" i="3" s="1"/>
  <c r="G196" i="3" s="1"/>
  <c r="I196" i="3" s="1"/>
  <c r="S173" i="3"/>
  <c r="E173" i="3"/>
  <c r="F173" i="3" s="1"/>
  <c r="S160" i="3"/>
  <c r="E160" i="3"/>
  <c r="F160" i="3" s="1"/>
  <c r="S189" i="3"/>
  <c r="E189" i="3"/>
  <c r="F189" i="3"/>
  <c r="S188" i="3"/>
  <c r="E188" i="3"/>
  <c r="F188" i="3" s="1"/>
  <c r="S187" i="3"/>
  <c r="E187" i="3"/>
  <c r="F187" i="3" s="1"/>
  <c r="G187" i="3" s="1"/>
  <c r="S197" i="3"/>
  <c r="E197" i="3"/>
  <c r="F197" i="3" s="1"/>
  <c r="S215" i="3"/>
  <c r="E215" i="3"/>
  <c r="F215" i="3" s="1"/>
  <c r="G215" i="3" s="1"/>
  <c r="I215" i="3" s="1"/>
  <c r="S186" i="3"/>
  <c r="E186" i="3"/>
  <c r="F186" i="3" s="1"/>
  <c r="S193" i="3"/>
  <c r="E193" i="3"/>
  <c r="F193" i="3" s="1"/>
  <c r="G193" i="3" s="1"/>
  <c r="I193" i="3" s="1"/>
  <c r="S183" i="3"/>
  <c r="E183" i="3"/>
  <c r="F183" i="3" s="1"/>
  <c r="S180" i="3"/>
  <c r="E180" i="3"/>
  <c r="F180" i="3" s="1"/>
  <c r="G180" i="3" s="1"/>
  <c r="I180" i="3" s="1"/>
  <c r="S224" i="3"/>
  <c r="E224" i="3"/>
  <c r="F224" i="3" s="1"/>
  <c r="S178" i="3"/>
  <c r="E178" i="3"/>
  <c r="F178" i="3"/>
  <c r="S177" i="3"/>
  <c r="E177" i="3"/>
  <c r="F177" i="3" s="1"/>
  <c r="S195" i="3"/>
  <c r="E195" i="3"/>
  <c r="F195" i="3" s="1"/>
  <c r="G195" i="3" s="1"/>
  <c r="S170" i="3"/>
  <c r="E170" i="3"/>
  <c r="F170" i="3" s="1"/>
  <c r="S182" i="3"/>
  <c r="E182" i="3"/>
  <c r="F182" i="3" s="1"/>
  <c r="G182" i="3" s="1"/>
  <c r="I182" i="3" s="1"/>
  <c r="S194" i="3"/>
  <c r="E194" i="3"/>
  <c r="F194" i="3" s="1"/>
  <c r="P194" i="3" s="1"/>
  <c r="S185" i="3"/>
  <c r="E185" i="3"/>
  <c r="F185" i="3" s="1"/>
  <c r="S203" i="3"/>
  <c r="E203" i="3"/>
  <c r="F203" i="3" s="1"/>
  <c r="S192" i="3"/>
  <c r="E192" i="3"/>
  <c r="F192" i="3"/>
  <c r="G192" i="3" s="1"/>
  <c r="I192" i="3" s="1"/>
  <c r="S199" i="3"/>
  <c r="E199" i="3"/>
  <c r="F199" i="3" s="1"/>
  <c r="S202" i="3"/>
  <c r="E202" i="3"/>
  <c r="F202" i="3"/>
  <c r="S198" i="3"/>
  <c r="E198" i="3"/>
  <c r="F198" i="3" s="1"/>
  <c r="S200" i="3"/>
  <c r="E200" i="3"/>
  <c r="F200" i="3" s="1"/>
  <c r="G200" i="3" s="1"/>
  <c r="S201" i="3"/>
  <c r="E201" i="3"/>
  <c r="F201" i="3" s="1"/>
  <c r="S181" i="3"/>
  <c r="E181" i="3"/>
  <c r="F181" i="3" s="1"/>
  <c r="G181" i="3" s="1"/>
  <c r="I181" i="3" s="1"/>
  <c r="S223" i="3"/>
  <c r="E223" i="3"/>
  <c r="F223" i="3" s="1"/>
  <c r="G223" i="3" s="1"/>
  <c r="I223" i="3" s="1"/>
  <c r="S219" i="3"/>
  <c r="E219" i="3"/>
  <c r="F219" i="3"/>
  <c r="S214" i="3"/>
  <c r="E214" i="3"/>
  <c r="F214" i="3" s="1"/>
  <c r="G214" i="3" s="1"/>
  <c r="S216" i="3"/>
  <c r="E216" i="3"/>
  <c r="F216" i="3" s="1"/>
  <c r="S179" i="3"/>
  <c r="E179" i="3"/>
  <c r="F179" i="3" s="1"/>
  <c r="G179" i="3" s="1"/>
  <c r="I179" i="3" s="1"/>
  <c r="S222" i="3"/>
  <c r="E222" i="3"/>
  <c r="F222" i="3" s="1"/>
  <c r="S226" i="3"/>
  <c r="E226" i="3"/>
  <c r="F226" i="3" s="1"/>
  <c r="S217" i="3"/>
  <c r="E217" i="3"/>
  <c r="F217" i="3" s="1"/>
  <c r="G217" i="3" s="1"/>
  <c r="I217" i="3" s="1"/>
  <c r="S227" i="3"/>
  <c r="E227" i="3"/>
  <c r="F227" i="3" s="1"/>
  <c r="S220" i="3"/>
  <c r="E220" i="3"/>
  <c r="F220" i="3" s="1"/>
  <c r="S221" i="3"/>
  <c r="E221" i="3"/>
  <c r="F221" i="3"/>
  <c r="G221" i="3" s="1"/>
  <c r="I221" i="3" s="1"/>
  <c r="S218" i="3"/>
  <c r="E218" i="3"/>
  <c r="F218" i="3" s="1"/>
  <c r="S225" i="3"/>
  <c r="E225" i="3"/>
  <c r="F225" i="3" s="1"/>
  <c r="S238" i="3"/>
  <c r="E238" i="3"/>
  <c r="F238" i="3" s="1"/>
  <c r="S228" i="3"/>
  <c r="E228" i="3"/>
  <c r="F228" i="3" s="1"/>
  <c r="G228" i="3" s="1"/>
  <c r="I228" i="3" s="1"/>
  <c r="S229" i="3"/>
  <c r="E229" i="3"/>
  <c r="F229" i="3" s="1"/>
  <c r="P229" i="3" s="1"/>
  <c r="S247" i="3"/>
  <c r="E247" i="3"/>
  <c r="F247" i="3" s="1"/>
  <c r="G247" i="3" s="1"/>
  <c r="I247" i="3" s="1"/>
  <c r="S309" i="3"/>
  <c r="E309" i="3"/>
  <c r="F309" i="3" s="1"/>
  <c r="G309" i="3" s="1"/>
  <c r="I309" i="3" s="1"/>
  <c r="S352" i="3"/>
  <c r="E352" i="3"/>
  <c r="F352" i="3" s="1"/>
  <c r="S48" i="3"/>
  <c r="E48" i="3"/>
  <c r="F48" i="3" s="1"/>
  <c r="G48" i="3" s="1"/>
  <c r="S39" i="3"/>
  <c r="E39" i="3"/>
  <c r="F39" i="3"/>
  <c r="S51" i="3"/>
  <c r="E51" i="3"/>
  <c r="F51" i="3" s="1"/>
  <c r="G51" i="3" s="1"/>
  <c r="S61" i="3"/>
  <c r="E61" i="3"/>
  <c r="F61" i="3" s="1"/>
  <c r="S57" i="3"/>
  <c r="E57" i="3"/>
  <c r="F57" i="3" s="1"/>
  <c r="S56" i="3"/>
  <c r="E56" i="3"/>
  <c r="F56" i="3" s="1"/>
  <c r="S62" i="3"/>
  <c r="E62" i="3"/>
  <c r="F62" i="3" s="1"/>
  <c r="S60" i="3"/>
  <c r="E60" i="3"/>
  <c r="F60" i="3"/>
  <c r="S58" i="3"/>
  <c r="E58" i="3"/>
  <c r="F58" i="3"/>
  <c r="S50" i="3"/>
  <c r="E50" i="3"/>
  <c r="F50" i="3" s="1"/>
  <c r="G50" i="3" s="1"/>
  <c r="J50" i="3" s="1"/>
  <c r="S59" i="3"/>
  <c r="E59" i="3"/>
  <c r="F59" i="3" s="1"/>
  <c r="G59" i="3" s="1"/>
  <c r="S33" i="3"/>
  <c r="E33" i="3"/>
  <c r="F33" i="3" s="1"/>
  <c r="S45" i="3"/>
  <c r="E45" i="3"/>
  <c r="F45" i="3" s="1"/>
  <c r="S37" i="3"/>
  <c r="E37" i="3"/>
  <c r="F37" i="3" s="1"/>
  <c r="S36" i="3"/>
  <c r="E36" i="3"/>
  <c r="F36" i="3" s="1"/>
  <c r="S47" i="3"/>
  <c r="E47" i="3"/>
  <c r="F47" i="3" s="1"/>
  <c r="G47" i="3" s="1"/>
  <c r="J47" i="3" s="1"/>
  <c r="S35" i="3"/>
  <c r="E35" i="3"/>
  <c r="F35" i="3" s="1"/>
  <c r="S42" i="3"/>
  <c r="E42" i="3"/>
  <c r="F42" i="3" s="1"/>
  <c r="S31" i="3"/>
  <c r="E31" i="3"/>
  <c r="F31" i="3" s="1"/>
  <c r="G31" i="3" s="1"/>
  <c r="J31" i="3" s="1"/>
  <c r="S41" i="3"/>
  <c r="E41" i="3"/>
  <c r="F41" i="3" s="1"/>
  <c r="G41" i="3" s="1"/>
  <c r="J41" i="3" s="1"/>
  <c r="S40" i="3"/>
  <c r="E40" i="3"/>
  <c r="F40" i="3"/>
  <c r="S38" i="3"/>
  <c r="E38" i="3"/>
  <c r="F38" i="3" s="1"/>
  <c r="G38" i="3" s="1"/>
  <c r="S46" i="3"/>
  <c r="E46" i="3"/>
  <c r="F46" i="3" s="1"/>
  <c r="S44" i="3"/>
  <c r="E44" i="3"/>
  <c r="F44" i="3" s="1"/>
  <c r="S52" i="3"/>
  <c r="E52" i="3"/>
  <c r="F52" i="3"/>
  <c r="G52" i="3" s="1"/>
  <c r="J52" i="3" s="1"/>
  <c r="S49" i="3"/>
  <c r="E49" i="3"/>
  <c r="F49" i="3" s="1"/>
  <c r="G49" i="3" s="1"/>
  <c r="J49" i="3" s="1"/>
  <c r="S54" i="3"/>
  <c r="E54" i="3"/>
  <c r="F54" i="3"/>
  <c r="G54" i="3" s="1"/>
  <c r="J54" i="3" s="1"/>
  <c r="S55" i="3"/>
  <c r="E55" i="3"/>
  <c r="F55" i="3"/>
  <c r="G55" i="3" s="1"/>
  <c r="J55" i="3" s="1"/>
  <c r="S43" i="3"/>
  <c r="E43" i="3"/>
  <c r="F43" i="3"/>
  <c r="S88" i="3"/>
  <c r="E88" i="3"/>
  <c r="F88" i="3" s="1"/>
  <c r="S34" i="3"/>
  <c r="E34" i="3"/>
  <c r="F34" i="3" s="1"/>
  <c r="S83" i="3"/>
  <c r="E83" i="3"/>
  <c r="F83" i="3" s="1"/>
  <c r="G83" i="3" s="1"/>
  <c r="J83" i="3" s="1"/>
  <c r="S91" i="3"/>
  <c r="E91" i="3"/>
  <c r="F91" i="3" s="1"/>
  <c r="S92" i="3"/>
  <c r="E92" i="3"/>
  <c r="F92" i="3"/>
  <c r="G92" i="3" s="1"/>
  <c r="S89" i="3"/>
  <c r="E89" i="3"/>
  <c r="F89" i="3" s="1"/>
  <c r="S90" i="3"/>
  <c r="E90" i="3"/>
  <c r="F90" i="3" s="1"/>
  <c r="G90" i="3" s="1"/>
  <c r="S85" i="3"/>
  <c r="E85" i="3"/>
  <c r="F85" i="3" s="1"/>
  <c r="S86" i="3"/>
  <c r="E86" i="3"/>
  <c r="F86" i="3"/>
  <c r="S82" i="3"/>
  <c r="E82" i="3"/>
  <c r="F82" i="3" s="1"/>
  <c r="S87" i="3"/>
  <c r="E87" i="3"/>
  <c r="F87" i="3"/>
  <c r="S53" i="3"/>
  <c r="E53" i="3"/>
  <c r="F53" i="3" s="1"/>
  <c r="S84" i="3"/>
  <c r="E84" i="3"/>
  <c r="F84" i="3" s="1"/>
  <c r="G84" i="3" s="1"/>
  <c r="S206" i="3"/>
  <c r="E206" i="3"/>
  <c r="F206" i="3" s="1"/>
  <c r="S204" i="3"/>
  <c r="E204" i="3"/>
  <c r="F204" i="3" s="1"/>
  <c r="S207" i="3"/>
  <c r="E207" i="3"/>
  <c r="F207" i="3" s="1"/>
  <c r="S212" i="3"/>
  <c r="E212" i="3"/>
  <c r="F212" i="3" s="1"/>
  <c r="S208" i="3"/>
  <c r="E208" i="3"/>
  <c r="F208" i="3"/>
  <c r="S205" i="3"/>
  <c r="E205" i="3"/>
  <c r="F205" i="3" s="1"/>
  <c r="G205" i="3" s="1"/>
  <c r="S213" i="3"/>
  <c r="E213" i="3"/>
  <c r="F213" i="3" s="1"/>
  <c r="S210" i="3"/>
  <c r="E210" i="3"/>
  <c r="F210" i="3" s="1"/>
  <c r="G210" i="3" s="1"/>
  <c r="J210" i="3" s="1"/>
  <c r="S211" i="3"/>
  <c r="E211" i="3"/>
  <c r="F211" i="3" s="1"/>
  <c r="S209" i="3"/>
  <c r="E209" i="3"/>
  <c r="F209" i="3" s="1"/>
  <c r="G209" i="3" s="1"/>
  <c r="S237" i="3"/>
  <c r="E237" i="3"/>
  <c r="F237" i="3" s="1"/>
  <c r="S234" i="3"/>
  <c r="E234" i="3"/>
  <c r="F234" i="3" s="1"/>
  <c r="S236" i="3"/>
  <c r="E236" i="3"/>
  <c r="F236" i="3" s="1"/>
  <c r="S235" i="3"/>
  <c r="E235" i="3"/>
  <c r="F235" i="3" s="1"/>
  <c r="G235" i="3" s="1"/>
  <c r="S246" i="3"/>
  <c r="E246" i="3"/>
  <c r="F246" i="3" s="1"/>
  <c r="S254" i="3"/>
  <c r="E254" i="3"/>
  <c r="F254" i="3" s="1"/>
  <c r="S261" i="3"/>
  <c r="E261" i="3"/>
  <c r="F261" i="3" s="1"/>
  <c r="S272" i="3"/>
  <c r="E272" i="3"/>
  <c r="F272" i="3" s="1"/>
  <c r="S270" i="3"/>
  <c r="E270" i="3"/>
  <c r="F270" i="3" s="1"/>
  <c r="S276" i="3"/>
  <c r="E276" i="3"/>
  <c r="F276" i="3" s="1"/>
  <c r="S282" i="3"/>
  <c r="E282" i="3"/>
  <c r="F282" i="3" s="1"/>
  <c r="G282" i="3" s="1"/>
  <c r="S285" i="3"/>
  <c r="E285" i="3"/>
  <c r="F285" i="3"/>
  <c r="S291" i="3"/>
  <c r="E291" i="3"/>
  <c r="F291" i="3" s="1"/>
  <c r="S294" i="3"/>
  <c r="E294" i="3"/>
  <c r="F294" i="3"/>
  <c r="S295" i="3"/>
  <c r="E295" i="3"/>
  <c r="F295" i="3" s="1"/>
  <c r="S297" i="3"/>
  <c r="E297" i="3"/>
  <c r="F297" i="3" s="1"/>
  <c r="S300" i="3"/>
  <c r="E300" i="3"/>
  <c r="F300" i="3"/>
  <c r="G300" i="3" s="1"/>
  <c r="S307" i="3"/>
  <c r="E307" i="3"/>
  <c r="F307" i="3" s="1"/>
  <c r="G307" i="3" s="1"/>
  <c r="J307" i="3" s="1"/>
  <c r="S318" i="3"/>
  <c r="E318" i="3"/>
  <c r="F318" i="3"/>
  <c r="S328" i="3"/>
  <c r="E328" i="3"/>
  <c r="F328" i="3" s="1"/>
  <c r="G328" i="3" s="1"/>
  <c r="S325" i="3"/>
  <c r="E325" i="3"/>
  <c r="F325" i="3" s="1"/>
  <c r="S329" i="3"/>
  <c r="E329" i="3"/>
  <c r="F329" i="3" s="1"/>
  <c r="S330" i="3"/>
  <c r="E330" i="3"/>
  <c r="F330" i="3" s="1"/>
  <c r="S335" i="3"/>
  <c r="E335" i="3"/>
  <c r="F335" i="3" s="1"/>
  <c r="G335" i="3" s="1"/>
  <c r="S349" i="3"/>
  <c r="E349" i="3"/>
  <c r="F349" i="3" s="1"/>
  <c r="G349" i="3" s="1"/>
  <c r="S230" i="3"/>
  <c r="E230" i="3"/>
  <c r="F230" i="3" s="1"/>
  <c r="G230" i="3" s="1"/>
  <c r="S231" i="3"/>
  <c r="E231" i="3"/>
  <c r="F231" i="3" s="1"/>
  <c r="S232" i="3"/>
  <c r="E232" i="3"/>
  <c r="F232" i="3" s="1"/>
  <c r="S233" i="3"/>
  <c r="E233" i="3"/>
  <c r="F233" i="3" s="1"/>
  <c r="S239" i="3"/>
  <c r="E239" i="3"/>
  <c r="F239" i="3" s="1"/>
  <c r="S240" i="3"/>
  <c r="E240" i="3"/>
  <c r="F240" i="3" s="1"/>
  <c r="S241" i="3"/>
  <c r="E241" i="3"/>
  <c r="F241" i="3" s="1"/>
  <c r="G241" i="3" s="1"/>
  <c r="K241" i="3" s="1"/>
  <c r="S242" i="3"/>
  <c r="E242" i="3"/>
  <c r="F242" i="3" s="1"/>
  <c r="S243" i="3"/>
  <c r="E243" i="3"/>
  <c r="F243" i="3" s="1"/>
  <c r="S244" i="3"/>
  <c r="E244" i="3"/>
  <c r="F244" i="3" s="1"/>
  <c r="G244" i="3" s="1"/>
  <c r="S245" i="3"/>
  <c r="E245" i="3"/>
  <c r="F245" i="3" s="1"/>
  <c r="G245" i="3" s="1"/>
  <c r="K245" i="3" s="1"/>
  <c r="S248" i="3"/>
  <c r="S249" i="3"/>
  <c r="S250" i="3"/>
  <c r="S251" i="3"/>
  <c r="S252" i="3"/>
  <c r="S253" i="3"/>
  <c r="S255" i="3"/>
  <c r="S256" i="3"/>
  <c r="S257" i="3"/>
  <c r="S258" i="3"/>
  <c r="S259" i="3"/>
  <c r="S260" i="3"/>
  <c r="S262" i="3"/>
  <c r="S263" i="3"/>
  <c r="S264" i="3"/>
  <c r="S265" i="3"/>
  <c r="S266" i="3"/>
  <c r="S267" i="3"/>
  <c r="S268" i="3"/>
  <c r="S269" i="3"/>
  <c r="S271" i="3"/>
  <c r="S273" i="3"/>
  <c r="S274" i="3"/>
  <c r="S275" i="3"/>
  <c r="S277" i="3"/>
  <c r="S278" i="3"/>
  <c r="S279" i="3"/>
  <c r="S280" i="3"/>
  <c r="S281" i="3"/>
  <c r="S283" i="3"/>
  <c r="S284" i="3"/>
  <c r="S286" i="3"/>
  <c r="S287" i="3"/>
  <c r="S288" i="3"/>
  <c r="S289" i="3"/>
  <c r="S290" i="3"/>
  <c r="S292" i="3"/>
  <c r="S293" i="3"/>
  <c r="S296" i="3"/>
  <c r="S298" i="3"/>
  <c r="S299" i="3"/>
  <c r="S301" i="3"/>
  <c r="S302" i="3"/>
  <c r="S303" i="3"/>
  <c r="S304" i="3"/>
  <c r="S305" i="3"/>
  <c r="S306" i="3"/>
  <c r="S308" i="3"/>
  <c r="S310" i="3"/>
  <c r="S311" i="3"/>
  <c r="S312" i="3"/>
  <c r="S313" i="3"/>
  <c r="S314" i="3"/>
  <c r="S315" i="3"/>
  <c r="S316" i="3"/>
  <c r="S317" i="3"/>
  <c r="S319" i="3"/>
  <c r="S320" i="3"/>
  <c r="S321" i="3"/>
  <c r="S322" i="3"/>
  <c r="S323" i="3"/>
  <c r="S324" i="3"/>
  <c r="S326" i="3"/>
  <c r="S327" i="3"/>
  <c r="S331" i="3"/>
  <c r="S332" i="3"/>
  <c r="S333" i="3"/>
  <c r="S334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50" i="3"/>
  <c r="S353" i="3"/>
  <c r="S354" i="3"/>
  <c r="S355" i="3"/>
  <c r="S356" i="3"/>
  <c r="S357" i="3"/>
  <c r="S358" i="3"/>
  <c r="S359" i="3"/>
  <c r="S360" i="3"/>
  <c r="S361" i="3"/>
  <c r="S362" i="3"/>
  <c r="E77" i="3"/>
  <c r="F77" i="3" s="1"/>
  <c r="E78" i="3"/>
  <c r="F78" i="3" s="1"/>
  <c r="E129" i="3"/>
  <c r="F129" i="3"/>
  <c r="E130" i="3"/>
  <c r="F130" i="3" s="1"/>
  <c r="E132" i="3"/>
  <c r="F132" i="3" s="1"/>
  <c r="E133" i="3"/>
  <c r="F133" i="3" s="1"/>
  <c r="E135" i="3"/>
  <c r="F135" i="3" s="1"/>
  <c r="E137" i="3"/>
  <c r="F137" i="3" s="1"/>
  <c r="F16" i="3"/>
  <c r="F17" i="3" s="1"/>
  <c r="C17" i="3"/>
  <c r="Q26" i="3"/>
  <c r="Q25" i="3"/>
  <c r="Q21" i="3"/>
  <c r="Q22" i="3"/>
  <c r="H24" i="3"/>
  <c r="Q24" i="3"/>
  <c r="Q23" i="3"/>
  <c r="Q65" i="3"/>
  <c r="Q63" i="3"/>
  <c r="Q95" i="3"/>
  <c r="Q64" i="3"/>
  <c r="Q69" i="3"/>
  <c r="Q27" i="3"/>
  <c r="Q28" i="3"/>
  <c r="Q68" i="3"/>
  <c r="Q66" i="3"/>
  <c r="Q29" i="3"/>
  <c r="I77" i="3"/>
  <c r="Q77" i="3"/>
  <c r="Q32" i="3"/>
  <c r="Q30" i="3"/>
  <c r="Q76" i="3"/>
  <c r="Q104" i="3"/>
  <c r="Q75" i="3"/>
  <c r="Q70" i="3"/>
  <c r="Q81" i="3"/>
  <c r="Q80" i="3"/>
  <c r="Q67" i="3"/>
  <c r="Q103" i="3"/>
  <c r="Q93" i="3"/>
  <c r="I97" i="3"/>
  <c r="Q97" i="3"/>
  <c r="Q96" i="3"/>
  <c r="Q98" i="3"/>
  <c r="Q100" i="3"/>
  <c r="Q74" i="3"/>
  <c r="I73" i="3"/>
  <c r="Q73" i="3"/>
  <c r="Q99" i="3"/>
  <c r="Q113" i="3"/>
  <c r="I116" i="3"/>
  <c r="Q116" i="3"/>
  <c r="Q71" i="3"/>
  <c r="Q102" i="3"/>
  <c r="Q72" i="3"/>
  <c r="Q112" i="3"/>
  <c r="Q94" i="3"/>
  <c r="Q107" i="3"/>
  <c r="Q101" i="3"/>
  <c r="I115" i="3"/>
  <c r="Q115" i="3"/>
  <c r="Q79" i="3"/>
  <c r="Q108" i="3"/>
  <c r="Q110" i="3"/>
  <c r="Q125" i="3"/>
  <c r="Q119" i="3"/>
  <c r="Q109" i="3"/>
  <c r="Q105" i="3"/>
  <c r="I118" i="3"/>
  <c r="Q118" i="3"/>
  <c r="Q126" i="3"/>
  <c r="Q128" i="3"/>
  <c r="Q117" i="3"/>
  <c r="Q106" i="3"/>
  <c r="Q121" i="3"/>
  <c r="Q124" i="3"/>
  <c r="Q114" i="3"/>
  <c r="I131" i="3"/>
  <c r="Q131" i="3"/>
  <c r="Q111" i="3"/>
  <c r="Q122" i="3"/>
  <c r="Q127" i="3"/>
  <c r="Q123" i="3"/>
  <c r="Q144" i="3"/>
  <c r="Q120" i="3"/>
  <c r="Q138" i="3"/>
  <c r="Q136" i="3"/>
  <c r="Q142" i="3"/>
  <c r="Q141" i="3"/>
  <c r="Q149" i="3"/>
  <c r="Q147" i="3"/>
  <c r="Q143" i="3"/>
  <c r="Q158" i="3"/>
  <c r="Q166" i="3"/>
  <c r="Q145" i="3"/>
  <c r="Q163" i="3"/>
  <c r="Q152" i="3"/>
  <c r="Q146" i="3"/>
  <c r="Q153" i="3"/>
  <c r="Q165" i="3"/>
  <c r="Q154" i="3"/>
  <c r="Q161" i="3"/>
  <c r="Q134" i="3"/>
  <c r="Q167" i="3"/>
  <c r="Q150" i="3"/>
  <c r="Q148" i="3"/>
  <c r="Q191" i="3"/>
  <c r="Q140" i="3"/>
  <c r="I169" i="3"/>
  <c r="Q169" i="3"/>
  <c r="Q139" i="3"/>
  <c r="Q175" i="3"/>
  <c r="Q155" i="3"/>
  <c r="Q171" i="3"/>
  <c r="Q162" i="3"/>
  <c r="Q172" i="3"/>
  <c r="Q164" i="3"/>
  <c r="Q156" i="3"/>
  <c r="Q174" i="3"/>
  <c r="Q157" i="3"/>
  <c r="Q159" i="3"/>
  <c r="Q151" i="3"/>
  <c r="Q168" i="3"/>
  <c r="Q190" i="3"/>
  <c r="Q184" i="3"/>
  <c r="Q176" i="3"/>
  <c r="Q196" i="3"/>
  <c r="Q173" i="3"/>
  <c r="Q160" i="3"/>
  <c r="Q189" i="3"/>
  <c r="Q188" i="3"/>
  <c r="Q187" i="3"/>
  <c r="Q197" i="3"/>
  <c r="Q215" i="3"/>
  <c r="Q186" i="3"/>
  <c r="Q193" i="3"/>
  <c r="Q183" i="3"/>
  <c r="Q180" i="3"/>
  <c r="Q224" i="3"/>
  <c r="Q178" i="3"/>
  <c r="Q177" i="3"/>
  <c r="Q195" i="3"/>
  <c r="Q170" i="3"/>
  <c r="Q182" i="3"/>
  <c r="Q194" i="3"/>
  <c r="Q185" i="3"/>
  <c r="Q203" i="3"/>
  <c r="Q192" i="3"/>
  <c r="Q199" i="3"/>
  <c r="Q202" i="3"/>
  <c r="Q198" i="3"/>
  <c r="Q200" i="3"/>
  <c r="Q201" i="3"/>
  <c r="Q181" i="3"/>
  <c r="Q223" i="3"/>
  <c r="Q219" i="3"/>
  <c r="Q214" i="3"/>
  <c r="Q216" i="3"/>
  <c r="Q179" i="3"/>
  <c r="Q222" i="3"/>
  <c r="Q226" i="3"/>
  <c r="Q217" i="3"/>
  <c r="Q227" i="3"/>
  <c r="Q220" i="3"/>
  <c r="Q221" i="3"/>
  <c r="Q218" i="3"/>
  <c r="Q225" i="3"/>
  <c r="Q238" i="3"/>
  <c r="Q228" i="3"/>
  <c r="Q229" i="3"/>
  <c r="Q247" i="3"/>
  <c r="Q309" i="3"/>
  <c r="Q352" i="3"/>
  <c r="Q48" i="3"/>
  <c r="Q39" i="3"/>
  <c r="Q51" i="3"/>
  <c r="Q61" i="3"/>
  <c r="Q57" i="3"/>
  <c r="Q56" i="3"/>
  <c r="Q62" i="3"/>
  <c r="Q60" i="3"/>
  <c r="Q58" i="3"/>
  <c r="Q50" i="3"/>
  <c r="J59" i="3"/>
  <c r="Q59" i="3"/>
  <c r="Q33" i="3"/>
  <c r="Q45" i="3"/>
  <c r="Q37" i="3"/>
  <c r="Q36" i="3"/>
  <c r="Q47" i="3"/>
  <c r="Q35" i="3"/>
  <c r="Q42" i="3"/>
  <c r="Q31" i="3"/>
  <c r="Q41" i="3"/>
  <c r="Q40" i="3"/>
  <c r="Q38" i="3"/>
  <c r="Q46" i="3"/>
  <c r="Q44" i="3"/>
  <c r="Q52" i="3"/>
  <c r="Q49" i="3"/>
  <c r="Q54" i="3"/>
  <c r="Q55" i="3"/>
  <c r="Q43" i="3"/>
  <c r="Q88" i="3"/>
  <c r="Q34" i="3"/>
  <c r="Q83" i="3"/>
  <c r="Q91" i="3"/>
  <c r="Q92" i="3"/>
  <c r="Q89" i="3"/>
  <c r="Q90" i="3"/>
  <c r="Q85" i="3"/>
  <c r="Q86" i="3"/>
  <c r="Q82" i="3"/>
  <c r="Q87" i="3"/>
  <c r="Q53" i="3"/>
  <c r="Q84" i="3"/>
  <c r="Q206" i="3"/>
  <c r="Q204" i="3"/>
  <c r="Q207" i="3"/>
  <c r="Q212" i="3"/>
  <c r="Q208" i="3"/>
  <c r="Q205" i="3"/>
  <c r="Q213" i="3"/>
  <c r="Q210" i="3"/>
  <c r="Q211" i="3"/>
  <c r="Q209" i="3"/>
  <c r="Q237" i="3"/>
  <c r="Q234" i="3"/>
  <c r="Q236" i="3"/>
  <c r="Q235" i="3"/>
  <c r="Q246" i="3"/>
  <c r="Q254" i="3"/>
  <c r="Q261" i="3"/>
  <c r="Q272" i="3"/>
  <c r="Q270" i="3"/>
  <c r="Q276" i="3"/>
  <c r="Q282" i="3"/>
  <c r="Q285" i="3"/>
  <c r="Q291" i="3"/>
  <c r="Q294" i="3"/>
  <c r="Q295" i="3"/>
  <c r="Q297" i="3"/>
  <c r="Q300" i="3"/>
  <c r="Q307" i="3"/>
  <c r="Q318" i="3"/>
  <c r="Q328" i="3"/>
  <c r="Q325" i="3"/>
  <c r="Q329" i="3"/>
  <c r="Q330" i="3"/>
  <c r="Q335" i="3"/>
  <c r="B349" i="3"/>
  <c r="Q349" i="3"/>
  <c r="Q78" i="3"/>
  <c r="Q129" i="3"/>
  <c r="Q130" i="3"/>
  <c r="Q132" i="3"/>
  <c r="Q133" i="3"/>
  <c r="Q135" i="3"/>
  <c r="Q137" i="3"/>
  <c r="Q230" i="3"/>
  <c r="Q231" i="3"/>
  <c r="Q232" i="3"/>
  <c r="Q233" i="3"/>
  <c r="Q239" i="3"/>
  <c r="Q240" i="3"/>
  <c r="Q241" i="3"/>
  <c r="Q242" i="3"/>
  <c r="Q243" i="3"/>
  <c r="Q244" i="3"/>
  <c r="Q245" i="3"/>
  <c r="Q248" i="3"/>
  <c r="Q249" i="3"/>
  <c r="Q250" i="3"/>
  <c r="Q251" i="3"/>
  <c r="K252" i="3"/>
  <c r="Q252" i="3"/>
  <c r="Q253" i="3"/>
  <c r="K255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K268" i="3"/>
  <c r="Q268" i="3"/>
  <c r="Q269" i="3"/>
  <c r="Q271" i="3"/>
  <c r="Q273" i="3"/>
  <c r="K274" i="3"/>
  <c r="Q274" i="3"/>
  <c r="Q275" i="3"/>
  <c r="Q277" i="3"/>
  <c r="Q278" i="3"/>
  <c r="K279" i="3"/>
  <c r="Q279" i="3"/>
  <c r="Q280" i="3"/>
  <c r="K281" i="3"/>
  <c r="Q281" i="3"/>
  <c r="Q283" i="3"/>
  <c r="Q284" i="3"/>
  <c r="Q286" i="3"/>
  <c r="Q287" i="3"/>
  <c r="Q288" i="3"/>
  <c r="K289" i="3"/>
  <c r="Q289" i="3"/>
  <c r="Q290" i="3"/>
  <c r="Q292" i="3"/>
  <c r="Q293" i="3"/>
  <c r="K296" i="3"/>
  <c r="Q296" i="3"/>
  <c r="Q298" i="3"/>
  <c r="K299" i="3"/>
  <c r="Q299" i="3"/>
  <c r="Q301" i="3"/>
  <c r="Q302" i="3"/>
  <c r="Q303" i="3"/>
  <c r="Q304" i="3"/>
  <c r="K305" i="3"/>
  <c r="Q305" i="3"/>
  <c r="Q306" i="3"/>
  <c r="Q308" i="3"/>
  <c r="K310" i="3"/>
  <c r="Q310" i="3"/>
  <c r="K311" i="3"/>
  <c r="Q311" i="3"/>
  <c r="Q312" i="3"/>
  <c r="Q313" i="3"/>
  <c r="Q314" i="3"/>
  <c r="K315" i="3"/>
  <c r="Q315" i="3"/>
  <c r="Q316" i="3"/>
  <c r="K317" i="3"/>
  <c r="Q317" i="3"/>
  <c r="B319" i="3"/>
  <c r="K319" i="3"/>
  <c r="Q319" i="3"/>
  <c r="B320" i="3"/>
  <c r="Q320" i="3"/>
  <c r="K321" i="3"/>
  <c r="Q321" i="3"/>
  <c r="Q322" i="3"/>
  <c r="Q323" i="3"/>
  <c r="K324" i="3"/>
  <c r="Q324" i="3"/>
  <c r="Q326" i="3"/>
  <c r="Q327" i="3"/>
  <c r="Q331" i="3"/>
  <c r="Q332" i="3"/>
  <c r="Q333" i="3"/>
  <c r="Q334" i="3"/>
  <c r="K336" i="3"/>
  <c r="Q336" i="3"/>
  <c r="Q337" i="3"/>
  <c r="Q338" i="3"/>
  <c r="K339" i="3"/>
  <c r="Q339" i="3"/>
  <c r="Q340" i="3"/>
  <c r="K341" i="3"/>
  <c r="Q341" i="3"/>
  <c r="Q342" i="3"/>
  <c r="K343" i="3"/>
  <c r="Q343" i="3"/>
  <c r="Q344" i="3"/>
  <c r="Q345" i="3"/>
  <c r="K346" i="3"/>
  <c r="Q346" i="3"/>
  <c r="K347" i="3"/>
  <c r="Q347" i="3"/>
  <c r="Q348" i="3"/>
  <c r="K350" i="3"/>
  <c r="Q350" i="3"/>
  <c r="Q351" i="3"/>
  <c r="V351" i="3"/>
  <c r="K353" i="3"/>
  <c r="Q353" i="3"/>
  <c r="Q354" i="3"/>
  <c r="Q355" i="3"/>
  <c r="Q356" i="3"/>
  <c r="Q357" i="3"/>
  <c r="Q358" i="3"/>
  <c r="Q359" i="3"/>
  <c r="Q360" i="3"/>
  <c r="Q361" i="3"/>
  <c r="Q362" i="3"/>
  <c r="D11" i="5"/>
  <c r="D12" i="5"/>
  <c r="D13" i="5"/>
  <c r="D9" i="5"/>
  <c r="E9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E149" i="5"/>
  <c r="F149" i="5"/>
  <c r="G149" i="5"/>
  <c r="L149" i="5"/>
  <c r="E150" i="5"/>
  <c r="F150" i="5"/>
  <c r="G150" i="5"/>
  <c r="E151" i="5"/>
  <c r="F151" i="5"/>
  <c r="G151" i="5"/>
  <c r="E152" i="5"/>
  <c r="F152" i="5"/>
  <c r="G152" i="5"/>
  <c r="L152" i="5"/>
  <c r="E153" i="5"/>
  <c r="F153" i="5"/>
  <c r="G153" i="5"/>
  <c r="L153" i="5"/>
  <c r="E154" i="5"/>
  <c r="F154" i="5"/>
  <c r="G154" i="5"/>
  <c r="E155" i="5"/>
  <c r="F155" i="5"/>
  <c r="G155" i="5"/>
  <c r="E156" i="5"/>
  <c r="F156" i="5"/>
  <c r="G156" i="5"/>
  <c r="L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L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L165" i="5"/>
  <c r="E166" i="5"/>
  <c r="F166" i="5"/>
  <c r="G166" i="5"/>
  <c r="E167" i="5"/>
  <c r="F167" i="5"/>
  <c r="G167" i="5"/>
  <c r="E168" i="5"/>
  <c r="F168" i="5"/>
  <c r="G168" i="5"/>
  <c r="N168" i="5"/>
  <c r="E169" i="5"/>
  <c r="F169" i="5"/>
  <c r="G169" i="5"/>
  <c r="L169" i="5"/>
  <c r="E170" i="5"/>
  <c r="F170" i="5"/>
  <c r="G170" i="5"/>
  <c r="E171" i="5"/>
  <c r="F171" i="5"/>
  <c r="G171" i="5"/>
  <c r="N171" i="5"/>
  <c r="E172" i="5"/>
  <c r="F172" i="5"/>
  <c r="G172" i="5"/>
  <c r="E173" i="5"/>
  <c r="F173" i="5"/>
  <c r="G173" i="5"/>
  <c r="L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L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N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N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L198" i="5"/>
  <c r="E199" i="5"/>
  <c r="F199" i="5"/>
  <c r="G199" i="5"/>
  <c r="E200" i="5"/>
  <c r="F200" i="5"/>
  <c r="G200" i="5"/>
  <c r="N200" i="5"/>
  <c r="E201" i="5"/>
  <c r="F201" i="5"/>
  <c r="G201" i="5"/>
  <c r="L201" i="5"/>
  <c r="E202" i="5"/>
  <c r="F202" i="5"/>
  <c r="G202" i="5"/>
  <c r="E203" i="5"/>
  <c r="F203" i="5"/>
  <c r="G203" i="5"/>
  <c r="E204" i="5"/>
  <c r="F204" i="5"/>
  <c r="G204" i="5"/>
  <c r="L204" i="5"/>
  <c r="E205" i="5"/>
  <c r="F205" i="5"/>
  <c r="G205" i="5"/>
  <c r="N205" i="5"/>
  <c r="E206" i="5"/>
  <c r="F206" i="5"/>
  <c r="G206" i="5"/>
  <c r="E207" i="5"/>
  <c r="F207" i="5"/>
  <c r="G207" i="5"/>
  <c r="E208" i="5"/>
  <c r="F208" i="5"/>
  <c r="G208" i="5"/>
  <c r="N208" i="5"/>
  <c r="E209" i="5"/>
  <c r="F209" i="5"/>
  <c r="G209" i="5"/>
  <c r="N209" i="5"/>
  <c r="E210" i="5"/>
  <c r="F210" i="5"/>
  <c r="G210" i="5"/>
  <c r="E211" i="5"/>
  <c r="F211" i="5"/>
  <c r="G211" i="5"/>
  <c r="N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N216" i="5"/>
  <c r="E217" i="5"/>
  <c r="F217" i="5"/>
  <c r="G217" i="5"/>
  <c r="N217" i="5"/>
  <c r="E218" i="5"/>
  <c r="F218" i="5"/>
  <c r="G218" i="5"/>
  <c r="E219" i="5"/>
  <c r="F219" i="5"/>
  <c r="G219" i="5"/>
  <c r="N219" i="5"/>
  <c r="E220" i="5"/>
  <c r="F220" i="5"/>
  <c r="G220" i="5"/>
  <c r="N220" i="5"/>
  <c r="E221" i="5"/>
  <c r="F221" i="5"/>
  <c r="G221" i="5"/>
  <c r="E222" i="5"/>
  <c r="F222" i="5"/>
  <c r="G222" i="5"/>
  <c r="E223" i="5"/>
  <c r="F223" i="5"/>
  <c r="G223" i="5"/>
  <c r="N223" i="5"/>
  <c r="E224" i="5"/>
  <c r="F224" i="5"/>
  <c r="G224" i="5"/>
  <c r="E225" i="5"/>
  <c r="F225" i="5"/>
  <c r="G225" i="5"/>
  <c r="N225" i="5"/>
  <c r="E21" i="5"/>
  <c r="F21" i="5"/>
  <c r="G21" i="5"/>
  <c r="E22" i="5"/>
  <c r="F22" i="5"/>
  <c r="G22" i="5"/>
  <c r="E23" i="5"/>
  <c r="F23" i="5"/>
  <c r="E24" i="5"/>
  <c r="F24" i="5"/>
  <c r="G24" i="5"/>
  <c r="I24" i="5"/>
  <c r="E25" i="5"/>
  <c r="F25" i="5"/>
  <c r="G25" i="5"/>
  <c r="I25" i="5"/>
  <c r="E26" i="5"/>
  <c r="F26" i="5"/>
  <c r="G26" i="5"/>
  <c r="E27" i="5"/>
  <c r="F27" i="5"/>
  <c r="G27" i="5"/>
  <c r="I27" i="5"/>
  <c r="E28" i="5"/>
  <c r="F28" i="5"/>
  <c r="G28" i="5"/>
  <c r="I28" i="5"/>
  <c r="E29" i="5"/>
  <c r="F29" i="5"/>
  <c r="G29" i="5"/>
  <c r="E30" i="5"/>
  <c r="F30" i="5"/>
  <c r="G30" i="5"/>
  <c r="E31" i="5"/>
  <c r="F31" i="5"/>
  <c r="G31" i="5"/>
  <c r="E32" i="5"/>
  <c r="F32" i="5"/>
  <c r="G32" i="5"/>
  <c r="I32" i="5"/>
  <c r="E33" i="5"/>
  <c r="F33" i="5"/>
  <c r="G33" i="5"/>
  <c r="E34" i="5"/>
  <c r="F34" i="5"/>
  <c r="G34" i="5"/>
  <c r="I34" i="5"/>
  <c r="E35" i="5"/>
  <c r="F35" i="5"/>
  <c r="G35" i="5"/>
  <c r="J35" i="5"/>
  <c r="E36" i="5"/>
  <c r="F36" i="5"/>
  <c r="G36" i="5"/>
  <c r="J36" i="5"/>
  <c r="E37" i="5"/>
  <c r="F37" i="5"/>
  <c r="G37" i="5"/>
  <c r="E38" i="5"/>
  <c r="F38" i="5"/>
  <c r="G38" i="5"/>
  <c r="E39" i="5"/>
  <c r="F39" i="5"/>
  <c r="G39" i="5"/>
  <c r="I39" i="5"/>
  <c r="E40" i="5"/>
  <c r="F40" i="5"/>
  <c r="G40" i="5"/>
  <c r="J40" i="5"/>
  <c r="E41" i="5"/>
  <c r="F41" i="5"/>
  <c r="G41" i="5"/>
  <c r="J41" i="5"/>
  <c r="E42" i="5"/>
  <c r="F42" i="5"/>
  <c r="G42" i="5"/>
  <c r="E43" i="5"/>
  <c r="F43" i="5"/>
  <c r="G43" i="5"/>
  <c r="J43" i="5"/>
  <c r="E44" i="5"/>
  <c r="F44" i="5"/>
  <c r="G44" i="5"/>
  <c r="J44" i="5"/>
  <c r="E45" i="5"/>
  <c r="F45" i="5"/>
  <c r="G45" i="5"/>
  <c r="E46" i="5"/>
  <c r="F46" i="5"/>
  <c r="G46" i="5"/>
  <c r="E47" i="5"/>
  <c r="F47" i="5"/>
  <c r="G47" i="5"/>
  <c r="J47" i="5"/>
  <c r="E48" i="5"/>
  <c r="F48" i="5"/>
  <c r="G48" i="5"/>
  <c r="K48" i="5"/>
  <c r="E49" i="5"/>
  <c r="F49" i="5"/>
  <c r="G49" i="5"/>
  <c r="E50" i="5"/>
  <c r="F50" i="5"/>
  <c r="G50" i="5"/>
  <c r="E51" i="5"/>
  <c r="F51" i="5"/>
  <c r="G51" i="5"/>
  <c r="K51" i="5"/>
  <c r="E52" i="5"/>
  <c r="F52" i="5"/>
  <c r="G52" i="5"/>
  <c r="K52" i="5"/>
  <c r="E53" i="5"/>
  <c r="F53" i="5"/>
  <c r="G53" i="5"/>
  <c r="E54" i="5"/>
  <c r="F54" i="5"/>
  <c r="G54" i="5"/>
  <c r="E55" i="5"/>
  <c r="F55" i="5"/>
  <c r="G55" i="5"/>
  <c r="L55" i="5"/>
  <c r="E56" i="5"/>
  <c r="F56" i="5"/>
  <c r="G56" i="5"/>
  <c r="L56" i="5"/>
  <c r="E57" i="5"/>
  <c r="F57" i="5"/>
  <c r="G57" i="5"/>
  <c r="E58" i="5"/>
  <c r="F58" i="5"/>
  <c r="G58" i="5"/>
  <c r="E59" i="5"/>
  <c r="F59" i="5"/>
  <c r="G59" i="5"/>
  <c r="M59" i="5"/>
  <c r="E60" i="5"/>
  <c r="F60" i="5"/>
  <c r="G60" i="5"/>
  <c r="M60" i="5"/>
  <c r="E61" i="5"/>
  <c r="F61" i="5"/>
  <c r="G61" i="5"/>
  <c r="E62" i="5"/>
  <c r="F62" i="5"/>
  <c r="G62" i="5"/>
  <c r="E63" i="5"/>
  <c r="F63" i="5"/>
  <c r="G63" i="5"/>
  <c r="M63" i="5"/>
  <c r="E64" i="5"/>
  <c r="F64" i="5"/>
  <c r="G64" i="5"/>
  <c r="N64" i="5"/>
  <c r="E65" i="5"/>
  <c r="F65" i="5"/>
  <c r="G65" i="5"/>
  <c r="E66" i="5"/>
  <c r="F66" i="5"/>
  <c r="G66" i="5"/>
  <c r="E67" i="5"/>
  <c r="F67" i="5"/>
  <c r="G67" i="5"/>
  <c r="M67" i="5"/>
  <c r="E68" i="5"/>
  <c r="F68" i="5"/>
  <c r="G68" i="5"/>
  <c r="M68" i="5"/>
  <c r="E69" i="5"/>
  <c r="F69" i="5"/>
  <c r="G69" i="5"/>
  <c r="E72" i="5"/>
  <c r="F72" i="5"/>
  <c r="G72" i="5"/>
  <c r="E73" i="5"/>
  <c r="F73" i="5"/>
  <c r="G73" i="5"/>
  <c r="E74" i="5"/>
  <c r="F74" i="5"/>
  <c r="G74" i="5"/>
  <c r="I74" i="5"/>
  <c r="E75" i="5"/>
  <c r="F75" i="5"/>
  <c r="G75" i="5"/>
  <c r="I75" i="5"/>
  <c r="E76" i="5"/>
  <c r="F76" i="5"/>
  <c r="G76" i="5"/>
  <c r="E77" i="5"/>
  <c r="F77" i="5"/>
  <c r="G77" i="5"/>
  <c r="I77" i="5"/>
  <c r="E78" i="5"/>
  <c r="F78" i="5"/>
  <c r="G78" i="5"/>
  <c r="N78" i="5"/>
  <c r="E79" i="5"/>
  <c r="F79" i="5"/>
  <c r="G79" i="5"/>
  <c r="N79" i="5"/>
  <c r="E80" i="5"/>
  <c r="F80" i="5"/>
  <c r="G80" i="5"/>
  <c r="I80" i="5"/>
  <c r="E81" i="5"/>
  <c r="F81" i="5"/>
  <c r="G81" i="5"/>
  <c r="I81" i="5"/>
  <c r="E82" i="5"/>
  <c r="F82" i="5"/>
  <c r="G82" i="5"/>
  <c r="I82" i="5"/>
  <c r="E83" i="5"/>
  <c r="F83" i="5"/>
  <c r="G83" i="5"/>
  <c r="I83" i="5"/>
  <c r="E84" i="5"/>
  <c r="F84" i="5"/>
  <c r="G84" i="5"/>
  <c r="E85" i="5"/>
  <c r="F85" i="5"/>
  <c r="G85" i="5"/>
  <c r="L85" i="5"/>
  <c r="E86" i="5"/>
  <c r="F86" i="5"/>
  <c r="G86" i="5"/>
  <c r="M86" i="5"/>
  <c r="E87" i="5"/>
  <c r="F87" i="5"/>
  <c r="G87" i="5"/>
  <c r="L87" i="5"/>
  <c r="E88" i="5"/>
  <c r="F88" i="5"/>
  <c r="G88" i="5"/>
  <c r="L88" i="5"/>
  <c r="E89" i="5"/>
  <c r="F89" i="5"/>
  <c r="G89" i="5"/>
  <c r="E90" i="5"/>
  <c r="F90" i="5"/>
  <c r="G90" i="5"/>
  <c r="L90" i="5"/>
  <c r="E91" i="5"/>
  <c r="F91" i="5"/>
  <c r="G91" i="5"/>
  <c r="L91" i="5"/>
  <c r="E92" i="5"/>
  <c r="F92" i="5"/>
  <c r="G92" i="5"/>
  <c r="E93" i="5"/>
  <c r="F93" i="5"/>
  <c r="G93" i="5"/>
  <c r="L93" i="5"/>
  <c r="E94" i="5"/>
  <c r="F94" i="5"/>
  <c r="G94" i="5"/>
  <c r="M94" i="5"/>
  <c r="E95" i="5"/>
  <c r="F95" i="5"/>
  <c r="G95" i="5"/>
  <c r="L95" i="5"/>
  <c r="E96" i="5"/>
  <c r="F96" i="5"/>
  <c r="G96" i="5"/>
  <c r="M96" i="5"/>
  <c r="E97" i="5"/>
  <c r="F97" i="5"/>
  <c r="G97" i="5"/>
  <c r="M97" i="5"/>
  <c r="E98" i="5"/>
  <c r="F98" i="5"/>
  <c r="G98" i="5"/>
  <c r="L98" i="5"/>
  <c r="E99" i="5"/>
  <c r="F99" i="5"/>
  <c r="G99" i="5"/>
  <c r="L99" i="5"/>
  <c r="E100" i="5"/>
  <c r="F100" i="5"/>
  <c r="G100" i="5"/>
  <c r="E101" i="5"/>
  <c r="F101" i="5"/>
  <c r="G101" i="5"/>
  <c r="M101" i="5"/>
  <c r="E102" i="5"/>
  <c r="F102" i="5"/>
  <c r="G102" i="5"/>
  <c r="M102" i="5"/>
  <c r="E103" i="5"/>
  <c r="F103" i="5"/>
  <c r="G103" i="5"/>
  <c r="L103" i="5"/>
  <c r="E104" i="5"/>
  <c r="F104" i="5"/>
  <c r="G104" i="5"/>
  <c r="L104" i="5"/>
  <c r="E105" i="5"/>
  <c r="F105" i="5"/>
  <c r="G105" i="5"/>
  <c r="E106" i="5"/>
  <c r="F106" i="5"/>
  <c r="G106" i="5"/>
  <c r="L106" i="5"/>
  <c r="E107" i="5"/>
  <c r="F107" i="5"/>
  <c r="G107" i="5"/>
  <c r="L107" i="5"/>
  <c r="E108" i="5"/>
  <c r="F108" i="5"/>
  <c r="G108" i="5"/>
  <c r="E109" i="5"/>
  <c r="F109" i="5"/>
  <c r="G109" i="5"/>
  <c r="M109" i="5"/>
  <c r="E110" i="5"/>
  <c r="F110" i="5"/>
  <c r="G110" i="5"/>
  <c r="M110" i="5"/>
  <c r="E111" i="5"/>
  <c r="F111" i="5"/>
  <c r="G111" i="5"/>
  <c r="M111" i="5"/>
  <c r="E112" i="5"/>
  <c r="F112" i="5"/>
  <c r="G112" i="5"/>
  <c r="L112" i="5"/>
  <c r="E113" i="5"/>
  <c r="F113" i="5"/>
  <c r="G113" i="5"/>
  <c r="M113" i="5"/>
  <c r="E114" i="5"/>
  <c r="F114" i="5"/>
  <c r="G114" i="5"/>
  <c r="M114" i="5"/>
  <c r="E115" i="5"/>
  <c r="F115" i="5"/>
  <c r="G115" i="5"/>
  <c r="L115" i="5"/>
  <c r="E116" i="5"/>
  <c r="F116" i="5"/>
  <c r="G116" i="5"/>
  <c r="E117" i="5"/>
  <c r="F117" i="5"/>
  <c r="G117" i="5"/>
  <c r="L117" i="5"/>
  <c r="E118" i="5"/>
  <c r="F118" i="5"/>
  <c r="G118" i="5"/>
  <c r="M118" i="5"/>
  <c r="E119" i="5"/>
  <c r="F119" i="5"/>
  <c r="G119" i="5"/>
  <c r="L119" i="5"/>
  <c r="E120" i="5"/>
  <c r="F120" i="5"/>
  <c r="G120" i="5"/>
  <c r="M120" i="5"/>
  <c r="E121" i="5"/>
  <c r="F121" i="5"/>
  <c r="G121" i="5"/>
  <c r="E124" i="5"/>
  <c r="F124" i="5"/>
  <c r="G124" i="5"/>
  <c r="L124" i="5"/>
  <c r="E127" i="5"/>
  <c r="F127" i="5"/>
  <c r="G127" i="5"/>
  <c r="E129" i="5"/>
  <c r="F129" i="5"/>
  <c r="G129" i="5"/>
  <c r="E131" i="5"/>
  <c r="F131" i="5"/>
  <c r="G131" i="5"/>
  <c r="L131" i="5"/>
  <c r="E132" i="5"/>
  <c r="F132" i="5"/>
  <c r="G132" i="5"/>
  <c r="E133" i="5"/>
  <c r="F133" i="5"/>
  <c r="G133" i="5"/>
  <c r="M133" i="5"/>
  <c r="E134" i="5"/>
  <c r="F134" i="5"/>
  <c r="G134" i="5"/>
  <c r="E135" i="5"/>
  <c r="F135" i="5"/>
  <c r="G135" i="5"/>
  <c r="M135" i="5"/>
  <c r="E136" i="5"/>
  <c r="F136" i="5"/>
  <c r="G136" i="5"/>
  <c r="L136" i="5"/>
  <c r="E137" i="5"/>
  <c r="F137" i="5"/>
  <c r="G137" i="5"/>
  <c r="L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L141" i="5"/>
  <c r="E142" i="5"/>
  <c r="F142" i="5"/>
  <c r="G142" i="5"/>
  <c r="E143" i="5"/>
  <c r="F143" i="5"/>
  <c r="G143" i="5"/>
  <c r="M143" i="5"/>
  <c r="E70" i="5"/>
  <c r="F70" i="5"/>
  <c r="E71" i="5"/>
  <c r="F71" i="5"/>
  <c r="E122" i="5"/>
  <c r="F122" i="5"/>
  <c r="E123" i="5"/>
  <c r="F123" i="5"/>
  <c r="G123" i="5"/>
  <c r="L123" i="5"/>
  <c r="E125" i="5"/>
  <c r="F125" i="5"/>
  <c r="E126" i="5"/>
  <c r="F126" i="5"/>
  <c r="E128" i="5"/>
  <c r="F128" i="5"/>
  <c r="E130" i="5"/>
  <c r="F130" i="5"/>
  <c r="C17" i="5"/>
  <c r="H21" i="5"/>
  <c r="Q21" i="5"/>
  <c r="H22" i="5"/>
  <c r="Q22" i="5"/>
  <c r="Q23" i="5"/>
  <c r="Q24" i="5"/>
  <c r="Q25" i="5"/>
  <c r="J26" i="5"/>
  <c r="Q26" i="5"/>
  <c r="Q27" i="5"/>
  <c r="Q28" i="5"/>
  <c r="I29" i="5"/>
  <c r="Q29" i="5"/>
  <c r="I30" i="5"/>
  <c r="Q30" i="5"/>
  <c r="J31" i="5"/>
  <c r="Q31" i="5"/>
  <c r="Q32" i="5"/>
  <c r="I33" i="5"/>
  <c r="Q33" i="5"/>
  <c r="Q34" i="5"/>
  <c r="Q35" i="5"/>
  <c r="Q36" i="5"/>
  <c r="I37" i="5"/>
  <c r="Q37" i="5"/>
  <c r="I38" i="5"/>
  <c r="Q38" i="5"/>
  <c r="Q39" i="5"/>
  <c r="Q40" i="5"/>
  <c r="Q41" i="5"/>
  <c r="J42" i="5"/>
  <c r="Q42" i="5"/>
  <c r="Q43" i="5"/>
  <c r="Q44" i="5"/>
  <c r="J45" i="5"/>
  <c r="Q45" i="5"/>
  <c r="J46" i="5"/>
  <c r="Q46" i="5"/>
  <c r="Q47" i="5"/>
  <c r="Q48" i="5"/>
  <c r="K49" i="5"/>
  <c r="Q49" i="5"/>
  <c r="K50" i="5"/>
  <c r="Q50" i="5"/>
  <c r="Q51" i="5"/>
  <c r="Q52" i="5"/>
  <c r="K53" i="5"/>
  <c r="Q53" i="5"/>
  <c r="K54" i="5"/>
  <c r="Q54" i="5"/>
  <c r="Q55" i="5"/>
  <c r="Q56" i="5"/>
  <c r="M57" i="5"/>
  <c r="Q57" i="5"/>
  <c r="M58" i="5"/>
  <c r="Q58" i="5"/>
  <c r="Q59" i="5"/>
  <c r="Q60" i="5"/>
  <c r="M61" i="5"/>
  <c r="Q61" i="5"/>
  <c r="M62" i="5"/>
  <c r="Q62" i="5"/>
  <c r="Q63" i="5"/>
  <c r="Q64" i="5"/>
  <c r="N65" i="5"/>
  <c r="Q65" i="5"/>
  <c r="M66" i="5"/>
  <c r="Q66" i="5"/>
  <c r="Q67" i="5"/>
  <c r="Q68" i="5"/>
  <c r="M69" i="5"/>
  <c r="Q69" i="5"/>
  <c r="M70" i="5"/>
  <c r="Q70" i="5"/>
  <c r="M71" i="5"/>
  <c r="Q71" i="5"/>
  <c r="I72" i="5"/>
  <c r="Q72" i="5"/>
  <c r="I73" i="5"/>
  <c r="Q73" i="5"/>
  <c r="Q74" i="5"/>
  <c r="Q75" i="5"/>
  <c r="I76" i="5"/>
  <c r="Q76" i="5"/>
  <c r="Q77" i="5"/>
  <c r="Q78" i="5"/>
  <c r="Q79" i="5"/>
  <c r="Q80" i="5"/>
  <c r="Q81" i="5"/>
  <c r="Q82" i="5"/>
  <c r="Q83" i="5"/>
  <c r="L84" i="5"/>
  <c r="Q84" i="5"/>
  <c r="Q85" i="5"/>
  <c r="Q86" i="5"/>
  <c r="Q87" i="5"/>
  <c r="Q88" i="5"/>
  <c r="L89" i="5"/>
  <c r="Q89" i="5"/>
  <c r="Q90" i="5"/>
  <c r="Q91" i="5"/>
  <c r="L92" i="5"/>
  <c r="Q92" i="5"/>
  <c r="Q93" i="5"/>
  <c r="Q94" i="5"/>
  <c r="Q95" i="5"/>
  <c r="Q96" i="5"/>
  <c r="Q97" i="5"/>
  <c r="Q98" i="5"/>
  <c r="Q99" i="5"/>
  <c r="L100" i="5"/>
  <c r="Q100" i="5"/>
  <c r="Q101" i="5"/>
  <c r="Q102" i="5"/>
  <c r="Q103" i="5"/>
  <c r="Q104" i="5"/>
  <c r="M105" i="5"/>
  <c r="Q105" i="5"/>
  <c r="Q106" i="5"/>
  <c r="Q107" i="5"/>
  <c r="L108" i="5"/>
  <c r="Q108" i="5"/>
  <c r="Q109" i="5"/>
  <c r="Q110" i="5"/>
  <c r="Q111" i="5"/>
  <c r="Q112" i="5"/>
  <c r="Q113" i="5"/>
  <c r="Q114" i="5"/>
  <c r="Q115" i="5"/>
  <c r="L116" i="5"/>
  <c r="Q116" i="5"/>
  <c r="Q117" i="5"/>
  <c r="Q118" i="5"/>
  <c r="Q119" i="5"/>
  <c r="Q120" i="5"/>
  <c r="M121" i="5"/>
  <c r="Q121" i="5"/>
  <c r="L122" i="5"/>
  <c r="Q122" i="5"/>
  <c r="Q123" i="5"/>
  <c r="Q124" i="5"/>
  <c r="L125" i="5"/>
  <c r="Q125" i="5"/>
  <c r="L126" i="5"/>
  <c r="Q126" i="5"/>
  <c r="L127" i="5"/>
  <c r="Q127" i="5"/>
  <c r="L128" i="5"/>
  <c r="Q128" i="5"/>
  <c r="M129" i="5"/>
  <c r="Q129" i="5"/>
  <c r="M130" i="5"/>
  <c r="Q130" i="5"/>
  <c r="Q131" i="5"/>
  <c r="L132" i="5"/>
  <c r="Q132" i="5"/>
  <c r="Q133" i="5"/>
  <c r="L134" i="5"/>
  <c r="Q134" i="5"/>
  <c r="Q135" i="5"/>
  <c r="Q136" i="5"/>
  <c r="Q137" i="5"/>
  <c r="L138" i="5"/>
  <c r="Q138" i="5"/>
  <c r="L139" i="5"/>
  <c r="Q139" i="5"/>
  <c r="L140" i="5"/>
  <c r="Q140" i="5"/>
  <c r="Q141" i="5"/>
  <c r="L142" i="5"/>
  <c r="Q142" i="5"/>
  <c r="Q143" i="5"/>
  <c r="M144" i="5"/>
  <c r="Q144" i="5"/>
  <c r="M145" i="5"/>
  <c r="Q145" i="5"/>
  <c r="M146" i="5"/>
  <c r="Q146" i="5"/>
  <c r="M147" i="5"/>
  <c r="Q147" i="5"/>
  <c r="Q148" i="5"/>
  <c r="Q149" i="5"/>
  <c r="L150" i="5"/>
  <c r="Q150" i="5"/>
  <c r="L151" i="5"/>
  <c r="Q151" i="5"/>
  <c r="Q152" i="5"/>
  <c r="Q153" i="5"/>
  <c r="L154" i="5"/>
  <c r="Q154" i="5"/>
  <c r="L155" i="5"/>
  <c r="Q155" i="5"/>
  <c r="Q156" i="5"/>
  <c r="L157" i="5"/>
  <c r="Q157" i="5"/>
  <c r="L158" i="5"/>
  <c r="Q158" i="5"/>
  <c r="L159" i="5"/>
  <c r="Q159" i="5"/>
  <c r="L160" i="5"/>
  <c r="Q160" i="5"/>
  <c r="Q161" i="5"/>
  <c r="L162" i="5"/>
  <c r="Q162" i="5"/>
  <c r="L163" i="5"/>
  <c r="Q163" i="5"/>
  <c r="L164" i="5"/>
  <c r="Q164" i="5"/>
  <c r="Q165" i="5"/>
  <c r="L166" i="5"/>
  <c r="Q166" i="5"/>
  <c r="L167" i="5"/>
  <c r="Q167" i="5"/>
  <c r="Q168" i="5"/>
  <c r="Q169" i="5"/>
  <c r="L170" i="5"/>
  <c r="Q170" i="5"/>
  <c r="Q171" i="5"/>
  <c r="N172" i="5"/>
  <c r="Q172" i="5"/>
  <c r="Q173" i="5"/>
  <c r="L174" i="5"/>
  <c r="Q174" i="5"/>
  <c r="L175" i="5"/>
  <c r="Q175" i="5"/>
  <c r="L176" i="5"/>
  <c r="Q176" i="5"/>
  <c r="L177" i="5"/>
  <c r="Q177" i="5"/>
  <c r="N178" i="5"/>
  <c r="Q178" i="5"/>
  <c r="Q179" i="5"/>
  <c r="L180" i="5"/>
  <c r="Q180" i="5"/>
  <c r="N181" i="5"/>
  <c r="Q181" i="5"/>
  <c r="L182" i="5"/>
  <c r="Q182" i="5"/>
  <c r="Q183" i="5"/>
  <c r="L184" i="5"/>
  <c r="Q184" i="5"/>
  <c r="N185" i="5"/>
  <c r="Q185" i="5"/>
  <c r="L186" i="5"/>
  <c r="Q186" i="5"/>
  <c r="Q187" i="5"/>
  <c r="L188" i="5"/>
  <c r="Q188" i="5"/>
  <c r="N189" i="5"/>
  <c r="Q189" i="5"/>
  <c r="N190" i="5"/>
  <c r="Q190" i="5"/>
  <c r="Q191" i="5"/>
  <c r="N192" i="5"/>
  <c r="Q192" i="5"/>
  <c r="N193" i="5"/>
  <c r="Q193" i="5"/>
  <c r="N194" i="5"/>
  <c r="Q194" i="5"/>
  <c r="N195" i="5"/>
  <c r="Q195" i="5"/>
  <c r="N196" i="5"/>
  <c r="Q196" i="5"/>
  <c r="L197" i="5"/>
  <c r="Q197" i="5"/>
  <c r="Q198" i="5"/>
  <c r="N199" i="5"/>
  <c r="Q199" i="5"/>
  <c r="Q200" i="5"/>
  <c r="Q201" i="5"/>
  <c r="N202" i="5"/>
  <c r="Q202" i="5"/>
  <c r="N203" i="5"/>
  <c r="Q203" i="5"/>
  <c r="Q204" i="5"/>
  <c r="Q205" i="5"/>
  <c r="L206" i="5"/>
  <c r="Q206" i="5"/>
  <c r="N207" i="5"/>
  <c r="Q207" i="5"/>
  <c r="Q208" i="5"/>
  <c r="Q209" i="5"/>
  <c r="N210" i="5"/>
  <c r="Q210" i="5"/>
  <c r="Q211" i="5"/>
  <c r="N212" i="5"/>
  <c r="Q212" i="5"/>
  <c r="N213" i="5"/>
  <c r="Q213" i="5"/>
  <c r="N214" i="5"/>
  <c r="Q214" i="5"/>
  <c r="N215" i="5"/>
  <c r="Q215" i="5"/>
  <c r="Q216" i="5"/>
  <c r="Q217" i="5"/>
  <c r="N218" i="5"/>
  <c r="Q218" i="5"/>
  <c r="Q219" i="5"/>
  <c r="Q220" i="5"/>
  <c r="L221" i="5"/>
  <c r="Q221" i="5"/>
  <c r="N222" i="5"/>
  <c r="Q222" i="5"/>
  <c r="Q223" i="5"/>
  <c r="N224" i="5"/>
  <c r="Q224" i="5"/>
  <c r="Q225" i="5"/>
  <c r="D11" i="7"/>
  <c r="D12" i="7"/>
  <c r="D13" i="7"/>
  <c r="D9" i="7"/>
  <c r="E9" i="7"/>
  <c r="E144" i="7"/>
  <c r="F144" i="7"/>
  <c r="G144" i="7"/>
  <c r="M144" i="7"/>
  <c r="E145" i="7"/>
  <c r="F145" i="7"/>
  <c r="E146" i="7"/>
  <c r="F146" i="7"/>
  <c r="G146" i="7"/>
  <c r="M146" i="7"/>
  <c r="E147" i="7"/>
  <c r="F147" i="7"/>
  <c r="E148" i="7"/>
  <c r="F148" i="7"/>
  <c r="E149" i="7"/>
  <c r="F149" i="7"/>
  <c r="E150" i="7"/>
  <c r="F150" i="7"/>
  <c r="G150" i="7"/>
  <c r="L150" i="7"/>
  <c r="E151" i="7"/>
  <c r="F151" i="7"/>
  <c r="E152" i="7"/>
  <c r="F152" i="7"/>
  <c r="G152" i="7"/>
  <c r="L152" i="7"/>
  <c r="E153" i="7"/>
  <c r="F153" i="7"/>
  <c r="G153" i="7"/>
  <c r="L153" i="7"/>
  <c r="E154" i="7"/>
  <c r="F154" i="7"/>
  <c r="E155" i="7"/>
  <c r="F155" i="7"/>
  <c r="E156" i="7"/>
  <c r="F156" i="7"/>
  <c r="E157" i="7"/>
  <c r="F157" i="7"/>
  <c r="E158" i="7"/>
  <c r="F158" i="7"/>
  <c r="G158" i="7"/>
  <c r="L158" i="7"/>
  <c r="E159" i="7"/>
  <c r="F159" i="7"/>
  <c r="E160" i="7"/>
  <c r="F160" i="7"/>
  <c r="G160" i="7"/>
  <c r="L160" i="7"/>
  <c r="E161" i="7"/>
  <c r="F161" i="7"/>
  <c r="G161" i="7"/>
  <c r="E162" i="7"/>
  <c r="F162" i="7"/>
  <c r="G162" i="7"/>
  <c r="L162" i="7"/>
  <c r="E163" i="7"/>
  <c r="F163" i="7"/>
  <c r="E164" i="7"/>
  <c r="F164" i="7"/>
  <c r="G164" i="7"/>
  <c r="L164" i="7"/>
  <c r="E165" i="7"/>
  <c r="F165" i="7"/>
  <c r="E166" i="7"/>
  <c r="F166" i="7"/>
  <c r="G166" i="7"/>
  <c r="L166" i="7"/>
  <c r="E167" i="7"/>
  <c r="F167" i="7"/>
  <c r="E168" i="7"/>
  <c r="F168" i="7"/>
  <c r="G168" i="7"/>
  <c r="N168" i="7"/>
  <c r="E169" i="7"/>
  <c r="F169" i="7"/>
  <c r="G169" i="7"/>
  <c r="E170" i="7"/>
  <c r="F170" i="7"/>
  <c r="G170" i="7"/>
  <c r="L170" i="7"/>
  <c r="E171" i="7"/>
  <c r="F171" i="7"/>
  <c r="E172" i="7"/>
  <c r="F172" i="7"/>
  <c r="G172" i="7"/>
  <c r="N172" i="7"/>
  <c r="E173" i="7"/>
  <c r="F173" i="7"/>
  <c r="E174" i="7"/>
  <c r="F174" i="7"/>
  <c r="G174" i="7"/>
  <c r="L174" i="7"/>
  <c r="E175" i="7"/>
  <c r="F175" i="7"/>
  <c r="E176" i="7"/>
  <c r="F176" i="7"/>
  <c r="G176" i="7"/>
  <c r="E177" i="7"/>
  <c r="F177" i="7"/>
  <c r="E178" i="7"/>
  <c r="F178" i="7"/>
  <c r="G178" i="7"/>
  <c r="N178" i="7"/>
  <c r="E179" i="7"/>
  <c r="F179" i="7"/>
  <c r="E180" i="7"/>
  <c r="F180" i="7"/>
  <c r="E181" i="7"/>
  <c r="F181" i="7"/>
  <c r="E182" i="7"/>
  <c r="F182" i="7"/>
  <c r="G182" i="7"/>
  <c r="L182" i="7"/>
  <c r="E183" i="7"/>
  <c r="F183" i="7"/>
  <c r="E184" i="7"/>
  <c r="F184" i="7"/>
  <c r="G184" i="7"/>
  <c r="E185" i="7"/>
  <c r="F185" i="7"/>
  <c r="G185" i="7"/>
  <c r="E186" i="7"/>
  <c r="F186" i="7"/>
  <c r="E187" i="7"/>
  <c r="F187" i="7"/>
  <c r="E188" i="7"/>
  <c r="F188" i="7"/>
  <c r="E189" i="7"/>
  <c r="F189" i="7"/>
  <c r="E190" i="7"/>
  <c r="F190" i="7"/>
  <c r="G190" i="7"/>
  <c r="N190" i="7"/>
  <c r="E191" i="7"/>
  <c r="F191" i="7"/>
  <c r="E192" i="7"/>
  <c r="F192" i="7"/>
  <c r="G192" i="7"/>
  <c r="E193" i="7"/>
  <c r="F193" i="7"/>
  <c r="G193" i="7"/>
  <c r="E194" i="7"/>
  <c r="F194" i="7"/>
  <c r="G194" i="7"/>
  <c r="E195" i="7"/>
  <c r="F195" i="7"/>
  <c r="E196" i="7"/>
  <c r="F196" i="7"/>
  <c r="G196" i="7"/>
  <c r="E197" i="7"/>
  <c r="F197" i="7"/>
  <c r="E198" i="7"/>
  <c r="F198" i="7"/>
  <c r="G198" i="7"/>
  <c r="E199" i="7"/>
  <c r="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E206" i="7"/>
  <c r="F206" i="7"/>
  <c r="G206" i="7"/>
  <c r="E207" i="7"/>
  <c r="F207" i="7"/>
  <c r="E208" i="7"/>
  <c r="F208" i="7"/>
  <c r="G208" i="7"/>
  <c r="N208" i="7"/>
  <c r="E209" i="7"/>
  <c r="F209" i="7"/>
  <c r="E210" i="7"/>
  <c r="F210" i="7"/>
  <c r="G210" i="7"/>
  <c r="E211" i="7"/>
  <c r="F211" i="7"/>
  <c r="E212" i="7"/>
  <c r="F212" i="7"/>
  <c r="E213" i="7"/>
  <c r="F213" i="7"/>
  <c r="E214" i="7"/>
  <c r="F214" i="7"/>
  <c r="G214" i="7"/>
  <c r="E215" i="7"/>
  <c r="F215" i="7"/>
  <c r="E216" i="7"/>
  <c r="F216" i="7"/>
  <c r="G216" i="7"/>
  <c r="E217" i="7"/>
  <c r="F217" i="7"/>
  <c r="G217" i="7"/>
  <c r="N217" i="7"/>
  <c r="E218" i="7"/>
  <c r="F218" i="7"/>
  <c r="G218" i="7"/>
  <c r="N218" i="7"/>
  <c r="E219" i="7"/>
  <c r="F219" i="7"/>
  <c r="E220" i="7"/>
  <c r="F220" i="7"/>
  <c r="E221" i="7"/>
  <c r="F221" i="7"/>
  <c r="E222" i="7"/>
  <c r="F222" i="7"/>
  <c r="G222" i="7"/>
  <c r="N222" i="7"/>
  <c r="E223" i="7"/>
  <c r="F223" i="7"/>
  <c r="E224" i="7"/>
  <c r="F224" i="7"/>
  <c r="G224" i="7"/>
  <c r="E225" i="7"/>
  <c r="F225" i="7"/>
  <c r="G225" i="7"/>
  <c r="E21" i="7"/>
  <c r="F21" i="7"/>
  <c r="G21" i="7"/>
  <c r="H21" i="7"/>
  <c r="E22" i="7"/>
  <c r="F22" i="7"/>
  <c r="E23" i="7"/>
  <c r="F23" i="7"/>
  <c r="E24" i="7"/>
  <c r="F24" i="7"/>
  <c r="G24" i="7"/>
  <c r="I24" i="7"/>
  <c r="E25" i="7"/>
  <c r="F25" i="7"/>
  <c r="E26" i="7"/>
  <c r="F26" i="7"/>
  <c r="G26" i="7"/>
  <c r="E27" i="7"/>
  <c r="F27" i="7"/>
  <c r="E28" i="7"/>
  <c r="F28" i="7"/>
  <c r="E29" i="7"/>
  <c r="F29" i="7"/>
  <c r="G29" i="7"/>
  <c r="E30" i="7"/>
  <c r="F30" i="7"/>
  <c r="E31" i="7"/>
  <c r="F31" i="7"/>
  <c r="E32" i="7"/>
  <c r="F32" i="7"/>
  <c r="G32" i="7"/>
  <c r="E33" i="7"/>
  <c r="F33" i="7"/>
  <c r="E34" i="7"/>
  <c r="F34" i="7"/>
  <c r="G34" i="7"/>
  <c r="E35" i="7"/>
  <c r="F35" i="7"/>
  <c r="E36" i="7"/>
  <c r="F36" i="7"/>
  <c r="E37" i="7"/>
  <c r="F37" i="7"/>
  <c r="E38" i="7"/>
  <c r="F38" i="7"/>
  <c r="E39" i="7"/>
  <c r="F39" i="7"/>
  <c r="E40" i="7"/>
  <c r="F40" i="7"/>
  <c r="G40" i="7"/>
  <c r="E41" i="7"/>
  <c r="F41" i="7"/>
  <c r="E42" i="7"/>
  <c r="F42" i="7"/>
  <c r="E43" i="7"/>
  <c r="F43" i="7"/>
  <c r="E44" i="7"/>
  <c r="F44" i="7"/>
  <c r="E45" i="7"/>
  <c r="F45" i="7"/>
  <c r="G45" i="7"/>
  <c r="J45" i="7"/>
  <c r="E46" i="7"/>
  <c r="F46" i="7"/>
  <c r="E47" i="7"/>
  <c r="F47" i="7"/>
  <c r="E48" i="7"/>
  <c r="F48" i="7"/>
  <c r="G48" i="7"/>
  <c r="E49" i="7"/>
  <c r="F49" i="7"/>
  <c r="E50" i="7"/>
  <c r="F50" i="7"/>
  <c r="G50" i="7"/>
  <c r="E51" i="7"/>
  <c r="F51" i="7"/>
  <c r="E52" i="7"/>
  <c r="F52" i="7"/>
  <c r="E53" i="7"/>
  <c r="F53" i="7"/>
  <c r="G53" i="7"/>
  <c r="K53" i="7"/>
  <c r="E54" i="7"/>
  <c r="F54" i="7"/>
  <c r="E55" i="7"/>
  <c r="F55" i="7"/>
  <c r="E56" i="7"/>
  <c r="F56" i="7"/>
  <c r="G56" i="7"/>
  <c r="E57" i="7"/>
  <c r="F57" i="7"/>
  <c r="G57" i="7"/>
  <c r="E58" i="7"/>
  <c r="F58" i="7"/>
  <c r="G58" i="7"/>
  <c r="E59" i="7"/>
  <c r="F59" i="7"/>
  <c r="E60" i="7"/>
  <c r="F60" i="7"/>
  <c r="G60" i="7"/>
  <c r="E61" i="7"/>
  <c r="F61" i="7"/>
  <c r="G61" i="7"/>
  <c r="E62" i="7"/>
  <c r="F62" i="7"/>
  <c r="E63" i="7"/>
  <c r="F63" i="7"/>
  <c r="E64" i="7"/>
  <c r="F64" i="7"/>
  <c r="G64" i="7"/>
  <c r="E65" i="7"/>
  <c r="F65" i="7"/>
  <c r="E66" i="7"/>
  <c r="F66" i="7"/>
  <c r="G66" i="7"/>
  <c r="E67" i="7"/>
  <c r="F67" i="7"/>
  <c r="E68" i="7"/>
  <c r="F68" i="7"/>
  <c r="G68" i="7"/>
  <c r="M68" i="7"/>
  <c r="E69" i="7"/>
  <c r="F69" i="7"/>
  <c r="G69" i="7"/>
  <c r="E72" i="7"/>
  <c r="F72" i="7"/>
  <c r="E73" i="7"/>
  <c r="F73" i="7"/>
  <c r="E74" i="7"/>
  <c r="F74" i="7"/>
  <c r="G74" i="7"/>
  <c r="E75" i="7"/>
  <c r="F75" i="7"/>
  <c r="G75" i="7"/>
  <c r="E76" i="7"/>
  <c r="F76" i="7"/>
  <c r="E77" i="7"/>
  <c r="F77" i="7"/>
  <c r="E78" i="7"/>
  <c r="F78" i="7"/>
  <c r="G78" i="7"/>
  <c r="E79" i="7"/>
  <c r="F79" i="7"/>
  <c r="G79" i="7"/>
  <c r="E80" i="7"/>
  <c r="F80" i="7"/>
  <c r="E81" i="7"/>
  <c r="F81" i="7"/>
  <c r="E82" i="7"/>
  <c r="F82" i="7"/>
  <c r="G82" i="7"/>
  <c r="I82" i="7"/>
  <c r="E83" i="7"/>
  <c r="F83" i="7"/>
  <c r="G83" i="7"/>
  <c r="E84" i="7"/>
  <c r="F84" i="7"/>
  <c r="G84" i="7"/>
  <c r="E85" i="7"/>
  <c r="F85" i="7"/>
  <c r="E86" i="7"/>
  <c r="F86" i="7"/>
  <c r="G86" i="7"/>
  <c r="E87" i="7"/>
  <c r="F87" i="7"/>
  <c r="E88" i="7"/>
  <c r="F88" i="7"/>
  <c r="E89" i="7"/>
  <c r="F89" i="7"/>
  <c r="E90" i="7"/>
  <c r="F90" i="7"/>
  <c r="G90" i="7"/>
  <c r="E91" i="7"/>
  <c r="F91" i="7"/>
  <c r="G91" i="7"/>
  <c r="E92" i="7"/>
  <c r="F92" i="7"/>
  <c r="G92" i="7"/>
  <c r="E93" i="7"/>
  <c r="F93" i="7"/>
  <c r="E94" i="7"/>
  <c r="F94" i="7"/>
  <c r="G94" i="7"/>
  <c r="M94" i="7"/>
  <c r="E95" i="7"/>
  <c r="F95" i="7"/>
  <c r="E96" i="7"/>
  <c r="F96" i="7"/>
  <c r="E97" i="7"/>
  <c r="F97" i="7"/>
  <c r="E98" i="7"/>
  <c r="F98" i="7"/>
  <c r="G98" i="7"/>
  <c r="E99" i="7"/>
  <c r="F99" i="7"/>
  <c r="G99" i="7"/>
  <c r="E100" i="7"/>
  <c r="F100" i="7"/>
  <c r="G100" i="7"/>
  <c r="L100" i="7"/>
  <c r="P100" i="7"/>
  <c r="R100" i="7" s="1"/>
  <c r="E101" i="7"/>
  <c r="F101" i="7"/>
  <c r="E102" i="7"/>
  <c r="F102" i="7"/>
  <c r="E103" i="7"/>
  <c r="F103" i="7"/>
  <c r="G103" i="7"/>
  <c r="E104" i="7"/>
  <c r="F104" i="7"/>
  <c r="E105" i="7"/>
  <c r="F105" i="7"/>
  <c r="E106" i="7"/>
  <c r="F106" i="7"/>
  <c r="G106" i="7"/>
  <c r="L106" i="7"/>
  <c r="E107" i="7"/>
  <c r="F107" i="7"/>
  <c r="G107" i="7"/>
  <c r="E108" i="7"/>
  <c r="F108" i="7"/>
  <c r="G108" i="7"/>
  <c r="E109" i="7"/>
  <c r="F109" i="7"/>
  <c r="E110" i="7"/>
  <c r="F110" i="7"/>
  <c r="E111" i="7"/>
  <c r="F111" i="7"/>
  <c r="G111" i="7"/>
  <c r="M111" i="7"/>
  <c r="E112" i="7"/>
  <c r="F112" i="7"/>
  <c r="E113" i="7"/>
  <c r="F113" i="7"/>
  <c r="E114" i="7"/>
  <c r="F114" i="7"/>
  <c r="P114" i="7"/>
  <c r="R114" i="7" s="1"/>
  <c r="G114" i="7"/>
  <c r="E115" i="7"/>
  <c r="F115" i="7"/>
  <c r="G115" i="7"/>
  <c r="E116" i="7"/>
  <c r="F116" i="7"/>
  <c r="G116" i="7"/>
  <c r="E117" i="7"/>
  <c r="F117" i="7"/>
  <c r="E118" i="7"/>
  <c r="F118" i="7"/>
  <c r="E119" i="7"/>
  <c r="F119" i="7"/>
  <c r="G119" i="7"/>
  <c r="L119" i="7"/>
  <c r="E120" i="7"/>
  <c r="F120" i="7"/>
  <c r="E121" i="7"/>
  <c r="F121" i="7"/>
  <c r="E124" i="7"/>
  <c r="F124" i="7"/>
  <c r="P124" i="7"/>
  <c r="R124" i="7" s="1"/>
  <c r="G124" i="7"/>
  <c r="L124" i="7"/>
  <c r="E127" i="7"/>
  <c r="F127" i="7"/>
  <c r="G127" i="7"/>
  <c r="L127" i="7"/>
  <c r="E129" i="7"/>
  <c r="F129" i="7"/>
  <c r="G129" i="7"/>
  <c r="E131" i="7"/>
  <c r="F131" i="7"/>
  <c r="E132" i="7"/>
  <c r="F132" i="7"/>
  <c r="G132" i="7"/>
  <c r="L132" i="7"/>
  <c r="E133" i="7"/>
  <c r="F133" i="7"/>
  <c r="G133" i="7"/>
  <c r="E134" i="7"/>
  <c r="F134" i="7"/>
  <c r="E135" i="7"/>
  <c r="F135" i="7"/>
  <c r="E136" i="7"/>
  <c r="F136" i="7"/>
  <c r="G136" i="7"/>
  <c r="L136" i="7"/>
  <c r="E137" i="7"/>
  <c r="F137" i="7"/>
  <c r="E138" i="7"/>
  <c r="F138" i="7"/>
  <c r="G138" i="7"/>
  <c r="L138" i="7"/>
  <c r="E139" i="7"/>
  <c r="F139" i="7"/>
  <c r="E140" i="7"/>
  <c r="F140" i="7"/>
  <c r="G140" i="7"/>
  <c r="L140" i="7"/>
  <c r="E141" i="7"/>
  <c r="F141" i="7"/>
  <c r="P141" i="7"/>
  <c r="R141" i="7" s="1"/>
  <c r="G141" i="7"/>
  <c r="L141" i="7"/>
  <c r="E142" i="7"/>
  <c r="F142" i="7"/>
  <c r="E143" i="7"/>
  <c r="F143" i="7"/>
  <c r="P150" i="7"/>
  <c r="R150" i="7" s="1"/>
  <c r="P178" i="7"/>
  <c r="R178" i="7" s="1"/>
  <c r="P210" i="7"/>
  <c r="R210" i="7" s="1"/>
  <c r="P218" i="7"/>
  <c r="R218" i="7" s="1"/>
  <c r="E70" i="7"/>
  <c r="F70" i="7"/>
  <c r="E71" i="7"/>
  <c r="F71" i="7"/>
  <c r="E122" i="7"/>
  <c r="F122" i="7"/>
  <c r="E123" i="7"/>
  <c r="F123" i="7"/>
  <c r="G123" i="7"/>
  <c r="E125" i="7"/>
  <c r="F125" i="7"/>
  <c r="E126" i="7"/>
  <c r="F126" i="7"/>
  <c r="E128" i="7"/>
  <c r="F128" i="7"/>
  <c r="E130" i="7"/>
  <c r="F130" i="7"/>
  <c r="P130" i="7"/>
  <c r="C17" i="7"/>
  <c r="Q21" i="7"/>
  <c r="Q22" i="7"/>
  <c r="Q23" i="7"/>
  <c r="Q24" i="7"/>
  <c r="Q25" i="7"/>
  <c r="J26" i="7"/>
  <c r="Q26" i="7"/>
  <c r="Q27" i="7"/>
  <c r="Q28" i="7"/>
  <c r="I29" i="7"/>
  <c r="Q29" i="7"/>
  <c r="Q30" i="7"/>
  <c r="Q31" i="7"/>
  <c r="I32" i="7"/>
  <c r="Q32" i="7"/>
  <c r="Q33" i="7"/>
  <c r="I34" i="7"/>
  <c r="Q34" i="7"/>
  <c r="Q35" i="7"/>
  <c r="Q36" i="7"/>
  <c r="Q37" i="7"/>
  <c r="Q38" i="7"/>
  <c r="Q39" i="7"/>
  <c r="J40" i="7"/>
  <c r="Q40" i="7"/>
  <c r="Q41" i="7"/>
  <c r="Q42" i="7"/>
  <c r="Q43" i="7"/>
  <c r="Q44" i="7"/>
  <c r="Q45" i="7"/>
  <c r="Q46" i="7"/>
  <c r="Q47" i="7"/>
  <c r="K48" i="7"/>
  <c r="Q48" i="7"/>
  <c r="Q49" i="7"/>
  <c r="K50" i="7"/>
  <c r="Q50" i="7"/>
  <c r="Q51" i="7"/>
  <c r="Q52" i="7"/>
  <c r="Q53" i="7"/>
  <c r="Q54" i="7"/>
  <c r="Q55" i="7"/>
  <c r="L56" i="7"/>
  <c r="Q56" i="7"/>
  <c r="M57" i="7"/>
  <c r="Q57" i="7"/>
  <c r="M58" i="7"/>
  <c r="Q58" i="7"/>
  <c r="Q59" i="7"/>
  <c r="M60" i="7"/>
  <c r="Q60" i="7"/>
  <c r="M61" i="7"/>
  <c r="Q61" i="7"/>
  <c r="Q62" i="7"/>
  <c r="Q63" i="7"/>
  <c r="N64" i="7"/>
  <c r="Q64" i="7"/>
  <c r="Q65" i="7"/>
  <c r="M66" i="7"/>
  <c r="Q66" i="7"/>
  <c r="Q67" i="7"/>
  <c r="Q68" i="7"/>
  <c r="M69" i="7"/>
  <c r="Q69" i="7"/>
  <c r="M70" i="7"/>
  <c r="Q70" i="7"/>
  <c r="M71" i="7"/>
  <c r="Q71" i="7"/>
  <c r="Q72" i="7"/>
  <c r="Q73" i="7"/>
  <c r="I74" i="7"/>
  <c r="Q74" i="7"/>
  <c r="I75" i="7"/>
  <c r="Q75" i="7"/>
  <c r="Q76" i="7"/>
  <c r="Q77" i="7"/>
  <c r="N78" i="7"/>
  <c r="Q78" i="7"/>
  <c r="N79" i="7"/>
  <c r="Q79" i="7"/>
  <c r="Q80" i="7"/>
  <c r="Q81" i="7"/>
  <c r="Q82" i="7"/>
  <c r="I83" i="7"/>
  <c r="Q83" i="7"/>
  <c r="L84" i="7"/>
  <c r="Q84" i="7"/>
  <c r="Q85" i="7"/>
  <c r="M86" i="7"/>
  <c r="Q86" i="7"/>
  <c r="Q87" i="7"/>
  <c r="Q88" i="7"/>
  <c r="Q89" i="7"/>
  <c r="L90" i="7"/>
  <c r="Q90" i="7"/>
  <c r="L91" i="7"/>
  <c r="Q91" i="7"/>
  <c r="L92" i="7"/>
  <c r="Q92" i="7"/>
  <c r="Q93" i="7"/>
  <c r="Q94" i="7"/>
  <c r="Q95" i="7"/>
  <c r="Q96" i="7"/>
  <c r="Q97" i="7"/>
  <c r="L98" i="7"/>
  <c r="Q98" i="7"/>
  <c r="L99" i="7"/>
  <c r="Q99" i="7"/>
  <c r="Q100" i="7"/>
  <c r="Q101" i="7"/>
  <c r="Q102" i="7"/>
  <c r="L103" i="7"/>
  <c r="Q103" i="7"/>
  <c r="Q104" i="7"/>
  <c r="Q105" i="7"/>
  <c r="Q106" i="7"/>
  <c r="L107" i="7"/>
  <c r="Q107" i="7"/>
  <c r="L108" i="7"/>
  <c r="Q108" i="7"/>
  <c r="Q109" i="7"/>
  <c r="Q110" i="7"/>
  <c r="Q111" i="7"/>
  <c r="Q112" i="7"/>
  <c r="Q113" i="7"/>
  <c r="M114" i="7"/>
  <c r="Q114" i="7"/>
  <c r="L115" i="7"/>
  <c r="Q115" i="7"/>
  <c r="L116" i="7"/>
  <c r="Q116" i="7"/>
  <c r="Q117" i="7"/>
  <c r="Q118" i="7"/>
  <c r="Q119" i="7"/>
  <c r="Q120" i="7"/>
  <c r="Q121" i="7"/>
  <c r="L122" i="7"/>
  <c r="Q122" i="7"/>
  <c r="L123" i="7"/>
  <c r="Q123" i="7"/>
  <c r="Q124" i="7"/>
  <c r="L125" i="7"/>
  <c r="Q125" i="7"/>
  <c r="L126" i="7"/>
  <c r="Q126" i="7"/>
  <c r="Q127" i="7"/>
  <c r="L128" i="7"/>
  <c r="P128" i="7"/>
  <c r="Q128" i="7"/>
  <c r="M129" i="7"/>
  <c r="Q129" i="7"/>
  <c r="M130" i="7"/>
  <c r="Q130" i="7"/>
  <c r="Q131" i="7"/>
  <c r="Q132" i="7"/>
  <c r="M133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L161" i="7"/>
  <c r="Q161" i="7"/>
  <c r="Q162" i="7"/>
  <c r="Q163" i="7"/>
  <c r="Q164" i="7"/>
  <c r="Q165" i="7"/>
  <c r="Q166" i="7"/>
  <c r="Q167" i="7"/>
  <c r="Q168" i="7"/>
  <c r="L169" i="7"/>
  <c r="Q169" i="7"/>
  <c r="Q170" i="7"/>
  <c r="Q171" i="7"/>
  <c r="Q172" i="7"/>
  <c r="Q173" i="7"/>
  <c r="Q174" i="7"/>
  <c r="Q175" i="7"/>
  <c r="L176" i="7"/>
  <c r="Q176" i="7"/>
  <c r="Q177" i="7"/>
  <c r="Q178" i="7"/>
  <c r="Q179" i="7"/>
  <c r="Q180" i="7"/>
  <c r="Q181" i="7"/>
  <c r="Q182" i="7"/>
  <c r="Q183" i="7"/>
  <c r="L184" i="7"/>
  <c r="Q184" i="7"/>
  <c r="N185" i="7"/>
  <c r="Q185" i="7"/>
  <c r="Q186" i="7"/>
  <c r="Q187" i="7"/>
  <c r="Q188" i="7"/>
  <c r="Q189" i="7"/>
  <c r="Q190" i="7"/>
  <c r="Q191" i="7"/>
  <c r="N192" i="7"/>
  <c r="Q192" i="7"/>
  <c r="N193" i="7"/>
  <c r="Q193" i="7"/>
  <c r="N194" i="7"/>
  <c r="Q194" i="7"/>
  <c r="Q195" i="7"/>
  <c r="N196" i="7"/>
  <c r="Q196" i="7"/>
  <c r="Q197" i="7"/>
  <c r="L198" i="7"/>
  <c r="Q198" i="7"/>
  <c r="Q199" i="7"/>
  <c r="N200" i="7"/>
  <c r="Q200" i="7"/>
  <c r="L201" i="7"/>
  <c r="Q201" i="7"/>
  <c r="N202" i="7"/>
  <c r="Q202" i="7"/>
  <c r="Q203" i="7"/>
  <c r="Q204" i="7"/>
  <c r="Q205" i="7"/>
  <c r="L206" i="7"/>
  <c r="Q206" i="7"/>
  <c r="Q207" i="7"/>
  <c r="Q208" i="7"/>
  <c r="Q209" i="7"/>
  <c r="N210" i="7"/>
  <c r="Q210" i="7"/>
  <c r="Q211" i="7"/>
  <c r="Q212" i="7"/>
  <c r="Q213" i="7"/>
  <c r="N214" i="7"/>
  <c r="Q214" i="7"/>
  <c r="Q215" i="7"/>
  <c r="N216" i="7"/>
  <c r="Q216" i="7"/>
  <c r="Q217" i="7"/>
  <c r="Q218" i="7"/>
  <c r="Q219" i="7"/>
  <c r="Q220" i="7"/>
  <c r="Q221" i="7"/>
  <c r="Q222" i="7"/>
  <c r="Q223" i="7"/>
  <c r="N224" i="7"/>
  <c r="Q224" i="7"/>
  <c r="N225" i="7"/>
  <c r="Q225" i="7"/>
  <c r="D11" i="9"/>
  <c r="P22" i="9" s="1"/>
  <c r="R22" i="9" s="1"/>
  <c r="D12" i="9"/>
  <c r="D13" i="9"/>
  <c r="AA6" i="9"/>
  <c r="AA7" i="9"/>
  <c r="D9" i="9"/>
  <c r="E9" i="9"/>
  <c r="E34" i="9"/>
  <c r="F34" i="9"/>
  <c r="G34" i="9"/>
  <c r="N34" i="9"/>
  <c r="E35" i="9"/>
  <c r="F35" i="9"/>
  <c r="G35" i="9"/>
  <c r="N35" i="9"/>
  <c r="E36" i="9"/>
  <c r="F36" i="9"/>
  <c r="G36" i="9"/>
  <c r="N36" i="9"/>
  <c r="E37" i="9"/>
  <c r="F37" i="9"/>
  <c r="G37" i="9"/>
  <c r="N37" i="9"/>
  <c r="E38" i="9"/>
  <c r="F38" i="9"/>
  <c r="G38" i="9"/>
  <c r="L38" i="9"/>
  <c r="E39" i="9"/>
  <c r="F39" i="9"/>
  <c r="G39" i="9"/>
  <c r="L39" i="9"/>
  <c r="E40" i="9"/>
  <c r="F40" i="9"/>
  <c r="G40" i="9"/>
  <c r="E41" i="9"/>
  <c r="F41" i="9"/>
  <c r="G41" i="9"/>
  <c r="N41" i="9"/>
  <c r="E42" i="9"/>
  <c r="F42" i="9"/>
  <c r="G42" i="9"/>
  <c r="N42" i="9"/>
  <c r="E43" i="9"/>
  <c r="F43" i="9"/>
  <c r="G43" i="9"/>
  <c r="N43" i="9"/>
  <c r="E44" i="9"/>
  <c r="F44" i="9"/>
  <c r="G44" i="9"/>
  <c r="N44" i="9"/>
  <c r="E45" i="9"/>
  <c r="F45" i="9"/>
  <c r="G45" i="9"/>
  <c r="N45" i="9"/>
  <c r="E46" i="9"/>
  <c r="F46" i="9"/>
  <c r="G46" i="9"/>
  <c r="N46" i="9"/>
  <c r="E47" i="9"/>
  <c r="F47" i="9"/>
  <c r="G47" i="9"/>
  <c r="E48" i="9"/>
  <c r="F48" i="9"/>
  <c r="G48" i="9"/>
  <c r="E49" i="9"/>
  <c r="F49" i="9"/>
  <c r="G49" i="9"/>
  <c r="I49" i="9"/>
  <c r="E50" i="9"/>
  <c r="F50" i="9"/>
  <c r="G50" i="9"/>
  <c r="I50" i="9"/>
  <c r="E51" i="9"/>
  <c r="F51" i="9"/>
  <c r="G51" i="9"/>
  <c r="I51" i="9"/>
  <c r="E52" i="9"/>
  <c r="F52" i="9"/>
  <c r="G52" i="9"/>
  <c r="I52" i="9"/>
  <c r="E53" i="9"/>
  <c r="F53" i="9"/>
  <c r="G53" i="9"/>
  <c r="I53" i="9"/>
  <c r="D14" i="9"/>
  <c r="E21" i="9"/>
  <c r="F21" i="9"/>
  <c r="G21" i="9"/>
  <c r="N21" i="9"/>
  <c r="E22" i="9"/>
  <c r="F22" i="9"/>
  <c r="G22" i="9"/>
  <c r="N22" i="9"/>
  <c r="E23" i="9"/>
  <c r="F23" i="9"/>
  <c r="G23" i="9"/>
  <c r="N23" i="9"/>
  <c r="E24" i="9"/>
  <c r="F24" i="9"/>
  <c r="G24" i="9"/>
  <c r="N24" i="9"/>
  <c r="E25" i="9"/>
  <c r="F25" i="9"/>
  <c r="G25" i="9"/>
  <c r="N25" i="9"/>
  <c r="E26" i="9"/>
  <c r="F26" i="9"/>
  <c r="G26" i="9"/>
  <c r="N26" i="9"/>
  <c r="E27" i="9"/>
  <c r="F27" i="9"/>
  <c r="G27" i="9"/>
  <c r="N27" i="9"/>
  <c r="E28" i="9"/>
  <c r="F28" i="9"/>
  <c r="G28" i="9"/>
  <c r="E29" i="9"/>
  <c r="F29" i="9"/>
  <c r="G29" i="9"/>
  <c r="N29" i="9"/>
  <c r="E30" i="9"/>
  <c r="F30" i="9"/>
  <c r="G30" i="9"/>
  <c r="N30" i="9"/>
  <c r="E31" i="9"/>
  <c r="F31" i="9"/>
  <c r="G31" i="9"/>
  <c r="N31" i="9"/>
  <c r="E32" i="9"/>
  <c r="F32" i="9"/>
  <c r="G32" i="9"/>
  <c r="N32" i="9"/>
  <c r="E33" i="9"/>
  <c r="F33" i="9"/>
  <c r="G33" i="9"/>
  <c r="N33" i="9"/>
  <c r="C17" i="9"/>
  <c r="Q21" i="9"/>
  <c r="Q22" i="9"/>
  <c r="Q23" i="9"/>
  <c r="Q24" i="9"/>
  <c r="Q25" i="9"/>
  <c r="Q26" i="9"/>
  <c r="Q27" i="9"/>
  <c r="N28" i="9"/>
  <c r="Q28" i="9"/>
  <c r="Q29" i="9"/>
  <c r="Q30" i="9"/>
  <c r="Q31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N47" i="9"/>
  <c r="Q47" i="9"/>
  <c r="N48" i="9"/>
  <c r="Q48" i="9"/>
  <c r="Q49" i="9"/>
  <c r="Q50" i="9"/>
  <c r="Q51" i="9"/>
  <c r="Q52" i="9"/>
  <c r="Q53" i="9"/>
  <c r="D11" i="11"/>
  <c r="D12" i="11"/>
  <c r="D13" i="11"/>
  <c r="AA6" i="11"/>
  <c r="AA7" i="11"/>
  <c r="D9" i="11"/>
  <c r="E9" i="11"/>
  <c r="E34" i="11"/>
  <c r="F34" i="11"/>
  <c r="E35" i="11"/>
  <c r="F35" i="11"/>
  <c r="G35" i="11"/>
  <c r="N35" i="11"/>
  <c r="E36" i="11"/>
  <c r="F36" i="11"/>
  <c r="E37" i="11"/>
  <c r="F37" i="11"/>
  <c r="G37" i="11"/>
  <c r="N37" i="11"/>
  <c r="E38" i="11"/>
  <c r="F38" i="11"/>
  <c r="G38" i="11"/>
  <c r="E39" i="11"/>
  <c r="F39" i="11"/>
  <c r="G39" i="11"/>
  <c r="L39" i="11"/>
  <c r="E40" i="11"/>
  <c r="F40" i="11"/>
  <c r="E41" i="11"/>
  <c r="F41" i="11"/>
  <c r="G41" i="11"/>
  <c r="N41" i="11"/>
  <c r="E42" i="11"/>
  <c r="F42" i="11"/>
  <c r="E43" i="11"/>
  <c r="F43" i="11"/>
  <c r="G43" i="11"/>
  <c r="N43" i="11"/>
  <c r="E44" i="11"/>
  <c r="F44" i="11"/>
  <c r="E45" i="11"/>
  <c r="F45" i="11"/>
  <c r="G45" i="11"/>
  <c r="N45" i="11"/>
  <c r="E46" i="11"/>
  <c r="F46" i="11"/>
  <c r="G46" i="11"/>
  <c r="N46" i="11"/>
  <c r="E47" i="11"/>
  <c r="F47" i="11"/>
  <c r="G47" i="11"/>
  <c r="N47" i="11"/>
  <c r="E48" i="11"/>
  <c r="F48" i="11"/>
  <c r="E49" i="11"/>
  <c r="F49" i="11"/>
  <c r="G49" i="11"/>
  <c r="I49" i="11"/>
  <c r="E50" i="11"/>
  <c r="F50" i="11"/>
  <c r="E51" i="11"/>
  <c r="F51" i="11"/>
  <c r="G51" i="11"/>
  <c r="I51" i="11"/>
  <c r="E52" i="11"/>
  <c r="F52" i="11"/>
  <c r="E53" i="11"/>
  <c r="F53" i="11"/>
  <c r="G53" i="11"/>
  <c r="I53" i="11"/>
  <c r="E54" i="11"/>
  <c r="F54" i="11"/>
  <c r="G54" i="11"/>
  <c r="H54" i="11"/>
  <c r="E55" i="11"/>
  <c r="F55" i="11"/>
  <c r="G55" i="11"/>
  <c r="E21" i="11"/>
  <c r="F21" i="11"/>
  <c r="G21" i="11"/>
  <c r="N21" i="11"/>
  <c r="E22" i="11"/>
  <c r="F22" i="11"/>
  <c r="G22" i="11"/>
  <c r="N22" i="11"/>
  <c r="E23" i="11"/>
  <c r="F23" i="11"/>
  <c r="G23" i="11"/>
  <c r="N23" i="11"/>
  <c r="E24" i="11"/>
  <c r="F24" i="11"/>
  <c r="G24" i="11"/>
  <c r="E25" i="11"/>
  <c r="F25" i="11"/>
  <c r="G25" i="11"/>
  <c r="N25" i="11"/>
  <c r="E26" i="11"/>
  <c r="F26" i="11"/>
  <c r="G26" i="11"/>
  <c r="N26" i="11"/>
  <c r="E27" i="11"/>
  <c r="F27" i="11"/>
  <c r="E28" i="11"/>
  <c r="F28" i="11"/>
  <c r="E29" i="11"/>
  <c r="F29" i="11"/>
  <c r="E30" i="11"/>
  <c r="F30" i="11"/>
  <c r="G30" i="11"/>
  <c r="N30" i="11"/>
  <c r="E31" i="11"/>
  <c r="F31" i="11"/>
  <c r="G31" i="11"/>
  <c r="N31" i="11"/>
  <c r="E32" i="11"/>
  <c r="F32" i="11"/>
  <c r="G32" i="11"/>
  <c r="E33" i="11"/>
  <c r="F33" i="11"/>
  <c r="G33" i="11"/>
  <c r="N33" i="11"/>
  <c r="C17" i="11"/>
  <c r="Q21" i="11"/>
  <c r="Q22" i="11"/>
  <c r="Q23" i="11"/>
  <c r="N24" i="11"/>
  <c r="Q24" i="11"/>
  <c r="Q25" i="11"/>
  <c r="Q26" i="11"/>
  <c r="Q27" i="11"/>
  <c r="Q28" i="11"/>
  <c r="Q29" i="11"/>
  <c r="Q30" i="11"/>
  <c r="Q31" i="11"/>
  <c r="N32" i="11"/>
  <c r="Q32" i="11"/>
  <c r="Q33" i="11"/>
  <c r="Q34" i="11"/>
  <c r="Q35" i="11"/>
  <c r="Q36" i="11"/>
  <c r="Q37" i="11"/>
  <c r="L38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N55" i="11"/>
  <c r="Q55" i="11"/>
  <c r="A11" i="15"/>
  <c r="H11" i="15"/>
  <c r="B11" i="15"/>
  <c r="G11" i="15"/>
  <c r="C11" i="15"/>
  <c r="D11" i="15"/>
  <c r="A12" i="15"/>
  <c r="H12" i="15"/>
  <c r="B12" i="15"/>
  <c r="G12" i="15"/>
  <c r="C12" i="15"/>
  <c r="D12" i="15"/>
  <c r="A13" i="15"/>
  <c r="H13" i="15"/>
  <c r="B13" i="15"/>
  <c r="G13" i="15"/>
  <c r="C13" i="15"/>
  <c r="D13" i="15"/>
  <c r="A14" i="15"/>
  <c r="H14" i="15"/>
  <c r="B14" i="15"/>
  <c r="G14" i="15"/>
  <c r="C14" i="15"/>
  <c r="D14" i="15"/>
  <c r="A15" i="15"/>
  <c r="H15" i="15"/>
  <c r="B15" i="15"/>
  <c r="G15" i="15"/>
  <c r="C15" i="15"/>
  <c r="D15" i="15"/>
  <c r="A16" i="15"/>
  <c r="H16" i="15"/>
  <c r="B16" i="15"/>
  <c r="G16" i="15"/>
  <c r="C16" i="15"/>
  <c r="D16" i="15"/>
  <c r="A17" i="15"/>
  <c r="H17" i="15"/>
  <c r="B17" i="15"/>
  <c r="G17" i="15"/>
  <c r="C17" i="15"/>
  <c r="D17" i="15"/>
  <c r="A18" i="15"/>
  <c r="H18" i="15"/>
  <c r="B18" i="15"/>
  <c r="G18" i="15"/>
  <c r="C18" i="15"/>
  <c r="D18" i="15"/>
  <c r="A19" i="15"/>
  <c r="H19" i="15"/>
  <c r="B19" i="15"/>
  <c r="G19" i="15"/>
  <c r="C19" i="15"/>
  <c r="D19" i="15"/>
  <c r="A20" i="15"/>
  <c r="H20" i="15"/>
  <c r="B20" i="15"/>
  <c r="G20" i="15"/>
  <c r="C20" i="15"/>
  <c r="D20" i="15"/>
  <c r="A21" i="15"/>
  <c r="H21" i="15"/>
  <c r="B21" i="15"/>
  <c r="G21" i="15"/>
  <c r="C21" i="15"/>
  <c r="D21" i="15"/>
  <c r="A22" i="15"/>
  <c r="H22" i="15"/>
  <c r="B22" i="15"/>
  <c r="G22" i="15"/>
  <c r="C22" i="15"/>
  <c r="D22" i="15"/>
  <c r="A23" i="15"/>
  <c r="H23" i="15"/>
  <c r="B23" i="15"/>
  <c r="G23" i="15"/>
  <c r="C23" i="15"/>
  <c r="D23" i="15"/>
  <c r="A24" i="15"/>
  <c r="H24" i="15"/>
  <c r="B24" i="15"/>
  <c r="G24" i="15"/>
  <c r="C24" i="15"/>
  <c r="D24" i="15"/>
  <c r="A25" i="15"/>
  <c r="H25" i="15"/>
  <c r="B25" i="15"/>
  <c r="G25" i="15"/>
  <c r="C25" i="15"/>
  <c r="D25" i="15"/>
  <c r="A26" i="15"/>
  <c r="H26" i="15"/>
  <c r="B26" i="15"/>
  <c r="G26" i="15"/>
  <c r="C26" i="15"/>
  <c r="D26" i="15"/>
  <c r="A27" i="15"/>
  <c r="H27" i="15"/>
  <c r="B27" i="15"/>
  <c r="G27" i="15"/>
  <c r="C27" i="15"/>
  <c r="D27" i="15"/>
  <c r="A28" i="15"/>
  <c r="H28" i="15"/>
  <c r="B28" i="15"/>
  <c r="G28" i="15"/>
  <c r="C28" i="15"/>
  <c r="D28" i="15"/>
  <c r="A29" i="15"/>
  <c r="H29" i="15"/>
  <c r="B29" i="15"/>
  <c r="G29" i="15"/>
  <c r="C29" i="15"/>
  <c r="D29" i="15"/>
  <c r="A30" i="15"/>
  <c r="H30" i="15"/>
  <c r="B30" i="15"/>
  <c r="G30" i="15"/>
  <c r="C30" i="15"/>
  <c r="D30" i="15"/>
  <c r="A31" i="15"/>
  <c r="H31" i="15"/>
  <c r="B31" i="15"/>
  <c r="G31" i="15"/>
  <c r="C31" i="15"/>
  <c r="D31" i="15"/>
  <c r="A32" i="15"/>
  <c r="H32" i="15"/>
  <c r="B32" i="15"/>
  <c r="G32" i="15"/>
  <c r="C32" i="15"/>
  <c r="D32" i="15"/>
  <c r="A33" i="15"/>
  <c r="H33" i="15"/>
  <c r="B33" i="15"/>
  <c r="G33" i="15"/>
  <c r="C33" i="15"/>
  <c r="D33" i="15"/>
  <c r="A34" i="15"/>
  <c r="H34" i="15"/>
  <c r="B34" i="15"/>
  <c r="G34" i="15"/>
  <c r="C34" i="15"/>
  <c r="D34" i="15"/>
  <c r="A35" i="15"/>
  <c r="H35" i="15"/>
  <c r="B35" i="15"/>
  <c r="G35" i="15"/>
  <c r="C35" i="15"/>
  <c r="D35" i="15"/>
  <c r="A36" i="15"/>
  <c r="H36" i="15"/>
  <c r="B36" i="15"/>
  <c r="G36" i="15"/>
  <c r="C36" i="15"/>
  <c r="D36" i="15"/>
  <c r="A37" i="15"/>
  <c r="H37" i="15"/>
  <c r="B37" i="15"/>
  <c r="G37" i="15"/>
  <c r="C37" i="15"/>
  <c r="D37" i="15"/>
  <c r="A38" i="15"/>
  <c r="H38" i="15"/>
  <c r="B38" i="15"/>
  <c r="G38" i="15"/>
  <c r="C38" i="15"/>
  <c r="D38" i="15"/>
  <c r="A39" i="15"/>
  <c r="H39" i="15"/>
  <c r="B39" i="15"/>
  <c r="G39" i="15"/>
  <c r="C39" i="15"/>
  <c r="D39" i="15"/>
  <c r="A40" i="15"/>
  <c r="H40" i="15"/>
  <c r="B40" i="15"/>
  <c r="G40" i="15"/>
  <c r="C40" i="15"/>
  <c r="D40" i="15"/>
  <c r="A41" i="15"/>
  <c r="H41" i="15"/>
  <c r="B41" i="15"/>
  <c r="G41" i="15"/>
  <c r="C41" i="15"/>
  <c r="D41" i="15"/>
  <c r="A42" i="15"/>
  <c r="H42" i="15"/>
  <c r="B42" i="15"/>
  <c r="G42" i="15"/>
  <c r="C42" i="15"/>
  <c r="D42" i="15"/>
  <c r="A43" i="15"/>
  <c r="H43" i="15"/>
  <c r="B43" i="15"/>
  <c r="G43" i="15"/>
  <c r="C43" i="15"/>
  <c r="D43" i="15"/>
  <c r="A44" i="15"/>
  <c r="H44" i="15"/>
  <c r="B44" i="15"/>
  <c r="G44" i="15"/>
  <c r="C44" i="15"/>
  <c r="D44" i="15"/>
  <c r="A45" i="15"/>
  <c r="H45" i="15"/>
  <c r="B45" i="15"/>
  <c r="G45" i="15"/>
  <c r="C45" i="15"/>
  <c r="D45" i="15"/>
  <c r="A46" i="15"/>
  <c r="H46" i="15"/>
  <c r="B46" i="15"/>
  <c r="G46" i="15"/>
  <c r="C46" i="15"/>
  <c r="D46" i="15"/>
  <c r="A47" i="15"/>
  <c r="H47" i="15"/>
  <c r="B47" i="15"/>
  <c r="G47" i="15"/>
  <c r="C47" i="15"/>
  <c r="D47" i="15"/>
  <c r="A48" i="15"/>
  <c r="H48" i="15"/>
  <c r="B48" i="15"/>
  <c r="G48" i="15"/>
  <c r="C48" i="15"/>
  <c r="D48" i="15"/>
  <c r="A49" i="15"/>
  <c r="H49" i="15"/>
  <c r="B49" i="15"/>
  <c r="G49" i="15"/>
  <c r="C49" i="15"/>
  <c r="D49" i="15"/>
  <c r="A50" i="15"/>
  <c r="H50" i="15"/>
  <c r="B50" i="15"/>
  <c r="G50" i="15"/>
  <c r="C50" i="15"/>
  <c r="D50" i="15"/>
  <c r="A51" i="15"/>
  <c r="H51" i="15"/>
  <c r="B51" i="15"/>
  <c r="G51" i="15"/>
  <c r="C51" i="15"/>
  <c r="D51" i="15"/>
  <c r="A52" i="15"/>
  <c r="H52" i="15"/>
  <c r="B52" i="15"/>
  <c r="G52" i="15"/>
  <c r="C52" i="15"/>
  <c r="D52" i="15"/>
  <c r="A53" i="15"/>
  <c r="H53" i="15"/>
  <c r="B53" i="15"/>
  <c r="G53" i="15"/>
  <c r="C53" i="15"/>
  <c r="D53" i="15"/>
  <c r="A54" i="15"/>
  <c r="H54" i="15"/>
  <c r="B54" i="15"/>
  <c r="G54" i="15"/>
  <c r="C54" i="15"/>
  <c r="D54" i="15"/>
  <c r="A55" i="15"/>
  <c r="H55" i="15"/>
  <c r="B55" i="15"/>
  <c r="G55" i="15"/>
  <c r="C55" i="15"/>
  <c r="D55" i="15"/>
  <c r="A56" i="15"/>
  <c r="H56" i="15"/>
  <c r="B56" i="15"/>
  <c r="G56" i="15"/>
  <c r="C56" i="15"/>
  <c r="D56" i="15"/>
  <c r="A57" i="15"/>
  <c r="H57" i="15"/>
  <c r="B57" i="15"/>
  <c r="G57" i="15"/>
  <c r="C57" i="15"/>
  <c r="D57" i="15"/>
  <c r="A58" i="15"/>
  <c r="H58" i="15"/>
  <c r="B58" i="15"/>
  <c r="G58" i="15"/>
  <c r="C58" i="15"/>
  <c r="D58" i="15"/>
  <c r="A59" i="15"/>
  <c r="H59" i="15"/>
  <c r="B59" i="15"/>
  <c r="G59" i="15"/>
  <c r="C59" i="15"/>
  <c r="D59" i="15"/>
  <c r="A60" i="15"/>
  <c r="H60" i="15"/>
  <c r="B60" i="15"/>
  <c r="G60" i="15"/>
  <c r="C60" i="15"/>
  <c r="D60" i="15"/>
  <c r="A61" i="15"/>
  <c r="H61" i="15"/>
  <c r="B61" i="15"/>
  <c r="G61" i="15"/>
  <c r="C61" i="15"/>
  <c r="D61" i="15"/>
  <c r="A62" i="15"/>
  <c r="H62" i="15"/>
  <c r="B62" i="15"/>
  <c r="G62" i="15"/>
  <c r="C62" i="15"/>
  <c r="D62" i="15"/>
  <c r="A63" i="15"/>
  <c r="H63" i="15"/>
  <c r="B63" i="15"/>
  <c r="G63" i="15"/>
  <c r="C63" i="15"/>
  <c r="D63" i="15"/>
  <c r="A64" i="15"/>
  <c r="H64" i="15"/>
  <c r="B64" i="15"/>
  <c r="G64" i="15"/>
  <c r="C64" i="15"/>
  <c r="D64" i="15"/>
  <c r="A65" i="15"/>
  <c r="H65" i="15"/>
  <c r="B65" i="15"/>
  <c r="G65" i="15"/>
  <c r="C65" i="15"/>
  <c r="D65" i="15"/>
  <c r="A66" i="15"/>
  <c r="H66" i="15"/>
  <c r="B66" i="15"/>
  <c r="G66" i="15"/>
  <c r="C66" i="15"/>
  <c r="D66" i="15"/>
  <c r="A67" i="15"/>
  <c r="H67" i="15"/>
  <c r="B67" i="15"/>
  <c r="G67" i="15"/>
  <c r="C67" i="15"/>
  <c r="D67" i="15"/>
  <c r="A68" i="15"/>
  <c r="H68" i="15"/>
  <c r="B68" i="15"/>
  <c r="G68" i="15"/>
  <c r="C68" i="15"/>
  <c r="D68" i="15"/>
  <c r="A69" i="15"/>
  <c r="H69" i="15"/>
  <c r="B69" i="15"/>
  <c r="G69" i="15"/>
  <c r="C69" i="15"/>
  <c r="D69" i="15"/>
  <c r="A70" i="15"/>
  <c r="H70" i="15"/>
  <c r="B70" i="15"/>
  <c r="G70" i="15"/>
  <c r="C70" i="15"/>
  <c r="D70" i="15"/>
  <c r="A71" i="15"/>
  <c r="H71" i="15"/>
  <c r="B71" i="15"/>
  <c r="G71" i="15"/>
  <c r="C71" i="15"/>
  <c r="F71" i="15"/>
  <c r="D71" i="15"/>
  <c r="A72" i="15"/>
  <c r="H72" i="15"/>
  <c r="B72" i="15"/>
  <c r="G72" i="15"/>
  <c r="C72" i="15"/>
  <c r="F72" i="15"/>
  <c r="D72" i="15"/>
  <c r="A73" i="15"/>
  <c r="H73" i="15"/>
  <c r="B73" i="15"/>
  <c r="G73" i="15"/>
  <c r="C73" i="15"/>
  <c r="F73" i="15"/>
  <c r="D73" i="15"/>
  <c r="A74" i="15"/>
  <c r="H74" i="15"/>
  <c r="B74" i="15"/>
  <c r="G74" i="15"/>
  <c r="C74" i="15"/>
  <c r="F74" i="15"/>
  <c r="D74" i="15"/>
  <c r="A75" i="15"/>
  <c r="H75" i="15"/>
  <c r="B75" i="15"/>
  <c r="G75" i="15"/>
  <c r="C75" i="15"/>
  <c r="F75" i="15"/>
  <c r="D75" i="15"/>
  <c r="A76" i="15"/>
  <c r="H76" i="15"/>
  <c r="B76" i="15"/>
  <c r="G76" i="15"/>
  <c r="C76" i="15"/>
  <c r="D76" i="15"/>
  <c r="A77" i="15"/>
  <c r="H77" i="15"/>
  <c r="B77" i="15"/>
  <c r="G77" i="15"/>
  <c r="C77" i="15"/>
  <c r="D77" i="15"/>
  <c r="A78" i="15"/>
  <c r="H78" i="15"/>
  <c r="B78" i="15"/>
  <c r="G78" i="15"/>
  <c r="C78" i="15"/>
  <c r="D78" i="15"/>
  <c r="A79" i="15"/>
  <c r="H79" i="15"/>
  <c r="B79" i="15"/>
  <c r="G79" i="15"/>
  <c r="C79" i="15"/>
  <c r="D79" i="15"/>
  <c r="A80" i="15"/>
  <c r="H80" i="15"/>
  <c r="B80" i="15"/>
  <c r="G80" i="15"/>
  <c r="C80" i="15"/>
  <c r="D80" i="15"/>
  <c r="A81" i="15"/>
  <c r="H81" i="15"/>
  <c r="B81" i="15"/>
  <c r="G81" i="15"/>
  <c r="C81" i="15"/>
  <c r="D81" i="15"/>
  <c r="A82" i="15"/>
  <c r="H82" i="15"/>
  <c r="B82" i="15"/>
  <c r="G82" i="15"/>
  <c r="C82" i="15"/>
  <c r="D82" i="15"/>
  <c r="A83" i="15"/>
  <c r="H83" i="15"/>
  <c r="B83" i="15"/>
  <c r="G83" i="15"/>
  <c r="C83" i="15"/>
  <c r="D83" i="15"/>
  <c r="A84" i="15"/>
  <c r="H84" i="15"/>
  <c r="B84" i="15"/>
  <c r="G84" i="15"/>
  <c r="C84" i="15"/>
  <c r="D84" i="15"/>
  <c r="A85" i="15"/>
  <c r="H85" i="15"/>
  <c r="B85" i="15"/>
  <c r="G85" i="15"/>
  <c r="C85" i="15"/>
  <c r="D85" i="15"/>
  <c r="A86" i="15"/>
  <c r="H86" i="15"/>
  <c r="B86" i="15"/>
  <c r="G86" i="15"/>
  <c r="C86" i="15"/>
  <c r="D86" i="15"/>
  <c r="A87" i="15"/>
  <c r="H87" i="15"/>
  <c r="B87" i="15"/>
  <c r="G87" i="15"/>
  <c r="C87" i="15"/>
  <c r="D87" i="15"/>
  <c r="A88" i="15"/>
  <c r="H88" i="15"/>
  <c r="B88" i="15"/>
  <c r="G88" i="15"/>
  <c r="C88" i="15"/>
  <c r="D88" i="15"/>
  <c r="A89" i="15"/>
  <c r="H89" i="15"/>
  <c r="B89" i="15"/>
  <c r="G89" i="15"/>
  <c r="C89" i="15"/>
  <c r="D89" i="15"/>
  <c r="A90" i="15"/>
  <c r="H90" i="15"/>
  <c r="B90" i="15"/>
  <c r="G90" i="15"/>
  <c r="C90" i="15"/>
  <c r="D90" i="15"/>
  <c r="A91" i="15"/>
  <c r="H91" i="15"/>
  <c r="B91" i="15"/>
  <c r="G91" i="15"/>
  <c r="C91" i="15"/>
  <c r="D91" i="15"/>
  <c r="A92" i="15"/>
  <c r="H92" i="15"/>
  <c r="B92" i="15"/>
  <c r="G92" i="15"/>
  <c r="C92" i="15"/>
  <c r="D92" i="15"/>
  <c r="A93" i="15"/>
  <c r="H93" i="15"/>
  <c r="B93" i="15"/>
  <c r="G93" i="15"/>
  <c r="C93" i="15"/>
  <c r="D93" i="15"/>
  <c r="A94" i="15"/>
  <c r="H94" i="15"/>
  <c r="B94" i="15"/>
  <c r="G94" i="15"/>
  <c r="C94" i="15"/>
  <c r="D94" i="15"/>
  <c r="A95" i="15"/>
  <c r="H95" i="15"/>
  <c r="B95" i="15"/>
  <c r="G95" i="15"/>
  <c r="C95" i="15"/>
  <c r="D95" i="15"/>
  <c r="A96" i="15"/>
  <c r="H96" i="15"/>
  <c r="B96" i="15"/>
  <c r="G96" i="15"/>
  <c r="C96" i="15"/>
  <c r="D96" i="15"/>
  <c r="A97" i="15"/>
  <c r="H97" i="15"/>
  <c r="B97" i="15"/>
  <c r="G97" i="15"/>
  <c r="C97" i="15"/>
  <c r="D97" i="15"/>
  <c r="A98" i="15"/>
  <c r="H98" i="15"/>
  <c r="B98" i="15"/>
  <c r="G98" i="15"/>
  <c r="C98" i="15"/>
  <c r="D98" i="15"/>
  <c r="A99" i="15"/>
  <c r="H99" i="15"/>
  <c r="B99" i="15"/>
  <c r="G99" i="15"/>
  <c r="C99" i="15"/>
  <c r="D99" i="15"/>
  <c r="A100" i="15"/>
  <c r="H100" i="15"/>
  <c r="B100" i="15"/>
  <c r="G100" i="15"/>
  <c r="C100" i="15"/>
  <c r="E100" i="15"/>
  <c r="D100" i="15"/>
  <c r="A101" i="15"/>
  <c r="H101" i="15"/>
  <c r="B101" i="15"/>
  <c r="G101" i="15"/>
  <c r="C101" i="15"/>
  <c r="D101" i="15"/>
  <c r="A102" i="15"/>
  <c r="H102" i="15"/>
  <c r="B102" i="15"/>
  <c r="G102" i="15"/>
  <c r="C102" i="15"/>
  <c r="D102" i="15"/>
  <c r="A103" i="15"/>
  <c r="H103" i="15"/>
  <c r="B103" i="15"/>
  <c r="G103" i="15"/>
  <c r="C103" i="15"/>
  <c r="D103" i="15"/>
  <c r="A104" i="15"/>
  <c r="H104" i="15"/>
  <c r="B104" i="15"/>
  <c r="G104" i="15"/>
  <c r="C104" i="15"/>
  <c r="D104" i="15"/>
  <c r="A105" i="15"/>
  <c r="H105" i="15"/>
  <c r="B105" i="15"/>
  <c r="G105" i="15"/>
  <c r="C105" i="15"/>
  <c r="D105" i="15"/>
  <c r="A106" i="15"/>
  <c r="H106" i="15"/>
  <c r="B106" i="15"/>
  <c r="G106" i="15"/>
  <c r="C106" i="15"/>
  <c r="D106" i="15"/>
  <c r="A107" i="15"/>
  <c r="H107" i="15"/>
  <c r="B107" i="15"/>
  <c r="G107" i="15"/>
  <c r="C107" i="15"/>
  <c r="D107" i="15"/>
  <c r="A108" i="15"/>
  <c r="H108" i="15"/>
  <c r="B108" i="15"/>
  <c r="G108" i="15"/>
  <c r="C108" i="15"/>
  <c r="D108" i="15"/>
  <c r="A109" i="15"/>
  <c r="H109" i="15"/>
  <c r="B109" i="15"/>
  <c r="G109" i="15"/>
  <c r="C109" i="15"/>
  <c r="D109" i="15"/>
  <c r="A110" i="15"/>
  <c r="H110" i="15"/>
  <c r="B110" i="15"/>
  <c r="G110" i="15"/>
  <c r="C110" i="15"/>
  <c r="D110" i="15"/>
  <c r="A111" i="15"/>
  <c r="H111" i="15"/>
  <c r="B111" i="15"/>
  <c r="G111" i="15"/>
  <c r="C111" i="15"/>
  <c r="D111" i="15"/>
  <c r="A112" i="15"/>
  <c r="H112" i="15"/>
  <c r="B112" i="15"/>
  <c r="G112" i="15"/>
  <c r="C112" i="15"/>
  <c r="D112" i="15"/>
  <c r="A113" i="15"/>
  <c r="H113" i="15"/>
  <c r="B113" i="15"/>
  <c r="G113" i="15"/>
  <c r="C113" i="15"/>
  <c r="D113" i="15"/>
  <c r="A114" i="15"/>
  <c r="H114" i="15"/>
  <c r="B114" i="15"/>
  <c r="G114" i="15"/>
  <c r="C114" i="15"/>
  <c r="D114" i="15"/>
  <c r="E114" i="15"/>
  <c r="A115" i="15"/>
  <c r="H115" i="15"/>
  <c r="B115" i="15"/>
  <c r="G115" i="15"/>
  <c r="C115" i="15"/>
  <c r="D115" i="15"/>
  <c r="A116" i="15"/>
  <c r="H116" i="15"/>
  <c r="B116" i="15"/>
  <c r="G116" i="15"/>
  <c r="C116" i="15"/>
  <c r="D116" i="15"/>
  <c r="A117" i="15"/>
  <c r="H117" i="15"/>
  <c r="B117" i="15"/>
  <c r="G117" i="15"/>
  <c r="C117" i="15"/>
  <c r="D117" i="15"/>
  <c r="A118" i="15"/>
  <c r="H118" i="15"/>
  <c r="B118" i="15"/>
  <c r="G118" i="15"/>
  <c r="C118" i="15"/>
  <c r="D118" i="15"/>
  <c r="A119" i="15"/>
  <c r="H119" i="15"/>
  <c r="B119" i="15"/>
  <c r="G119" i="15"/>
  <c r="C119" i="15"/>
  <c r="D119" i="15"/>
  <c r="A120" i="15"/>
  <c r="H120" i="15"/>
  <c r="B120" i="15"/>
  <c r="G120" i="15"/>
  <c r="C120" i="15"/>
  <c r="D120" i="15"/>
  <c r="A121" i="15"/>
  <c r="H121" i="15"/>
  <c r="B121" i="15"/>
  <c r="G121" i="15"/>
  <c r="C121" i="15"/>
  <c r="D121" i="15"/>
  <c r="A122" i="15"/>
  <c r="H122" i="15"/>
  <c r="B122" i="15"/>
  <c r="G122" i="15"/>
  <c r="C122" i="15"/>
  <c r="D122" i="15"/>
  <c r="A123" i="15"/>
  <c r="H123" i="15"/>
  <c r="B123" i="15"/>
  <c r="G123" i="15"/>
  <c r="C123" i="15"/>
  <c r="D123" i="15"/>
  <c r="A124" i="15"/>
  <c r="H124" i="15"/>
  <c r="B124" i="15"/>
  <c r="G124" i="15"/>
  <c r="C124" i="15"/>
  <c r="D124" i="15"/>
  <c r="A125" i="15"/>
  <c r="H125" i="15"/>
  <c r="B125" i="15"/>
  <c r="G125" i="15"/>
  <c r="C125" i="15"/>
  <c r="D125" i="15"/>
  <c r="A126" i="15"/>
  <c r="H126" i="15"/>
  <c r="B126" i="15"/>
  <c r="G126" i="15"/>
  <c r="C126" i="15"/>
  <c r="D126" i="15"/>
  <c r="A127" i="15"/>
  <c r="H127" i="15"/>
  <c r="B127" i="15"/>
  <c r="G127" i="15"/>
  <c r="C127" i="15"/>
  <c r="D127" i="15"/>
  <c r="A128" i="15"/>
  <c r="H128" i="15"/>
  <c r="B128" i="15"/>
  <c r="G128" i="15"/>
  <c r="C128" i="15"/>
  <c r="D128" i="15"/>
  <c r="A129" i="15"/>
  <c r="H129" i="15"/>
  <c r="B129" i="15"/>
  <c r="G129" i="15"/>
  <c r="C129" i="15"/>
  <c r="D129" i="15"/>
  <c r="A130" i="15"/>
  <c r="H130" i="15"/>
  <c r="B130" i="15"/>
  <c r="G130" i="15"/>
  <c r="C130" i="15"/>
  <c r="D130" i="15"/>
  <c r="A131" i="15"/>
  <c r="H131" i="15"/>
  <c r="B131" i="15"/>
  <c r="G131" i="15"/>
  <c r="C131" i="15"/>
  <c r="D131" i="15"/>
  <c r="A132" i="15"/>
  <c r="H132" i="15"/>
  <c r="B132" i="15"/>
  <c r="G132" i="15"/>
  <c r="C132" i="15"/>
  <c r="D132" i="15"/>
  <c r="A133" i="15"/>
  <c r="H133" i="15"/>
  <c r="B133" i="15"/>
  <c r="G133" i="15"/>
  <c r="C133" i="15"/>
  <c r="D133" i="15"/>
  <c r="A134" i="15"/>
  <c r="H134" i="15"/>
  <c r="B134" i="15"/>
  <c r="G134" i="15"/>
  <c r="C134" i="15"/>
  <c r="D134" i="15"/>
  <c r="A135" i="15"/>
  <c r="H135" i="15"/>
  <c r="B135" i="15"/>
  <c r="G135" i="15"/>
  <c r="C135" i="15"/>
  <c r="D135" i="15"/>
  <c r="A136" i="15"/>
  <c r="H136" i="15"/>
  <c r="B136" i="15"/>
  <c r="G136" i="15"/>
  <c r="C136" i="15"/>
  <c r="D136" i="15"/>
  <c r="A137" i="15"/>
  <c r="H137" i="15"/>
  <c r="B137" i="15"/>
  <c r="G137" i="15"/>
  <c r="C137" i="15"/>
  <c r="D137" i="15"/>
  <c r="A138" i="15"/>
  <c r="H138" i="15"/>
  <c r="B138" i="15"/>
  <c r="G138" i="15"/>
  <c r="C138" i="15"/>
  <c r="D138" i="15"/>
  <c r="A139" i="15"/>
  <c r="H139" i="15"/>
  <c r="B139" i="15"/>
  <c r="G139" i="15"/>
  <c r="C139" i="15"/>
  <c r="D139" i="15"/>
  <c r="A140" i="15"/>
  <c r="H140" i="15"/>
  <c r="B140" i="15"/>
  <c r="G140" i="15"/>
  <c r="C140" i="15"/>
  <c r="D140" i="15"/>
  <c r="A141" i="15"/>
  <c r="H141" i="15"/>
  <c r="B141" i="15"/>
  <c r="G141" i="15"/>
  <c r="C141" i="15"/>
  <c r="D141" i="15"/>
  <c r="A142" i="15"/>
  <c r="H142" i="15"/>
  <c r="B142" i="15"/>
  <c r="G142" i="15"/>
  <c r="C142" i="15"/>
  <c r="D142" i="15"/>
  <c r="A143" i="15"/>
  <c r="H143" i="15"/>
  <c r="B143" i="15"/>
  <c r="G143" i="15"/>
  <c r="C143" i="15"/>
  <c r="D143" i="15"/>
  <c r="A144" i="15"/>
  <c r="H144" i="15"/>
  <c r="B144" i="15"/>
  <c r="G144" i="15"/>
  <c r="C144" i="15"/>
  <c r="D144" i="15"/>
  <c r="A145" i="15"/>
  <c r="H145" i="15"/>
  <c r="B145" i="15"/>
  <c r="G145" i="15"/>
  <c r="C145" i="15"/>
  <c r="D145" i="15"/>
  <c r="A146" i="15"/>
  <c r="H146" i="15"/>
  <c r="B146" i="15"/>
  <c r="G146" i="15"/>
  <c r="C146" i="15"/>
  <c r="D146" i="15"/>
  <c r="A147" i="15"/>
  <c r="H147" i="15"/>
  <c r="B147" i="15"/>
  <c r="G147" i="15"/>
  <c r="C147" i="15"/>
  <c r="D147" i="15"/>
  <c r="A148" i="15"/>
  <c r="H148" i="15"/>
  <c r="B148" i="15"/>
  <c r="G148" i="15"/>
  <c r="C148" i="15"/>
  <c r="D148" i="15"/>
  <c r="A149" i="15"/>
  <c r="H149" i="15"/>
  <c r="B149" i="15"/>
  <c r="G149" i="15"/>
  <c r="C149" i="15"/>
  <c r="D149" i="15"/>
  <c r="A150" i="15"/>
  <c r="H150" i="15"/>
  <c r="B150" i="15"/>
  <c r="G150" i="15"/>
  <c r="C150" i="15"/>
  <c r="D150" i="15"/>
  <c r="A151" i="15"/>
  <c r="H151" i="15"/>
  <c r="B151" i="15"/>
  <c r="G151" i="15"/>
  <c r="C151" i="15"/>
  <c r="D151" i="15"/>
  <c r="A152" i="15"/>
  <c r="H152" i="15"/>
  <c r="B152" i="15"/>
  <c r="G152" i="15"/>
  <c r="C152" i="15"/>
  <c r="D152" i="15"/>
  <c r="A153" i="15"/>
  <c r="H153" i="15"/>
  <c r="B153" i="15"/>
  <c r="G153" i="15"/>
  <c r="C153" i="15"/>
  <c r="D153" i="15"/>
  <c r="A154" i="15"/>
  <c r="H154" i="15"/>
  <c r="B154" i="15"/>
  <c r="G154" i="15"/>
  <c r="C154" i="15"/>
  <c r="D154" i="15"/>
  <c r="A155" i="15"/>
  <c r="H155" i="15"/>
  <c r="B155" i="15"/>
  <c r="G155" i="15"/>
  <c r="C155" i="15"/>
  <c r="D155" i="15"/>
  <c r="A156" i="15"/>
  <c r="H156" i="15"/>
  <c r="B156" i="15"/>
  <c r="G156" i="15"/>
  <c r="C156" i="15"/>
  <c r="D156" i="15"/>
  <c r="A157" i="15"/>
  <c r="H157" i="15"/>
  <c r="B157" i="15"/>
  <c r="G157" i="15"/>
  <c r="C157" i="15"/>
  <c r="D157" i="15"/>
  <c r="A158" i="15"/>
  <c r="H158" i="15"/>
  <c r="B158" i="15"/>
  <c r="G158" i="15"/>
  <c r="C158" i="15"/>
  <c r="D158" i="15"/>
  <c r="A159" i="15"/>
  <c r="H159" i="15"/>
  <c r="B159" i="15"/>
  <c r="G159" i="15"/>
  <c r="C159" i="15"/>
  <c r="D159" i="15"/>
  <c r="A160" i="15"/>
  <c r="H160" i="15"/>
  <c r="B160" i="15"/>
  <c r="G160" i="15"/>
  <c r="C160" i="15"/>
  <c r="D160" i="15"/>
  <c r="A161" i="15"/>
  <c r="H161" i="15"/>
  <c r="B161" i="15"/>
  <c r="G161" i="15"/>
  <c r="C161" i="15"/>
  <c r="D161" i="15"/>
  <c r="A162" i="15"/>
  <c r="H162" i="15"/>
  <c r="B162" i="15"/>
  <c r="G162" i="15"/>
  <c r="C162" i="15"/>
  <c r="D162" i="15"/>
  <c r="A163" i="15"/>
  <c r="H163" i="15"/>
  <c r="B163" i="15"/>
  <c r="G163" i="15"/>
  <c r="C163" i="15"/>
  <c r="D163" i="15"/>
  <c r="A164" i="15"/>
  <c r="H164" i="15"/>
  <c r="B164" i="15"/>
  <c r="G164" i="15"/>
  <c r="C164" i="15"/>
  <c r="D164" i="15"/>
  <c r="A165" i="15"/>
  <c r="H165" i="15"/>
  <c r="B165" i="15"/>
  <c r="G165" i="15"/>
  <c r="C165" i="15"/>
  <c r="D165" i="15"/>
  <c r="A166" i="15"/>
  <c r="H166" i="15"/>
  <c r="B166" i="15"/>
  <c r="G166" i="15"/>
  <c r="C166" i="15"/>
  <c r="D166" i="15"/>
  <c r="A167" i="15"/>
  <c r="H167" i="15"/>
  <c r="B167" i="15"/>
  <c r="G167" i="15"/>
  <c r="C167" i="15"/>
  <c r="D167" i="15"/>
  <c r="A168" i="15"/>
  <c r="H168" i="15"/>
  <c r="B168" i="15"/>
  <c r="G168" i="15"/>
  <c r="C168" i="15"/>
  <c r="D168" i="15"/>
  <c r="A169" i="15"/>
  <c r="H169" i="15"/>
  <c r="B169" i="15"/>
  <c r="G169" i="15"/>
  <c r="C169" i="15"/>
  <c r="D169" i="15"/>
  <c r="A170" i="15"/>
  <c r="H170" i="15"/>
  <c r="B170" i="15"/>
  <c r="G170" i="15"/>
  <c r="C170" i="15"/>
  <c r="D170" i="15"/>
  <c r="A171" i="15"/>
  <c r="H171" i="15"/>
  <c r="B171" i="15"/>
  <c r="G171" i="15"/>
  <c r="C171" i="15"/>
  <c r="D171" i="15"/>
  <c r="A172" i="15"/>
  <c r="H172" i="15"/>
  <c r="B172" i="15"/>
  <c r="G172" i="15"/>
  <c r="C172" i="15"/>
  <c r="D172" i="15"/>
  <c r="A173" i="15"/>
  <c r="H173" i="15"/>
  <c r="B173" i="15"/>
  <c r="G173" i="15"/>
  <c r="C173" i="15"/>
  <c r="D173" i="15"/>
  <c r="A174" i="15"/>
  <c r="H174" i="15"/>
  <c r="B174" i="15"/>
  <c r="G174" i="15"/>
  <c r="C174" i="15"/>
  <c r="D174" i="15"/>
  <c r="A175" i="15"/>
  <c r="H175" i="15"/>
  <c r="B175" i="15"/>
  <c r="G175" i="15"/>
  <c r="C175" i="15"/>
  <c r="D175" i="15"/>
  <c r="A176" i="15"/>
  <c r="H176" i="15"/>
  <c r="B176" i="15"/>
  <c r="G176" i="15"/>
  <c r="C176" i="15"/>
  <c r="D176" i="15"/>
  <c r="A177" i="15"/>
  <c r="H177" i="15"/>
  <c r="B177" i="15"/>
  <c r="G177" i="15"/>
  <c r="C177" i="15"/>
  <c r="D177" i="15"/>
  <c r="A178" i="15"/>
  <c r="H178" i="15"/>
  <c r="B178" i="15"/>
  <c r="G178" i="15"/>
  <c r="C178" i="15"/>
  <c r="D178" i="15"/>
  <c r="A179" i="15"/>
  <c r="H179" i="15"/>
  <c r="B179" i="15"/>
  <c r="G179" i="15"/>
  <c r="C179" i="15"/>
  <c r="D179" i="15"/>
  <c r="A180" i="15"/>
  <c r="H180" i="15"/>
  <c r="B180" i="15"/>
  <c r="G180" i="15"/>
  <c r="C180" i="15"/>
  <c r="D180" i="15"/>
  <c r="A181" i="15"/>
  <c r="H181" i="15"/>
  <c r="B181" i="15"/>
  <c r="G181" i="15"/>
  <c r="C181" i="15"/>
  <c r="D181" i="15"/>
  <c r="A182" i="15"/>
  <c r="H182" i="15"/>
  <c r="B182" i="15"/>
  <c r="G182" i="15"/>
  <c r="C182" i="15"/>
  <c r="D182" i="15"/>
  <c r="A183" i="15"/>
  <c r="H183" i="15"/>
  <c r="B183" i="15"/>
  <c r="G183" i="15"/>
  <c r="C183" i="15"/>
  <c r="D183" i="15"/>
  <c r="A184" i="15"/>
  <c r="H184" i="15"/>
  <c r="B184" i="15"/>
  <c r="G184" i="15"/>
  <c r="C184" i="15"/>
  <c r="D184" i="15"/>
  <c r="A185" i="15"/>
  <c r="H185" i="15"/>
  <c r="B185" i="15"/>
  <c r="G185" i="15"/>
  <c r="C185" i="15"/>
  <c r="D185" i="15"/>
  <c r="A186" i="15"/>
  <c r="H186" i="15"/>
  <c r="B186" i="15"/>
  <c r="G186" i="15"/>
  <c r="C186" i="15"/>
  <c r="D186" i="15"/>
  <c r="A187" i="15"/>
  <c r="H187" i="15"/>
  <c r="B187" i="15"/>
  <c r="G187" i="15"/>
  <c r="C187" i="15"/>
  <c r="D187" i="15"/>
  <c r="A188" i="15"/>
  <c r="H188" i="15"/>
  <c r="B188" i="15"/>
  <c r="G188" i="15"/>
  <c r="C188" i="15"/>
  <c r="D188" i="15"/>
  <c r="A189" i="15"/>
  <c r="H189" i="15"/>
  <c r="B189" i="15"/>
  <c r="G189" i="15"/>
  <c r="C189" i="15"/>
  <c r="D189" i="15"/>
  <c r="A190" i="15"/>
  <c r="H190" i="15"/>
  <c r="B190" i="15"/>
  <c r="G190" i="15"/>
  <c r="C190" i="15"/>
  <c r="D190" i="15"/>
  <c r="A191" i="15"/>
  <c r="H191" i="15"/>
  <c r="B191" i="15"/>
  <c r="G191" i="15"/>
  <c r="C191" i="15"/>
  <c r="D191" i="15"/>
  <c r="A192" i="15"/>
  <c r="H192" i="15"/>
  <c r="B192" i="15"/>
  <c r="G192" i="15"/>
  <c r="C192" i="15"/>
  <c r="D192" i="15"/>
  <c r="A193" i="15"/>
  <c r="H193" i="15"/>
  <c r="B193" i="15"/>
  <c r="G193" i="15"/>
  <c r="C193" i="15"/>
  <c r="D193" i="15"/>
  <c r="A194" i="15"/>
  <c r="H194" i="15"/>
  <c r="B194" i="15"/>
  <c r="G194" i="15"/>
  <c r="C194" i="15"/>
  <c r="D194" i="15"/>
  <c r="A195" i="15"/>
  <c r="H195" i="15"/>
  <c r="B195" i="15"/>
  <c r="G195" i="15"/>
  <c r="C195" i="15"/>
  <c r="D195" i="15"/>
  <c r="A196" i="15"/>
  <c r="H196" i="15"/>
  <c r="B196" i="15"/>
  <c r="G196" i="15"/>
  <c r="C196" i="15"/>
  <c r="D196" i="15"/>
  <c r="A197" i="15"/>
  <c r="H197" i="15"/>
  <c r="B197" i="15"/>
  <c r="G197" i="15"/>
  <c r="C197" i="15"/>
  <c r="D197" i="15"/>
  <c r="A198" i="15"/>
  <c r="H198" i="15"/>
  <c r="B198" i="15"/>
  <c r="G198" i="15"/>
  <c r="C198" i="15"/>
  <c r="D198" i="15"/>
  <c r="A199" i="15"/>
  <c r="H199" i="15"/>
  <c r="B199" i="15"/>
  <c r="G199" i="15"/>
  <c r="C199" i="15"/>
  <c r="D199" i="15"/>
  <c r="A200" i="15"/>
  <c r="H200" i="15"/>
  <c r="B200" i="15"/>
  <c r="G200" i="15"/>
  <c r="C200" i="15"/>
  <c r="D200" i="15"/>
  <c r="A201" i="15"/>
  <c r="H201" i="15"/>
  <c r="B201" i="15"/>
  <c r="G201" i="15"/>
  <c r="C201" i="15"/>
  <c r="D201" i="15"/>
  <c r="A202" i="15"/>
  <c r="H202" i="15"/>
  <c r="B202" i="15"/>
  <c r="G202" i="15"/>
  <c r="C202" i="15"/>
  <c r="D202" i="15"/>
  <c r="A203" i="15"/>
  <c r="H203" i="15"/>
  <c r="B203" i="15"/>
  <c r="G203" i="15"/>
  <c r="C203" i="15"/>
  <c r="D203" i="15"/>
  <c r="A204" i="15"/>
  <c r="H204" i="15"/>
  <c r="B204" i="15"/>
  <c r="G204" i="15"/>
  <c r="C204" i="15"/>
  <c r="D204" i="15"/>
  <c r="A205" i="15"/>
  <c r="H205" i="15"/>
  <c r="B205" i="15"/>
  <c r="G205" i="15"/>
  <c r="C205" i="15"/>
  <c r="D205" i="15"/>
  <c r="A206" i="15"/>
  <c r="H206" i="15"/>
  <c r="B206" i="15"/>
  <c r="G206" i="15"/>
  <c r="C206" i="15"/>
  <c r="D206" i="15"/>
  <c r="A207" i="15"/>
  <c r="H207" i="15"/>
  <c r="B207" i="15"/>
  <c r="G207" i="15"/>
  <c r="C207" i="15"/>
  <c r="D207" i="15"/>
  <c r="A208" i="15"/>
  <c r="H208" i="15"/>
  <c r="B208" i="15"/>
  <c r="G208" i="15"/>
  <c r="C208" i="15"/>
  <c r="D208" i="15"/>
  <c r="A209" i="15"/>
  <c r="H209" i="15"/>
  <c r="B209" i="15"/>
  <c r="G209" i="15"/>
  <c r="C209" i="15"/>
  <c r="D209" i="15"/>
  <c r="A210" i="15"/>
  <c r="H210" i="15"/>
  <c r="B210" i="15"/>
  <c r="G210" i="15"/>
  <c r="C210" i="15"/>
  <c r="D210" i="15"/>
  <c r="A211" i="15"/>
  <c r="H211" i="15"/>
  <c r="B211" i="15"/>
  <c r="G211" i="15"/>
  <c r="C211" i="15"/>
  <c r="D211" i="15"/>
  <c r="A212" i="15"/>
  <c r="H212" i="15"/>
  <c r="B212" i="15"/>
  <c r="G212" i="15"/>
  <c r="C212" i="15"/>
  <c r="D212" i="15"/>
  <c r="A213" i="15"/>
  <c r="H213" i="15"/>
  <c r="B213" i="15"/>
  <c r="G213" i="15"/>
  <c r="C213" i="15"/>
  <c r="D213" i="15"/>
  <c r="A214" i="15"/>
  <c r="H214" i="15"/>
  <c r="B214" i="15"/>
  <c r="G214" i="15"/>
  <c r="C214" i="15"/>
  <c r="D214" i="15"/>
  <c r="A215" i="15"/>
  <c r="H215" i="15"/>
  <c r="B215" i="15"/>
  <c r="G215" i="15"/>
  <c r="C215" i="15"/>
  <c r="D215" i="15"/>
  <c r="A216" i="15"/>
  <c r="H216" i="15"/>
  <c r="B216" i="15"/>
  <c r="G216" i="15"/>
  <c r="C216" i="15"/>
  <c r="D216" i="15"/>
  <c r="A217" i="15"/>
  <c r="H217" i="15"/>
  <c r="B217" i="15"/>
  <c r="G217" i="15"/>
  <c r="C217" i="15"/>
  <c r="D217" i="15"/>
  <c r="A218" i="15"/>
  <c r="H218" i="15"/>
  <c r="B218" i="15"/>
  <c r="G218" i="15"/>
  <c r="C218" i="15"/>
  <c r="D218" i="15"/>
  <c r="A219" i="15"/>
  <c r="H219" i="15"/>
  <c r="B219" i="15"/>
  <c r="G219" i="15"/>
  <c r="C219" i="15"/>
  <c r="D219" i="15"/>
  <c r="A220" i="15"/>
  <c r="H220" i="15"/>
  <c r="B220" i="15"/>
  <c r="G220" i="15"/>
  <c r="C220" i="15"/>
  <c r="D220" i="15"/>
  <c r="A221" i="15"/>
  <c r="H221" i="15"/>
  <c r="B221" i="15"/>
  <c r="G221" i="15"/>
  <c r="C221" i="15"/>
  <c r="D221" i="15"/>
  <c r="A222" i="15"/>
  <c r="H222" i="15"/>
  <c r="B222" i="15"/>
  <c r="G222" i="15"/>
  <c r="C222" i="15"/>
  <c r="D222" i="15"/>
  <c r="A223" i="15"/>
  <c r="H223" i="15"/>
  <c r="B223" i="15"/>
  <c r="G223" i="15"/>
  <c r="C223" i="15"/>
  <c r="D223" i="15"/>
  <c r="A224" i="15"/>
  <c r="H224" i="15"/>
  <c r="B224" i="15"/>
  <c r="G224" i="15"/>
  <c r="C224" i="15"/>
  <c r="D224" i="15"/>
  <c r="A225" i="15"/>
  <c r="H225" i="15"/>
  <c r="B225" i="15"/>
  <c r="G225" i="15"/>
  <c r="C225" i="15"/>
  <c r="D225" i="15"/>
  <c r="A226" i="15"/>
  <c r="H226" i="15"/>
  <c r="B226" i="15"/>
  <c r="G226" i="15"/>
  <c r="C226" i="15"/>
  <c r="D226" i="15"/>
  <c r="A227" i="15"/>
  <c r="H227" i="15"/>
  <c r="B227" i="15"/>
  <c r="G227" i="15"/>
  <c r="C227" i="15"/>
  <c r="D227" i="15"/>
  <c r="A228" i="15"/>
  <c r="H228" i="15"/>
  <c r="B228" i="15"/>
  <c r="G228" i="15"/>
  <c r="C228" i="15"/>
  <c r="D228" i="15"/>
  <c r="A229" i="15"/>
  <c r="H229" i="15"/>
  <c r="B229" i="15"/>
  <c r="G229" i="15"/>
  <c r="C229" i="15"/>
  <c r="D229" i="15"/>
  <c r="A230" i="15"/>
  <c r="H230" i="15"/>
  <c r="B230" i="15"/>
  <c r="G230" i="15"/>
  <c r="C230" i="15"/>
  <c r="D230" i="15"/>
  <c r="A231" i="15"/>
  <c r="H231" i="15"/>
  <c r="B231" i="15"/>
  <c r="G231" i="15"/>
  <c r="C231" i="15"/>
  <c r="D231" i="15"/>
  <c r="A232" i="15"/>
  <c r="H232" i="15"/>
  <c r="B232" i="15"/>
  <c r="G232" i="15"/>
  <c r="C232" i="15"/>
  <c r="D232" i="15"/>
  <c r="A233" i="15"/>
  <c r="H233" i="15"/>
  <c r="B233" i="15"/>
  <c r="G233" i="15"/>
  <c r="C233" i="15"/>
  <c r="D233" i="15"/>
  <c r="A234" i="15"/>
  <c r="H234" i="15"/>
  <c r="B234" i="15"/>
  <c r="G234" i="15"/>
  <c r="C234" i="15"/>
  <c r="D234" i="15"/>
  <c r="A235" i="15"/>
  <c r="H235" i="15"/>
  <c r="B235" i="15"/>
  <c r="G235" i="15"/>
  <c r="C235" i="15"/>
  <c r="D235" i="15"/>
  <c r="A236" i="15"/>
  <c r="H236" i="15"/>
  <c r="B236" i="15"/>
  <c r="G236" i="15"/>
  <c r="C236" i="15"/>
  <c r="D236" i="15"/>
  <c r="A237" i="15"/>
  <c r="H237" i="15"/>
  <c r="B237" i="15"/>
  <c r="G237" i="15"/>
  <c r="C237" i="15"/>
  <c r="D237" i="15"/>
  <c r="A238" i="15"/>
  <c r="H238" i="15"/>
  <c r="B238" i="15"/>
  <c r="G238" i="15"/>
  <c r="C238" i="15"/>
  <c r="D238" i="15"/>
  <c r="E238" i="15"/>
  <c r="A239" i="15"/>
  <c r="H239" i="15"/>
  <c r="B239" i="15"/>
  <c r="G239" i="15"/>
  <c r="C239" i="15"/>
  <c r="D239" i="15"/>
  <c r="A240" i="15"/>
  <c r="H240" i="15"/>
  <c r="B240" i="15"/>
  <c r="G240" i="15"/>
  <c r="C240" i="15"/>
  <c r="D240" i="15"/>
  <c r="A241" i="15"/>
  <c r="H241" i="15"/>
  <c r="B241" i="15"/>
  <c r="G241" i="15"/>
  <c r="C241" i="15"/>
  <c r="D241" i="15"/>
  <c r="A242" i="15"/>
  <c r="H242" i="15"/>
  <c r="B242" i="15"/>
  <c r="G242" i="15"/>
  <c r="C242" i="15"/>
  <c r="D242" i="15"/>
  <c r="A243" i="15"/>
  <c r="H243" i="15"/>
  <c r="B243" i="15"/>
  <c r="G243" i="15"/>
  <c r="C243" i="15"/>
  <c r="D243" i="15"/>
  <c r="A244" i="15"/>
  <c r="H244" i="15"/>
  <c r="B244" i="15"/>
  <c r="G244" i="15"/>
  <c r="C244" i="15"/>
  <c r="D244" i="15"/>
  <c r="A245" i="15"/>
  <c r="H245" i="15"/>
  <c r="B245" i="15"/>
  <c r="G245" i="15"/>
  <c r="C245" i="15"/>
  <c r="D245" i="15"/>
  <c r="A246" i="15"/>
  <c r="H246" i="15"/>
  <c r="B246" i="15"/>
  <c r="G246" i="15"/>
  <c r="C246" i="15"/>
  <c r="D246" i="15"/>
  <c r="A247" i="15"/>
  <c r="H247" i="15"/>
  <c r="B247" i="15"/>
  <c r="G247" i="15"/>
  <c r="C247" i="15"/>
  <c r="D247" i="15"/>
  <c r="A248" i="15"/>
  <c r="H248" i="15"/>
  <c r="B248" i="15"/>
  <c r="G248" i="15"/>
  <c r="C248" i="15"/>
  <c r="D248" i="15"/>
  <c r="A249" i="15"/>
  <c r="H249" i="15"/>
  <c r="B249" i="15"/>
  <c r="G249" i="15"/>
  <c r="C249" i="15"/>
  <c r="D249" i="15"/>
  <c r="A250" i="15"/>
  <c r="H250" i="15"/>
  <c r="B250" i="15"/>
  <c r="G250" i="15"/>
  <c r="C250" i="15"/>
  <c r="D250" i="15"/>
  <c r="A251" i="15"/>
  <c r="H251" i="15"/>
  <c r="B251" i="15"/>
  <c r="G251" i="15"/>
  <c r="C251" i="15"/>
  <c r="D251" i="15"/>
  <c r="A252" i="15"/>
  <c r="H252" i="15"/>
  <c r="B252" i="15"/>
  <c r="G252" i="15"/>
  <c r="C252" i="15"/>
  <c r="D252" i="15"/>
  <c r="A253" i="15"/>
  <c r="H253" i="15"/>
  <c r="B253" i="15"/>
  <c r="G253" i="15"/>
  <c r="C253" i="15"/>
  <c r="D253" i="15"/>
  <c r="A254" i="15"/>
  <c r="H254" i="15"/>
  <c r="B254" i="15"/>
  <c r="G254" i="15"/>
  <c r="C254" i="15"/>
  <c r="D254" i="15"/>
  <c r="A255" i="15"/>
  <c r="H255" i="15"/>
  <c r="B255" i="15"/>
  <c r="G255" i="15"/>
  <c r="C255" i="15"/>
  <c r="D255" i="15"/>
  <c r="A256" i="15"/>
  <c r="H256" i="15"/>
  <c r="B256" i="15"/>
  <c r="G256" i="15"/>
  <c r="C256" i="15"/>
  <c r="D256" i="15"/>
  <c r="A257" i="15"/>
  <c r="H257" i="15"/>
  <c r="B257" i="15"/>
  <c r="G257" i="15"/>
  <c r="C257" i="15"/>
  <c r="D257" i="15"/>
  <c r="A258" i="15"/>
  <c r="H258" i="15"/>
  <c r="B258" i="15"/>
  <c r="G258" i="15"/>
  <c r="C258" i="15"/>
  <c r="D258" i="15"/>
  <c r="A259" i="15"/>
  <c r="H259" i="15"/>
  <c r="B259" i="15"/>
  <c r="G259" i="15"/>
  <c r="C259" i="15"/>
  <c r="D259" i="15"/>
  <c r="A260" i="15"/>
  <c r="H260" i="15"/>
  <c r="B260" i="15"/>
  <c r="G260" i="15"/>
  <c r="C260" i="15"/>
  <c r="D260" i="15"/>
  <c r="A261" i="15"/>
  <c r="H261" i="15"/>
  <c r="B261" i="15"/>
  <c r="G261" i="15"/>
  <c r="C261" i="15"/>
  <c r="D261" i="15"/>
  <c r="A262" i="15"/>
  <c r="H262" i="15"/>
  <c r="B262" i="15"/>
  <c r="G262" i="15"/>
  <c r="C262" i="15"/>
  <c r="D262" i="15"/>
  <c r="A263" i="15"/>
  <c r="H263" i="15"/>
  <c r="B263" i="15"/>
  <c r="G263" i="15"/>
  <c r="C263" i="15"/>
  <c r="D263" i="15"/>
  <c r="A264" i="15"/>
  <c r="H264" i="15"/>
  <c r="B264" i="15"/>
  <c r="G264" i="15"/>
  <c r="C264" i="15"/>
  <c r="D264" i="15"/>
  <c r="A265" i="15"/>
  <c r="H265" i="15"/>
  <c r="B265" i="15"/>
  <c r="G265" i="15"/>
  <c r="C265" i="15"/>
  <c r="D265" i="15"/>
  <c r="A266" i="15"/>
  <c r="H266" i="15"/>
  <c r="B266" i="15"/>
  <c r="G266" i="15"/>
  <c r="C266" i="15"/>
  <c r="D266" i="15"/>
  <c r="A267" i="15"/>
  <c r="H267" i="15"/>
  <c r="B267" i="15"/>
  <c r="G267" i="15"/>
  <c r="C267" i="15"/>
  <c r="E267" i="15"/>
  <c r="D267" i="15"/>
  <c r="A268" i="15"/>
  <c r="H268" i="15"/>
  <c r="B268" i="15"/>
  <c r="G268" i="15"/>
  <c r="C268" i="15"/>
  <c r="D268" i="15"/>
  <c r="A269" i="15"/>
  <c r="H269" i="15"/>
  <c r="B269" i="15"/>
  <c r="G269" i="15"/>
  <c r="C269" i="15"/>
  <c r="D269" i="15"/>
  <c r="A270" i="15"/>
  <c r="H270" i="15"/>
  <c r="B270" i="15"/>
  <c r="G270" i="15"/>
  <c r="C270" i="15"/>
  <c r="D270" i="15"/>
  <c r="A271" i="15"/>
  <c r="H271" i="15"/>
  <c r="B271" i="15"/>
  <c r="G271" i="15"/>
  <c r="C271" i="15"/>
  <c r="D271" i="15"/>
  <c r="A272" i="15"/>
  <c r="H272" i="15"/>
  <c r="B272" i="15"/>
  <c r="G272" i="15"/>
  <c r="C272" i="15"/>
  <c r="D272" i="15"/>
  <c r="A273" i="15"/>
  <c r="H273" i="15"/>
  <c r="B273" i="15"/>
  <c r="G273" i="15"/>
  <c r="C273" i="15"/>
  <c r="D273" i="15"/>
  <c r="A274" i="15"/>
  <c r="H274" i="15"/>
  <c r="B274" i="15"/>
  <c r="G274" i="15"/>
  <c r="C274" i="15"/>
  <c r="D274" i="15"/>
  <c r="A275" i="15"/>
  <c r="H275" i="15"/>
  <c r="B275" i="15"/>
  <c r="G275" i="15"/>
  <c r="C275" i="15"/>
  <c r="D275" i="15"/>
  <c r="A276" i="15"/>
  <c r="H276" i="15"/>
  <c r="B276" i="15"/>
  <c r="G276" i="15"/>
  <c r="C276" i="15"/>
  <c r="D276" i="15"/>
  <c r="A277" i="15"/>
  <c r="H277" i="15"/>
  <c r="B277" i="15"/>
  <c r="G277" i="15"/>
  <c r="C277" i="15"/>
  <c r="D277" i="15"/>
  <c r="A278" i="15"/>
  <c r="H278" i="15"/>
  <c r="B278" i="15"/>
  <c r="G278" i="15"/>
  <c r="C278" i="15"/>
  <c r="D278" i="15"/>
  <c r="D11" i="12"/>
  <c r="V6" i="12" s="1"/>
  <c r="D12" i="12"/>
  <c r="D13" i="12"/>
  <c r="D9" i="12"/>
  <c r="E9" i="12"/>
  <c r="D14" i="12"/>
  <c r="E21" i="12"/>
  <c r="F21" i="12"/>
  <c r="G21" i="12"/>
  <c r="H21" i="12"/>
  <c r="E22" i="12"/>
  <c r="F22" i="12"/>
  <c r="G22" i="12"/>
  <c r="E23" i="12"/>
  <c r="F23" i="12"/>
  <c r="G23" i="12"/>
  <c r="H23" i="12"/>
  <c r="E26" i="12"/>
  <c r="F26" i="12"/>
  <c r="G26" i="12"/>
  <c r="I26" i="12"/>
  <c r="E27" i="12"/>
  <c r="F27" i="12"/>
  <c r="G27" i="12"/>
  <c r="I27" i="12"/>
  <c r="E28" i="12"/>
  <c r="F28" i="12"/>
  <c r="G28" i="12"/>
  <c r="J28" i="12"/>
  <c r="E29" i="12"/>
  <c r="F29" i="12"/>
  <c r="G29" i="12"/>
  <c r="I29" i="12"/>
  <c r="E30" i="12"/>
  <c r="F30" i="12"/>
  <c r="G30" i="12"/>
  <c r="I30" i="12"/>
  <c r="E31" i="12"/>
  <c r="F31" i="12"/>
  <c r="G31" i="12"/>
  <c r="E32" i="12"/>
  <c r="F32" i="12"/>
  <c r="G32" i="12"/>
  <c r="E33" i="12"/>
  <c r="F33" i="12"/>
  <c r="G33" i="12"/>
  <c r="J33" i="12"/>
  <c r="E34" i="12"/>
  <c r="F34" i="12"/>
  <c r="G34" i="12"/>
  <c r="I34" i="12"/>
  <c r="E35" i="12"/>
  <c r="F35" i="12"/>
  <c r="G35" i="12"/>
  <c r="I35" i="12"/>
  <c r="E36" i="12"/>
  <c r="F36" i="12"/>
  <c r="G36" i="12"/>
  <c r="E37" i="12"/>
  <c r="F37" i="12"/>
  <c r="G37" i="12"/>
  <c r="J37" i="12"/>
  <c r="E38" i="12"/>
  <c r="F38" i="12"/>
  <c r="E39" i="12"/>
  <c r="F39" i="12"/>
  <c r="G39" i="12"/>
  <c r="I39" i="12"/>
  <c r="E40" i="12"/>
  <c r="F40" i="12"/>
  <c r="G40" i="12"/>
  <c r="E41" i="12"/>
  <c r="F41" i="12"/>
  <c r="G41" i="12"/>
  <c r="I41" i="12"/>
  <c r="E42" i="12"/>
  <c r="F42" i="12"/>
  <c r="G42" i="12"/>
  <c r="J42" i="12"/>
  <c r="E43" i="12"/>
  <c r="F43" i="12"/>
  <c r="G43" i="12"/>
  <c r="J43" i="12"/>
  <c r="E44" i="12"/>
  <c r="F44" i="12"/>
  <c r="G44" i="12"/>
  <c r="E45" i="12"/>
  <c r="F45" i="12"/>
  <c r="G45" i="12"/>
  <c r="J45" i="12"/>
  <c r="E46" i="12"/>
  <c r="F46" i="12"/>
  <c r="G46" i="12"/>
  <c r="J46" i="12"/>
  <c r="E47" i="12"/>
  <c r="F47" i="12"/>
  <c r="G47" i="12"/>
  <c r="J47" i="12"/>
  <c r="E48" i="12"/>
  <c r="F48" i="12"/>
  <c r="G48" i="12"/>
  <c r="J48" i="12"/>
  <c r="E49" i="12"/>
  <c r="F49" i="12"/>
  <c r="G49" i="12"/>
  <c r="J49" i="12"/>
  <c r="E50" i="12"/>
  <c r="F50" i="12"/>
  <c r="G50" i="12"/>
  <c r="L50" i="12"/>
  <c r="E51" i="12"/>
  <c r="F51" i="12"/>
  <c r="G51" i="12"/>
  <c r="L51" i="12"/>
  <c r="E52" i="12"/>
  <c r="F52" i="12"/>
  <c r="E53" i="12"/>
  <c r="F53" i="12"/>
  <c r="G53" i="12"/>
  <c r="I53" i="12"/>
  <c r="E54" i="12"/>
  <c r="F54" i="12"/>
  <c r="E55" i="12"/>
  <c r="F55" i="12"/>
  <c r="G55" i="12"/>
  <c r="I55" i="12"/>
  <c r="E56" i="12"/>
  <c r="F56" i="12"/>
  <c r="G56" i="12"/>
  <c r="I56" i="12"/>
  <c r="E57" i="12"/>
  <c r="F57" i="12"/>
  <c r="E58" i="12"/>
  <c r="F58" i="12"/>
  <c r="G58" i="12"/>
  <c r="I58" i="12"/>
  <c r="E59" i="12"/>
  <c r="F59" i="12"/>
  <c r="G59" i="12"/>
  <c r="N59" i="12"/>
  <c r="E60" i="12"/>
  <c r="F60" i="12"/>
  <c r="G60" i="12"/>
  <c r="E61" i="12"/>
  <c r="F61" i="12"/>
  <c r="G61" i="12"/>
  <c r="I61" i="12"/>
  <c r="E62" i="12"/>
  <c r="F62" i="12"/>
  <c r="G62" i="12"/>
  <c r="I62" i="12"/>
  <c r="E63" i="12"/>
  <c r="F63" i="12"/>
  <c r="G63" i="12"/>
  <c r="I63" i="12"/>
  <c r="C17" i="12"/>
  <c r="Q21" i="12"/>
  <c r="H22" i="12"/>
  <c r="Q22" i="12"/>
  <c r="Q23" i="12"/>
  <c r="Q24" i="12"/>
  <c r="Q25" i="12"/>
  <c r="Q26" i="12"/>
  <c r="Q27" i="12"/>
  <c r="Q28" i="12"/>
  <c r="Q29" i="12"/>
  <c r="Q30" i="12"/>
  <c r="I31" i="12"/>
  <c r="Q31" i="12"/>
  <c r="I32" i="12"/>
  <c r="Q32" i="12"/>
  <c r="Q33" i="12"/>
  <c r="Q34" i="12"/>
  <c r="Q35" i="12"/>
  <c r="Q36" i="12"/>
  <c r="Q37" i="12"/>
  <c r="Q38" i="12"/>
  <c r="Q39" i="12"/>
  <c r="I40" i="12"/>
  <c r="Q40" i="12"/>
  <c r="Q41" i="12"/>
  <c r="Q42" i="12"/>
  <c r="Q43" i="12"/>
  <c r="J44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I60" i="12"/>
  <c r="Q60" i="12"/>
  <c r="Q61" i="12"/>
  <c r="Q62" i="12"/>
  <c r="Q63" i="12"/>
  <c r="H16" i="4"/>
  <c r="H15" i="4"/>
  <c r="A9" i="4"/>
  <c r="C9" i="4" s="1"/>
  <c r="D21" i="4"/>
  <c r="L21" i="4" s="1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J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J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J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J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J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J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J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J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J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J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J250" i="4"/>
  <c r="H250" i="4"/>
  <c r="J16" i="4"/>
  <c r="J15" i="4"/>
  <c r="J22" i="4"/>
  <c r="J23" i="4"/>
  <c r="J24" i="4"/>
  <c r="J25" i="4"/>
  <c r="J27" i="4"/>
  <c r="J28" i="4"/>
  <c r="J29" i="4"/>
  <c r="J30" i="4"/>
  <c r="J31" i="4"/>
  <c r="J32" i="4"/>
  <c r="J33" i="4"/>
  <c r="J35" i="4"/>
  <c r="J36" i="4"/>
  <c r="J37" i="4"/>
  <c r="J38" i="4"/>
  <c r="J39" i="4"/>
  <c r="J40" i="4"/>
  <c r="J41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9" i="4"/>
  <c r="J60" i="4"/>
  <c r="J61" i="4"/>
  <c r="J62" i="4"/>
  <c r="J63" i="4"/>
  <c r="J64" i="4"/>
  <c r="J65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3" i="4"/>
  <c r="J84" i="4"/>
  <c r="J85" i="4"/>
  <c r="J86" i="4"/>
  <c r="J87" i="4"/>
  <c r="J88" i="4"/>
  <c r="J89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7" i="4"/>
  <c r="J108" i="4"/>
  <c r="J109" i="4"/>
  <c r="J110" i="4"/>
  <c r="J111" i="4"/>
  <c r="J112" i="4"/>
  <c r="J113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1" i="4"/>
  <c r="J132" i="4"/>
  <c r="J133" i="4"/>
  <c r="J134" i="4"/>
  <c r="J135" i="4"/>
  <c r="J136" i="4"/>
  <c r="J137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5" i="4"/>
  <c r="J156" i="4"/>
  <c r="J157" i="4"/>
  <c r="J158" i="4"/>
  <c r="J159" i="4"/>
  <c r="J160" i="4"/>
  <c r="J161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9" i="4"/>
  <c r="J180" i="4"/>
  <c r="J181" i="4"/>
  <c r="J182" i="4"/>
  <c r="J183" i="4"/>
  <c r="J184" i="4"/>
  <c r="J185" i="4"/>
  <c r="J187" i="4"/>
  <c r="J188" i="4"/>
  <c r="J189" i="4"/>
  <c r="J190" i="4"/>
  <c r="J191" i="4"/>
  <c r="J192" i="4"/>
  <c r="J193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09" i="4"/>
  <c r="J211" i="4"/>
  <c r="J212" i="4"/>
  <c r="J213" i="4"/>
  <c r="J214" i="4"/>
  <c r="J215" i="4"/>
  <c r="J216" i="4"/>
  <c r="J217" i="4"/>
  <c r="J219" i="4"/>
  <c r="J220" i="4"/>
  <c r="J221" i="4"/>
  <c r="J222" i="4"/>
  <c r="J223" i="4"/>
  <c r="J224" i="4"/>
  <c r="J225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1" i="4"/>
  <c r="J243" i="4"/>
  <c r="J244" i="4"/>
  <c r="J245" i="4"/>
  <c r="J246" i="4"/>
  <c r="J247" i="4"/>
  <c r="J248" i="4"/>
  <c r="J249" i="4"/>
  <c r="I16" i="4"/>
  <c r="I15" i="4"/>
  <c r="I12" i="4"/>
  <c r="I23" i="4"/>
  <c r="I24" i="4"/>
  <c r="I25" i="4"/>
  <c r="I26" i="4"/>
  <c r="I27" i="4"/>
  <c r="I28" i="4"/>
  <c r="I29" i="4"/>
  <c r="I31" i="4"/>
  <c r="I32" i="4"/>
  <c r="I33" i="4"/>
  <c r="I34" i="4"/>
  <c r="I35" i="4"/>
  <c r="I36" i="4"/>
  <c r="I37" i="4"/>
  <c r="I39" i="4"/>
  <c r="I40" i="4"/>
  <c r="I41" i="4"/>
  <c r="I42" i="4"/>
  <c r="I43" i="4"/>
  <c r="I44" i="4"/>
  <c r="I45" i="4"/>
  <c r="I47" i="4"/>
  <c r="I48" i="4"/>
  <c r="I49" i="4"/>
  <c r="I50" i="4"/>
  <c r="I51" i="4"/>
  <c r="I52" i="4"/>
  <c r="I53" i="4"/>
  <c r="I55" i="4"/>
  <c r="I56" i="4"/>
  <c r="I57" i="4"/>
  <c r="I58" i="4"/>
  <c r="I59" i="4"/>
  <c r="I60" i="4"/>
  <c r="I61" i="4"/>
  <c r="I63" i="4"/>
  <c r="I64" i="4"/>
  <c r="I65" i="4"/>
  <c r="I66" i="4"/>
  <c r="I67" i="4"/>
  <c r="I68" i="4"/>
  <c r="I69" i="4"/>
  <c r="I71" i="4"/>
  <c r="I72" i="4"/>
  <c r="I73" i="4"/>
  <c r="I74" i="4"/>
  <c r="I75" i="4"/>
  <c r="I76" i="4"/>
  <c r="I77" i="4"/>
  <c r="I79" i="4"/>
  <c r="I80" i="4"/>
  <c r="I81" i="4"/>
  <c r="I82" i="4"/>
  <c r="I83" i="4"/>
  <c r="I84" i="4"/>
  <c r="I85" i="4"/>
  <c r="I87" i="4"/>
  <c r="I88" i="4"/>
  <c r="I89" i="4"/>
  <c r="I90" i="4"/>
  <c r="I91" i="4"/>
  <c r="I92" i="4"/>
  <c r="I93" i="4"/>
  <c r="I95" i="4"/>
  <c r="I96" i="4"/>
  <c r="I97" i="4"/>
  <c r="I98" i="4"/>
  <c r="I99" i="4"/>
  <c r="I100" i="4"/>
  <c r="I101" i="4"/>
  <c r="I103" i="4"/>
  <c r="I104" i="4"/>
  <c r="I105" i="4"/>
  <c r="I106" i="4"/>
  <c r="I107" i="4"/>
  <c r="I108" i="4"/>
  <c r="I109" i="4"/>
  <c r="I111" i="4"/>
  <c r="I112" i="4"/>
  <c r="I113" i="4"/>
  <c r="I114" i="4"/>
  <c r="I115" i="4"/>
  <c r="I116" i="4"/>
  <c r="I117" i="4"/>
  <c r="I119" i="4"/>
  <c r="I120" i="4"/>
  <c r="I121" i="4"/>
  <c r="I122" i="4"/>
  <c r="I123" i="4"/>
  <c r="I124" i="4"/>
  <c r="I125" i="4"/>
  <c r="I127" i="4"/>
  <c r="I128" i="4"/>
  <c r="I129" i="4"/>
  <c r="I130" i="4"/>
  <c r="I131" i="4"/>
  <c r="I132" i="4"/>
  <c r="I133" i="4"/>
  <c r="I135" i="4"/>
  <c r="I136" i="4"/>
  <c r="I137" i="4"/>
  <c r="I138" i="4"/>
  <c r="I139" i="4"/>
  <c r="I140" i="4"/>
  <c r="I141" i="4"/>
  <c r="I143" i="4"/>
  <c r="I144" i="4"/>
  <c r="I145" i="4"/>
  <c r="I146" i="4"/>
  <c r="I147" i="4"/>
  <c r="I148" i="4"/>
  <c r="I149" i="4"/>
  <c r="I151" i="4"/>
  <c r="I152" i="4"/>
  <c r="I153" i="4"/>
  <c r="I154" i="4"/>
  <c r="I155" i="4"/>
  <c r="I156" i="4"/>
  <c r="I157" i="4"/>
  <c r="I159" i="4"/>
  <c r="I160" i="4"/>
  <c r="I161" i="4"/>
  <c r="I162" i="4"/>
  <c r="I163" i="4"/>
  <c r="I164" i="4"/>
  <c r="I165" i="4"/>
  <c r="I167" i="4"/>
  <c r="I168" i="4"/>
  <c r="I169" i="4"/>
  <c r="I170" i="4"/>
  <c r="I171" i="4"/>
  <c r="I172" i="4"/>
  <c r="I173" i="4"/>
  <c r="I175" i="4"/>
  <c r="I176" i="4"/>
  <c r="I177" i="4"/>
  <c r="I178" i="4"/>
  <c r="I179" i="4"/>
  <c r="I180" i="4"/>
  <c r="I181" i="4"/>
  <c r="I183" i="4"/>
  <c r="I184" i="4"/>
  <c r="I185" i="4"/>
  <c r="I186" i="4"/>
  <c r="I187" i="4"/>
  <c r="I188" i="4"/>
  <c r="I189" i="4"/>
  <c r="I191" i="4"/>
  <c r="I192" i="4"/>
  <c r="I193" i="4"/>
  <c r="I194" i="4"/>
  <c r="I195" i="4"/>
  <c r="I196" i="4"/>
  <c r="I197" i="4"/>
  <c r="I199" i="4"/>
  <c r="I200" i="4"/>
  <c r="I201" i="4"/>
  <c r="I202" i="4"/>
  <c r="I203" i="4"/>
  <c r="I204" i="4"/>
  <c r="I205" i="4"/>
  <c r="I207" i="4"/>
  <c r="I208" i="4"/>
  <c r="I209" i="4"/>
  <c r="I210" i="4"/>
  <c r="I211" i="4"/>
  <c r="I212" i="4"/>
  <c r="I213" i="4"/>
  <c r="I215" i="4"/>
  <c r="I216" i="4"/>
  <c r="I217" i="4"/>
  <c r="I218" i="4"/>
  <c r="I219" i="4"/>
  <c r="I220" i="4"/>
  <c r="I221" i="4"/>
  <c r="I223" i="4"/>
  <c r="I224" i="4"/>
  <c r="I225" i="4"/>
  <c r="I226" i="4"/>
  <c r="I227" i="4"/>
  <c r="I228" i="4"/>
  <c r="I229" i="4"/>
  <c r="I231" i="4"/>
  <c r="I232" i="4"/>
  <c r="I233" i="4"/>
  <c r="I234" i="4"/>
  <c r="I235" i="4"/>
  <c r="I236" i="4"/>
  <c r="I237" i="4"/>
  <c r="I239" i="4"/>
  <c r="I240" i="4"/>
  <c r="I241" i="4"/>
  <c r="I242" i="4"/>
  <c r="I243" i="4"/>
  <c r="I244" i="4"/>
  <c r="I245" i="4"/>
  <c r="I247" i="4"/>
  <c r="I248" i="4"/>
  <c r="I249" i="4"/>
  <c r="I250" i="4"/>
  <c r="F16" i="4"/>
  <c r="F15" i="4"/>
  <c r="F12" i="4"/>
  <c r="F22" i="4"/>
  <c r="F23" i="4"/>
  <c r="F24" i="4"/>
  <c r="F25" i="4"/>
  <c r="F27" i="4"/>
  <c r="F28" i="4"/>
  <c r="F29" i="4"/>
  <c r="F30" i="4"/>
  <c r="F31" i="4"/>
  <c r="F32" i="4"/>
  <c r="F33" i="4"/>
  <c r="F35" i="4"/>
  <c r="F36" i="4"/>
  <c r="F37" i="4"/>
  <c r="F38" i="4"/>
  <c r="F39" i="4"/>
  <c r="F40" i="4"/>
  <c r="F41" i="4"/>
  <c r="F43" i="4"/>
  <c r="F44" i="4"/>
  <c r="F45" i="4"/>
  <c r="F46" i="4"/>
  <c r="F47" i="4"/>
  <c r="F48" i="4"/>
  <c r="F49" i="4"/>
  <c r="F51" i="4"/>
  <c r="F52" i="4"/>
  <c r="F53" i="4"/>
  <c r="F54" i="4"/>
  <c r="F55" i="4"/>
  <c r="F56" i="4"/>
  <c r="F57" i="4"/>
  <c r="F59" i="4"/>
  <c r="F60" i="4"/>
  <c r="F61" i="4"/>
  <c r="F62" i="4"/>
  <c r="F63" i="4"/>
  <c r="F64" i="4"/>
  <c r="F65" i="4"/>
  <c r="F67" i="4"/>
  <c r="F68" i="4"/>
  <c r="F69" i="4"/>
  <c r="F70" i="4"/>
  <c r="F71" i="4"/>
  <c r="F72" i="4"/>
  <c r="F73" i="4"/>
  <c r="F75" i="4"/>
  <c r="F76" i="4"/>
  <c r="F77" i="4"/>
  <c r="F78" i="4"/>
  <c r="F79" i="4"/>
  <c r="F80" i="4"/>
  <c r="F81" i="4"/>
  <c r="F83" i="4"/>
  <c r="F84" i="4"/>
  <c r="F85" i="4"/>
  <c r="F86" i="4"/>
  <c r="F87" i="4"/>
  <c r="F88" i="4"/>
  <c r="F89" i="4"/>
  <c r="F91" i="4"/>
  <c r="F92" i="4"/>
  <c r="F93" i="4"/>
  <c r="F94" i="4"/>
  <c r="F95" i="4"/>
  <c r="F96" i="4"/>
  <c r="F97" i="4"/>
  <c r="F99" i="4"/>
  <c r="F100" i="4"/>
  <c r="F101" i="4"/>
  <c r="F102" i="4"/>
  <c r="F103" i="4"/>
  <c r="F104" i="4"/>
  <c r="F105" i="4"/>
  <c r="F107" i="4"/>
  <c r="F108" i="4"/>
  <c r="F109" i="4"/>
  <c r="F110" i="4"/>
  <c r="F111" i="4"/>
  <c r="F112" i="4"/>
  <c r="F113" i="4"/>
  <c r="F115" i="4"/>
  <c r="F116" i="4"/>
  <c r="F117" i="4"/>
  <c r="F118" i="4"/>
  <c r="F119" i="4"/>
  <c r="F120" i="4"/>
  <c r="F121" i="4"/>
  <c r="F123" i="4"/>
  <c r="F124" i="4"/>
  <c r="F125" i="4"/>
  <c r="F126" i="4"/>
  <c r="F127" i="4"/>
  <c r="F128" i="4"/>
  <c r="F129" i="4"/>
  <c r="F131" i="4"/>
  <c r="F132" i="4"/>
  <c r="F133" i="4"/>
  <c r="F134" i="4"/>
  <c r="F135" i="4"/>
  <c r="F136" i="4"/>
  <c r="F137" i="4"/>
  <c r="F139" i="4"/>
  <c r="F140" i="4"/>
  <c r="F141" i="4"/>
  <c r="F142" i="4"/>
  <c r="F143" i="4"/>
  <c r="F144" i="4"/>
  <c r="F145" i="4"/>
  <c r="F147" i="4"/>
  <c r="F148" i="4"/>
  <c r="F149" i="4"/>
  <c r="F150" i="4"/>
  <c r="F151" i="4"/>
  <c r="F152" i="4"/>
  <c r="F153" i="4"/>
  <c r="F155" i="4"/>
  <c r="F156" i="4"/>
  <c r="F157" i="4"/>
  <c r="F158" i="4"/>
  <c r="F159" i="4"/>
  <c r="F160" i="4"/>
  <c r="F161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G16" i="4"/>
  <c r="G15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L27" i="4"/>
  <c r="G27" i="4"/>
  <c r="E28" i="4"/>
  <c r="K28" i="4"/>
  <c r="E29" i="4"/>
  <c r="G29" i="4"/>
  <c r="E30" i="4"/>
  <c r="G30" i="4"/>
  <c r="E31" i="4"/>
  <c r="K31" i="4"/>
  <c r="G31" i="4"/>
  <c r="E32" i="4"/>
  <c r="G32" i="4"/>
  <c r="E33" i="4"/>
  <c r="G33" i="4"/>
  <c r="E34" i="4"/>
  <c r="G34" i="4"/>
  <c r="E35" i="4"/>
  <c r="L35" i="4"/>
  <c r="G35" i="4"/>
  <c r="E36" i="4"/>
  <c r="K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K44" i="4"/>
  <c r="E45" i="4"/>
  <c r="G45" i="4"/>
  <c r="E46" i="4"/>
  <c r="G46" i="4"/>
  <c r="E47" i="4"/>
  <c r="G47" i="4"/>
  <c r="E48" i="4"/>
  <c r="K48" i="4"/>
  <c r="E49" i="4"/>
  <c r="G49" i="4"/>
  <c r="E50" i="4"/>
  <c r="G50" i="4"/>
  <c r="E51" i="4"/>
  <c r="K51" i="4"/>
  <c r="G51" i="4"/>
  <c r="E52" i="4"/>
  <c r="K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K60" i="4"/>
  <c r="E61" i="4"/>
  <c r="G61" i="4"/>
  <c r="E62" i="4"/>
  <c r="G62" i="4"/>
  <c r="E63" i="4"/>
  <c r="K63" i="4"/>
  <c r="G63" i="4"/>
  <c r="E64" i="4"/>
  <c r="G64" i="4"/>
  <c r="E65" i="4"/>
  <c r="G65" i="4"/>
  <c r="E66" i="4"/>
  <c r="G66" i="4"/>
  <c r="E67" i="4"/>
  <c r="G67" i="4"/>
  <c r="E68" i="4"/>
  <c r="K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K76" i="4"/>
  <c r="E77" i="4"/>
  <c r="G77" i="4"/>
  <c r="E78" i="4"/>
  <c r="G78" i="4"/>
  <c r="E79" i="4"/>
  <c r="G79" i="4"/>
  <c r="E80" i="4"/>
  <c r="K80" i="4"/>
  <c r="E81" i="4"/>
  <c r="G81" i="4"/>
  <c r="E82" i="4"/>
  <c r="G82" i="4"/>
  <c r="E83" i="4"/>
  <c r="K83" i="4"/>
  <c r="G83" i="4"/>
  <c r="E84" i="4"/>
  <c r="K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K92" i="4"/>
  <c r="E93" i="4"/>
  <c r="G93" i="4"/>
  <c r="E94" i="4"/>
  <c r="G94" i="4"/>
  <c r="E95" i="4"/>
  <c r="K95" i="4"/>
  <c r="G95" i="4"/>
  <c r="E96" i="4"/>
  <c r="G96" i="4"/>
  <c r="E97" i="4"/>
  <c r="G97" i="4"/>
  <c r="E98" i="4"/>
  <c r="G98" i="4"/>
  <c r="E99" i="4"/>
  <c r="G99" i="4"/>
  <c r="E100" i="4"/>
  <c r="K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K108" i="4"/>
  <c r="E109" i="4"/>
  <c r="G109" i="4"/>
  <c r="E110" i="4"/>
  <c r="G110" i="4"/>
  <c r="E111" i="4"/>
  <c r="G111" i="4"/>
  <c r="E112" i="4"/>
  <c r="K112" i="4"/>
  <c r="E113" i="4"/>
  <c r="G113" i="4"/>
  <c r="E114" i="4"/>
  <c r="G114" i="4"/>
  <c r="E115" i="4"/>
  <c r="K115" i="4"/>
  <c r="G115" i="4"/>
  <c r="E116" i="4"/>
  <c r="K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K124" i="4"/>
  <c r="E125" i="4"/>
  <c r="G125" i="4"/>
  <c r="E126" i="4"/>
  <c r="G126" i="4"/>
  <c r="E127" i="4"/>
  <c r="K127" i="4"/>
  <c r="G127" i="4"/>
  <c r="E128" i="4"/>
  <c r="G128" i="4"/>
  <c r="E129" i="4"/>
  <c r="G129" i="4"/>
  <c r="E130" i="4"/>
  <c r="G130" i="4"/>
  <c r="E131" i="4"/>
  <c r="G131" i="4"/>
  <c r="E132" i="4"/>
  <c r="K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K140" i="4"/>
  <c r="E141" i="4"/>
  <c r="G141" i="4"/>
  <c r="E142" i="4"/>
  <c r="G142" i="4"/>
  <c r="E143" i="4"/>
  <c r="G143" i="4"/>
  <c r="E144" i="4"/>
  <c r="K144" i="4"/>
  <c r="E145" i="4"/>
  <c r="G145" i="4"/>
  <c r="E146" i="4"/>
  <c r="G146" i="4"/>
  <c r="E147" i="4"/>
  <c r="K147" i="4"/>
  <c r="G147" i="4"/>
  <c r="E148" i="4"/>
  <c r="K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K156" i="4"/>
  <c r="E157" i="4"/>
  <c r="G157" i="4"/>
  <c r="E158" i="4"/>
  <c r="G158" i="4"/>
  <c r="E159" i="4"/>
  <c r="K159" i="4"/>
  <c r="G159" i="4"/>
  <c r="E160" i="4"/>
  <c r="G160" i="4"/>
  <c r="E161" i="4"/>
  <c r="G161" i="4"/>
  <c r="E162" i="4"/>
  <c r="G162" i="4"/>
  <c r="E163" i="4"/>
  <c r="G163" i="4"/>
  <c r="E164" i="4"/>
  <c r="K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K172" i="4"/>
  <c r="E173" i="4"/>
  <c r="G173" i="4"/>
  <c r="E174" i="4"/>
  <c r="G174" i="4"/>
  <c r="E175" i="4"/>
  <c r="G175" i="4"/>
  <c r="E176" i="4"/>
  <c r="K176" i="4"/>
  <c r="E177" i="4"/>
  <c r="G177" i="4"/>
  <c r="E178" i="4"/>
  <c r="G178" i="4"/>
  <c r="E179" i="4"/>
  <c r="K179" i="4"/>
  <c r="G179" i="4"/>
  <c r="E180" i="4"/>
  <c r="K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K188" i="4"/>
  <c r="E189" i="4"/>
  <c r="G189" i="4"/>
  <c r="E190" i="4"/>
  <c r="G190" i="4"/>
  <c r="E191" i="4"/>
  <c r="K191" i="4"/>
  <c r="G191" i="4"/>
  <c r="E192" i="4"/>
  <c r="G192" i="4"/>
  <c r="E193" i="4"/>
  <c r="G193" i="4"/>
  <c r="E194" i="4"/>
  <c r="G194" i="4"/>
  <c r="E195" i="4"/>
  <c r="G195" i="4"/>
  <c r="E196" i="4"/>
  <c r="K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K204" i="4"/>
  <c r="E205" i="4"/>
  <c r="G205" i="4"/>
  <c r="E206" i="4"/>
  <c r="G206" i="4"/>
  <c r="E207" i="4"/>
  <c r="G207" i="4"/>
  <c r="E208" i="4"/>
  <c r="K208" i="4"/>
  <c r="E209" i="4"/>
  <c r="G209" i="4"/>
  <c r="E210" i="4"/>
  <c r="G210" i="4"/>
  <c r="E211" i="4"/>
  <c r="K211" i="4"/>
  <c r="G211" i="4"/>
  <c r="E212" i="4"/>
  <c r="K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K220" i="4"/>
  <c r="E221" i="4"/>
  <c r="G221" i="4"/>
  <c r="E222" i="4"/>
  <c r="G222" i="4"/>
  <c r="E223" i="4"/>
  <c r="K223" i="4"/>
  <c r="G223" i="4"/>
  <c r="E224" i="4"/>
  <c r="G224" i="4"/>
  <c r="E225" i="4"/>
  <c r="G225" i="4"/>
  <c r="E226" i="4"/>
  <c r="G226" i="4"/>
  <c r="E227" i="4"/>
  <c r="G227" i="4"/>
  <c r="E228" i="4"/>
  <c r="K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K236" i="4"/>
  <c r="E237" i="4"/>
  <c r="G237" i="4"/>
  <c r="E238" i="4"/>
  <c r="G238" i="4"/>
  <c r="E239" i="4"/>
  <c r="G239" i="4"/>
  <c r="E240" i="4"/>
  <c r="K240" i="4"/>
  <c r="E241" i="4"/>
  <c r="G241" i="4"/>
  <c r="E242" i="4"/>
  <c r="G242" i="4"/>
  <c r="E243" i="4"/>
  <c r="K243" i="4"/>
  <c r="G243" i="4"/>
  <c r="E244" i="4"/>
  <c r="K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K16" i="4"/>
  <c r="K15" i="4"/>
  <c r="K23" i="4"/>
  <c r="K24" i="4"/>
  <c r="K25" i="4"/>
  <c r="K26" i="4"/>
  <c r="K27" i="4"/>
  <c r="K29" i="4"/>
  <c r="K32" i="4"/>
  <c r="K33" i="4"/>
  <c r="K34" i="4"/>
  <c r="K35" i="4"/>
  <c r="K37" i="4"/>
  <c r="K39" i="4"/>
  <c r="K40" i="4"/>
  <c r="K41" i="4"/>
  <c r="K42" i="4"/>
  <c r="K43" i="4"/>
  <c r="K45" i="4"/>
  <c r="K47" i="4"/>
  <c r="K49" i="4"/>
  <c r="K50" i="4"/>
  <c r="K53" i="4"/>
  <c r="K55" i="4"/>
  <c r="K56" i="4"/>
  <c r="K57" i="4"/>
  <c r="K58" i="4"/>
  <c r="K59" i="4"/>
  <c r="K61" i="4"/>
  <c r="K64" i="4"/>
  <c r="K65" i="4"/>
  <c r="K66" i="4"/>
  <c r="K67" i="4"/>
  <c r="K69" i="4"/>
  <c r="K71" i="4"/>
  <c r="K72" i="4"/>
  <c r="K73" i="4"/>
  <c r="K74" i="4"/>
  <c r="K75" i="4"/>
  <c r="K77" i="4"/>
  <c r="K79" i="4"/>
  <c r="K81" i="4"/>
  <c r="K82" i="4"/>
  <c r="K85" i="4"/>
  <c r="K87" i="4"/>
  <c r="K88" i="4"/>
  <c r="K89" i="4"/>
  <c r="K90" i="4"/>
  <c r="K91" i="4"/>
  <c r="K93" i="4"/>
  <c r="K97" i="4"/>
  <c r="K98" i="4"/>
  <c r="K99" i="4"/>
  <c r="K101" i="4"/>
  <c r="K103" i="4"/>
  <c r="K104" i="4"/>
  <c r="K105" i="4"/>
  <c r="K106" i="4"/>
  <c r="K107" i="4"/>
  <c r="K109" i="4"/>
  <c r="K111" i="4"/>
  <c r="K113" i="4"/>
  <c r="K114" i="4"/>
  <c r="K117" i="4"/>
  <c r="K119" i="4"/>
  <c r="K120" i="4"/>
  <c r="K121" i="4"/>
  <c r="K122" i="4"/>
  <c r="K123" i="4"/>
  <c r="K125" i="4"/>
  <c r="K129" i="4"/>
  <c r="K130" i="4"/>
  <c r="K131" i="4"/>
  <c r="K133" i="4"/>
  <c r="K135" i="4"/>
  <c r="K136" i="4"/>
  <c r="K137" i="4"/>
  <c r="K138" i="4"/>
  <c r="K139" i="4"/>
  <c r="K141" i="4"/>
  <c r="K143" i="4"/>
  <c r="K145" i="4"/>
  <c r="K146" i="4"/>
  <c r="K149" i="4"/>
  <c r="K151" i="4"/>
  <c r="K152" i="4"/>
  <c r="K153" i="4"/>
  <c r="K154" i="4"/>
  <c r="K155" i="4"/>
  <c r="K157" i="4"/>
  <c r="K161" i="4"/>
  <c r="K162" i="4"/>
  <c r="K163" i="4"/>
  <c r="K165" i="4"/>
  <c r="K167" i="4"/>
  <c r="K168" i="4"/>
  <c r="K169" i="4"/>
  <c r="K170" i="4"/>
  <c r="K171" i="4"/>
  <c r="K173" i="4"/>
  <c r="K175" i="4"/>
  <c r="K177" i="4"/>
  <c r="K178" i="4"/>
  <c r="K181" i="4"/>
  <c r="K183" i="4"/>
  <c r="K184" i="4"/>
  <c r="K185" i="4"/>
  <c r="K186" i="4"/>
  <c r="K187" i="4"/>
  <c r="K189" i="4"/>
  <c r="K193" i="4"/>
  <c r="K194" i="4"/>
  <c r="K195" i="4"/>
  <c r="K197" i="4"/>
  <c r="K199" i="4"/>
  <c r="K200" i="4"/>
  <c r="K201" i="4"/>
  <c r="K202" i="4"/>
  <c r="K203" i="4"/>
  <c r="K205" i="4"/>
  <c r="K207" i="4"/>
  <c r="K209" i="4"/>
  <c r="K210" i="4"/>
  <c r="K213" i="4"/>
  <c r="K215" i="4"/>
  <c r="K216" i="4"/>
  <c r="K217" i="4"/>
  <c r="K218" i="4"/>
  <c r="K219" i="4"/>
  <c r="K221" i="4"/>
  <c r="K225" i="4"/>
  <c r="K226" i="4"/>
  <c r="K227" i="4"/>
  <c r="K229" i="4"/>
  <c r="K231" i="4"/>
  <c r="K232" i="4"/>
  <c r="K233" i="4"/>
  <c r="K234" i="4"/>
  <c r="K235" i="4"/>
  <c r="K237" i="4"/>
  <c r="K239" i="4"/>
  <c r="K241" i="4"/>
  <c r="K242" i="4"/>
  <c r="K245" i="4"/>
  <c r="K247" i="4"/>
  <c r="K248" i="4"/>
  <c r="K249" i="4"/>
  <c r="K250" i="4"/>
  <c r="L16" i="4"/>
  <c r="L15" i="4"/>
  <c r="L12" i="4"/>
  <c r="L22" i="4"/>
  <c r="L23" i="4"/>
  <c r="L24" i="4"/>
  <c r="L25" i="4"/>
  <c r="L26" i="4"/>
  <c r="L29" i="4"/>
  <c r="L30" i="4"/>
  <c r="L31" i="4"/>
  <c r="L32" i="4"/>
  <c r="L33" i="4"/>
  <c r="L34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C16" i="4"/>
  <c r="C15" i="4"/>
  <c r="C12" i="4"/>
  <c r="N16" i="4"/>
  <c r="N15" i="4"/>
  <c r="O16" i="4"/>
  <c r="O15" i="4"/>
  <c r="O12" i="4"/>
  <c r="G4" i="4"/>
  <c r="P16" i="4"/>
  <c r="P15" i="4"/>
  <c r="P12" i="4"/>
  <c r="G5" i="4"/>
  <c r="Q16" i="4"/>
  <c r="Q15" i="4"/>
  <c r="Q12" i="4"/>
  <c r="G6" i="4"/>
  <c r="G7" i="4"/>
  <c r="E16" i="4"/>
  <c r="E15" i="4"/>
  <c r="E12" i="4"/>
  <c r="M16" i="4"/>
  <c r="M15" i="4"/>
  <c r="M12" i="4"/>
  <c r="B10" i="4"/>
  <c r="D16" i="4"/>
  <c r="D15" i="4"/>
  <c r="D251" i="4"/>
  <c r="F251" i="4"/>
  <c r="E251" i="4"/>
  <c r="G251" i="4"/>
  <c r="H251" i="4"/>
  <c r="D252" i="4"/>
  <c r="E252" i="4"/>
  <c r="F252" i="4"/>
  <c r="H252" i="4"/>
  <c r="I252" i="4"/>
  <c r="J252" i="4"/>
  <c r="K252" i="4"/>
  <c r="D253" i="4"/>
  <c r="H253" i="4"/>
  <c r="E253" i="4"/>
  <c r="F253" i="4"/>
  <c r="G253" i="4"/>
  <c r="D254" i="4"/>
  <c r="E254" i="4"/>
  <c r="G254" i="4"/>
  <c r="J254" i="4"/>
  <c r="K254" i="4"/>
  <c r="L254" i="4"/>
  <c r="D255" i="4"/>
  <c r="J255" i="4"/>
  <c r="E255" i="4"/>
  <c r="F255" i="4"/>
  <c r="G255" i="4"/>
  <c r="H255" i="4"/>
  <c r="I255" i="4"/>
  <c r="D256" i="4"/>
  <c r="F256" i="4"/>
  <c r="E256" i="4"/>
  <c r="G256" i="4"/>
  <c r="H256" i="4"/>
  <c r="I256" i="4"/>
  <c r="J256" i="4"/>
  <c r="L256" i="4"/>
  <c r="D257" i="4"/>
  <c r="E257" i="4"/>
  <c r="F257" i="4"/>
  <c r="H257" i="4"/>
  <c r="I257" i="4"/>
  <c r="J257" i="4"/>
  <c r="D258" i="4"/>
  <c r="I258" i="4"/>
  <c r="E258" i="4"/>
  <c r="F258" i="4"/>
  <c r="G258" i="4"/>
  <c r="L258" i="4"/>
  <c r="D259" i="4"/>
  <c r="F259" i="4"/>
  <c r="E259" i="4"/>
  <c r="G259" i="4"/>
  <c r="H259" i="4"/>
  <c r="I259" i="4"/>
  <c r="J259" i="4"/>
  <c r="K259" i="4"/>
  <c r="L259" i="4"/>
  <c r="D260" i="4"/>
  <c r="E260" i="4"/>
  <c r="G260" i="4"/>
  <c r="L260" i="4"/>
  <c r="D261" i="4"/>
  <c r="H261" i="4"/>
  <c r="E261" i="4"/>
  <c r="K261" i="4"/>
  <c r="F261" i="4"/>
  <c r="G261" i="4"/>
  <c r="D262" i="4"/>
  <c r="I262" i="4"/>
  <c r="E262" i="4"/>
  <c r="G262" i="4"/>
  <c r="H262" i="4"/>
  <c r="J262" i="4"/>
  <c r="K262" i="4"/>
  <c r="L262" i="4"/>
  <c r="D263" i="4"/>
  <c r="E263" i="4"/>
  <c r="D264" i="4"/>
  <c r="E264" i="4"/>
  <c r="K264" i="4"/>
  <c r="F264" i="4"/>
  <c r="G264" i="4"/>
  <c r="H264" i="4"/>
  <c r="I264" i="4"/>
  <c r="J264" i="4"/>
  <c r="D265" i="4"/>
  <c r="E265" i="4"/>
  <c r="L265" i="4"/>
  <c r="F265" i="4"/>
  <c r="G265" i="4"/>
  <c r="H265" i="4"/>
  <c r="I265" i="4"/>
  <c r="J265" i="4"/>
  <c r="K265" i="4"/>
  <c r="D266" i="4"/>
  <c r="E266" i="4"/>
  <c r="G266" i="4"/>
  <c r="D267" i="4"/>
  <c r="F267" i="4"/>
  <c r="E267" i="4"/>
  <c r="G267" i="4"/>
  <c r="D268" i="4"/>
  <c r="E268" i="4"/>
  <c r="G268" i="4"/>
  <c r="F268" i="4"/>
  <c r="H268" i="4"/>
  <c r="I268" i="4"/>
  <c r="J268" i="4"/>
  <c r="K268" i="4"/>
  <c r="L268" i="4"/>
  <c r="D269" i="4"/>
  <c r="E269" i="4"/>
  <c r="G269" i="4"/>
  <c r="L269" i="4"/>
  <c r="D270" i="4"/>
  <c r="I270" i="4"/>
  <c r="E270" i="4"/>
  <c r="K270" i="4"/>
  <c r="F270" i="4"/>
  <c r="G270" i="4"/>
  <c r="D271" i="4"/>
  <c r="J271" i="4"/>
  <c r="E271" i="4"/>
  <c r="G271" i="4"/>
  <c r="H271" i="4"/>
  <c r="I271" i="4"/>
  <c r="K271" i="4"/>
  <c r="L271" i="4"/>
  <c r="D272" i="4"/>
  <c r="E272" i="4"/>
  <c r="D273" i="4"/>
  <c r="E273" i="4"/>
  <c r="L273" i="4"/>
  <c r="F273" i="4"/>
  <c r="G273" i="4"/>
  <c r="H273" i="4"/>
  <c r="I273" i="4"/>
  <c r="J273" i="4"/>
  <c r="D274" i="4"/>
  <c r="E274" i="4"/>
  <c r="F274" i="4"/>
  <c r="G274" i="4"/>
  <c r="H274" i="4"/>
  <c r="I274" i="4"/>
  <c r="J274" i="4"/>
  <c r="K274" i="4"/>
  <c r="L274" i="4"/>
  <c r="D275" i="4"/>
  <c r="F275" i="4"/>
  <c r="E275" i="4"/>
  <c r="G275" i="4"/>
  <c r="I275" i="4"/>
  <c r="J275" i="4"/>
  <c r="K275" i="4"/>
  <c r="L275" i="4"/>
  <c r="D276" i="4"/>
  <c r="I276" i="4"/>
  <c r="E276" i="4"/>
  <c r="F276" i="4"/>
  <c r="D277" i="4"/>
  <c r="H277" i="4"/>
  <c r="E277" i="4"/>
  <c r="F277" i="4"/>
  <c r="G277" i="4"/>
  <c r="I277" i="4"/>
  <c r="J277" i="4"/>
  <c r="K277" i="4"/>
  <c r="L277" i="4"/>
  <c r="D278" i="4"/>
  <c r="E278" i="4"/>
  <c r="G278" i="4"/>
  <c r="D279" i="4"/>
  <c r="J279" i="4"/>
  <c r="E279" i="4"/>
  <c r="F279" i="4"/>
  <c r="G279" i="4"/>
  <c r="D280" i="4"/>
  <c r="F280" i="4"/>
  <c r="E280" i="4"/>
  <c r="G280" i="4"/>
  <c r="H280" i="4"/>
  <c r="I280" i="4"/>
  <c r="J280" i="4"/>
  <c r="L280" i="4"/>
  <c r="D281" i="4"/>
  <c r="K281" i="4"/>
  <c r="E281" i="4"/>
  <c r="G281" i="4"/>
  <c r="I281" i="4"/>
  <c r="L281" i="4"/>
  <c r="D282" i="4"/>
  <c r="E282" i="4"/>
  <c r="D283" i="4"/>
  <c r="H283" i="4"/>
  <c r="E283" i="4"/>
  <c r="K283" i="4"/>
  <c r="F283" i="4"/>
  <c r="D284" i="4"/>
  <c r="L284" i="4"/>
  <c r="E284" i="4"/>
  <c r="G284" i="4"/>
  <c r="D285" i="4"/>
  <c r="E285" i="4"/>
  <c r="F285" i="4"/>
  <c r="H285" i="4"/>
  <c r="I285" i="4"/>
  <c r="J285" i="4"/>
  <c r="D286" i="4"/>
  <c r="E286" i="4"/>
  <c r="L286" i="4"/>
  <c r="F286" i="4"/>
  <c r="G286" i="4"/>
  <c r="H286" i="4"/>
  <c r="I286" i="4"/>
  <c r="J286" i="4"/>
  <c r="K286" i="4"/>
  <c r="D287" i="4"/>
  <c r="F287" i="4"/>
  <c r="E287" i="4"/>
  <c r="G287" i="4"/>
  <c r="H287" i="4"/>
  <c r="I287" i="4"/>
  <c r="J287" i="4"/>
  <c r="K287" i="4"/>
  <c r="L287" i="4"/>
  <c r="D288" i="4"/>
  <c r="F288" i="4"/>
  <c r="E288" i="4"/>
  <c r="G288" i="4"/>
  <c r="H288" i="4"/>
  <c r="I288" i="4"/>
  <c r="J288" i="4"/>
  <c r="K288" i="4"/>
  <c r="L288" i="4"/>
  <c r="D289" i="4"/>
  <c r="L289" i="4"/>
  <c r="E289" i="4"/>
  <c r="G289" i="4"/>
  <c r="D290" i="4"/>
  <c r="L290" i="4"/>
  <c r="E290" i="4"/>
  <c r="J290" i="4"/>
  <c r="D291" i="4"/>
  <c r="H291" i="4"/>
  <c r="E291" i="4"/>
  <c r="F291" i="4"/>
  <c r="K291" i="4"/>
  <c r="L291" i="4"/>
  <c r="D292" i="4"/>
  <c r="F292" i="4"/>
  <c r="E292" i="4"/>
  <c r="D293" i="4"/>
  <c r="E293" i="4"/>
  <c r="F293" i="4"/>
  <c r="H293" i="4"/>
  <c r="I293" i="4"/>
  <c r="J293" i="4"/>
  <c r="D294" i="4"/>
  <c r="E294" i="4"/>
  <c r="L294" i="4"/>
  <c r="F294" i="4"/>
  <c r="G294" i="4"/>
  <c r="H294" i="4"/>
  <c r="I294" i="4"/>
  <c r="J294" i="4"/>
  <c r="K294" i="4"/>
  <c r="D295" i="4"/>
  <c r="F295" i="4"/>
  <c r="E295" i="4"/>
  <c r="G295" i="4"/>
  <c r="H295" i="4"/>
  <c r="I295" i="4"/>
  <c r="J295" i="4"/>
  <c r="K295" i="4"/>
  <c r="L295" i="4"/>
  <c r="D296" i="4"/>
  <c r="F296" i="4"/>
  <c r="E296" i="4"/>
  <c r="G296" i="4"/>
  <c r="H296" i="4"/>
  <c r="I296" i="4"/>
  <c r="J296" i="4"/>
  <c r="K296" i="4"/>
  <c r="L296" i="4"/>
  <c r="D297" i="4"/>
  <c r="K297" i="4"/>
  <c r="E297" i="4"/>
  <c r="G297" i="4"/>
  <c r="D298" i="4"/>
  <c r="E298" i="4"/>
  <c r="G298" i="4"/>
  <c r="D299" i="4"/>
  <c r="E299" i="4"/>
  <c r="F299" i="4"/>
  <c r="D300" i="4"/>
  <c r="E300" i="4"/>
  <c r="F300" i="4"/>
  <c r="G300" i="4"/>
  <c r="L300" i="4"/>
  <c r="D301" i="4"/>
  <c r="E301" i="4"/>
  <c r="F301" i="4"/>
  <c r="G301" i="4"/>
  <c r="H301" i="4"/>
  <c r="I301" i="4"/>
  <c r="J301" i="4"/>
  <c r="D302" i="4"/>
  <c r="E302" i="4"/>
  <c r="L302" i="4"/>
  <c r="F302" i="4"/>
  <c r="G302" i="4"/>
  <c r="H302" i="4"/>
  <c r="I302" i="4"/>
  <c r="J302" i="4"/>
  <c r="K302" i="4"/>
  <c r="D303" i="4"/>
  <c r="F303" i="4"/>
  <c r="E303" i="4"/>
  <c r="G303" i="4"/>
  <c r="H303" i="4"/>
  <c r="I303" i="4"/>
  <c r="J303" i="4"/>
  <c r="K303" i="4"/>
  <c r="L303" i="4"/>
  <c r="D304" i="4"/>
  <c r="F304" i="4"/>
  <c r="E304" i="4"/>
  <c r="G304" i="4"/>
  <c r="H304" i="4"/>
  <c r="I304" i="4"/>
  <c r="J304" i="4"/>
  <c r="K304" i="4"/>
  <c r="L304" i="4"/>
  <c r="D305" i="4"/>
  <c r="I305" i="4"/>
  <c r="E305" i="4"/>
  <c r="G305" i="4"/>
  <c r="J305" i="4"/>
  <c r="L305" i="4"/>
  <c r="D306" i="4"/>
  <c r="J306" i="4"/>
  <c r="E306" i="4"/>
  <c r="D307" i="4"/>
  <c r="E307" i="4"/>
  <c r="K307" i="4"/>
  <c r="F307" i="4"/>
  <c r="D308" i="4"/>
  <c r="E308" i="4"/>
  <c r="G308" i="4"/>
  <c r="F308" i="4"/>
  <c r="D309" i="4"/>
  <c r="E309" i="4"/>
  <c r="F309" i="4"/>
  <c r="G309" i="4"/>
  <c r="H309" i="4"/>
  <c r="I309" i="4"/>
  <c r="J309" i="4"/>
  <c r="D310" i="4"/>
  <c r="E310" i="4"/>
  <c r="L310" i="4"/>
  <c r="F310" i="4"/>
  <c r="G310" i="4"/>
  <c r="H310" i="4"/>
  <c r="I310" i="4"/>
  <c r="J310" i="4"/>
  <c r="K310" i="4"/>
  <c r="D311" i="4"/>
  <c r="F311" i="4"/>
  <c r="E311" i="4"/>
  <c r="G311" i="4"/>
  <c r="H311" i="4"/>
  <c r="I311" i="4"/>
  <c r="J311" i="4"/>
  <c r="K311" i="4"/>
  <c r="L311" i="4"/>
  <c r="D312" i="4"/>
  <c r="F312" i="4"/>
  <c r="E312" i="4"/>
  <c r="G312" i="4"/>
  <c r="K312" i="4"/>
  <c r="D313" i="4"/>
  <c r="E313" i="4"/>
  <c r="F313" i="4"/>
  <c r="H313" i="4"/>
  <c r="I313" i="4"/>
  <c r="J313" i="4"/>
  <c r="D314" i="4"/>
  <c r="E314" i="4"/>
  <c r="G314" i="4"/>
  <c r="I314" i="4"/>
  <c r="D315" i="4"/>
  <c r="I315" i="4"/>
  <c r="E315" i="4"/>
  <c r="K315" i="4"/>
  <c r="G315" i="4"/>
  <c r="J315" i="4"/>
  <c r="L315" i="4"/>
  <c r="D316" i="4"/>
  <c r="J316" i="4"/>
  <c r="E316" i="4"/>
  <c r="L316" i="4"/>
  <c r="F316" i="4"/>
  <c r="G316" i="4"/>
  <c r="H316" i="4"/>
  <c r="K316" i="4"/>
  <c r="D317" i="4"/>
  <c r="H317" i="4"/>
  <c r="E317" i="4"/>
  <c r="I317" i="4"/>
  <c r="J317" i="4"/>
  <c r="D318" i="4"/>
  <c r="E318" i="4"/>
  <c r="L318" i="4"/>
  <c r="F318" i="4"/>
  <c r="G318" i="4"/>
  <c r="H318" i="4"/>
  <c r="I318" i="4"/>
  <c r="J318" i="4"/>
  <c r="K318" i="4"/>
  <c r="D319" i="4"/>
  <c r="J319" i="4"/>
  <c r="E319" i="4"/>
  <c r="F319" i="4"/>
  <c r="G319" i="4"/>
  <c r="H319" i="4"/>
  <c r="I319" i="4"/>
  <c r="K319" i="4"/>
  <c r="L319" i="4"/>
  <c r="D320" i="4"/>
  <c r="F320" i="4"/>
  <c r="E320" i="4"/>
  <c r="G320" i="4"/>
  <c r="H320" i="4"/>
  <c r="I320" i="4"/>
  <c r="J320" i="4"/>
  <c r="L320" i="4"/>
  <c r="D321" i="4"/>
  <c r="I321" i="4"/>
  <c r="E321" i="4"/>
  <c r="G321" i="4"/>
  <c r="F321" i="4"/>
  <c r="K321" i="4"/>
  <c r="D322" i="4"/>
  <c r="H322" i="4"/>
  <c r="E322" i="4"/>
  <c r="F322" i="4"/>
  <c r="I322" i="4"/>
  <c r="J322" i="4"/>
  <c r="D323" i="4"/>
  <c r="E323" i="4"/>
  <c r="G323" i="4"/>
  <c r="H323" i="4"/>
  <c r="D324" i="4"/>
  <c r="J324" i="4"/>
  <c r="E324" i="4"/>
  <c r="G324" i="4"/>
  <c r="I324" i="4"/>
  <c r="L324" i="4"/>
  <c r="D325" i="4"/>
  <c r="I325" i="4"/>
  <c r="E325" i="4"/>
  <c r="L325" i="4"/>
  <c r="F325" i="4"/>
  <c r="G325" i="4"/>
  <c r="H325" i="4"/>
  <c r="J325" i="4"/>
  <c r="D326" i="4"/>
  <c r="E326" i="4"/>
  <c r="L326" i="4"/>
  <c r="F326" i="4"/>
  <c r="G326" i="4"/>
  <c r="H326" i="4"/>
  <c r="I326" i="4"/>
  <c r="J326" i="4"/>
  <c r="K326" i="4"/>
  <c r="D327" i="4"/>
  <c r="H327" i="4"/>
  <c r="E327" i="4"/>
  <c r="F327" i="4"/>
  <c r="G327" i="4"/>
  <c r="J327" i="4"/>
  <c r="L327" i="4"/>
  <c r="D328" i="4"/>
  <c r="E328" i="4"/>
  <c r="L328" i="4"/>
  <c r="G328" i="4"/>
  <c r="I328" i="4"/>
  <c r="D329" i="4"/>
  <c r="E329" i="4"/>
  <c r="G329" i="4"/>
  <c r="F329" i="4"/>
  <c r="H329" i="4"/>
  <c r="I329" i="4"/>
  <c r="J329" i="4"/>
  <c r="L329" i="4"/>
  <c r="F16" i="6"/>
  <c r="F15" i="6"/>
  <c r="F13" i="6"/>
  <c r="D21" i="6"/>
  <c r="F21" i="6" s="1"/>
  <c r="D22" i="6"/>
  <c r="F22" i="6" s="1"/>
  <c r="D23" i="6"/>
  <c r="I23" i="6" s="1"/>
  <c r="D24" i="6"/>
  <c r="F24" i="6" s="1"/>
  <c r="H24" i="6" s="1"/>
  <c r="D25" i="6"/>
  <c r="D26" i="6"/>
  <c r="D27" i="6"/>
  <c r="D28" i="6"/>
  <c r="D29" i="6"/>
  <c r="F29" i="6" s="1"/>
  <c r="D30" i="6"/>
  <c r="F30" i="6" s="1"/>
  <c r="D31" i="6"/>
  <c r="D32" i="6"/>
  <c r="D33" i="6"/>
  <c r="F33" i="6" s="1"/>
  <c r="D34" i="6"/>
  <c r="D35" i="6"/>
  <c r="F35" i="6" s="1"/>
  <c r="D36" i="6"/>
  <c r="F36" i="6" s="1"/>
  <c r="D37" i="6"/>
  <c r="F37" i="6" s="1"/>
  <c r="H37" i="6" s="1"/>
  <c r="D38" i="6"/>
  <c r="F38" i="6" s="1"/>
  <c r="D39" i="6"/>
  <c r="D40" i="6"/>
  <c r="F40" i="6"/>
  <c r="D41" i="6"/>
  <c r="F41" i="6" s="1"/>
  <c r="D42" i="6"/>
  <c r="F42" i="6" s="1"/>
  <c r="D43" i="6"/>
  <c r="I43" i="6" s="1"/>
  <c r="J43" i="6" s="1"/>
  <c r="D44" i="6"/>
  <c r="D45" i="6"/>
  <c r="F45" i="6" s="1"/>
  <c r="G45" i="6" s="1"/>
  <c r="D46" i="6"/>
  <c r="D47" i="6"/>
  <c r="D48" i="6"/>
  <c r="D49" i="6"/>
  <c r="F49" i="6" s="1"/>
  <c r="H49" i="6" s="1"/>
  <c r="D50" i="6"/>
  <c r="F50" i="6" s="1"/>
  <c r="D51" i="6"/>
  <c r="F51" i="6" s="1"/>
  <c r="D52" i="6"/>
  <c r="D53" i="6"/>
  <c r="F53" i="6" s="1"/>
  <c r="D54" i="6"/>
  <c r="D55" i="6"/>
  <c r="D56" i="6"/>
  <c r="I56" i="6" s="1"/>
  <c r="J56" i="6" s="1"/>
  <c r="D57" i="6"/>
  <c r="D58" i="6"/>
  <c r="F58" i="6" s="1"/>
  <c r="G58" i="6" s="1"/>
  <c r="D59" i="6"/>
  <c r="F59" i="6" s="1"/>
  <c r="D60" i="6"/>
  <c r="D61" i="6"/>
  <c r="F61" i="6" s="1"/>
  <c r="D62" i="6"/>
  <c r="F62" i="6" s="1"/>
  <c r="D63" i="6"/>
  <c r="D64" i="6"/>
  <c r="F64" i="6" s="1"/>
  <c r="D65" i="6"/>
  <c r="F65" i="6" s="1"/>
  <c r="G65" i="6" s="1"/>
  <c r="D66" i="6"/>
  <c r="D67" i="6"/>
  <c r="D68" i="6"/>
  <c r="D69" i="6"/>
  <c r="D70" i="6"/>
  <c r="F70" i="6" s="1"/>
  <c r="D71" i="6"/>
  <c r="F71" i="6" s="1"/>
  <c r="H71" i="6" s="1"/>
  <c r="D72" i="6"/>
  <c r="F72" i="6" s="1"/>
  <c r="D73" i="6"/>
  <c r="F73" i="6" s="1"/>
  <c r="D74" i="6"/>
  <c r="F74" i="6" s="1"/>
  <c r="D75" i="6"/>
  <c r="F75" i="6" s="1"/>
  <c r="H75" i="6" s="1"/>
  <c r="D76" i="6"/>
  <c r="D77" i="6"/>
  <c r="F77" i="6" s="1"/>
  <c r="D78" i="6"/>
  <c r="D79" i="6"/>
  <c r="D80" i="6"/>
  <c r="F80" i="6" s="1"/>
  <c r="D81" i="6"/>
  <c r="F81" i="6" s="1"/>
  <c r="D82" i="6"/>
  <c r="D83" i="6"/>
  <c r="F83" i="6"/>
  <c r="D84" i="6"/>
  <c r="F84" i="6"/>
  <c r="D85" i="6"/>
  <c r="F85" i="6"/>
  <c r="D86" i="6"/>
  <c r="F86" i="6"/>
  <c r="D87" i="6"/>
  <c r="D88" i="6"/>
  <c r="F88" i="6"/>
  <c r="D89" i="6"/>
  <c r="F89" i="6"/>
  <c r="D90" i="6"/>
  <c r="F90" i="6"/>
  <c r="D91" i="6"/>
  <c r="F91" i="6"/>
  <c r="D92" i="6"/>
  <c r="D93" i="6"/>
  <c r="F93" i="6"/>
  <c r="D94" i="6"/>
  <c r="F94" i="6"/>
  <c r="D95" i="6"/>
  <c r="D96" i="6"/>
  <c r="F96" i="6"/>
  <c r="D97" i="6"/>
  <c r="F97" i="6"/>
  <c r="D98" i="6"/>
  <c r="D99" i="6"/>
  <c r="F99" i="6"/>
  <c r="D100" i="6"/>
  <c r="F100" i="6"/>
  <c r="D101" i="6"/>
  <c r="F101" i="6"/>
  <c r="D102" i="6"/>
  <c r="F102" i="6"/>
  <c r="D103" i="6"/>
  <c r="D104" i="6"/>
  <c r="F104" i="6"/>
  <c r="D105" i="6"/>
  <c r="F105" i="6"/>
  <c r="D106" i="6"/>
  <c r="F106" i="6"/>
  <c r="D107" i="6"/>
  <c r="F107" i="6"/>
  <c r="D108" i="6"/>
  <c r="F108" i="6"/>
  <c r="D109" i="6"/>
  <c r="F109" i="6"/>
  <c r="D110" i="6"/>
  <c r="F110" i="6"/>
  <c r="D111" i="6"/>
  <c r="D112" i="6"/>
  <c r="F112" i="6"/>
  <c r="D113" i="6"/>
  <c r="F113" i="6"/>
  <c r="D114" i="6"/>
  <c r="F114" i="6"/>
  <c r="D115" i="6"/>
  <c r="F115" i="6"/>
  <c r="D116" i="6"/>
  <c r="F116" i="6"/>
  <c r="D117" i="6"/>
  <c r="F117" i="6"/>
  <c r="D118" i="6"/>
  <c r="F118" i="6"/>
  <c r="D119" i="6"/>
  <c r="D120" i="6"/>
  <c r="F120" i="6"/>
  <c r="D121" i="6"/>
  <c r="F121" i="6"/>
  <c r="D122" i="6"/>
  <c r="F122" i="6"/>
  <c r="D123" i="6"/>
  <c r="F123" i="6"/>
  <c r="D124" i="6"/>
  <c r="D125" i="6"/>
  <c r="F125" i="6"/>
  <c r="D126" i="6"/>
  <c r="F126" i="6"/>
  <c r="D127" i="6"/>
  <c r="D128" i="6"/>
  <c r="F128" i="6"/>
  <c r="D129" i="6"/>
  <c r="F129" i="6"/>
  <c r="D130" i="6"/>
  <c r="D131" i="6"/>
  <c r="F131" i="6"/>
  <c r="D132" i="6"/>
  <c r="F132" i="6"/>
  <c r="D133" i="6"/>
  <c r="F133" i="6"/>
  <c r="D134" i="6"/>
  <c r="F134" i="6"/>
  <c r="D135" i="6"/>
  <c r="D136" i="6"/>
  <c r="F136" i="6"/>
  <c r="D137" i="6"/>
  <c r="F137" i="6"/>
  <c r="D138" i="6"/>
  <c r="F138" i="6"/>
  <c r="D139" i="6"/>
  <c r="F139" i="6"/>
  <c r="D140" i="6"/>
  <c r="F140" i="6"/>
  <c r="H140" i="6"/>
  <c r="D141" i="6"/>
  <c r="F141" i="6"/>
  <c r="H141" i="6"/>
  <c r="D142" i="6"/>
  <c r="F142" i="6"/>
  <c r="D143" i="6"/>
  <c r="D144" i="6"/>
  <c r="D145" i="6"/>
  <c r="F145" i="6"/>
  <c r="D146" i="6"/>
  <c r="F146" i="6"/>
  <c r="D147" i="6"/>
  <c r="F147" i="6"/>
  <c r="H147" i="6"/>
  <c r="D148" i="6"/>
  <c r="F148" i="6"/>
  <c r="D149" i="6"/>
  <c r="F149" i="6"/>
  <c r="H149" i="6"/>
  <c r="D150" i="6"/>
  <c r="F150" i="6"/>
  <c r="D151" i="6"/>
  <c r="D152" i="6"/>
  <c r="D153" i="6"/>
  <c r="F153" i="6"/>
  <c r="D154" i="6"/>
  <c r="F154" i="6"/>
  <c r="D155" i="6"/>
  <c r="F155" i="6"/>
  <c r="H155" i="6"/>
  <c r="D156" i="6"/>
  <c r="F156" i="6"/>
  <c r="H156" i="6"/>
  <c r="D157" i="6"/>
  <c r="F157" i="6"/>
  <c r="H157" i="6"/>
  <c r="D158" i="6"/>
  <c r="F158" i="6"/>
  <c r="D159" i="6"/>
  <c r="D160" i="6"/>
  <c r="D161" i="6"/>
  <c r="F161" i="6"/>
  <c r="D162" i="6"/>
  <c r="F162" i="6"/>
  <c r="D163" i="6"/>
  <c r="F163" i="6"/>
  <c r="H163" i="6"/>
  <c r="D164" i="6"/>
  <c r="F164" i="6"/>
  <c r="D165" i="6"/>
  <c r="F165" i="6"/>
  <c r="H165" i="6"/>
  <c r="D166" i="6"/>
  <c r="F166" i="6"/>
  <c r="D167" i="6"/>
  <c r="D168" i="6"/>
  <c r="D169" i="6"/>
  <c r="F169" i="6"/>
  <c r="D170" i="6"/>
  <c r="F170" i="6"/>
  <c r="D171" i="6"/>
  <c r="D172" i="6"/>
  <c r="F172" i="6"/>
  <c r="H172" i="6"/>
  <c r="D173" i="6"/>
  <c r="F173" i="6"/>
  <c r="H173" i="6"/>
  <c r="D174" i="6"/>
  <c r="F174" i="6"/>
  <c r="D175" i="6"/>
  <c r="D176" i="6"/>
  <c r="D177" i="6"/>
  <c r="F177" i="6"/>
  <c r="D178" i="6"/>
  <c r="F178" i="6"/>
  <c r="D179" i="6"/>
  <c r="D180" i="6"/>
  <c r="F180" i="6"/>
  <c r="D181" i="6"/>
  <c r="F181" i="6"/>
  <c r="H181" i="6"/>
  <c r="D182" i="6"/>
  <c r="F182" i="6"/>
  <c r="D183" i="6"/>
  <c r="D184" i="6"/>
  <c r="D185" i="6"/>
  <c r="F185" i="6"/>
  <c r="D186" i="6"/>
  <c r="F186" i="6"/>
  <c r="D187" i="6"/>
  <c r="D188" i="6"/>
  <c r="F188" i="6"/>
  <c r="H188" i="6"/>
  <c r="D189" i="6"/>
  <c r="F189" i="6"/>
  <c r="H189" i="6"/>
  <c r="D190" i="6"/>
  <c r="F190" i="6"/>
  <c r="D191" i="6"/>
  <c r="D192" i="6"/>
  <c r="D193" i="6"/>
  <c r="F193" i="6"/>
  <c r="D194" i="6"/>
  <c r="F194" i="6"/>
  <c r="D195" i="6"/>
  <c r="F195" i="6"/>
  <c r="H195" i="6"/>
  <c r="D196" i="6"/>
  <c r="F196" i="6"/>
  <c r="D197" i="6"/>
  <c r="F197" i="6"/>
  <c r="H197" i="6"/>
  <c r="D198" i="6"/>
  <c r="F198" i="6"/>
  <c r="D199" i="6"/>
  <c r="D200" i="6"/>
  <c r="D201" i="6"/>
  <c r="F201" i="6"/>
  <c r="H201" i="6"/>
  <c r="D202" i="6"/>
  <c r="F202" i="6"/>
  <c r="D203" i="6"/>
  <c r="F203" i="6"/>
  <c r="H203" i="6"/>
  <c r="D204" i="6"/>
  <c r="F204" i="6"/>
  <c r="H204" i="6"/>
  <c r="D205" i="6"/>
  <c r="F205" i="6"/>
  <c r="H205" i="6"/>
  <c r="D206" i="6"/>
  <c r="F206" i="6"/>
  <c r="D207" i="6"/>
  <c r="D208" i="6"/>
  <c r="D209" i="6"/>
  <c r="F209" i="6"/>
  <c r="H209" i="6"/>
  <c r="D210" i="6"/>
  <c r="F210" i="6"/>
  <c r="D211" i="6"/>
  <c r="F211" i="6"/>
  <c r="H211" i="6"/>
  <c r="D212" i="6"/>
  <c r="F212" i="6"/>
  <c r="D213" i="6"/>
  <c r="F213" i="6"/>
  <c r="H213" i="6"/>
  <c r="D214" i="6"/>
  <c r="F214" i="6"/>
  <c r="D215" i="6"/>
  <c r="D216" i="6"/>
  <c r="D217" i="6"/>
  <c r="F217" i="6"/>
  <c r="H217" i="6"/>
  <c r="D218" i="6"/>
  <c r="F218" i="6"/>
  <c r="D219" i="6"/>
  <c r="F219" i="6"/>
  <c r="H219" i="6"/>
  <c r="H16" i="6"/>
  <c r="H15" i="6"/>
  <c r="H12" i="6"/>
  <c r="H13" i="6"/>
  <c r="H45" i="6"/>
  <c r="H65" i="6"/>
  <c r="H84" i="6"/>
  <c r="H85" i="6"/>
  <c r="H86" i="6"/>
  <c r="H88" i="6"/>
  <c r="H89" i="6"/>
  <c r="H90" i="6"/>
  <c r="H93" i="6"/>
  <c r="H94" i="6"/>
  <c r="H96" i="6"/>
  <c r="H97" i="6"/>
  <c r="H100" i="6"/>
  <c r="H101" i="6"/>
  <c r="H102" i="6"/>
  <c r="H104" i="6"/>
  <c r="H105" i="6"/>
  <c r="H106" i="6"/>
  <c r="H108" i="6"/>
  <c r="H109" i="6"/>
  <c r="H110" i="6"/>
  <c r="H112" i="6"/>
  <c r="H113" i="6"/>
  <c r="H114" i="6"/>
  <c r="H116" i="6"/>
  <c r="H117" i="6"/>
  <c r="H118" i="6"/>
  <c r="H120" i="6"/>
  <c r="H121" i="6"/>
  <c r="H122" i="6"/>
  <c r="H125" i="6"/>
  <c r="H126" i="6"/>
  <c r="H128" i="6"/>
  <c r="H129" i="6"/>
  <c r="H132" i="6"/>
  <c r="H133" i="6"/>
  <c r="H134" i="6"/>
  <c r="H136" i="6"/>
  <c r="H137" i="6"/>
  <c r="H138" i="6"/>
  <c r="H142" i="6"/>
  <c r="H146" i="6"/>
  <c r="H148" i="6"/>
  <c r="H150" i="6"/>
  <c r="H154" i="6"/>
  <c r="H158" i="6"/>
  <c r="H162" i="6"/>
  <c r="H164" i="6"/>
  <c r="H166" i="6"/>
  <c r="H170" i="6"/>
  <c r="H174" i="6"/>
  <c r="H178" i="6"/>
  <c r="H180" i="6"/>
  <c r="H182" i="6"/>
  <c r="H186" i="6"/>
  <c r="H190" i="6"/>
  <c r="H194" i="6"/>
  <c r="H196" i="6"/>
  <c r="H198" i="6"/>
  <c r="H202" i="6"/>
  <c r="H206" i="6"/>
  <c r="H210" i="6"/>
  <c r="H212" i="6"/>
  <c r="H214" i="6"/>
  <c r="H218" i="6"/>
  <c r="G16" i="6"/>
  <c r="G15" i="6"/>
  <c r="G12" i="6"/>
  <c r="G49" i="6"/>
  <c r="G84" i="6"/>
  <c r="G85" i="6"/>
  <c r="G86" i="6"/>
  <c r="G88" i="6"/>
  <c r="G89" i="6"/>
  <c r="G90" i="6"/>
  <c r="G93" i="6"/>
  <c r="G94" i="6"/>
  <c r="G96" i="6"/>
  <c r="G97" i="6"/>
  <c r="G100" i="6"/>
  <c r="G101" i="6"/>
  <c r="G102" i="6"/>
  <c r="G104" i="6"/>
  <c r="G105" i="6"/>
  <c r="G106" i="6"/>
  <c r="G108" i="6"/>
  <c r="G109" i="6"/>
  <c r="G110" i="6"/>
  <c r="G112" i="6"/>
  <c r="G113" i="6"/>
  <c r="G114" i="6"/>
  <c r="G116" i="6"/>
  <c r="G117" i="6"/>
  <c r="G118" i="6"/>
  <c r="G120" i="6"/>
  <c r="G121" i="6"/>
  <c r="G122" i="6"/>
  <c r="G125" i="6"/>
  <c r="G126" i="6"/>
  <c r="G128" i="6"/>
  <c r="G129" i="6"/>
  <c r="G132" i="6"/>
  <c r="G133" i="6"/>
  <c r="G134" i="6"/>
  <c r="G136" i="6"/>
  <c r="G137" i="6"/>
  <c r="G138" i="6"/>
  <c r="G140" i="6"/>
  <c r="G142" i="6"/>
  <c r="G146" i="6"/>
  <c r="G148" i="6"/>
  <c r="G150" i="6"/>
  <c r="G154" i="6"/>
  <c r="G156" i="6"/>
  <c r="G158" i="6"/>
  <c r="G162" i="6"/>
  <c r="G164" i="6"/>
  <c r="G166" i="6"/>
  <c r="G170" i="6"/>
  <c r="G172" i="6"/>
  <c r="G174" i="6"/>
  <c r="G178" i="6"/>
  <c r="G180" i="6"/>
  <c r="G182" i="6"/>
  <c r="G186" i="6"/>
  <c r="G188" i="6"/>
  <c r="G190" i="6"/>
  <c r="G194" i="6"/>
  <c r="G195" i="6"/>
  <c r="G196" i="6"/>
  <c r="G198" i="6"/>
  <c r="G201" i="6"/>
  <c r="G202" i="6"/>
  <c r="G203" i="6"/>
  <c r="G206" i="6"/>
  <c r="G209" i="6"/>
  <c r="G210" i="6"/>
  <c r="G211" i="6"/>
  <c r="G214" i="6"/>
  <c r="G217" i="6"/>
  <c r="G218" i="6"/>
  <c r="G219" i="6"/>
  <c r="D16" i="6"/>
  <c r="D15" i="6"/>
  <c r="E16" i="6"/>
  <c r="E15" i="6"/>
  <c r="E13" i="6"/>
  <c r="E21" i="6"/>
  <c r="E22" i="6"/>
  <c r="E23" i="6"/>
  <c r="E24" i="6"/>
  <c r="I24" i="6"/>
  <c r="J24" i="6" s="1"/>
  <c r="E25" i="6"/>
  <c r="E26" i="6"/>
  <c r="E27" i="6"/>
  <c r="E28" i="6"/>
  <c r="E29" i="6"/>
  <c r="E30" i="6"/>
  <c r="E31" i="6"/>
  <c r="E32" i="6"/>
  <c r="E33" i="6"/>
  <c r="E34" i="6"/>
  <c r="E35" i="6"/>
  <c r="I35" i="6"/>
  <c r="J35" i="6" s="1"/>
  <c r="E36" i="6"/>
  <c r="E37" i="6"/>
  <c r="E38" i="6"/>
  <c r="E39" i="6"/>
  <c r="E40" i="6"/>
  <c r="I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I59" i="6"/>
  <c r="J59" i="6" s="1"/>
  <c r="E60" i="6"/>
  <c r="E61" i="6"/>
  <c r="E62" i="6"/>
  <c r="E63" i="6"/>
  <c r="E64" i="6"/>
  <c r="I64" i="6"/>
  <c r="E65" i="6"/>
  <c r="E66" i="6"/>
  <c r="E67" i="6"/>
  <c r="E68" i="6"/>
  <c r="E69" i="6"/>
  <c r="E70" i="6"/>
  <c r="E71" i="6"/>
  <c r="E72" i="6"/>
  <c r="I72" i="6"/>
  <c r="J72" i="6" s="1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I88" i="6"/>
  <c r="E89" i="6"/>
  <c r="E90" i="6"/>
  <c r="E91" i="6"/>
  <c r="I91" i="6"/>
  <c r="J91" i="6"/>
  <c r="E92" i="6"/>
  <c r="E93" i="6"/>
  <c r="E94" i="6"/>
  <c r="E95" i="6"/>
  <c r="E96" i="6"/>
  <c r="I96" i="6"/>
  <c r="E97" i="6"/>
  <c r="E98" i="6"/>
  <c r="E99" i="6"/>
  <c r="I99" i="6"/>
  <c r="J99" i="6"/>
  <c r="E100" i="6"/>
  <c r="E101" i="6"/>
  <c r="E102" i="6"/>
  <c r="E103" i="6"/>
  <c r="E104" i="6"/>
  <c r="I104" i="6"/>
  <c r="E105" i="6"/>
  <c r="E106" i="6"/>
  <c r="E107" i="6"/>
  <c r="E108" i="6"/>
  <c r="E109" i="6"/>
  <c r="E110" i="6"/>
  <c r="E111" i="6"/>
  <c r="E112" i="6"/>
  <c r="I112" i="6"/>
  <c r="E113" i="6"/>
  <c r="E114" i="6"/>
  <c r="E115" i="6"/>
  <c r="E116" i="6"/>
  <c r="E117" i="6"/>
  <c r="E118" i="6"/>
  <c r="E119" i="6"/>
  <c r="E120" i="6"/>
  <c r="I120" i="6"/>
  <c r="E121" i="6"/>
  <c r="E122" i="6"/>
  <c r="E123" i="6"/>
  <c r="I123" i="6"/>
  <c r="J123" i="6"/>
  <c r="E124" i="6"/>
  <c r="E125" i="6"/>
  <c r="E126" i="6"/>
  <c r="E127" i="6"/>
  <c r="E128" i="6"/>
  <c r="I128" i="6"/>
  <c r="E129" i="6"/>
  <c r="E130" i="6"/>
  <c r="E131" i="6"/>
  <c r="I131" i="6"/>
  <c r="J131" i="6"/>
  <c r="E132" i="6"/>
  <c r="E133" i="6"/>
  <c r="E134" i="6"/>
  <c r="E135" i="6"/>
  <c r="E136" i="6"/>
  <c r="I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I155" i="6"/>
  <c r="J155" i="6"/>
  <c r="E156" i="6"/>
  <c r="E157" i="6"/>
  <c r="E158" i="6"/>
  <c r="E159" i="6"/>
  <c r="E160" i="6"/>
  <c r="E161" i="6"/>
  <c r="E162" i="6"/>
  <c r="E163" i="6"/>
  <c r="I163" i="6"/>
  <c r="J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I187" i="6"/>
  <c r="J187" i="6"/>
  <c r="E188" i="6"/>
  <c r="E189" i="6"/>
  <c r="E190" i="6"/>
  <c r="E191" i="6"/>
  <c r="E192" i="6"/>
  <c r="E193" i="6"/>
  <c r="E194" i="6"/>
  <c r="E195" i="6"/>
  <c r="I195" i="6"/>
  <c r="J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I219" i="6"/>
  <c r="J219" i="6"/>
  <c r="I16" i="6"/>
  <c r="I15" i="6"/>
  <c r="I13" i="6"/>
  <c r="I12" i="6"/>
  <c r="I21" i="6"/>
  <c r="J21" i="6" s="1"/>
  <c r="I29" i="6"/>
  <c r="J29" i="6"/>
  <c r="I31" i="6"/>
  <c r="I33" i="6"/>
  <c r="J33" i="6" s="1"/>
  <c r="I36" i="6"/>
  <c r="J36" i="6" s="1"/>
  <c r="I41" i="6"/>
  <c r="J41" i="6" s="1"/>
  <c r="I42" i="6"/>
  <c r="J42" i="6" s="1"/>
  <c r="I45" i="6"/>
  <c r="J45" i="6" s="1"/>
  <c r="I47" i="6"/>
  <c r="J47" i="6" s="1"/>
  <c r="I49" i="6"/>
  <c r="I50" i="6"/>
  <c r="J50" i="6" s="1"/>
  <c r="I53" i="6"/>
  <c r="J53" i="6" s="1"/>
  <c r="I58" i="6"/>
  <c r="I65" i="6"/>
  <c r="J65" i="6" s="1"/>
  <c r="I71" i="6"/>
  <c r="J71" i="6" s="1"/>
  <c r="I73" i="6"/>
  <c r="J73" i="6" s="1"/>
  <c r="I75" i="6"/>
  <c r="J75" i="6" s="1"/>
  <c r="I77" i="6"/>
  <c r="I79" i="6"/>
  <c r="I81" i="6"/>
  <c r="J81" i="6" s="1"/>
  <c r="I83" i="6"/>
  <c r="J83" i="6"/>
  <c r="I84" i="6"/>
  <c r="I85" i="6"/>
  <c r="I87" i="6"/>
  <c r="I89" i="6"/>
  <c r="I90" i="6"/>
  <c r="I93" i="6"/>
  <c r="I95" i="6"/>
  <c r="I97" i="6"/>
  <c r="I100" i="6"/>
  <c r="J100" i="6"/>
  <c r="I101" i="6"/>
  <c r="I103" i="6"/>
  <c r="I105" i="6"/>
  <c r="J105" i="6"/>
  <c r="I106" i="6"/>
  <c r="I107" i="6"/>
  <c r="J107" i="6"/>
  <c r="I108" i="6"/>
  <c r="I109" i="6"/>
  <c r="I111" i="6"/>
  <c r="I113" i="6"/>
  <c r="I114" i="6"/>
  <c r="I115" i="6"/>
  <c r="J115" i="6"/>
  <c r="I116" i="6"/>
  <c r="I117" i="6"/>
  <c r="I119" i="6"/>
  <c r="I121" i="6"/>
  <c r="I122" i="6"/>
  <c r="I125" i="6"/>
  <c r="I127" i="6"/>
  <c r="I129" i="6"/>
  <c r="I132" i="6"/>
  <c r="J132" i="6"/>
  <c r="I133" i="6"/>
  <c r="I135" i="6"/>
  <c r="I137" i="6"/>
  <c r="J137" i="6"/>
  <c r="I138" i="6"/>
  <c r="I139" i="6"/>
  <c r="J139" i="6"/>
  <c r="I140" i="6"/>
  <c r="I141" i="6"/>
  <c r="I143" i="6"/>
  <c r="I145" i="6"/>
  <c r="I146" i="6"/>
  <c r="I147" i="6"/>
  <c r="J147" i="6"/>
  <c r="I148" i="6"/>
  <c r="I149" i="6"/>
  <c r="I151" i="6"/>
  <c r="I153" i="6"/>
  <c r="I154" i="6"/>
  <c r="I156" i="6"/>
  <c r="I157" i="6"/>
  <c r="I159" i="6"/>
  <c r="I161" i="6"/>
  <c r="I162" i="6"/>
  <c r="I164" i="6"/>
  <c r="J164" i="6"/>
  <c r="I165" i="6"/>
  <c r="I167" i="6"/>
  <c r="I169" i="6"/>
  <c r="J169" i="6"/>
  <c r="I170" i="6"/>
  <c r="I171" i="6"/>
  <c r="J171" i="6"/>
  <c r="I172" i="6"/>
  <c r="I173" i="6"/>
  <c r="I175" i="6"/>
  <c r="I177" i="6"/>
  <c r="I178" i="6"/>
  <c r="I179" i="6"/>
  <c r="J179" i="6"/>
  <c r="I180" i="6"/>
  <c r="I181" i="6"/>
  <c r="I183" i="6"/>
  <c r="I185" i="6"/>
  <c r="I186" i="6"/>
  <c r="I188" i="6"/>
  <c r="I189" i="6"/>
  <c r="J189" i="6"/>
  <c r="I191" i="6"/>
  <c r="I193" i="6"/>
  <c r="I194" i="6"/>
  <c r="I196" i="6"/>
  <c r="J196" i="6"/>
  <c r="I197" i="6"/>
  <c r="I199" i="6"/>
  <c r="I201" i="6"/>
  <c r="J201" i="6"/>
  <c r="I202" i="6"/>
  <c r="I203" i="6"/>
  <c r="J203" i="6"/>
  <c r="I204" i="6"/>
  <c r="I205" i="6"/>
  <c r="I207" i="6"/>
  <c r="I209" i="6"/>
  <c r="I210" i="6"/>
  <c r="I211" i="6"/>
  <c r="J211" i="6"/>
  <c r="I212" i="6"/>
  <c r="I213" i="6"/>
  <c r="I215" i="6"/>
  <c r="I217" i="6"/>
  <c r="I218" i="6"/>
  <c r="J16" i="6"/>
  <c r="J15" i="6"/>
  <c r="J23" i="6"/>
  <c r="J31" i="6"/>
  <c r="J40" i="6"/>
  <c r="J49" i="6"/>
  <c r="J58" i="6"/>
  <c r="J64" i="6"/>
  <c r="J77" i="6"/>
  <c r="J79" i="6"/>
  <c r="J84" i="6"/>
  <c r="J85" i="6"/>
  <c r="J87" i="6"/>
  <c r="J88" i="6"/>
  <c r="J89" i="6"/>
  <c r="J90" i="6"/>
  <c r="J93" i="6"/>
  <c r="J95" i="6"/>
  <c r="J96" i="6"/>
  <c r="J97" i="6"/>
  <c r="J101" i="6"/>
  <c r="J103" i="6"/>
  <c r="J104" i="6"/>
  <c r="J106" i="6"/>
  <c r="J108" i="6"/>
  <c r="J109" i="6"/>
  <c r="J111" i="6"/>
  <c r="J112" i="6"/>
  <c r="J113" i="6"/>
  <c r="J114" i="6"/>
  <c r="J116" i="6"/>
  <c r="J117" i="6"/>
  <c r="J119" i="6"/>
  <c r="J120" i="6"/>
  <c r="J121" i="6"/>
  <c r="J122" i="6"/>
  <c r="J125" i="6"/>
  <c r="J127" i="6"/>
  <c r="J128" i="6"/>
  <c r="J129" i="6"/>
  <c r="J133" i="6"/>
  <c r="J135" i="6"/>
  <c r="J136" i="6"/>
  <c r="J138" i="6"/>
  <c r="J140" i="6"/>
  <c r="J141" i="6"/>
  <c r="J143" i="6"/>
  <c r="J145" i="6"/>
  <c r="J146" i="6"/>
  <c r="J148" i="6"/>
  <c r="J149" i="6"/>
  <c r="J151" i="6"/>
  <c r="J153" i="6"/>
  <c r="J154" i="6"/>
  <c r="J156" i="6"/>
  <c r="J157" i="6"/>
  <c r="J159" i="6"/>
  <c r="J161" i="6"/>
  <c r="J162" i="6"/>
  <c r="J165" i="6"/>
  <c r="J167" i="6"/>
  <c r="J170" i="6"/>
  <c r="J172" i="6"/>
  <c r="J173" i="6"/>
  <c r="J175" i="6"/>
  <c r="J177" i="6"/>
  <c r="J178" i="6"/>
  <c r="J180" i="6"/>
  <c r="J181" i="6"/>
  <c r="J183" i="6"/>
  <c r="J185" i="6"/>
  <c r="J186" i="6"/>
  <c r="J188" i="6"/>
  <c r="J191" i="6"/>
  <c r="J193" i="6"/>
  <c r="J194" i="6"/>
  <c r="J197" i="6"/>
  <c r="J199" i="6"/>
  <c r="J202" i="6"/>
  <c r="J204" i="6"/>
  <c r="J205" i="6"/>
  <c r="J207" i="6"/>
  <c r="J209" i="6"/>
  <c r="J210" i="6"/>
  <c r="J212" i="6"/>
  <c r="J213" i="6"/>
  <c r="J215" i="6"/>
  <c r="J217" i="6"/>
  <c r="J218" i="6"/>
  <c r="D17" i="6"/>
  <c r="L16" i="6"/>
  <c r="L15" i="6"/>
  <c r="L13" i="6"/>
  <c r="L12" i="6"/>
  <c r="M16" i="6"/>
  <c r="M15" i="6"/>
  <c r="G4" i="6"/>
  <c r="N16" i="6"/>
  <c r="N15" i="6"/>
  <c r="G5" i="6"/>
  <c r="O16" i="6"/>
  <c r="O15" i="6"/>
  <c r="G6" i="6"/>
  <c r="G7" i="6"/>
  <c r="A8" i="6"/>
  <c r="K16" i="6"/>
  <c r="K15" i="6"/>
  <c r="B10" i="6"/>
  <c r="A13" i="6"/>
  <c r="A16" i="6"/>
  <c r="D220" i="6"/>
  <c r="E220" i="6"/>
  <c r="D221" i="6"/>
  <c r="F221" i="6"/>
  <c r="H221" i="6"/>
  <c r="E221" i="6"/>
  <c r="I221" i="6"/>
  <c r="J221" i="6"/>
  <c r="D222" i="6"/>
  <c r="E222" i="6"/>
  <c r="I222" i="6"/>
  <c r="J222" i="6"/>
  <c r="F222" i="6"/>
  <c r="G222" i="6"/>
  <c r="H222" i="6"/>
  <c r="D223" i="6"/>
  <c r="E223" i="6"/>
  <c r="F223" i="6"/>
  <c r="H223" i="6"/>
  <c r="D224" i="6"/>
  <c r="E224" i="6"/>
  <c r="F224" i="6"/>
  <c r="G224" i="6"/>
  <c r="I224" i="6"/>
  <c r="J224" i="6"/>
  <c r="D225" i="6"/>
  <c r="E225" i="6"/>
  <c r="D226" i="6"/>
  <c r="I226" i="6"/>
  <c r="J226" i="6"/>
  <c r="E226" i="6"/>
  <c r="D227" i="6"/>
  <c r="E227" i="6"/>
  <c r="F227" i="6"/>
  <c r="H227" i="6"/>
  <c r="G227" i="6"/>
  <c r="I227" i="6"/>
  <c r="J227" i="6"/>
  <c r="D228" i="6"/>
  <c r="E228" i="6"/>
  <c r="D229" i="6"/>
  <c r="F229" i="6"/>
  <c r="E229" i="6"/>
  <c r="I229" i="6"/>
  <c r="J229" i="6"/>
  <c r="H229" i="6"/>
  <c r="D230" i="6"/>
  <c r="F230" i="6"/>
  <c r="E230" i="6"/>
  <c r="I230" i="6"/>
  <c r="J230" i="6"/>
  <c r="D231" i="6"/>
  <c r="G231" i="6"/>
  <c r="E231" i="6"/>
  <c r="F231" i="6"/>
  <c r="H231" i="6"/>
  <c r="D232" i="6"/>
  <c r="E232" i="6"/>
  <c r="F232" i="6"/>
  <c r="G232" i="6"/>
  <c r="I232" i="6"/>
  <c r="J232" i="6"/>
  <c r="D233" i="6"/>
  <c r="E233" i="6"/>
  <c r="D234" i="6"/>
  <c r="I234" i="6"/>
  <c r="J234" i="6"/>
  <c r="E234" i="6"/>
  <c r="D235" i="6"/>
  <c r="E235" i="6"/>
  <c r="F235" i="6"/>
  <c r="H235" i="6"/>
  <c r="G235" i="6"/>
  <c r="I235" i="6"/>
  <c r="J235" i="6"/>
  <c r="D236" i="6"/>
  <c r="E236" i="6"/>
  <c r="D237" i="6"/>
  <c r="F237" i="6"/>
  <c r="H237" i="6"/>
  <c r="E237" i="6"/>
  <c r="I237" i="6"/>
  <c r="J237" i="6"/>
  <c r="D238" i="6"/>
  <c r="F238" i="6"/>
  <c r="E238" i="6"/>
  <c r="I238" i="6"/>
  <c r="J238" i="6"/>
  <c r="D239" i="6"/>
  <c r="G239" i="6"/>
  <c r="E239" i="6"/>
  <c r="F239" i="6"/>
  <c r="H239" i="6"/>
  <c r="D240" i="6"/>
  <c r="E240" i="6"/>
  <c r="F240" i="6"/>
  <c r="G240" i="6"/>
  <c r="I240" i="6"/>
  <c r="J240" i="6"/>
  <c r="D241" i="6"/>
  <c r="E241" i="6"/>
  <c r="D242" i="6"/>
  <c r="I242" i="6"/>
  <c r="J242" i="6"/>
  <c r="E242" i="6"/>
  <c r="D243" i="6"/>
  <c r="E243" i="6"/>
  <c r="F243" i="6"/>
  <c r="H243" i="6"/>
  <c r="G243" i="6"/>
  <c r="I243" i="6"/>
  <c r="J243" i="6"/>
  <c r="D244" i="6"/>
  <c r="E244" i="6"/>
  <c r="D245" i="6"/>
  <c r="F245" i="6"/>
  <c r="H245" i="6"/>
  <c r="E245" i="6"/>
  <c r="I245" i="6"/>
  <c r="J245" i="6"/>
  <c r="D246" i="6"/>
  <c r="E246" i="6"/>
  <c r="I246" i="6"/>
  <c r="J246" i="6"/>
  <c r="F246" i="6"/>
  <c r="G246" i="6"/>
  <c r="H246" i="6"/>
  <c r="F16" i="10"/>
  <c r="F15" i="10"/>
  <c r="F13" i="10"/>
  <c r="F12" i="10"/>
  <c r="D21" i="10"/>
  <c r="F21" i="10" s="1"/>
  <c r="D22" i="10"/>
  <c r="D23" i="10"/>
  <c r="D24" i="10"/>
  <c r="D25" i="10"/>
  <c r="I25" i="10" s="1"/>
  <c r="J25" i="10" s="1"/>
  <c r="D26" i="10"/>
  <c r="D27" i="10"/>
  <c r="F27" i="10" s="1"/>
  <c r="D28" i="10"/>
  <c r="D29" i="10"/>
  <c r="D30" i="10"/>
  <c r="D31" i="10"/>
  <c r="D32" i="10"/>
  <c r="F32" i="10" s="1"/>
  <c r="D33" i="10"/>
  <c r="F33" i="10" s="1"/>
  <c r="H33" i="10" s="1"/>
  <c r="D34" i="10"/>
  <c r="F34" i="10" s="1"/>
  <c r="G34" i="10" s="1"/>
  <c r="D35" i="10"/>
  <c r="F35" i="10" s="1"/>
  <c r="D36" i="10"/>
  <c r="D37" i="10"/>
  <c r="D38" i="10"/>
  <c r="F38" i="10" s="1"/>
  <c r="G38" i="10" s="1"/>
  <c r="H38" i="10"/>
  <c r="D39" i="10"/>
  <c r="F39" i="10" s="1"/>
  <c r="H39" i="10" s="1"/>
  <c r="D40" i="10"/>
  <c r="D41" i="10"/>
  <c r="F41" i="10" s="1"/>
  <c r="H41" i="10" s="1"/>
  <c r="D42" i="10"/>
  <c r="F42" i="10" s="1"/>
  <c r="H42" i="10" s="1"/>
  <c r="D43" i="10"/>
  <c r="I43" i="10" s="1"/>
  <c r="J43" i="10" s="1"/>
  <c r="D44" i="10"/>
  <c r="I44" i="10" s="1"/>
  <c r="J44" i="10" s="1"/>
  <c r="D45" i="10"/>
  <c r="F45" i="10"/>
  <c r="D46" i="10"/>
  <c r="D47" i="10"/>
  <c r="F47" i="10" s="1"/>
  <c r="D48" i="10"/>
  <c r="I48" i="10" s="1"/>
  <c r="J48" i="10" s="1"/>
  <c r="D49" i="10"/>
  <c r="D50" i="10"/>
  <c r="F50" i="10" s="1"/>
  <c r="D51" i="10"/>
  <c r="I51" i="10" s="1"/>
  <c r="J51" i="10" s="1"/>
  <c r="D52" i="10"/>
  <c r="F52" i="10" s="1"/>
  <c r="D53" i="10"/>
  <c r="F53" i="10" s="1"/>
  <c r="H16" i="10"/>
  <c r="H15" i="10"/>
  <c r="H12" i="10"/>
  <c r="G16" i="10"/>
  <c r="G15" i="10"/>
  <c r="D16" i="10"/>
  <c r="D15" i="10"/>
  <c r="D12" i="10"/>
  <c r="D13" i="10"/>
  <c r="E16" i="10"/>
  <c r="E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I38" i="10"/>
  <c r="J38" i="10"/>
  <c r="E39" i="10"/>
  <c r="E40" i="10"/>
  <c r="E41" i="10"/>
  <c r="I41" i="10"/>
  <c r="J41" i="10" s="1"/>
  <c r="E42" i="10"/>
  <c r="E43" i="10"/>
  <c r="E44" i="10"/>
  <c r="E45" i="10"/>
  <c r="E46" i="10"/>
  <c r="E47" i="10"/>
  <c r="E48" i="10"/>
  <c r="E49" i="10"/>
  <c r="E50" i="10"/>
  <c r="E51" i="10"/>
  <c r="E52" i="10"/>
  <c r="E53" i="10"/>
  <c r="I16" i="10"/>
  <c r="I15" i="10"/>
  <c r="I13" i="10"/>
  <c r="I12" i="10"/>
  <c r="I27" i="10"/>
  <c r="J27" i="10" s="1"/>
  <c r="I31" i="10"/>
  <c r="J31" i="10" s="1"/>
  <c r="I34" i="10"/>
  <c r="J34" i="10" s="1"/>
  <c r="I35" i="10"/>
  <c r="J35" i="10" s="1"/>
  <c r="I39" i="10"/>
  <c r="J39" i="10" s="1"/>
  <c r="I47" i="10"/>
  <c r="J47" i="10" s="1"/>
  <c r="J16" i="10"/>
  <c r="J15" i="10"/>
  <c r="D17" i="10"/>
  <c r="L16" i="10"/>
  <c r="L15" i="10"/>
  <c r="L12" i="10"/>
  <c r="L13" i="10"/>
  <c r="M16" i="10"/>
  <c r="M15" i="10"/>
  <c r="M12" i="10"/>
  <c r="M13" i="10"/>
  <c r="G4" i="10"/>
  <c r="N16" i="10"/>
  <c r="N15" i="10"/>
  <c r="G5" i="10"/>
  <c r="O16" i="10"/>
  <c r="O15" i="10"/>
  <c r="O12" i="10"/>
  <c r="O13" i="10"/>
  <c r="G6" i="10"/>
  <c r="G7" i="10"/>
  <c r="A8" i="10"/>
  <c r="K16" i="10"/>
  <c r="K15" i="10"/>
  <c r="K13" i="10"/>
  <c r="B10" i="10"/>
  <c r="J10" i="10" s="1"/>
  <c r="J11" i="10" s="1"/>
  <c r="A13" i="10"/>
  <c r="A16" i="10"/>
  <c r="D54" i="10"/>
  <c r="E54" i="10"/>
  <c r="D55" i="10"/>
  <c r="F55" i="10" s="1"/>
  <c r="E55" i="10"/>
  <c r="D56" i="10"/>
  <c r="I56" i="10" s="1"/>
  <c r="J56" i="10" s="1"/>
  <c r="F56" i="10"/>
  <c r="H56" i="10" s="1"/>
  <c r="E56" i="10"/>
  <c r="D57" i="10"/>
  <c r="F57" i="10" s="1"/>
  <c r="H57" i="10" s="1"/>
  <c r="E57" i="10"/>
  <c r="D58" i="10"/>
  <c r="F58" i="10"/>
  <c r="E58" i="10"/>
  <c r="I58" i="10"/>
  <c r="J58" i="10" s="1"/>
  <c r="D59" i="10"/>
  <c r="I59" i="10" s="1"/>
  <c r="J59" i="10" s="1"/>
  <c r="F59" i="10"/>
  <c r="E59" i="10"/>
  <c r="D60" i="10"/>
  <c r="E60" i="10"/>
  <c r="D61" i="10"/>
  <c r="F61" i="10" s="1"/>
  <c r="H61" i="10" s="1"/>
  <c r="E61" i="10"/>
  <c r="D62" i="10"/>
  <c r="I62" i="10" s="1"/>
  <c r="J62" i="10" s="1"/>
  <c r="E62" i="10"/>
  <c r="D63" i="10"/>
  <c r="F63" i="10" s="1"/>
  <c r="E63" i="10"/>
  <c r="D64" i="10"/>
  <c r="I64" i="10" s="1"/>
  <c r="J64" i="10" s="1"/>
  <c r="E64" i="10"/>
  <c r="F64" i="10"/>
  <c r="H64" i="10" s="1"/>
  <c r="D65" i="10"/>
  <c r="I65" i="10" s="1"/>
  <c r="J65" i="10" s="1"/>
  <c r="E65" i="10"/>
  <c r="D66" i="10"/>
  <c r="E66" i="10"/>
  <c r="D67" i="10"/>
  <c r="F67" i="10" s="1"/>
  <c r="E67" i="10"/>
  <c r="D68" i="10"/>
  <c r="I68" i="10" s="1"/>
  <c r="J68" i="10" s="1"/>
  <c r="E68" i="10"/>
  <c r="D69" i="10"/>
  <c r="I69" i="10"/>
  <c r="J69" i="10" s="1"/>
  <c r="E69" i="10"/>
  <c r="D70" i="10"/>
  <c r="F70" i="10" s="1"/>
  <c r="H70" i="10" s="1"/>
  <c r="E70" i="10"/>
  <c r="D71" i="10"/>
  <c r="I71" i="10" s="1"/>
  <c r="J71" i="10" s="1"/>
  <c r="E71" i="10"/>
  <c r="D72" i="10"/>
  <c r="E72" i="10"/>
  <c r="D73" i="10"/>
  <c r="E73" i="10"/>
  <c r="D74" i="10"/>
  <c r="I74" i="10" s="1"/>
  <c r="J74" i="10" s="1"/>
  <c r="E74" i="10"/>
  <c r="D75" i="10"/>
  <c r="I75" i="10" s="1"/>
  <c r="J75" i="10" s="1"/>
  <c r="E75" i="10"/>
  <c r="D76" i="10"/>
  <c r="E76" i="10"/>
  <c r="D77" i="10"/>
  <c r="E77" i="10"/>
  <c r="D78" i="10"/>
  <c r="F78" i="10"/>
  <c r="E78" i="10"/>
  <c r="D79" i="10"/>
  <c r="F79" i="10" s="1"/>
  <c r="G79" i="10" s="1"/>
  <c r="E79" i="10"/>
  <c r="D80" i="10"/>
  <c r="E80" i="10"/>
  <c r="D81" i="10"/>
  <c r="F81" i="10" s="1"/>
  <c r="E81" i="10"/>
  <c r="D82" i="10"/>
  <c r="E82" i="10"/>
  <c r="D83" i="10"/>
  <c r="F83" i="10" s="1"/>
  <c r="E83" i="10"/>
  <c r="D84" i="10"/>
  <c r="F84" i="10"/>
  <c r="E84" i="10"/>
  <c r="D85" i="10"/>
  <c r="E85" i="10"/>
  <c r="D86" i="10"/>
  <c r="E86" i="10"/>
  <c r="I86" i="10"/>
  <c r="J86" i="10"/>
  <c r="F86" i="10"/>
  <c r="H86" i="10"/>
  <c r="G86" i="10"/>
  <c r="D87" i="10"/>
  <c r="E87" i="10"/>
  <c r="F87" i="10"/>
  <c r="G87" i="10"/>
  <c r="I87" i="10"/>
  <c r="J87" i="10"/>
  <c r="D88" i="10"/>
  <c r="E88" i="10"/>
  <c r="D89" i="10"/>
  <c r="F89" i="10"/>
  <c r="H89" i="10"/>
  <c r="E89" i="10"/>
  <c r="D90" i="10"/>
  <c r="F90" i="10"/>
  <c r="E90" i="10"/>
  <c r="D91" i="10"/>
  <c r="E91" i="10"/>
  <c r="F91" i="10"/>
  <c r="D92" i="10"/>
  <c r="F92" i="10"/>
  <c r="H92" i="10"/>
  <c r="E92" i="10"/>
  <c r="I92" i="10"/>
  <c r="J92" i="10"/>
  <c r="D93" i="10"/>
  <c r="E93" i="10"/>
  <c r="I93" i="10"/>
  <c r="J93" i="10"/>
  <c r="D94" i="10"/>
  <c r="E94" i="10"/>
  <c r="I94" i="10"/>
  <c r="J94" i="10"/>
  <c r="F94" i="10"/>
  <c r="H94" i="10"/>
  <c r="G94" i="10"/>
  <c r="D95" i="10"/>
  <c r="E95" i="10"/>
  <c r="F95" i="10"/>
  <c r="G95" i="10"/>
  <c r="I95" i="10"/>
  <c r="J95" i="10"/>
  <c r="D96" i="10"/>
  <c r="E96" i="10"/>
  <c r="D97" i="10"/>
  <c r="F97" i="10"/>
  <c r="E97" i="10"/>
  <c r="H97" i="10"/>
  <c r="D98" i="10"/>
  <c r="F98" i="10"/>
  <c r="E98" i="10"/>
  <c r="I98" i="10"/>
  <c r="J98" i="10"/>
  <c r="D99" i="10"/>
  <c r="E99" i="10"/>
  <c r="F99" i="10"/>
  <c r="D100" i="10"/>
  <c r="F100" i="10"/>
  <c r="H100" i="10"/>
  <c r="E100" i="10"/>
  <c r="I100" i="10"/>
  <c r="J100" i="10"/>
  <c r="D101" i="10"/>
  <c r="E101" i="10"/>
  <c r="I101" i="10"/>
  <c r="J101" i="10"/>
  <c r="D102" i="10"/>
  <c r="I102" i="10"/>
  <c r="J102" i="10"/>
  <c r="E102" i="10"/>
  <c r="F102" i="10"/>
  <c r="H102" i="10"/>
  <c r="G102" i="10"/>
  <c r="D103" i="10"/>
  <c r="E103" i="10"/>
  <c r="F103" i="10"/>
  <c r="G103" i="10"/>
  <c r="I103" i="10"/>
  <c r="J103" i="10"/>
  <c r="D104" i="10"/>
  <c r="E104" i="10"/>
  <c r="D105" i="10"/>
  <c r="F105" i="10"/>
  <c r="H105" i="10"/>
  <c r="E105" i="10"/>
  <c r="D106" i="10"/>
  <c r="F106" i="10"/>
  <c r="E106" i="10"/>
  <c r="I106" i="10"/>
  <c r="J106" i="10"/>
  <c r="D107" i="10"/>
  <c r="E107" i="10"/>
  <c r="F107" i="10"/>
  <c r="D108" i="10"/>
  <c r="F108" i="10"/>
  <c r="H108" i="10"/>
  <c r="E108" i="10"/>
  <c r="I108" i="10"/>
  <c r="J108" i="10"/>
  <c r="D109" i="10"/>
  <c r="E109" i="10"/>
  <c r="D110" i="10"/>
  <c r="I110" i="10"/>
  <c r="J110" i="10"/>
  <c r="E110" i="10"/>
  <c r="F110" i="10"/>
  <c r="H110" i="10"/>
  <c r="G110" i="10"/>
  <c r="D111" i="10"/>
  <c r="E111" i="10"/>
  <c r="F111" i="10"/>
  <c r="G111" i="10"/>
  <c r="I111" i="10"/>
  <c r="J111" i="10"/>
  <c r="D112" i="10"/>
  <c r="E112" i="10"/>
  <c r="D113" i="10"/>
  <c r="F113" i="10"/>
  <c r="E113" i="10"/>
  <c r="H113" i="10"/>
  <c r="D114" i="10"/>
  <c r="F114" i="10"/>
  <c r="E114" i="10"/>
  <c r="I114" i="10"/>
  <c r="J114" i="10"/>
  <c r="D115" i="10"/>
  <c r="E115" i="10"/>
  <c r="F115" i="10"/>
  <c r="D116" i="10"/>
  <c r="F116" i="10"/>
  <c r="H116" i="10"/>
  <c r="E116" i="10"/>
  <c r="I116" i="10"/>
  <c r="J116" i="10"/>
  <c r="D117" i="10"/>
  <c r="E117" i="10"/>
  <c r="D118" i="10"/>
  <c r="I118" i="10"/>
  <c r="J118" i="10"/>
  <c r="E118" i="10"/>
  <c r="F118" i="10"/>
  <c r="H118" i="10"/>
  <c r="G118" i="10"/>
  <c r="D119" i="10"/>
  <c r="E119" i="10"/>
  <c r="F119" i="10"/>
  <c r="G119" i="10"/>
  <c r="I119" i="10"/>
  <c r="J119" i="10"/>
  <c r="D120" i="10"/>
  <c r="E120" i="10"/>
  <c r="D121" i="10"/>
  <c r="F121" i="10"/>
  <c r="H121" i="10"/>
  <c r="E121" i="10"/>
  <c r="D122" i="10"/>
  <c r="F122" i="10"/>
  <c r="E122" i="10"/>
  <c r="I122" i="10"/>
  <c r="J122" i="10"/>
  <c r="D123" i="10"/>
  <c r="E123" i="10"/>
  <c r="F123" i="10"/>
  <c r="D124" i="10"/>
  <c r="F124" i="10"/>
  <c r="H124" i="10"/>
  <c r="E124" i="10"/>
  <c r="I124" i="10"/>
  <c r="J124" i="10"/>
  <c r="D125" i="10"/>
  <c r="E125" i="10"/>
  <c r="I125" i="10"/>
  <c r="J125" i="10"/>
  <c r="D126" i="10"/>
  <c r="I126" i="10"/>
  <c r="J126" i="10"/>
  <c r="E126" i="10"/>
  <c r="F126" i="10"/>
  <c r="H126" i="10"/>
  <c r="G126" i="10"/>
  <c r="D127" i="10"/>
  <c r="E127" i="10"/>
  <c r="F127" i="10"/>
  <c r="G127" i="10"/>
  <c r="I127" i="10"/>
  <c r="J127" i="10"/>
  <c r="D128" i="10"/>
  <c r="E128" i="10"/>
  <c r="D129" i="10"/>
  <c r="F129" i="10"/>
  <c r="E129" i="10"/>
  <c r="H129" i="10"/>
  <c r="D130" i="10"/>
  <c r="F130" i="10"/>
  <c r="E130" i="10"/>
  <c r="I130" i="10"/>
  <c r="J130" i="10"/>
  <c r="D131" i="10"/>
  <c r="E131" i="10"/>
  <c r="F131" i="10"/>
  <c r="D132" i="10"/>
  <c r="F132" i="10"/>
  <c r="H132" i="10"/>
  <c r="E132" i="10"/>
  <c r="I132" i="10"/>
  <c r="J132" i="10"/>
  <c r="D133" i="10"/>
  <c r="E133" i="10"/>
  <c r="D134" i="10"/>
  <c r="I134" i="10"/>
  <c r="J134" i="10"/>
  <c r="E134" i="10"/>
  <c r="F134" i="10"/>
  <c r="H134" i="10"/>
  <c r="G134" i="10"/>
  <c r="D135" i="10"/>
  <c r="E135" i="10"/>
  <c r="F135" i="10"/>
  <c r="G135" i="10"/>
  <c r="I135" i="10"/>
  <c r="J135" i="10"/>
  <c r="D136" i="10"/>
  <c r="E136" i="10"/>
  <c r="D137" i="10"/>
  <c r="F137" i="10"/>
  <c r="H137" i="10"/>
  <c r="E137" i="10"/>
  <c r="D138" i="10"/>
  <c r="F138" i="10"/>
  <c r="E138" i="10"/>
  <c r="I138" i="10"/>
  <c r="J138" i="10"/>
  <c r="D139" i="10"/>
  <c r="E139" i="10"/>
  <c r="F139" i="10"/>
  <c r="D140" i="10"/>
  <c r="F140" i="10"/>
  <c r="H140" i="10"/>
  <c r="E140" i="10"/>
  <c r="I140" i="10"/>
  <c r="J140" i="10"/>
  <c r="D141" i="10"/>
  <c r="E141" i="10"/>
  <c r="D142" i="10"/>
  <c r="I142" i="10"/>
  <c r="J142" i="10"/>
  <c r="E142" i="10"/>
  <c r="F142" i="10"/>
  <c r="H142" i="10"/>
  <c r="G142" i="10"/>
  <c r="D143" i="10"/>
  <c r="E143" i="10"/>
  <c r="F143" i="10"/>
  <c r="G143" i="10"/>
  <c r="I143" i="10"/>
  <c r="J143" i="10"/>
  <c r="D144" i="10"/>
  <c r="E144" i="10"/>
  <c r="D145" i="10"/>
  <c r="F145" i="10"/>
  <c r="E145" i="10"/>
  <c r="H145" i="10"/>
  <c r="D146" i="10"/>
  <c r="F146" i="10"/>
  <c r="E146" i="10"/>
  <c r="I146" i="10"/>
  <c r="J146" i="10"/>
  <c r="D147" i="10"/>
  <c r="E147" i="10"/>
  <c r="F147" i="10"/>
  <c r="D148" i="10"/>
  <c r="G148" i="10"/>
  <c r="E148" i="10"/>
  <c r="F148" i="10"/>
  <c r="H148" i="10"/>
  <c r="I148" i="10"/>
  <c r="J148" i="10"/>
  <c r="D149" i="10"/>
  <c r="E149" i="10"/>
  <c r="D150" i="10"/>
  <c r="I150" i="10"/>
  <c r="J150" i="10"/>
  <c r="E150" i="10"/>
  <c r="F150" i="10"/>
  <c r="H150" i="10"/>
  <c r="G150" i="10"/>
  <c r="D151" i="10"/>
  <c r="E151" i="10"/>
  <c r="F151" i="10"/>
  <c r="G151" i="10"/>
  <c r="I151" i="10"/>
  <c r="J151" i="10"/>
  <c r="D152" i="10"/>
  <c r="E152" i="10"/>
  <c r="D153" i="10"/>
  <c r="F153" i="10"/>
  <c r="E153" i="10"/>
  <c r="I153" i="10"/>
  <c r="J153" i="10"/>
  <c r="H153" i="10"/>
  <c r="D154" i="10"/>
  <c r="F154" i="10"/>
  <c r="E154" i="10"/>
  <c r="I154" i="10"/>
  <c r="J154" i="10"/>
  <c r="D155" i="10"/>
  <c r="E155" i="10"/>
  <c r="F155" i="10"/>
  <c r="D156" i="10"/>
  <c r="G156" i="10"/>
  <c r="E156" i="10"/>
  <c r="F156" i="10"/>
  <c r="H156" i="10"/>
  <c r="I156" i="10"/>
  <c r="J156" i="10"/>
  <c r="D157" i="10"/>
  <c r="E157" i="10"/>
  <c r="D158" i="10"/>
  <c r="I158" i="10"/>
  <c r="J158" i="10"/>
  <c r="E158" i="10"/>
  <c r="F158" i="10"/>
  <c r="H158" i="10"/>
  <c r="G158" i="10"/>
  <c r="D159" i="10"/>
  <c r="E159" i="10"/>
  <c r="F159" i="10"/>
  <c r="G159" i="10"/>
  <c r="I159" i="10"/>
  <c r="J159" i="10"/>
  <c r="D160" i="10"/>
  <c r="E160" i="10"/>
  <c r="D161" i="10"/>
  <c r="F161" i="10"/>
  <c r="E161" i="10"/>
  <c r="I161" i="10"/>
  <c r="J161" i="10"/>
  <c r="H161" i="10"/>
  <c r="D162" i="10"/>
  <c r="F162" i="10"/>
  <c r="E162" i="10"/>
  <c r="I162" i="10"/>
  <c r="J162" i="10"/>
  <c r="D163" i="10"/>
  <c r="E163" i="10"/>
  <c r="F163" i="10"/>
  <c r="D164" i="10"/>
  <c r="G164" i="10"/>
  <c r="E164" i="10"/>
  <c r="F164" i="10"/>
  <c r="H164" i="10"/>
  <c r="I164" i="10"/>
  <c r="J164" i="10"/>
  <c r="D165" i="10"/>
  <c r="E165" i="10"/>
  <c r="D166" i="10"/>
  <c r="I166" i="10"/>
  <c r="J166" i="10"/>
  <c r="E166" i="10"/>
  <c r="F166" i="10"/>
  <c r="H166" i="10"/>
  <c r="G166" i="10"/>
  <c r="D167" i="10"/>
  <c r="E167" i="10"/>
  <c r="F167" i="10"/>
  <c r="G167" i="10"/>
  <c r="I167" i="10"/>
  <c r="J167" i="10"/>
  <c r="D168" i="10"/>
  <c r="E168" i="10"/>
  <c r="D169" i="10"/>
  <c r="F169" i="10"/>
  <c r="E169" i="10"/>
  <c r="I169" i="10"/>
  <c r="J169" i="10"/>
  <c r="H169" i="10"/>
  <c r="D170" i="10"/>
  <c r="F170" i="10"/>
  <c r="E170" i="10"/>
  <c r="I170" i="10"/>
  <c r="J170" i="10"/>
  <c r="D171" i="10"/>
  <c r="E171" i="10"/>
  <c r="F171" i="10"/>
  <c r="D172" i="10"/>
  <c r="G172" i="10"/>
  <c r="E172" i="10"/>
  <c r="F172" i="10"/>
  <c r="H172" i="10"/>
  <c r="I172" i="10"/>
  <c r="J172" i="10"/>
  <c r="D173" i="10"/>
  <c r="E173" i="10"/>
  <c r="D174" i="10"/>
  <c r="I174" i="10"/>
  <c r="J174" i="10"/>
  <c r="E174" i="10"/>
  <c r="F174" i="10"/>
  <c r="H174" i="10"/>
  <c r="G174" i="10"/>
  <c r="D175" i="10"/>
  <c r="E175" i="10"/>
  <c r="F175" i="10"/>
  <c r="G175" i="10"/>
  <c r="I175" i="10"/>
  <c r="J175" i="10"/>
  <c r="D176" i="10"/>
  <c r="E176" i="10"/>
  <c r="D177" i="10"/>
  <c r="F177" i="10"/>
  <c r="E177" i="10"/>
  <c r="I177" i="10"/>
  <c r="J177" i="10"/>
  <c r="H177" i="10"/>
  <c r="D178" i="10"/>
  <c r="F178" i="10"/>
  <c r="E178" i="10"/>
  <c r="I178" i="10"/>
  <c r="J178" i="10"/>
  <c r="D179" i="10"/>
  <c r="E179" i="10"/>
  <c r="F179" i="10"/>
  <c r="D180" i="10"/>
  <c r="G180" i="10"/>
  <c r="E180" i="10"/>
  <c r="F180" i="10"/>
  <c r="H180" i="10"/>
  <c r="I180" i="10"/>
  <c r="J180" i="10"/>
  <c r="D181" i="10"/>
  <c r="E181" i="10"/>
  <c r="D182" i="10"/>
  <c r="I182" i="10"/>
  <c r="J182" i="10"/>
  <c r="E182" i="10"/>
  <c r="F182" i="10"/>
  <c r="H182" i="10"/>
  <c r="G182" i="10"/>
  <c r="D183" i="10"/>
  <c r="E183" i="10"/>
  <c r="F183" i="10"/>
  <c r="I183" i="10"/>
  <c r="J183" i="10"/>
  <c r="D184" i="10"/>
  <c r="E184" i="10"/>
  <c r="I184" i="10"/>
  <c r="J184" i="10"/>
  <c r="D185" i="10"/>
  <c r="E185" i="10"/>
  <c r="D186" i="10"/>
  <c r="F186" i="10"/>
  <c r="H186" i="10"/>
  <c r="E186" i="10"/>
  <c r="I186" i="10"/>
  <c r="J186" i="10"/>
  <c r="G186" i="10"/>
  <c r="D187" i="10"/>
  <c r="E187" i="10"/>
  <c r="F187" i="10"/>
  <c r="D188" i="10"/>
  <c r="G188" i="10"/>
  <c r="E188" i="10"/>
  <c r="F188" i="10"/>
  <c r="H188" i="10"/>
  <c r="I188" i="10"/>
  <c r="J188" i="10"/>
  <c r="D189" i="10"/>
  <c r="E189" i="10"/>
  <c r="D190" i="10"/>
  <c r="I190" i="10"/>
  <c r="J190" i="10"/>
  <c r="E190" i="10"/>
  <c r="F190" i="10"/>
  <c r="H190" i="10"/>
  <c r="G190" i="10"/>
  <c r="D191" i="10"/>
  <c r="E191" i="10"/>
  <c r="F191" i="10"/>
  <c r="I191" i="10"/>
  <c r="J191" i="10"/>
  <c r="D192" i="10"/>
  <c r="E192" i="10"/>
  <c r="I192" i="10"/>
  <c r="J192" i="10"/>
  <c r="D193" i="10"/>
  <c r="E193" i="10"/>
  <c r="I193" i="10"/>
  <c r="J193" i="10"/>
  <c r="D194" i="10"/>
  <c r="F194" i="10"/>
  <c r="H194" i="10"/>
  <c r="E194" i="10"/>
  <c r="I194" i="10"/>
  <c r="J194" i="10"/>
  <c r="D195" i="10"/>
  <c r="E195" i="10"/>
  <c r="F195" i="10"/>
  <c r="D196" i="10"/>
  <c r="G196" i="10"/>
  <c r="E196" i="10"/>
  <c r="I196" i="10"/>
  <c r="J196" i="10"/>
  <c r="F196" i="10"/>
  <c r="H196" i="10"/>
  <c r="D197" i="10"/>
  <c r="E197" i="10"/>
  <c r="D198" i="10"/>
  <c r="I198" i="10"/>
  <c r="J198" i="10"/>
  <c r="E198" i="10"/>
  <c r="F198" i="10"/>
  <c r="H198" i="10"/>
  <c r="G198" i="10"/>
  <c r="D199" i="10"/>
  <c r="E199" i="10"/>
  <c r="F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G202" i="10"/>
  <c r="D203" i="10"/>
  <c r="E203" i="10"/>
  <c r="F203" i="10"/>
  <c r="D204" i="10"/>
  <c r="G204" i="10"/>
  <c r="E204" i="10"/>
  <c r="F204" i="10"/>
  <c r="H204" i="10"/>
  <c r="D205" i="10"/>
  <c r="E205" i="10"/>
  <c r="D206" i="10"/>
  <c r="I206" i="10"/>
  <c r="J206" i="10"/>
  <c r="E206" i="10"/>
  <c r="F206" i="10"/>
  <c r="H206" i="10"/>
  <c r="G206" i="10"/>
  <c r="D207" i="10"/>
  <c r="E207" i="10"/>
  <c r="F207" i="10"/>
  <c r="I207" i="10"/>
  <c r="J207" i="10"/>
  <c r="D208" i="10"/>
  <c r="E208" i="10"/>
  <c r="I208" i="10"/>
  <c r="J208" i="10"/>
  <c r="D209" i="10"/>
  <c r="E209" i="10"/>
  <c r="I209" i="10"/>
  <c r="J209" i="10"/>
  <c r="D210" i="10"/>
  <c r="F210" i="10"/>
  <c r="E210" i="10"/>
  <c r="I210" i="10"/>
  <c r="J210" i="10"/>
  <c r="D211" i="10"/>
  <c r="E211" i="10"/>
  <c r="F211" i="10"/>
  <c r="D212" i="10"/>
  <c r="G212" i="10"/>
  <c r="E212" i="10"/>
  <c r="F212" i="10"/>
  <c r="H212" i="10"/>
  <c r="I212" i="10"/>
  <c r="J212" i="10"/>
  <c r="D213" i="10"/>
  <c r="E213" i="10"/>
  <c r="D214" i="10"/>
  <c r="I214" i="10"/>
  <c r="J214" i="10"/>
  <c r="E214" i="10"/>
  <c r="F214" i="10"/>
  <c r="H214" i="10"/>
  <c r="G214" i="10"/>
  <c r="D215" i="10"/>
  <c r="E215" i="10"/>
  <c r="F215" i="10"/>
  <c r="I215" i="10"/>
  <c r="J215" i="10"/>
  <c r="D216" i="10"/>
  <c r="E216" i="10"/>
  <c r="I216" i="10"/>
  <c r="J216" i="10"/>
  <c r="D217" i="10"/>
  <c r="E217" i="10"/>
  <c r="D218" i="10"/>
  <c r="E218" i="10"/>
  <c r="I218" i="10"/>
  <c r="J218" i="10"/>
  <c r="F218" i="10"/>
  <c r="G218" i="10"/>
  <c r="H218" i="10"/>
  <c r="D219" i="10"/>
  <c r="E219" i="10"/>
  <c r="F219" i="10"/>
  <c r="D220" i="10"/>
  <c r="G220" i="10"/>
  <c r="E220" i="10"/>
  <c r="I220" i="10"/>
  <c r="J220" i="10"/>
  <c r="F220" i="10"/>
  <c r="H220" i="10"/>
  <c r="D221" i="10"/>
  <c r="E221" i="10"/>
  <c r="D222" i="10"/>
  <c r="I222" i="10"/>
  <c r="J222" i="10"/>
  <c r="E222" i="10"/>
  <c r="F222" i="10"/>
  <c r="H222" i="10"/>
  <c r="D223" i="10"/>
  <c r="E223" i="10"/>
  <c r="F223" i="10"/>
  <c r="I223" i="10"/>
  <c r="J223" i="10"/>
  <c r="D224" i="10"/>
  <c r="E224" i="10"/>
  <c r="D225" i="10"/>
  <c r="F225" i="10"/>
  <c r="E225" i="10"/>
  <c r="H225" i="10"/>
  <c r="D226" i="10"/>
  <c r="E226" i="10"/>
  <c r="I226" i="10"/>
  <c r="F226" i="10"/>
  <c r="G226" i="10"/>
  <c r="H226" i="10"/>
  <c r="J226" i="10"/>
  <c r="D227" i="10"/>
  <c r="E227" i="10"/>
  <c r="F227" i="10"/>
  <c r="D228" i="10"/>
  <c r="G228" i="10"/>
  <c r="E228" i="10"/>
  <c r="F228" i="10"/>
  <c r="H228" i="10"/>
  <c r="I228" i="10"/>
  <c r="J228" i="10"/>
  <c r="D229" i="10"/>
  <c r="E229" i="10"/>
  <c r="D230" i="10"/>
  <c r="E230" i="10"/>
  <c r="I230" i="10"/>
  <c r="J230" i="10"/>
  <c r="F230" i="10"/>
  <c r="D231" i="10"/>
  <c r="E231" i="10"/>
  <c r="F231" i="10"/>
  <c r="I231" i="10"/>
  <c r="J231" i="10"/>
  <c r="D232" i="10"/>
  <c r="E232" i="10"/>
  <c r="I232" i="10"/>
  <c r="J232" i="10"/>
  <c r="D233" i="10"/>
  <c r="E233" i="10"/>
  <c r="D234" i="10"/>
  <c r="E234" i="10"/>
  <c r="I234" i="10"/>
  <c r="J234" i="10"/>
  <c r="F234" i="10"/>
  <c r="G234" i="10"/>
  <c r="H234" i="10"/>
  <c r="D235" i="10"/>
  <c r="E235" i="10"/>
  <c r="F235" i="10"/>
  <c r="D236" i="10"/>
  <c r="G236" i="10"/>
  <c r="E236" i="10"/>
  <c r="I236" i="10"/>
  <c r="J236" i="10"/>
  <c r="F236" i="10"/>
  <c r="H236" i="10"/>
  <c r="D237" i="10"/>
  <c r="E237" i="10"/>
  <c r="D238" i="10"/>
  <c r="I238" i="10"/>
  <c r="J238" i="10"/>
  <c r="E238" i="10"/>
  <c r="F238" i="10"/>
  <c r="H238" i="10"/>
  <c r="D239" i="10"/>
  <c r="E239" i="10"/>
  <c r="F239" i="10"/>
  <c r="I239" i="10"/>
  <c r="J239" i="10"/>
  <c r="D240" i="10"/>
  <c r="E240" i="10"/>
  <c r="D241" i="10"/>
  <c r="F241" i="10"/>
  <c r="E241" i="10"/>
  <c r="H241" i="10"/>
  <c r="D242" i="10"/>
  <c r="E242" i="10"/>
  <c r="I242" i="10"/>
  <c r="F242" i="10"/>
  <c r="G242" i="10"/>
  <c r="H242" i="10"/>
  <c r="J242" i="10"/>
  <c r="D243" i="10"/>
  <c r="E243" i="10"/>
  <c r="F243" i="10"/>
  <c r="D244" i="10"/>
  <c r="G244" i="10"/>
  <c r="E244" i="10"/>
  <c r="F244" i="10"/>
  <c r="H244" i="10"/>
  <c r="I244" i="10"/>
  <c r="J244" i="10"/>
  <c r="D245" i="10"/>
  <c r="E245" i="10"/>
  <c r="D246" i="10"/>
  <c r="I246" i="10"/>
  <c r="J246" i="10"/>
  <c r="E246" i="10"/>
  <c r="F246" i="10"/>
  <c r="F16" i="13"/>
  <c r="F15" i="13"/>
  <c r="F12" i="13"/>
  <c r="F13" i="13"/>
  <c r="D21" i="13"/>
  <c r="F21" i="13" s="1"/>
  <c r="D22" i="13"/>
  <c r="F22" i="13" s="1"/>
  <c r="D23" i="13"/>
  <c r="D24" i="13"/>
  <c r="D25" i="13"/>
  <c r="D26" i="13"/>
  <c r="F26" i="13" s="1"/>
  <c r="D27" i="13"/>
  <c r="D28" i="13"/>
  <c r="D29" i="13"/>
  <c r="F29" i="13" s="1"/>
  <c r="D30" i="13"/>
  <c r="D31" i="13"/>
  <c r="D32" i="13"/>
  <c r="D33" i="13"/>
  <c r="D34" i="13"/>
  <c r="F34" i="13" s="1"/>
  <c r="D35" i="13"/>
  <c r="I35" i="13" s="1"/>
  <c r="J35" i="13" s="1"/>
  <c r="D36" i="13"/>
  <c r="D37" i="13"/>
  <c r="F37" i="13" s="1"/>
  <c r="D38" i="13"/>
  <c r="F38" i="13" s="1"/>
  <c r="D39" i="13"/>
  <c r="D40" i="13"/>
  <c r="D41" i="13"/>
  <c r="I41" i="13" s="1"/>
  <c r="D42" i="13"/>
  <c r="F42" i="13" s="1"/>
  <c r="H42" i="13" s="1"/>
  <c r="D43" i="13"/>
  <c r="F43" i="13" s="1"/>
  <c r="H43" i="13" s="1"/>
  <c r="D44" i="13"/>
  <c r="F44" i="13" s="1"/>
  <c r="H44" i="13" s="1"/>
  <c r="D45" i="13"/>
  <c r="F45" i="13" s="1"/>
  <c r="D46" i="13"/>
  <c r="F46" i="13" s="1"/>
  <c r="D47" i="13"/>
  <c r="F47" i="13" s="1"/>
  <c r="D48" i="13"/>
  <c r="F48" i="13" s="1"/>
  <c r="D49" i="13"/>
  <c r="F49" i="13" s="1"/>
  <c r="D50" i="13"/>
  <c r="F50" i="13" s="1"/>
  <c r="H50" i="13" s="1"/>
  <c r="D51" i="13"/>
  <c r="D52" i="13"/>
  <c r="F52" i="13" s="1"/>
  <c r="H52" i="13" s="1"/>
  <c r="D53" i="13"/>
  <c r="F53" i="13" s="1"/>
  <c r="H53" i="13" s="1"/>
  <c r="D54" i="13"/>
  <c r="D55" i="13"/>
  <c r="F55" i="13" s="1"/>
  <c r="D56" i="13"/>
  <c r="F56" i="13" s="1"/>
  <c r="H56" i="13" s="1"/>
  <c r="D57" i="13"/>
  <c r="D58" i="13"/>
  <c r="F58" i="13" s="1"/>
  <c r="D59" i="13"/>
  <c r="F59" i="13"/>
  <c r="H59" i="13" s="1"/>
  <c r="D60" i="13"/>
  <c r="D61" i="13"/>
  <c r="I61" i="13" s="1"/>
  <c r="J61" i="13" s="1"/>
  <c r="H16" i="13"/>
  <c r="H15" i="13"/>
  <c r="H12" i="13"/>
  <c r="G16" i="13"/>
  <c r="G15" i="13"/>
  <c r="D16" i="13"/>
  <c r="D15" i="13"/>
  <c r="D13" i="13"/>
  <c r="D12" i="13"/>
  <c r="E16" i="13"/>
  <c r="E15" i="13"/>
  <c r="E21" i="13"/>
  <c r="I21" i="13"/>
  <c r="J21" i="13"/>
  <c r="E22" i="13"/>
  <c r="E23" i="13"/>
  <c r="E24" i="13"/>
  <c r="E25" i="13"/>
  <c r="E26" i="13"/>
  <c r="E27" i="13"/>
  <c r="E28" i="13"/>
  <c r="E29" i="13"/>
  <c r="I29" i="13"/>
  <c r="J29" i="13" s="1"/>
  <c r="E30" i="13"/>
  <c r="E31" i="13"/>
  <c r="E32" i="13"/>
  <c r="I32" i="13"/>
  <c r="E33" i="13"/>
  <c r="E34" i="13"/>
  <c r="E35" i="13"/>
  <c r="E36" i="13"/>
  <c r="E37" i="13"/>
  <c r="I37" i="13"/>
  <c r="J37" i="13" s="1"/>
  <c r="E38" i="13"/>
  <c r="E39" i="13"/>
  <c r="E40" i="13"/>
  <c r="I40" i="13"/>
  <c r="J40" i="13" s="1"/>
  <c r="E41" i="13"/>
  <c r="J41" i="13"/>
  <c r="E42" i="13"/>
  <c r="E43" i="13"/>
  <c r="E44" i="13"/>
  <c r="E45" i="13"/>
  <c r="I45" i="13"/>
  <c r="E46" i="13"/>
  <c r="E47" i="13"/>
  <c r="E48" i="13"/>
  <c r="E49" i="13"/>
  <c r="I49" i="13"/>
  <c r="J49" i="13" s="1"/>
  <c r="E50" i="13"/>
  <c r="I50" i="13"/>
  <c r="J50" i="13" s="1"/>
  <c r="E51" i="13"/>
  <c r="E52" i="13"/>
  <c r="E53" i="13"/>
  <c r="E54" i="13"/>
  <c r="E55" i="13"/>
  <c r="E56" i="13"/>
  <c r="E57" i="13"/>
  <c r="E58" i="13"/>
  <c r="I58" i="13"/>
  <c r="J58" i="13" s="1"/>
  <c r="E59" i="13"/>
  <c r="E60" i="13"/>
  <c r="E61" i="13"/>
  <c r="I16" i="13"/>
  <c r="I15" i="13"/>
  <c r="I12" i="13"/>
  <c r="I13" i="13"/>
  <c r="I22" i="13"/>
  <c r="J22" i="13" s="1"/>
  <c r="I28" i="13"/>
  <c r="I34" i="13"/>
  <c r="J34" i="13" s="1"/>
  <c r="I43" i="13"/>
  <c r="J43" i="13" s="1"/>
  <c r="I46" i="13"/>
  <c r="J46" i="13" s="1"/>
  <c r="I47" i="13"/>
  <c r="J47" i="13"/>
  <c r="I55" i="13"/>
  <c r="J55" i="13" s="1"/>
  <c r="I59" i="13"/>
  <c r="J59" i="13"/>
  <c r="J16" i="13"/>
  <c r="J15" i="13"/>
  <c r="J12" i="13"/>
  <c r="J13" i="13"/>
  <c r="J28" i="13"/>
  <c r="J32" i="13"/>
  <c r="J45" i="13"/>
  <c r="D17" i="13"/>
  <c r="L16" i="13"/>
  <c r="L15" i="13"/>
  <c r="L12" i="13"/>
  <c r="L13" i="13"/>
  <c r="M16" i="13"/>
  <c r="M15" i="13"/>
  <c r="M12" i="13"/>
  <c r="G4" i="13"/>
  <c r="N16" i="13"/>
  <c r="N15" i="13"/>
  <c r="N13" i="13"/>
  <c r="N12" i="13"/>
  <c r="G5" i="13"/>
  <c r="O16" i="13"/>
  <c r="O15" i="13"/>
  <c r="G6" i="13"/>
  <c r="G7" i="13"/>
  <c r="A8" i="13"/>
  <c r="K16" i="13"/>
  <c r="K15" i="13"/>
  <c r="K12" i="13"/>
  <c r="K13" i="13"/>
  <c r="B10" i="13"/>
  <c r="A13" i="13"/>
  <c r="A16" i="13"/>
  <c r="D62" i="13"/>
  <c r="I62" i="13" s="1"/>
  <c r="J62" i="13" s="1"/>
  <c r="E62" i="13"/>
  <c r="D63" i="13"/>
  <c r="F63" i="13"/>
  <c r="H63" i="13" s="1"/>
  <c r="E63" i="13"/>
  <c r="D64" i="13"/>
  <c r="F64" i="13"/>
  <c r="E64" i="13"/>
  <c r="D65" i="13"/>
  <c r="I65" i="13" s="1"/>
  <c r="J65" i="13" s="1"/>
  <c r="E65" i="13"/>
  <c r="D66" i="13"/>
  <c r="E66" i="13"/>
  <c r="D67" i="13"/>
  <c r="F67" i="13" s="1"/>
  <c r="H67" i="13" s="1"/>
  <c r="E67" i="13"/>
  <c r="I67" i="13"/>
  <c r="J67" i="13" s="1"/>
  <c r="D68" i="13"/>
  <c r="I68" i="13" s="1"/>
  <c r="J68" i="13" s="1"/>
  <c r="E68" i="13"/>
  <c r="D69" i="13"/>
  <c r="E69" i="13"/>
  <c r="D70" i="13"/>
  <c r="I70" i="13" s="1"/>
  <c r="J70" i="13" s="1"/>
  <c r="E70" i="13"/>
  <c r="D71" i="13"/>
  <c r="F71" i="13" s="1"/>
  <c r="E71" i="13"/>
  <c r="D72" i="13"/>
  <c r="E72" i="13"/>
  <c r="D73" i="13"/>
  <c r="E73" i="13"/>
  <c r="D74" i="13"/>
  <c r="E74" i="13"/>
  <c r="D75" i="13"/>
  <c r="F75" i="13" s="1"/>
  <c r="H75" i="13" s="1"/>
  <c r="E75" i="13"/>
  <c r="D76" i="13"/>
  <c r="I76" i="13" s="1"/>
  <c r="J76" i="13" s="1"/>
  <c r="E76" i="13"/>
  <c r="D77" i="13"/>
  <c r="E77" i="13"/>
  <c r="D78" i="13"/>
  <c r="I78" i="13" s="1"/>
  <c r="J78" i="13" s="1"/>
  <c r="E78" i="13"/>
  <c r="D79" i="13"/>
  <c r="F79" i="13" s="1"/>
  <c r="H79" i="13" s="1"/>
  <c r="E79" i="13"/>
  <c r="D80" i="13"/>
  <c r="F80" i="13" s="1"/>
  <c r="E80" i="13"/>
  <c r="D81" i="13"/>
  <c r="F81" i="13" s="1"/>
  <c r="E81" i="13"/>
  <c r="D82" i="13"/>
  <c r="E82" i="13"/>
  <c r="D83" i="13"/>
  <c r="E83" i="13"/>
  <c r="I83" i="13"/>
  <c r="J83" i="13"/>
  <c r="F83" i="13"/>
  <c r="H83" i="13"/>
  <c r="G83" i="13"/>
  <c r="D84" i="13"/>
  <c r="E84" i="13"/>
  <c r="F84" i="13"/>
  <c r="G84" i="13"/>
  <c r="I84" i="13"/>
  <c r="J84" i="13"/>
  <c r="D85" i="13"/>
  <c r="E85" i="13"/>
  <c r="D86" i="13"/>
  <c r="F86" i="13"/>
  <c r="G86" i="13"/>
  <c r="E86" i="13"/>
  <c r="I86" i="13"/>
  <c r="J86" i="13"/>
  <c r="D87" i="13"/>
  <c r="E87" i="13"/>
  <c r="F87" i="13"/>
  <c r="G87" i="13"/>
  <c r="I87" i="13"/>
  <c r="J87" i="13"/>
  <c r="D88" i="13"/>
  <c r="G88" i="13"/>
  <c r="E88" i="13"/>
  <c r="F88" i="13"/>
  <c r="H88" i="13"/>
  <c r="D89" i="13"/>
  <c r="F89" i="13"/>
  <c r="E89" i="13"/>
  <c r="H89" i="13"/>
  <c r="I89" i="13"/>
  <c r="J89" i="13"/>
  <c r="D90" i="13"/>
  <c r="E90" i="13"/>
  <c r="D91" i="13"/>
  <c r="E91" i="13"/>
  <c r="I91" i="13"/>
  <c r="J91" i="13"/>
  <c r="F91" i="13"/>
  <c r="D92" i="13"/>
  <c r="E92" i="13"/>
  <c r="F92" i="13"/>
  <c r="G92" i="13"/>
  <c r="I92" i="13"/>
  <c r="J92" i="13"/>
  <c r="D93" i="13"/>
  <c r="E93" i="13"/>
  <c r="D94" i="13"/>
  <c r="F94" i="13"/>
  <c r="E94" i="13"/>
  <c r="I94" i="13"/>
  <c r="J94" i="13"/>
  <c r="G94" i="13"/>
  <c r="H94" i="13"/>
  <c r="D95" i="13"/>
  <c r="E95" i="13"/>
  <c r="F95" i="13"/>
  <c r="G95" i="13"/>
  <c r="I95" i="13"/>
  <c r="J95" i="13"/>
  <c r="D96" i="13"/>
  <c r="G96" i="13"/>
  <c r="E96" i="13"/>
  <c r="F96" i="13"/>
  <c r="H96" i="13"/>
  <c r="D97" i="13"/>
  <c r="F97" i="13"/>
  <c r="E97" i="13"/>
  <c r="H97" i="13"/>
  <c r="I97" i="13"/>
  <c r="J97" i="13"/>
  <c r="D98" i="13"/>
  <c r="E98" i="13"/>
  <c r="D99" i="13"/>
  <c r="E99" i="13"/>
  <c r="I99" i="13"/>
  <c r="J99" i="13"/>
  <c r="F99" i="13"/>
  <c r="H99" i="13"/>
  <c r="G99" i="13"/>
  <c r="D100" i="13"/>
  <c r="E100" i="13"/>
  <c r="F100" i="13"/>
  <c r="G100" i="13"/>
  <c r="I100" i="13"/>
  <c r="J100" i="13"/>
  <c r="D101" i="13"/>
  <c r="E101" i="13"/>
  <c r="D102" i="13"/>
  <c r="F102" i="13"/>
  <c r="E102" i="13"/>
  <c r="I102" i="13"/>
  <c r="J102" i="13"/>
  <c r="G102" i="13"/>
  <c r="H102" i="13"/>
  <c r="D103" i="13"/>
  <c r="E103" i="13"/>
  <c r="F103" i="13"/>
  <c r="G103" i="13"/>
  <c r="I103" i="13"/>
  <c r="J103" i="13"/>
  <c r="D104" i="13"/>
  <c r="E104" i="13"/>
  <c r="F104" i="13"/>
  <c r="H104" i="13"/>
  <c r="D105" i="13"/>
  <c r="F105" i="13"/>
  <c r="E105" i="13"/>
  <c r="H105" i="13"/>
  <c r="I105" i="13"/>
  <c r="J105" i="13"/>
  <c r="D106" i="13"/>
  <c r="E106" i="13"/>
  <c r="D107" i="13"/>
  <c r="E107" i="13"/>
  <c r="I107" i="13"/>
  <c r="J107" i="13"/>
  <c r="F107" i="13"/>
  <c r="H107" i="13"/>
  <c r="D108" i="13"/>
  <c r="E108" i="13"/>
  <c r="F108" i="13"/>
  <c r="G108" i="13"/>
  <c r="I108" i="13"/>
  <c r="J108" i="13"/>
  <c r="D109" i="13"/>
  <c r="E109" i="13"/>
  <c r="D110" i="13"/>
  <c r="F110" i="13"/>
  <c r="E110" i="13"/>
  <c r="I110" i="13"/>
  <c r="J110" i="13"/>
  <c r="G110" i="13"/>
  <c r="H110" i="13"/>
  <c r="D111" i="13"/>
  <c r="E111" i="13"/>
  <c r="F111" i="13"/>
  <c r="G111" i="13"/>
  <c r="I111" i="13"/>
  <c r="J111" i="13"/>
  <c r="D112" i="13"/>
  <c r="G112" i="13"/>
  <c r="E112" i="13"/>
  <c r="F112" i="13"/>
  <c r="H112" i="13"/>
  <c r="D113" i="13"/>
  <c r="F113" i="13"/>
  <c r="H113" i="13"/>
  <c r="E113" i="13"/>
  <c r="I113" i="13"/>
  <c r="J113" i="13"/>
  <c r="D114" i="13"/>
  <c r="E114" i="13"/>
  <c r="D115" i="13"/>
  <c r="E115" i="13"/>
  <c r="I115" i="13"/>
  <c r="J115" i="13"/>
  <c r="F115" i="13"/>
  <c r="H115" i="13"/>
  <c r="G115" i="13"/>
  <c r="D116" i="13"/>
  <c r="E116" i="13"/>
  <c r="F116" i="13"/>
  <c r="G116" i="13"/>
  <c r="I116" i="13"/>
  <c r="J116" i="13"/>
  <c r="D117" i="13"/>
  <c r="E117" i="13"/>
  <c r="D118" i="13"/>
  <c r="F118" i="13"/>
  <c r="E118" i="13"/>
  <c r="I118" i="13"/>
  <c r="J118" i="13"/>
  <c r="D119" i="13"/>
  <c r="E119" i="13"/>
  <c r="F119" i="13"/>
  <c r="G119" i="13"/>
  <c r="I119" i="13"/>
  <c r="J119" i="13"/>
  <c r="D120" i="13"/>
  <c r="G120" i="13"/>
  <c r="E120" i="13"/>
  <c r="F120" i="13"/>
  <c r="H120" i="13"/>
  <c r="D121" i="13"/>
  <c r="F121" i="13"/>
  <c r="H121" i="13"/>
  <c r="E121" i="13"/>
  <c r="I121" i="13"/>
  <c r="J121" i="13"/>
  <c r="D122" i="13"/>
  <c r="E122" i="13"/>
  <c r="D123" i="13"/>
  <c r="E123" i="13"/>
  <c r="I123" i="13"/>
  <c r="J123" i="13"/>
  <c r="F123" i="13"/>
  <c r="H123" i="13"/>
  <c r="D124" i="13"/>
  <c r="E124" i="13"/>
  <c r="F124" i="13"/>
  <c r="G124" i="13"/>
  <c r="I124" i="13"/>
  <c r="J124" i="13"/>
  <c r="D125" i="13"/>
  <c r="E125" i="13"/>
  <c r="D126" i="13"/>
  <c r="F126" i="13"/>
  <c r="G126" i="13"/>
  <c r="E126" i="13"/>
  <c r="I126" i="13"/>
  <c r="J126" i="13"/>
  <c r="H126" i="13"/>
  <c r="D127" i="13"/>
  <c r="E127" i="13"/>
  <c r="F127" i="13"/>
  <c r="G127" i="13"/>
  <c r="I127" i="13"/>
  <c r="J127" i="13"/>
  <c r="D128" i="13"/>
  <c r="E128" i="13"/>
  <c r="F128" i="13"/>
  <c r="H128" i="13"/>
  <c r="D129" i="13"/>
  <c r="F129" i="13"/>
  <c r="E129" i="13"/>
  <c r="H129" i="13"/>
  <c r="I129" i="13"/>
  <c r="J129" i="13"/>
  <c r="D130" i="13"/>
  <c r="E130" i="13"/>
  <c r="D131" i="13"/>
  <c r="E131" i="13"/>
  <c r="I131" i="13"/>
  <c r="J131" i="13"/>
  <c r="F131" i="13"/>
  <c r="H131" i="13"/>
  <c r="G131" i="13"/>
  <c r="D132" i="13"/>
  <c r="E132" i="13"/>
  <c r="F132" i="13"/>
  <c r="G132" i="13"/>
  <c r="I132" i="13"/>
  <c r="J132" i="13"/>
  <c r="D133" i="13"/>
  <c r="E133" i="13"/>
  <c r="D134" i="13"/>
  <c r="F134" i="13"/>
  <c r="H134" i="13"/>
  <c r="E134" i="13"/>
  <c r="I134" i="13"/>
  <c r="J134" i="13"/>
  <c r="G134" i="13"/>
  <c r="D135" i="13"/>
  <c r="E135" i="13"/>
  <c r="F135" i="13"/>
  <c r="G135" i="13"/>
  <c r="I135" i="13"/>
  <c r="J135" i="13"/>
  <c r="D136" i="13"/>
  <c r="E136" i="13"/>
  <c r="F136" i="13"/>
  <c r="H136" i="13"/>
  <c r="D137" i="13"/>
  <c r="F137" i="13"/>
  <c r="H137" i="13"/>
  <c r="E137" i="13"/>
  <c r="I137" i="13"/>
  <c r="J137" i="13"/>
  <c r="D138" i="13"/>
  <c r="E138" i="13"/>
  <c r="D139" i="13"/>
  <c r="E139" i="13"/>
  <c r="I139" i="13"/>
  <c r="J139" i="13"/>
  <c r="F139" i="13"/>
  <c r="H139" i="13"/>
  <c r="G139" i="13"/>
  <c r="D140" i="13"/>
  <c r="E140" i="13"/>
  <c r="F140" i="13"/>
  <c r="G140" i="13"/>
  <c r="I140" i="13"/>
  <c r="J140" i="13"/>
  <c r="D141" i="13"/>
  <c r="E141" i="13"/>
  <c r="D142" i="13"/>
  <c r="F142" i="13"/>
  <c r="G142" i="13"/>
  <c r="E142" i="13"/>
  <c r="I142" i="13"/>
  <c r="J142" i="13"/>
  <c r="H142" i="13"/>
  <c r="D143" i="13"/>
  <c r="E143" i="13"/>
  <c r="F143" i="13"/>
  <c r="G143" i="13"/>
  <c r="I143" i="13"/>
  <c r="J143" i="13"/>
  <c r="D144" i="13"/>
  <c r="E144" i="13"/>
  <c r="F144" i="13"/>
  <c r="H144" i="13"/>
  <c r="D145" i="13"/>
  <c r="I145" i="13"/>
  <c r="J145" i="13"/>
  <c r="E145" i="13"/>
  <c r="D146" i="13"/>
  <c r="E146" i="13"/>
  <c r="D147" i="13"/>
  <c r="E147" i="13"/>
  <c r="I147" i="13"/>
  <c r="F147" i="13"/>
  <c r="H147" i="13"/>
  <c r="J147" i="13"/>
  <c r="D148" i="13"/>
  <c r="E148" i="13"/>
  <c r="F148" i="13"/>
  <c r="G148" i="13"/>
  <c r="D149" i="13"/>
  <c r="E149" i="13"/>
  <c r="I149" i="13"/>
  <c r="J149" i="13"/>
  <c r="D150" i="13"/>
  <c r="F150" i="13"/>
  <c r="G150" i="13"/>
  <c r="E150" i="13"/>
  <c r="I150" i="13"/>
  <c r="J150" i="13"/>
  <c r="H150" i="13"/>
  <c r="D151" i="13"/>
  <c r="E151" i="13"/>
  <c r="F151" i="13"/>
  <c r="I151" i="13"/>
  <c r="J151" i="13"/>
  <c r="D152" i="13"/>
  <c r="G152" i="13"/>
  <c r="E152" i="13"/>
  <c r="F152" i="13"/>
  <c r="H152" i="13"/>
  <c r="I152" i="13"/>
  <c r="J152" i="13"/>
  <c r="D153" i="13"/>
  <c r="E153" i="13"/>
  <c r="I153" i="13"/>
  <c r="J153" i="13"/>
  <c r="D154" i="13"/>
  <c r="E154" i="13"/>
  <c r="D155" i="13"/>
  <c r="E155" i="13"/>
  <c r="I155" i="13"/>
  <c r="J155" i="13"/>
  <c r="F155" i="13"/>
  <c r="H155" i="13"/>
  <c r="G155" i="13"/>
  <c r="D156" i="13"/>
  <c r="E156" i="13"/>
  <c r="I156" i="13"/>
  <c r="J156" i="13"/>
  <c r="F156" i="13"/>
  <c r="G156" i="13"/>
  <c r="D157" i="13"/>
  <c r="E157" i="13"/>
  <c r="D158" i="13"/>
  <c r="F158" i="13"/>
  <c r="E158" i="13"/>
  <c r="I158" i="13"/>
  <c r="J158" i="13"/>
  <c r="G158" i="13"/>
  <c r="H158" i="13"/>
  <c r="D159" i="13"/>
  <c r="E159" i="13"/>
  <c r="F159" i="13"/>
  <c r="I159" i="13"/>
  <c r="J159" i="13"/>
  <c r="D160" i="13"/>
  <c r="E160" i="13"/>
  <c r="F160" i="13"/>
  <c r="H160" i="13"/>
  <c r="I160" i="13"/>
  <c r="J160" i="13"/>
  <c r="D161" i="13"/>
  <c r="I161" i="13"/>
  <c r="J161" i="13"/>
  <c r="E161" i="13"/>
  <c r="D162" i="13"/>
  <c r="E162" i="13"/>
  <c r="D163" i="13"/>
  <c r="E163" i="13"/>
  <c r="I163" i="13"/>
  <c r="J163" i="13"/>
  <c r="F163" i="13"/>
  <c r="H163" i="13"/>
  <c r="G163" i="13"/>
  <c r="D164" i="13"/>
  <c r="E164" i="13"/>
  <c r="I164" i="13"/>
  <c r="J164" i="13"/>
  <c r="F164" i="13"/>
  <c r="D165" i="13"/>
  <c r="E165" i="13"/>
  <c r="I165" i="13"/>
  <c r="J165" i="13"/>
  <c r="D166" i="13"/>
  <c r="F166" i="13"/>
  <c r="E166" i="13"/>
  <c r="I166" i="13"/>
  <c r="J166" i="13"/>
  <c r="H166" i="13"/>
  <c r="D167" i="13"/>
  <c r="E167" i="13"/>
  <c r="F167" i="13"/>
  <c r="H167" i="13"/>
  <c r="G167" i="13"/>
  <c r="I167" i="13"/>
  <c r="J167" i="13"/>
  <c r="D168" i="13"/>
  <c r="E168" i="13"/>
  <c r="I168" i="13"/>
  <c r="J168" i="13"/>
  <c r="F168" i="13"/>
  <c r="H168" i="13"/>
  <c r="D169" i="13"/>
  <c r="E169" i="13"/>
  <c r="I169" i="13"/>
  <c r="J169" i="13"/>
  <c r="D170" i="13"/>
  <c r="E170" i="13"/>
  <c r="D171" i="13"/>
  <c r="E171" i="13"/>
  <c r="I171" i="13"/>
  <c r="F171" i="13"/>
  <c r="H171" i="13"/>
  <c r="J171" i="13"/>
  <c r="D172" i="13"/>
  <c r="E172" i="13"/>
  <c r="F172" i="13"/>
  <c r="D173" i="13"/>
  <c r="E173" i="13"/>
  <c r="D174" i="13"/>
  <c r="F174" i="13"/>
  <c r="E174" i="13"/>
  <c r="I174" i="13"/>
  <c r="J174" i="13"/>
  <c r="G174" i="13"/>
  <c r="H174" i="13"/>
  <c r="D175" i="13"/>
  <c r="E175" i="13"/>
  <c r="F175" i="13"/>
  <c r="I175" i="13"/>
  <c r="J175" i="13"/>
  <c r="D176" i="13"/>
  <c r="E176" i="13"/>
  <c r="F176" i="13"/>
  <c r="H176" i="13"/>
  <c r="D177" i="13"/>
  <c r="E177" i="13"/>
  <c r="I177" i="13"/>
  <c r="J177" i="13"/>
  <c r="D178" i="13"/>
  <c r="E178" i="13"/>
  <c r="D179" i="13"/>
  <c r="E179" i="13"/>
  <c r="I179" i="13"/>
  <c r="F179" i="13"/>
  <c r="H179" i="13"/>
  <c r="G179" i="13"/>
  <c r="J179" i="13"/>
  <c r="D180" i="13"/>
  <c r="E180" i="13"/>
  <c r="F180" i="13"/>
  <c r="I180" i="13"/>
  <c r="J180" i="13"/>
  <c r="D181" i="13"/>
  <c r="I181" i="13"/>
  <c r="J181" i="13"/>
  <c r="E181" i="13"/>
  <c r="D182" i="13"/>
  <c r="F182" i="13"/>
  <c r="E182" i="13"/>
  <c r="I182" i="13"/>
  <c r="J182" i="13"/>
  <c r="H182" i="13"/>
  <c r="D183" i="13"/>
  <c r="E183" i="13"/>
  <c r="F183" i="13"/>
  <c r="G183" i="13"/>
  <c r="H183" i="13"/>
  <c r="I183" i="13"/>
  <c r="J183" i="13"/>
  <c r="D184" i="13"/>
  <c r="E184" i="13"/>
  <c r="F184" i="13"/>
  <c r="H184" i="13"/>
  <c r="D185" i="13"/>
  <c r="E185" i="13"/>
  <c r="F185" i="13"/>
  <c r="H185" i="13"/>
  <c r="D186" i="13"/>
  <c r="E186" i="13"/>
  <c r="D187" i="13"/>
  <c r="F187" i="13"/>
  <c r="E187" i="13"/>
  <c r="I187" i="13"/>
  <c r="J187" i="13"/>
  <c r="D188" i="13"/>
  <c r="E188" i="13"/>
  <c r="F188" i="13"/>
  <c r="H188" i="13"/>
  <c r="I188" i="13"/>
  <c r="J188" i="13"/>
  <c r="D189" i="13"/>
  <c r="E189" i="13"/>
  <c r="D190" i="13"/>
  <c r="F190" i="13"/>
  <c r="E190" i="13"/>
  <c r="I190" i="13"/>
  <c r="J190" i="13"/>
  <c r="H190" i="13"/>
  <c r="D191" i="13"/>
  <c r="E191" i="13"/>
  <c r="F191" i="13"/>
  <c r="G191" i="13"/>
  <c r="H191" i="13"/>
  <c r="I191" i="13"/>
  <c r="J191" i="13"/>
  <c r="D192" i="13"/>
  <c r="E192" i="13"/>
  <c r="F192" i="13"/>
  <c r="H192" i="13"/>
  <c r="D193" i="13"/>
  <c r="E193" i="13"/>
  <c r="F193" i="13"/>
  <c r="H193" i="13"/>
  <c r="D194" i="13"/>
  <c r="E194" i="13"/>
  <c r="D195" i="13"/>
  <c r="F195" i="13"/>
  <c r="E195" i="13"/>
  <c r="D196" i="13"/>
  <c r="E196" i="13"/>
  <c r="F196" i="13"/>
  <c r="H196" i="13"/>
  <c r="I196" i="13"/>
  <c r="J196" i="13"/>
  <c r="D197" i="13"/>
  <c r="E197" i="13"/>
  <c r="D198" i="13"/>
  <c r="F198" i="13"/>
  <c r="E198" i="13"/>
  <c r="I198" i="13"/>
  <c r="J198" i="13"/>
  <c r="H198" i="13"/>
  <c r="D199" i="13"/>
  <c r="E199" i="13"/>
  <c r="F199" i="13"/>
  <c r="G199" i="13"/>
  <c r="H199" i="13"/>
  <c r="I199" i="13"/>
  <c r="J199" i="13"/>
  <c r="D200" i="13"/>
  <c r="E200" i="13"/>
  <c r="F200" i="13"/>
  <c r="H200" i="13"/>
  <c r="D201" i="13"/>
  <c r="E201" i="13"/>
  <c r="F201" i="13"/>
  <c r="H201" i="13"/>
  <c r="D202" i="13"/>
  <c r="E202" i="13"/>
  <c r="D203" i="13"/>
  <c r="F203" i="13"/>
  <c r="E203" i="13"/>
  <c r="D204" i="13"/>
  <c r="E204" i="13"/>
  <c r="F204" i="13"/>
  <c r="H204" i="13"/>
  <c r="I204" i="13"/>
  <c r="J204" i="13"/>
  <c r="D205" i="13"/>
  <c r="E205" i="13"/>
  <c r="D206" i="13"/>
  <c r="F206" i="13"/>
  <c r="E206" i="13"/>
  <c r="I206" i="13"/>
  <c r="J206" i="13"/>
  <c r="H206" i="13"/>
  <c r="D207" i="13"/>
  <c r="E207" i="13"/>
  <c r="F207" i="13"/>
  <c r="G207" i="13"/>
  <c r="H207" i="13"/>
  <c r="I207" i="13"/>
  <c r="J207" i="13"/>
  <c r="D208" i="13"/>
  <c r="E208" i="13"/>
  <c r="F208" i="13"/>
  <c r="H208" i="13"/>
  <c r="D209" i="13"/>
  <c r="E209" i="13"/>
  <c r="F209" i="13"/>
  <c r="H209" i="13"/>
  <c r="D210" i="13"/>
  <c r="E210" i="13"/>
  <c r="D211" i="13"/>
  <c r="F211" i="13"/>
  <c r="E211" i="13"/>
  <c r="D212" i="13"/>
  <c r="E212" i="13"/>
  <c r="F212" i="13"/>
  <c r="H212" i="13"/>
  <c r="I212" i="13"/>
  <c r="J212" i="13"/>
  <c r="D213" i="13"/>
  <c r="E213" i="13"/>
  <c r="D214" i="13"/>
  <c r="F214" i="13"/>
  <c r="H214" i="13"/>
  <c r="E214" i="13"/>
  <c r="I214" i="13"/>
  <c r="J214" i="13"/>
  <c r="D215" i="13"/>
  <c r="E215" i="13"/>
  <c r="F215" i="13"/>
  <c r="G215" i="13"/>
  <c r="H215" i="13"/>
  <c r="I215" i="13"/>
  <c r="J215" i="13"/>
  <c r="D216" i="13"/>
  <c r="E216" i="13"/>
  <c r="F216" i="13"/>
  <c r="H216" i="13"/>
  <c r="D217" i="13"/>
  <c r="E217" i="13"/>
  <c r="F217" i="13"/>
  <c r="H217" i="13"/>
  <c r="D218" i="13"/>
  <c r="E218" i="13"/>
  <c r="D219" i="13"/>
  <c r="F219" i="13"/>
  <c r="E219" i="13"/>
  <c r="D220" i="13"/>
  <c r="E220" i="13"/>
  <c r="I220" i="13"/>
  <c r="J220" i="13"/>
  <c r="F220" i="13"/>
  <c r="H220" i="13"/>
  <c r="D221" i="13"/>
  <c r="E221" i="13"/>
  <c r="D222" i="13"/>
  <c r="F222" i="13"/>
  <c r="H222" i="13"/>
  <c r="E222" i="13"/>
  <c r="I222" i="13"/>
  <c r="J222" i="13"/>
  <c r="D223" i="13"/>
  <c r="E223" i="13"/>
  <c r="F223" i="13"/>
  <c r="G223" i="13"/>
  <c r="H223" i="13"/>
  <c r="I223" i="13"/>
  <c r="J223" i="13"/>
  <c r="D224" i="13"/>
  <c r="E224" i="13"/>
  <c r="F224" i="13"/>
  <c r="H224" i="13"/>
  <c r="D225" i="13"/>
  <c r="E225" i="13"/>
  <c r="F225" i="13"/>
  <c r="H225" i="13"/>
  <c r="D226" i="13"/>
  <c r="E226" i="13"/>
  <c r="D227" i="13"/>
  <c r="F227" i="13"/>
  <c r="E227" i="13"/>
  <c r="D228" i="13"/>
  <c r="E228" i="13"/>
  <c r="F228" i="13"/>
  <c r="G228" i="13"/>
  <c r="H228" i="13"/>
  <c r="I228" i="13"/>
  <c r="J228" i="13"/>
  <c r="D229" i="13"/>
  <c r="E229" i="13"/>
  <c r="I229" i="13"/>
  <c r="J229" i="13"/>
  <c r="D230" i="13"/>
  <c r="G230" i="13"/>
  <c r="E230" i="13"/>
  <c r="F230" i="13"/>
  <c r="H230" i="13"/>
  <c r="D231" i="13"/>
  <c r="E231" i="13"/>
  <c r="F231" i="13"/>
  <c r="G231" i="13"/>
  <c r="I231" i="13"/>
  <c r="J231" i="13"/>
  <c r="D232" i="13"/>
  <c r="E232" i="13"/>
  <c r="F232" i="13"/>
  <c r="H232" i="13"/>
  <c r="I232" i="13"/>
  <c r="J232" i="13"/>
  <c r="D233" i="13"/>
  <c r="E233" i="13"/>
  <c r="I233" i="13"/>
  <c r="J233" i="13"/>
  <c r="F233" i="13"/>
  <c r="D234" i="13"/>
  <c r="F234" i="13"/>
  <c r="E234" i="13"/>
  <c r="H234" i="13"/>
  <c r="D235" i="13"/>
  <c r="F235" i="13"/>
  <c r="H235" i="13"/>
  <c r="E235" i="13"/>
  <c r="D236" i="13"/>
  <c r="E236" i="13"/>
  <c r="F236" i="13"/>
  <c r="G236" i="13"/>
  <c r="H236" i="13"/>
  <c r="I236" i="13"/>
  <c r="J236" i="13"/>
  <c r="D237" i="13"/>
  <c r="E237" i="13"/>
  <c r="I237" i="13"/>
  <c r="J237" i="13"/>
  <c r="D238" i="13"/>
  <c r="G238" i="13"/>
  <c r="E238" i="13"/>
  <c r="F238" i="13"/>
  <c r="H238" i="13"/>
  <c r="D239" i="13"/>
  <c r="E239" i="13"/>
  <c r="I239" i="13"/>
  <c r="J239" i="13"/>
  <c r="F239" i="13"/>
  <c r="D240" i="13"/>
  <c r="E240" i="13"/>
  <c r="I240" i="13"/>
  <c r="J240" i="13"/>
  <c r="F240" i="13"/>
  <c r="H240" i="13"/>
  <c r="D241" i="13"/>
  <c r="E241" i="13"/>
  <c r="F241" i="13"/>
  <c r="G241" i="13"/>
  <c r="H241" i="13"/>
  <c r="I241" i="13"/>
  <c r="J241" i="13"/>
  <c r="D242" i="13"/>
  <c r="F242" i="13"/>
  <c r="E242" i="13"/>
  <c r="D243" i="13"/>
  <c r="E243" i="13"/>
  <c r="F243" i="13"/>
  <c r="H243" i="13"/>
  <c r="G243" i="13"/>
  <c r="I243" i="13"/>
  <c r="J243" i="13"/>
  <c r="F16" i="8"/>
  <c r="F15" i="8"/>
  <c r="D21" i="8"/>
  <c r="D22" i="8"/>
  <c r="F22" i="8" s="1"/>
  <c r="D23" i="8"/>
  <c r="D24" i="8"/>
  <c r="D25" i="8"/>
  <c r="F25" i="8" s="1"/>
  <c r="D26" i="8"/>
  <c r="F26" i="8" s="1"/>
  <c r="D27" i="8"/>
  <c r="D28" i="8"/>
  <c r="D29" i="8"/>
  <c r="D30" i="8"/>
  <c r="F30" i="8" s="1"/>
  <c r="D31" i="8"/>
  <c r="I31" i="8" s="1"/>
  <c r="J31" i="8" s="1"/>
  <c r="D32" i="8"/>
  <c r="D33" i="8"/>
  <c r="F33" i="8" s="1"/>
  <c r="D34" i="8"/>
  <c r="F34" i="8" s="1"/>
  <c r="D35" i="8"/>
  <c r="D36" i="8"/>
  <c r="F36" i="8" s="1"/>
  <c r="D37" i="8"/>
  <c r="D38" i="8"/>
  <c r="F38" i="8" s="1"/>
  <c r="D39" i="8"/>
  <c r="D40" i="8"/>
  <c r="F40" i="8" s="1"/>
  <c r="D41" i="8"/>
  <c r="F41" i="8" s="1"/>
  <c r="D42" i="8"/>
  <c r="F42" i="8" s="1"/>
  <c r="D43" i="8"/>
  <c r="F43" i="8" s="1"/>
  <c r="D44" i="8"/>
  <c r="D45" i="8"/>
  <c r="F45" i="8" s="1"/>
  <c r="D46" i="8"/>
  <c r="F46" i="8" s="1"/>
  <c r="H46" i="8" s="1"/>
  <c r="D47" i="8"/>
  <c r="I47" i="8" s="1"/>
  <c r="J47" i="8" s="1"/>
  <c r="D48" i="8"/>
  <c r="F48" i="8" s="1"/>
  <c r="D49" i="8"/>
  <c r="F49" i="8" s="1"/>
  <c r="D50" i="8"/>
  <c r="I50" i="8" s="1"/>
  <c r="J50" i="8" s="1"/>
  <c r="D51" i="8"/>
  <c r="D52" i="8"/>
  <c r="I52" i="8" s="1"/>
  <c r="J52" i="8" s="1"/>
  <c r="D53" i="8"/>
  <c r="D54" i="8"/>
  <c r="D55" i="8"/>
  <c r="F55" i="8" s="1"/>
  <c r="D56" i="8"/>
  <c r="F56" i="8" s="1"/>
  <c r="D57" i="8"/>
  <c r="F57" i="8" s="1"/>
  <c r="D58" i="8"/>
  <c r="F58" i="8" s="1"/>
  <c r="G58" i="8" s="1"/>
  <c r="D59" i="8"/>
  <c r="D60" i="8"/>
  <c r="D61" i="8"/>
  <c r="F61" i="8" s="1"/>
  <c r="H61" i="8" s="1"/>
  <c r="D62" i="8"/>
  <c r="F62" i="8" s="1"/>
  <c r="D63" i="8"/>
  <c r="D64" i="8"/>
  <c r="F64" i="8" s="1"/>
  <c r="D65" i="8"/>
  <c r="F65" i="8" s="1"/>
  <c r="D66" i="8"/>
  <c r="D67" i="8"/>
  <c r="D68" i="8"/>
  <c r="F68" i="8"/>
  <c r="H68" i="8" s="1"/>
  <c r="D69" i="8"/>
  <c r="D70" i="8"/>
  <c r="D71" i="8"/>
  <c r="F71" i="8"/>
  <c r="D72" i="8"/>
  <c r="F72" i="8" s="1"/>
  <c r="D73" i="8"/>
  <c r="F73" i="8" s="1"/>
  <c r="D74" i="8"/>
  <c r="F74" i="8"/>
  <c r="D75" i="8"/>
  <c r="F75" i="8" s="1"/>
  <c r="D76" i="8"/>
  <c r="F76" i="8" s="1"/>
  <c r="D77" i="8"/>
  <c r="F77" i="8" s="1"/>
  <c r="D78" i="8"/>
  <c r="D79" i="8"/>
  <c r="D80" i="8"/>
  <c r="D81" i="8"/>
  <c r="F81" i="8" s="1"/>
  <c r="D82" i="8"/>
  <c r="D83" i="8"/>
  <c r="I83" i="8" s="1"/>
  <c r="J83" i="8" s="1"/>
  <c r="D84" i="8"/>
  <c r="F84" i="8" s="1"/>
  <c r="H84" i="8" s="1"/>
  <c r="D85" i="8"/>
  <c r="F85" i="8"/>
  <c r="D86" i="8"/>
  <c r="F86" i="8"/>
  <c r="D87" i="8"/>
  <c r="F87" i="8"/>
  <c r="D88" i="8"/>
  <c r="F88" i="8"/>
  <c r="H88" i="8"/>
  <c r="D89" i="8"/>
  <c r="F89" i="8"/>
  <c r="D90" i="8"/>
  <c r="F90" i="8"/>
  <c r="D91" i="8"/>
  <c r="F91" i="8"/>
  <c r="D92" i="8"/>
  <c r="F92" i="8"/>
  <c r="G92" i="8"/>
  <c r="D93" i="8"/>
  <c r="F93" i="8"/>
  <c r="D94" i="8"/>
  <c r="F94" i="8"/>
  <c r="D95" i="8"/>
  <c r="F95" i="8"/>
  <c r="D96" i="8"/>
  <c r="F96" i="8"/>
  <c r="H96" i="8"/>
  <c r="D97" i="8"/>
  <c r="F97" i="8"/>
  <c r="D98" i="8"/>
  <c r="F98" i="8"/>
  <c r="D99" i="8"/>
  <c r="F99" i="8"/>
  <c r="D100" i="8"/>
  <c r="F100" i="8"/>
  <c r="G100" i="8"/>
  <c r="D101" i="8"/>
  <c r="F101" i="8"/>
  <c r="D102" i="8"/>
  <c r="F102" i="8"/>
  <c r="D103" i="8"/>
  <c r="F103" i="8"/>
  <c r="D104" i="8"/>
  <c r="F104" i="8"/>
  <c r="H104" i="8"/>
  <c r="D105" i="8"/>
  <c r="F105" i="8"/>
  <c r="D106" i="8"/>
  <c r="F106" i="8"/>
  <c r="D107" i="8"/>
  <c r="F107" i="8"/>
  <c r="D108" i="8"/>
  <c r="F108" i="8"/>
  <c r="G108" i="8"/>
  <c r="D109" i="8"/>
  <c r="F109" i="8"/>
  <c r="D110" i="8"/>
  <c r="F110" i="8"/>
  <c r="D111" i="8"/>
  <c r="F111" i="8"/>
  <c r="D112" i="8"/>
  <c r="F112" i="8"/>
  <c r="H112" i="8"/>
  <c r="D113" i="8"/>
  <c r="F113" i="8"/>
  <c r="D114" i="8"/>
  <c r="F114" i="8"/>
  <c r="D115" i="8"/>
  <c r="F115" i="8"/>
  <c r="D116" i="8"/>
  <c r="F116" i="8"/>
  <c r="G116" i="8"/>
  <c r="D117" i="8"/>
  <c r="F117" i="8"/>
  <c r="D118" i="8"/>
  <c r="F118" i="8"/>
  <c r="D119" i="8"/>
  <c r="F119" i="8"/>
  <c r="D120" i="8"/>
  <c r="F120" i="8"/>
  <c r="H120" i="8"/>
  <c r="D121" i="8"/>
  <c r="F121" i="8"/>
  <c r="D122" i="8"/>
  <c r="F122" i="8"/>
  <c r="D123" i="8"/>
  <c r="F123" i="8"/>
  <c r="D124" i="8"/>
  <c r="F124" i="8"/>
  <c r="G124" i="8"/>
  <c r="D125" i="8"/>
  <c r="F125" i="8"/>
  <c r="D126" i="8"/>
  <c r="F126" i="8"/>
  <c r="D127" i="8"/>
  <c r="F127" i="8"/>
  <c r="D128" i="8"/>
  <c r="F128" i="8"/>
  <c r="H128" i="8"/>
  <c r="D129" i="8"/>
  <c r="F129" i="8"/>
  <c r="D130" i="8"/>
  <c r="F130" i="8"/>
  <c r="D131" i="8"/>
  <c r="F131" i="8"/>
  <c r="D132" i="8"/>
  <c r="F132" i="8"/>
  <c r="G132" i="8"/>
  <c r="D133" i="8"/>
  <c r="F133" i="8"/>
  <c r="D134" i="8"/>
  <c r="F134" i="8"/>
  <c r="D135" i="8"/>
  <c r="F135" i="8"/>
  <c r="D136" i="8"/>
  <c r="F136" i="8"/>
  <c r="H136" i="8"/>
  <c r="D137" i="8"/>
  <c r="F137" i="8"/>
  <c r="D138" i="8"/>
  <c r="F138" i="8"/>
  <c r="D139" i="8"/>
  <c r="F139" i="8"/>
  <c r="D140" i="8"/>
  <c r="F140" i="8"/>
  <c r="G140" i="8"/>
  <c r="D141" i="8"/>
  <c r="F141" i="8"/>
  <c r="D142" i="8"/>
  <c r="F142" i="8"/>
  <c r="D143" i="8"/>
  <c r="F143" i="8"/>
  <c r="D144" i="8"/>
  <c r="F144" i="8"/>
  <c r="H144" i="8"/>
  <c r="D145" i="8"/>
  <c r="F145" i="8"/>
  <c r="D146" i="8"/>
  <c r="F146" i="8"/>
  <c r="D147" i="8"/>
  <c r="F147" i="8"/>
  <c r="D148" i="8"/>
  <c r="F148" i="8"/>
  <c r="G148" i="8"/>
  <c r="D149" i="8"/>
  <c r="F149" i="8"/>
  <c r="D150" i="8"/>
  <c r="F150" i="8"/>
  <c r="D151" i="8"/>
  <c r="F151" i="8"/>
  <c r="D152" i="8"/>
  <c r="F152" i="8"/>
  <c r="H152" i="8"/>
  <c r="D153" i="8"/>
  <c r="F153" i="8"/>
  <c r="D154" i="8"/>
  <c r="F154" i="8"/>
  <c r="D155" i="8"/>
  <c r="F155" i="8"/>
  <c r="D156" i="8"/>
  <c r="F156" i="8"/>
  <c r="G156" i="8"/>
  <c r="D157" i="8"/>
  <c r="F157" i="8"/>
  <c r="D158" i="8"/>
  <c r="F158" i="8"/>
  <c r="D159" i="8"/>
  <c r="F159" i="8"/>
  <c r="D160" i="8"/>
  <c r="F160" i="8"/>
  <c r="H160" i="8"/>
  <c r="D161" i="8"/>
  <c r="F161" i="8"/>
  <c r="D162" i="8"/>
  <c r="F162" i="8"/>
  <c r="D163" i="8"/>
  <c r="F163" i="8"/>
  <c r="D164" i="8"/>
  <c r="F164" i="8"/>
  <c r="G164" i="8"/>
  <c r="D165" i="8"/>
  <c r="F165" i="8"/>
  <c r="D166" i="8"/>
  <c r="F166" i="8"/>
  <c r="D167" i="8"/>
  <c r="F167" i="8"/>
  <c r="D168" i="8"/>
  <c r="F168" i="8"/>
  <c r="H168" i="8"/>
  <c r="D169" i="8"/>
  <c r="F169" i="8"/>
  <c r="D170" i="8"/>
  <c r="F170" i="8"/>
  <c r="D171" i="8"/>
  <c r="F171" i="8"/>
  <c r="D172" i="8"/>
  <c r="F172" i="8"/>
  <c r="G172" i="8"/>
  <c r="D173" i="8"/>
  <c r="F173" i="8"/>
  <c r="D174" i="8"/>
  <c r="F174" i="8"/>
  <c r="D175" i="8"/>
  <c r="F175" i="8"/>
  <c r="D176" i="8"/>
  <c r="F176" i="8"/>
  <c r="H176" i="8"/>
  <c r="D177" i="8"/>
  <c r="F177" i="8"/>
  <c r="D178" i="8"/>
  <c r="F178" i="8"/>
  <c r="D179" i="8"/>
  <c r="F179" i="8"/>
  <c r="D180" i="8"/>
  <c r="F180" i="8"/>
  <c r="G180" i="8"/>
  <c r="D181" i="8"/>
  <c r="F181" i="8"/>
  <c r="D182" i="8"/>
  <c r="F182" i="8"/>
  <c r="D183" i="8"/>
  <c r="F183" i="8"/>
  <c r="D184" i="8"/>
  <c r="F184" i="8"/>
  <c r="H184" i="8"/>
  <c r="D185" i="8"/>
  <c r="F185" i="8"/>
  <c r="D186" i="8"/>
  <c r="F186" i="8"/>
  <c r="D187" i="8"/>
  <c r="F187" i="8"/>
  <c r="D188" i="8"/>
  <c r="F188" i="8"/>
  <c r="G188" i="8"/>
  <c r="D189" i="8"/>
  <c r="F189" i="8"/>
  <c r="D190" i="8"/>
  <c r="F190" i="8"/>
  <c r="D191" i="8"/>
  <c r="F191" i="8"/>
  <c r="D192" i="8"/>
  <c r="F192" i="8"/>
  <c r="H192" i="8"/>
  <c r="D193" i="8"/>
  <c r="F193" i="8"/>
  <c r="D194" i="8"/>
  <c r="F194" i="8"/>
  <c r="D195" i="8"/>
  <c r="F195" i="8"/>
  <c r="D196" i="8"/>
  <c r="F196" i="8"/>
  <c r="G196" i="8"/>
  <c r="D197" i="8"/>
  <c r="F197" i="8"/>
  <c r="D198" i="8"/>
  <c r="F198" i="8"/>
  <c r="D199" i="8"/>
  <c r="F199" i="8"/>
  <c r="D200" i="8"/>
  <c r="F200" i="8"/>
  <c r="H200" i="8"/>
  <c r="D201" i="8"/>
  <c r="F201" i="8"/>
  <c r="D202" i="8"/>
  <c r="F202" i="8"/>
  <c r="D203" i="8"/>
  <c r="F203" i="8"/>
  <c r="D204" i="8"/>
  <c r="F204" i="8"/>
  <c r="G204" i="8"/>
  <c r="D205" i="8"/>
  <c r="F205" i="8"/>
  <c r="G205" i="8"/>
  <c r="D206" i="8"/>
  <c r="F206" i="8"/>
  <c r="D207" i="8"/>
  <c r="F207" i="8"/>
  <c r="D208" i="8"/>
  <c r="F208" i="8"/>
  <c r="H208" i="8"/>
  <c r="D209" i="8"/>
  <c r="F209" i="8"/>
  <c r="H209" i="8"/>
  <c r="D210" i="8"/>
  <c r="F210" i="8"/>
  <c r="D211" i="8"/>
  <c r="F211" i="8"/>
  <c r="D212" i="8"/>
  <c r="F212" i="8"/>
  <c r="G212" i="8"/>
  <c r="D213" i="8"/>
  <c r="F213" i="8"/>
  <c r="G213" i="8"/>
  <c r="D214" i="8"/>
  <c r="F214" i="8"/>
  <c r="D215" i="8"/>
  <c r="F215" i="8"/>
  <c r="D216" i="8"/>
  <c r="F216" i="8"/>
  <c r="H216" i="8"/>
  <c r="D217" i="8"/>
  <c r="F217" i="8"/>
  <c r="H217" i="8"/>
  <c r="D218" i="8"/>
  <c r="F218" i="8"/>
  <c r="D219" i="8"/>
  <c r="F219" i="8"/>
  <c r="H16" i="8"/>
  <c r="H15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H213" i="8"/>
  <c r="G16" i="8"/>
  <c r="G15" i="8"/>
  <c r="G68" i="8"/>
  <c r="G85" i="8"/>
  <c r="G88" i="8"/>
  <c r="G89" i="8"/>
  <c r="G93" i="8"/>
  <c r="G96" i="8"/>
  <c r="G97" i="8"/>
  <c r="G101" i="8"/>
  <c r="G104" i="8"/>
  <c r="G105" i="8"/>
  <c r="G109" i="8"/>
  <c r="G112" i="8"/>
  <c r="G113" i="8"/>
  <c r="G117" i="8"/>
  <c r="G120" i="8"/>
  <c r="G121" i="8"/>
  <c r="G125" i="8"/>
  <c r="G128" i="8"/>
  <c r="G129" i="8"/>
  <c r="G133" i="8"/>
  <c r="G136" i="8"/>
  <c r="G137" i="8"/>
  <c r="G141" i="8"/>
  <c r="G144" i="8"/>
  <c r="G145" i="8"/>
  <c r="G149" i="8"/>
  <c r="G152" i="8"/>
  <c r="G153" i="8"/>
  <c r="G157" i="8"/>
  <c r="G161" i="8"/>
  <c r="G165" i="8"/>
  <c r="G169" i="8"/>
  <c r="G173" i="8"/>
  <c r="G177" i="8"/>
  <c r="G181" i="8"/>
  <c r="G185" i="8"/>
  <c r="G189" i="8"/>
  <c r="G193" i="8"/>
  <c r="G197" i="8"/>
  <c r="G201" i="8"/>
  <c r="D16" i="8"/>
  <c r="D15" i="8"/>
  <c r="D12" i="8"/>
  <c r="D13" i="8"/>
  <c r="E16" i="8"/>
  <c r="E15" i="8"/>
  <c r="E12" i="8"/>
  <c r="E21" i="8"/>
  <c r="E22" i="8"/>
  <c r="I22" i="8"/>
  <c r="J22" i="8" s="1"/>
  <c r="E23" i="8"/>
  <c r="E24" i="8"/>
  <c r="E25" i="8"/>
  <c r="E26" i="8"/>
  <c r="E27" i="8"/>
  <c r="E28" i="8"/>
  <c r="E29" i="8"/>
  <c r="E30" i="8"/>
  <c r="I30" i="8"/>
  <c r="J30" i="8" s="1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I46" i="8"/>
  <c r="J46" i="8" s="1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I62" i="8"/>
  <c r="J62" i="8" s="1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I86" i="8"/>
  <c r="E87" i="8"/>
  <c r="E88" i="8"/>
  <c r="E89" i="8"/>
  <c r="E90" i="8"/>
  <c r="E91" i="8"/>
  <c r="E92" i="8"/>
  <c r="E93" i="8"/>
  <c r="E94" i="8"/>
  <c r="I94" i="8"/>
  <c r="E95" i="8"/>
  <c r="E96" i="8"/>
  <c r="E97" i="8"/>
  <c r="E98" i="8"/>
  <c r="E99" i="8"/>
  <c r="E100" i="8"/>
  <c r="E101" i="8"/>
  <c r="E102" i="8"/>
  <c r="I102" i="8"/>
  <c r="J102" i="8"/>
  <c r="E103" i="8"/>
  <c r="E104" i="8"/>
  <c r="E105" i="8"/>
  <c r="E106" i="8"/>
  <c r="E107" i="8"/>
  <c r="E108" i="8"/>
  <c r="E109" i="8"/>
  <c r="E110" i="8"/>
  <c r="I110" i="8"/>
  <c r="E111" i="8"/>
  <c r="E112" i="8"/>
  <c r="E113" i="8"/>
  <c r="E114" i="8"/>
  <c r="E115" i="8"/>
  <c r="E116" i="8"/>
  <c r="E117" i="8"/>
  <c r="E118" i="8"/>
  <c r="I118" i="8"/>
  <c r="E119" i="8"/>
  <c r="E120" i="8"/>
  <c r="E121" i="8"/>
  <c r="E122" i="8"/>
  <c r="E123" i="8"/>
  <c r="E124" i="8"/>
  <c r="E125" i="8"/>
  <c r="E126" i="8"/>
  <c r="I126" i="8"/>
  <c r="J126" i="8"/>
  <c r="E127" i="8"/>
  <c r="E128" i="8"/>
  <c r="E129" i="8"/>
  <c r="E130" i="8"/>
  <c r="E131" i="8"/>
  <c r="E132" i="8"/>
  <c r="E133" i="8"/>
  <c r="E134" i="8"/>
  <c r="I134" i="8"/>
  <c r="J134" i="8"/>
  <c r="E135" i="8"/>
  <c r="E136" i="8"/>
  <c r="E137" i="8"/>
  <c r="E138" i="8"/>
  <c r="E139" i="8"/>
  <c r="E140" i="8"/>
  <c r="E141" i="8"/>
  <c r="E142" i="8"/>
  <c r="I142" i="8"/>
  <c r="E143" i="8"/>
  <c r="E144" i="8"/>
  <c r="E145" i="8"/>
  <c r="E146" i="8"/>
  <c r="E147" i="8"/>
  <c r="E148" i="8"/>
  <c r="E149" i="8"/>
  <c r="E150" i="8"/>
  <c r="I150" i="8"/>
  <c r="E151" i="8"/>
  <c r="E152" i="8"/>
  <c r="E153" i="8"/>
  <c r="E154" i="8"/>
  <c r="E155" i="8"/>
  <c r="E156" i="8"/>
  <c r="E157" i="8"/>
  <c r="E158" i="8"/>
  <c r="I158" i="8"/>
  <c r="E159" i="8"/>
  <c r="E160" i="8"/>
  <c r="E161" i="8"/>
  <c r="E162" i="8"/>
  <c r="E163" i="8"/>
  <c r="E164" i="8"/>
  <c r="E165" i="8"/>
  <c r="E166" i="8"/>
  <c r="I166" i="8"/>
  <c r="J166" i="8"/>
  <c r="E167" i="8"/>
  <c r="E168" i="8"/>
  <c r="E169" i="8"/>
  <c r="E170" i="8"/>
  <c r="E171" i="8"/>
  <c r="E172" i="8"/>
  <c r="E173" i="8"/>
  <c r="E174" i="8"/>
  <c r="I174" i="8"/>
  <c r="E175" i="8"/>
  <c r="E176" i="8"/>
  <c r="E177" i="8"/>
  <c r="E178" i="8"/>
  <c r="E179" i="8"/>
  <c r="E180" i="8"/>
  <c r="E181" i="8"/>
  <c r="E182" i="8"/>
  <c r="I182" i="8"/>
  <c r="E183" i="8"/>
  <c r="E184" i="8"/>
  <c r="E185" i="8"/>
  <c r="E186" i="8"/>
  <c r="E187" i="8"/>
  <c r="E188" i="8"/>
  <c r="E189" i="8"/>
  <c r="E190" i="8"/>
  <c r="I190" i="8"/>
  <c r="J190" i="8"/>
  <c r="E191" i="8"/>
  <c r="E192" i="8"/>
  <c r="E193" i="8"/>
  <c r="E194" i="8"/>
  <c r="E195" i="8"/>
  <c r="E196" i="8"/>
  <c r="E197" i="8"/>
  <c r="E198" i="8"/>
  <c r="I198" i="8"/>
  <c r="J198" i="8"/>
  <c r="E199" i="8"/>
  <c r="E200" i="8"/>
  <c r="E201" i="8"/>
  <c r="E202" i="8"/>
  <c r="E203" i="8"/>
  <c r="E204" i="8"/>
  <c r="E205" i="8"/>
  <c r="E206" i="8"/>
  <c r="I206" i="8"/>
  <c r="E207" i="8"/>
  <c r="E208" i="8"/>
  <c r="E209" i="8"/>
  <c r="E210" i="8"/>
  <c r="E211" i="8"/>
  <c r="E212" i="8"/>
  <c r="E213" i="8"/>
  <c r="E214" i="8"/>
  <c r="I214" i="8"/>
  <c r="E215" i="8"/>
  <c r="E216" i="8"/>
  <c r="E217" i="8"/>
  <c r="E218" i="8"/>
  <c r="E219" i="8"/>
  <c r="I16" i="8"/>
  <c r="I15" i="8"/>
  <c r="I25" i="8"/>
  <c r="J25" i="8" s="1"/>
  <c r="I26" i="8"/>
  <c r="J26" i="8" s="1"/>
  <c r="I33" i="8"/>
  <c r="I34" i="8"/>
  <c r="J34" i="8" s="1"/>
  <c r="I36" i="8"/>
  <c r="J36" i="8" s="1"/>
  <c r="I40" i="8"/>
  <c r="J40" i="8" s="1"/>
  <c r="I41" i="8"/>
  <c r="I42" i="8"/>
  <c r="J42" i="8" s="1"/>
  <c r="I43" i="8"/>
  <c r="J43" i="8" s="1"/>
  <c r="I48" i="8"/>
  <c r="J48" i="8" s="1"/>
  <c r="I49" i="8"/>
  <c r="J49" i="8" s="1"/>
  <c r="I56" i="8"/>
  <c r="I57" i="8"/>
  <c r="J57" i="8" s="1"/>
  <c r="I58" i="8"/>
  <c r="J58" i="8"/>
  <c r="I64" i="8"/>
  <c r="I65" i="8"/>
  <c r="J65" i="8" s="1"/>
  <c r="I68" i="8"/>
  <c r="J68" i="8" s="1"/>
  <c r="I71" i="8"/>
  <c r="J71" i="8" s="1"/>
  <c r="I72" i="8"/>
  <c r="J72" i="8" s="1"/>
  <c r="I74" i="8"/>
  <c r="J74" i="8" s="1"/>
  <c r="I75" i="8"/>
  <c r="I76" i="8"/>
  <c r="I79" i="8"/>
  <c r="J79" i="8" s="1"/>
  <c r="I81" i="8"/>
  <c r="I82" i="8"/>
  <c r="J82" i="8" s="1"/>
  <c r="I84" i="8"/>
  <c r="J84" i="8" s="1"/>
  <c r="I85" i="8"/>
  <c r="I87" i="8"/>
  <c r="I88" i="8"/>
  <c r="I89" i="8"/>
  <c r="I90" i="8"/>
  <c r="J90" i="8"/>
  <c r="I91" i="8"/>
  <c r="I92" i="8"/>
  <c r="I93" i="8"/>
  <c r="I95" i="8"/>
  <c r="I96" i="8"/>
  <c r="I97" i="8"/>
  <c r="I98" i="8"/>
  <c r="J98" i="8"/>
  <c r="I99" i="8"/>
  <c r="I100" i="8"/>
  <c r="I101" i="8"/>
  <c r="I103" i="8"/>
  <c r="I104" i="8"/>
  <c r="I105" i="8"/>
  <c r="I106" i="8"/>
  <c r="J106" i="8"/>
  <c r="I107" i="8"/>
  <c r="I108" i="8"/>
  <c r="I109" i="8"/>
  <c r="I111" i="8"/>
  <c r="I112" i="8"/>
  <c r="I113" i="8"/>
  <c r="I114" i="8"/>
  <c r="J114" i="8"/>
  <c r="I115" i="8"/>
  <c r="I116" i="8"/>
  <c r="I117" i="8"/>
  <c r="I119" i="8"/>
  <c r="I120" i="8"/>
  <c r="I121" i="8"/>
  <c r="I122" i="8"/>
  <c r="J122" i="8"/>
  <c r="I123" i="8"/>
  <c r="I124" i="8"/>
  <c r="I125" i="8"/>
  <c r="I127" i="8"/>
  <c r="I128" i="8"/>
  <c r="I129" i="8"/>
  <c r="I130" i="8"/>
  <c r="J130" i="8"/>
  <c r="I131" i="8"/>
  <c r="I132" i="8"/>
  <c r="I133" i="8"/>
  <c r="I135" i="8"/>
  <c r="I136" i="8"/>
  <c r="I137" i="8"/>
  <c r="I138" i="8"/>
  <c r="J138" i="8"/>
  <c r="I139" i="8"/>
  <c r="I140" i="8"/>
  <c r="I141" i="8"/>
  <c r="I143" i="8"/>
  <c r="I144" i="8"/>
  <c r="I145" i="8"/>
  <c r="I146" i="8"/>
  <c r="J146" i="8"/>
  <c r="I147" i="8"/>
  <c r="I148" i="8"/>
  <c r="I149" i="8"/>
  <c r="I151" i="8"/>
  <c r="I152" i="8"/>
  <c r="I153" i="8"/>
  <c r="I154" i="8"/>
  <c r="J154" i="8"/>
  <c r="I155" i="8"/>
  <c r="I156" i="8"/>
  <c r="I157" i="8"/>
  <c r="I159" i="8"/>
  <c r="I160" i="8"/>
  <c r="I161" i="8"/>
  <c r="I162" i="8"/>
  <c r="J162" i="8"/>
  <c r="I163" i="8"/>
  <c r="I164" i="8"/>
  <c r="I165" i="8"/>
  <c r="I167" i="8"/>
  <c r="I168" i="8"/>
  <c r="I169" i="8"/>
  <c r="I170" i="8"/>
  <c r="J170" i="8"/>
  <c r="I171" i="8"/>
  <c r="I172" i="8"/>
  <c r="I173" i="8"/>
  <c r="I175" i="8"/>
  <c r="I176" i="8"/>
  <c r="I177" i="8"/>
  <c r="I178" i="8"/>
  <c r="J178" i="8"/>
  <c r="I179" i="8"/>
  <c r="I180" i="8"/>
  <c r="I181" i="8"/>
  <c r="I183" i="8"/>
  <c r="I184" i="8"/>
  <c r="I185" i="8"/>
  <c r="I186" i="8"/>
  <c r="J186" i="8"/>
  <c r="I187" i="8"/>
  <c r="I188" i="8"/>
  <c r="I189" i="8"/>
  <c r="I191" i="8"/>
  <c r="I192" i="8"/>
  <c r="I193" i="8"/>
  <c r="I194" i="8"/>
  <c r="J194" i="8"/>
  <c r="I195" i="8"/>
  <c r="I196" i="8"/>
  <c r="I197" i="8"/>
  <c r="I199" i="8"/>
  <c r="I200" i="8"/>
  <c r="I201" i="8"/>
  <c r="I202" i="8"/>
  <c r="J202" i="8"/>
  <c r="I203" i="8"/>
  <c r="I204" i="8"/>
  <c r="I205" i="8"/>
  <c r="I207" i="8"/>
  <c r="I208" i="8"/>
  <c r="I209" i="8"/>
  <c r="I210" i="8"/>
  <c r="J210" i="8"/>
  <c r="I211" i="8"/>
  <c r="I212" i="8"/>
  <c r="I213" i="8"/>
  <c r="I215" i="8"/>
  <c r="I216" i="8"/>
  <c r="I217" i="8"/>
  <c r="I218" i="8"/>
  <c r="J218" i="8"/>
  <c r="I219" i="8"/>
  <c r="J16" i="8"/>
  <c r="J15" i="8"/>
  <c r="J12" i="8"/>
  <c r="J33" i="8"/>
  <c r="J41" i="8"/>
  <c r="J56" i="8"/>
  <c r="J64" i="8"/>
  <c r="J75" i="8"/>
  <c r="J76" i="8"/>
  <c r="J81" i="8"/>
  <c r="J85" i="8"/>
  <c r="J86" i="8"/>
  <c r="J87" i="8"/>
  <c r="J88" i="8"/>
  <c r="J89" i="8"/>
  <c r="J91" i="8"/>
  <c r="J92" i="8"/>
  <c r="J93" i="8"/>
  <c r="J94" i="8"/>
  <c r="J95" i="8"/>
  <c r="J96" i="8"/>
  <c r="J97" i="8"/>
  <c r="J99" i="8"/>
  <c r="J100" i="8"/>
  <c r="J101" i="8"/>
  <c r="J103" i="8"/>
  <c r="J104" i="8"/>
  <c r="J105" i="8"/>
  <c r="J107" i="8"/>
  <c r="J108" i="8"/>
  <c r="J109" i="8"/>
  <c r="J110" i="8"/>
  <c r="J111" i="8"/>
  <c r="J112" i="8"/>
  <c r="J113" i="8"/>
  <c r="J115" i="8"/>
  <c r="J116" i="8"/>
  <c r="J117" i="8"/>
  <c r="J118" i="8"/>
  <c r="J119" i="8"/>
  <c r="J120" i="8"/>
  <c r="J121" i="8"/>
  <c r="J123" i="8"/>
  <c r="J124" i="8"/>
  <c r="J125" i="8"/>
  <c r="J127" i="8"/>
  <c r="J128" i="8"/>
  <c r="J129" i="8"/>
  <c r="J131" i="8"/>
  <c r="J132" i="8"/>
  <c r="J133" i="8"/>
  <c r="J135" i="8"/>
  <c r="J136" i="8"/>
  <c r="J137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5" i="8"/>
  <c r="J156" i="8"/>
  <c r="J157" i="8"/>
  <c r="J158" i="8"/>
  <c r="J159" i="8"/>
  <c r="J160" i="8"/>
  <c r="J161" i="8"/>
  <c r="J163" i="8"/>
  <c r="J164" i="8"/>
  <c r="J165" i="8"/>
  <c r="J167" i="8"/>
  <c r="J168" i="8"/>
  <c r="J169" i="8"/>
  <c r="J171" i="8"/>
  <c r="J172" i="8"/>
  <c r="J173" i="8"/>
  <c r="J174" i="8"/>
  <c r="J175" i="8"/>
  <c r="J176" i="8"/>
  <c r="J177" i="8"/>
  <c r="J179" i="8"/>
  <c r="J180" i="8"/>
  <c r="J181" i="8"/>
  <c r="J182" i="8"/>
  <c r="J183" i="8"/>
  <c r="J184" i="8"/>
  <c r="J185" i="8"/>
  <c r="J187" i="8"/>
  <c r="J188" i="8"/>
  <c r="J189" i="8"/>
  <c r="J191" i="8"/>
  <c r="J192" i="8"/>
  <c r="J193" i="8"/>
  <c r="J195" i="8"/>
  <c r="J196" i="8"/>
  <c r="J197" i="8"/>
  <c r="J199" i="8"/>
  <c r="J200" i="8"/>
  <c r="J201" i="8"/>
  <c r="J203" i="8"/>
  <c r="J204" i="8"/>
  <c r="J205" i="8"/>
  <c r="J206" i="8"/>
  <c r="J207" i="8"/>
  <c r="J208" i="8"/>
  <c r="J209" i="8"/>
  <c r="J211" i="8"/>
  <c r="J212" i="8"/>
  <c r="J213" i="8"/>
  <c r="J214" i="8"/>
  <c r="J215" i="8"/>
  <c r="J216" i="8"/>
  <c r="J217" i="8"/>
  <c r="J219" i="8"/>
  <c r="D17" i="8"/>
  <c r="L16" i="8"/>
  <c r="L15" i="8"/>
  <c r="M16" i="8"/>
  <c r="M15" i="8"/>
  <c r="M13" i="8"/>
  <c r="M12" i="8"/>
  <c r="G4" i="8"/>
  <c r="N16" i="8"/>
  <c r="N15" i="8"/>
  <c r="N13" i="8"/>
  <c r="N12" i="8"/>
  <c r="G5" i="8"/>
  <c r="O16" i="8"/>
  <c r="O15" i="8"/>
  <c r="O13" i="8"/>
  <c r="O12" i="8"/>
  <c r="G6" i="8"/>
  <c r="G7" i="8"/>
  <c r="A8" i="8"/>
  <c r="K16" i="8"/>
  <c r="K15" i="8"/>
  <c r="K12" i="8"/>
  <c r="K13" i="8"/>
  <c r="B10" i="8"/>
  <c r="A13" i="8"/>
  <c r="A16" i="8"/>
  <c r="D220" i="8"/>
  <c r="E220" i="8"/>
  <c r="F220" i="8"/>
  <c r="D221" i="8"/>
  <c r="G221" i="8"/>
  <c r="E221" i="8"/>
  <c r="F221" i="8"/>
  <c r="H221" i="8"/>
  <c r="I221" i="8"/>
  <c r="J221" i="8"/>
  <c r="D222" i="8"/>
  <c r="F222" i="8"/>
  <c r="H222" i="8"/>
  <c r="E222" i="8"/>
  <c r="I222" i="8"/>
  <c r="J222" i="8"/>
  <c r="D223" i="8"/>
  <c r="I223" i="8"/>
  <c r="E223" i="8"/>
  <c r="F223" i="8"/>
  <c r="H223" i="8"/>
  <c r="G223" i="8"/>
  <c r="J223" i="8"/>
  <c r="D224" i="8"/>
  <c r="E224" i="8"/>
  <c r="F224" i="8"/>
  <c r="H224" i="8"/>
  <c r="G224" i="8"/>
  <c r="I224" i="8"/>
  <c r="J224" i="8"/>
  <c r="D225" i="8"/>
  <c r="E225" i="8"/>
  <c r="I225" i="8"/>
  <c r="J225" i="8"/>
  <c r="F225" i="8"/>
  <c r="H225" i="8"/>
  <c r="D226" i="8"/>
  <c r="F226" i="8"/>
  <c r="H226" i="8"/>
  <c r="E226" i="8"/>
  <c r="D227" i="8"/>
  <c r="G227" i="8"/>
  <c r="E227" i="8"/>
  <c r="I227" i="8"/>
  <c r="J227" i="8"/>
  <c r="F227" i="8"/>
  <c r="H227" i="8"/>
  <c r="D228" i="8"/>
  <c r="E228" i="8"/>
  <c r="F228" i="8"/>
  <c r="H228" i="8"/>
  <c r="G228" i="8"/>
  <c r="I228" i="8"/>
  <c r="J228" i="8"/>
  <c r="D229" i="8"/>
  <c r="E229" i="8"/>
  <c r="I229" i="8"/>
  <c r="J229" i="8"/>
  <c r="F229" i="8"/>
  <c r="H229" i="8"/>
  <c r="D230" i="8"/>
  <c r="E230" i="8"/>
  <c r="I230" i="8"/>
  <c r="J230" i="8"/>
  <c r="D231" i="8"/>
  <c r="F231" i="8"/>
  <c r="H231" i="8"/>
  <c r="E231" i="8"/>
  <c r="D232" i="8"/>
  <c r="E232" i="8"/>
  <c r="I232" i="8"/>
  <c r="J232" i="8"/>
  <c r="D233" i="8"/>
  <c r="F233" i="8"/>
  <c r="E233" i="8"/>
  <c r="D234" i="8"/>
  <c r="F234" i="8"/>
  <c r="H234" i="8"/>
  <c r="E234" i="8"/>
  <c r="I234" i="8"/>
  <c r="J234" i="8"/>
  <c r="D235" i="8"/>
  <c r="G235" i="8"/>
  <c r="E235" i="8"/>
  <c r="I235" i="8"/>
  <c r="F235" i="8"/>
  <c r="H235" i="8"/>
  <c r="J235" i="8"/>
  <c r="D236" i="8"/>
  <c r="E236" i="8"/>
  <c r="I236" i="8"/>
  <c r="J236" i="8"/>
  <c r="F236" i="8"/>
  <c r="G236" i="8"/>
  <c r="D237" i="8"/>
  <c r="E237" i="8"/>
  <c r="F237" i="8"/>
  <c r="H237" i="8"/>
  <c r="I237" i="8"/>
  <c r="J237" i="8"/>
  <c r="D238" i="8"/>
  <c r="E238" i="8"/>
  <c r="I238" i="8"/>
  <c r="J238" i="8"/>
  <c r="F238" i="8"/>
  <c r="H238" i="8"/>
  <c r="G238" i="8"/>
  <c r="D239" i="8"/>
  <c r="E239" i="8"/>
  <c r="F239" i="8"/>
  <c r="H239" i="8"/>
  <c r="G239" i="8"/>
  <c r="I239" i="8"/>
  <c r="J239" i="8"/>
  <c r="D240" i="8"/>
  <c r="E240" i="8"/>
  <c r="I240" i="8"/>
  <c r="J240" i="8"/>
  <c r="F240" i="8"/>
  <c r="H240" i="8"/>
  <c r="G240" i="8"/>
  <c r="D241" i="8"/>
  <c r="E241" i="8"/>
  <c r="I241" i="8"/>
  <c r="J241" i="8"/>
  <c r="D242" i="8"/>
  <c r="F242" i="8"/>
  <c r="H242" i="8"/>
  <c r="E242" i="8"/>
  <c r="D243" i="8"/>
  <c r="F243" i="8"/>
  <c r="H243" i="8"/>
  <c r="E243" i="8"/>
  <c r="I243" i="8"/>
  <c r="J243" i="8"/>
  <c r="D244" i="8"/>
  <c r="E244" i="8"/>
  <c r="F244" i="8"/>
  <c r="G244" i="8"/>
  <c r="H244" i="8"/>
  <c r="D245" i="8"/>
  <c r="F245" i="8"/>
  <c r="H245" i="8"/>
  <c r="E245" i="8"/>
  <c r="I245" i="8"/>
  <c r="J245" i="8"/>
  <c r="D246" i="8"/>
  <c r="E246" i="8"/>
  <c r="F246" i="8"/>
  <c r="G246" i="8"/>
  <c r="I246" i="8"/>
  <c r="J246" i="8"/>
  <c r="H16" i="2"/>
  <c r="H15" i="2"/>
  <c r="H12" i="2"/>
  <c r="A9" i="2"/>
  <c r="C9" i="2" s="1"/>
  <c r="D21" i="2"/>
  <c r="H21" i="2" s="1"/>
  <c r="D22" i="2"/>
  <c r="D23" i="2"/>
  <c r="H23" i="2" s="1"/>
  <c r="D24" i="2"/>
  <c r="D25" i="2"/>
  <c r="H25" i="2" s="1"/>
  <c r="D26" i="2"/>
  <c r="D27" i="2"/>
  <c r="H27" i="2" s="1"/>
  <c r="D28" i="2"/>
  <c r="H28" i="2" s="1"/>
  <c r="D29" i="2"/>
  <c r="H29" i="2" s="1"/>
  <c r="D30" i="2"/>
  <c r="D31" i="2"/>
  <c r="D32" i="2"/>
  <c r="I32" i="2" s="1"/>
  <c r="D33" i="2"/>
  <c r="H33" i="2" s="1"/>
  <c r="D34" i="2"/>
  <c r="H34" i="2"/>
  <c r="D35" i="2"/>
  <c r="H35" i="2" s="1"/>
  <c r="D36" i="2"/>
  <c r="D37" i="2"/>
  <c r="H37" i="2" s="1"/>
  <c r="D38" i="2"/>
  <c r="D39" i="2"/>
  <c r="H39" i="2" s="1"/>
  <c r="D40" i="2"/>
  <c r="H40" i="2" s="1"/>
  <c r="D41" i="2"/>
  <c r="H41" i="2" s="1"/>
  <c r="D42" i="2"/>
  <c r="H42" i="2" s="1"/>
  <c r="D43" i="2"/>
  <c r="D44" i="2"/>
  <c r="H44" i="2" s="1"/>
  <c r="D45" i="2"/>
  <c r="J45" i="2" s="1"/>
  <c r="D46" i="2"/>
  <c r="H46" i="2" s="1"/>
  <c r="D47" i="2"/>
  <c r="H47" i="2" s="1"/>
  <c r="D48" i="2"/>
  <c r="H48" i="2" s="1"/>
  <c r="D49" i="2"/>
  <c r="H49" i="2" s="1"/>
  <c r="D50" i="2"/>
  <c r="D51" i="2"/>
  <c r="D52" i="2"/>
  <c r="H52" i="2" s="1"/>
  <c r="D53" i="2"/>
  <c r="D54" i="2"/>
  <c r="H54" i="2" s="1"/>
  <c r="D55" i="2"/>
  <c r="D56" i="2"/>
  <c r="H56" i="2" s="1"/>
  <c r="D57" i="2"/>
  <c r="D58" i="2"/>
  <c r="I58" i="2" s="1"/>
  <c r="D59" i="2"/>
  <c r="D60" i="2"/>
  <c r="H60" i="2" s="1"/>
  <c r="D61" i="2"/>
  <c r="D62" i="2"/>
  <c r="D63" i="2"/>
  <c r="H63" i="2" s="1"/>
  <c r="D64" i="2"/>
  <c r="H64" i="2" s="1"/>
  <c r="D65" i="2"/>
  <c r="D66" i="2"/>
  <c r="D67" i="2"/>
  <c r="D68" i="2"/>
  <c r="H68" i="2" s="1"/>
  <c r="D69" i="2"/>
  <c r="H69" i="2"/>
  <c r="D70" i="2"/>
  <c r="H70" i="2" s="1"/>
  <c r="D71" i="2"/>
  <c r="D72" i="2"/>
  <c r="D73" i="2"/>
  <c r="D74" i="2"/>
  <c r="D75" i="2"/>
  <c r="H75" i="2" s="1"/>
  <c r="D76" i="2"/>
  <c r="H76" i="2" s="1"/>
  <c r="D77" i="2"/>
  <c r="D78" i="2"/>
  <c r="D79" i="2"/>
  <c r="D80" i="2"/>
  <c r="H80" i="2" s="1"/>
  <c r="D81" i="2"/>
  <c r="D82" i="2"/>
  <c r="K82" i="2" s="1"/>
  <c r="D83" i="2"/>
  <c r="D84" i="2"/>
  <c r="H84" i="2" s="1"/>
  <c r="D85" i="2"/>
  <c r="H85" i="2"/>
  <c r="D86" i="2"/>
  <c r="H86" i="2"/>
  <c r="D87" i="2"/>
  <c r="H87" i="2"/>
  <c r="D88" i="2"/>
  <c r="H88" i="2"/>
  <c r="D89" i="2"/>
  <c r="H89" i="2"/>
  <c r="D90" i="2"/>
  <c r="H90" i="2"/>
  <c r="D91" i="2"/>
  <c r="H91" i="2"/>
  <c r="D92" i="2"/>
  <c r="H92" i="2"/>
  <c r="D93" i="2"/>
  <c r="H93" i="2"/>
  <c r="D94" i="2"/>
  <c r="H94" i="2"/>
  <c r="D95" i="2"/>
  <c r="H95" i="2"/>
  <c r="D96" i="2"/>
  <c r="H96" i="2"/>
  <c r="D97" i="2"/>
  <c r="H97" i="2"/>
  <c r="D98" i="2"/>
  <c r="H98" i="2"/>
  <c r="D99" i="2"/>
  <c r="H99" i="2"/>
  <c r="D100" i="2"/>
  <c r="H100" i="2"/>
  <c r="D101" i="2"/>
  <c r="H101" i="2"/>
  <c r="D102" i="2"/>
  <c r="H102" i="2"/>
  <c r="D103" i="2"/>
  <c r="H103" i="2"/>
  <c r="D104" i="2"/>
  <c r="H104" i="2"/>
  <c r="D105" i="2"/>
  <c r="H105" i="2"/>
  <c r="D106" i="2"/>
  <c r="H106" i="2"/>
  <c r="D107" i="2"/>
  <c r="H107" i="2"/>
  <c r="D108" i="2"/>
  <c r="H108" i="2"/>
  <c r="D109" i="2"/>
  <c r="H109" i="2"/>
  <c r="D110" i="2"/>
  <c r="H110" i="2"/>
  <c r="D111" i="2"/>
  <c r="H111" i="2"/>
  <c r="D112" i="2"/>
  <c r="H112" i="2"/>
  <c r="D113" i="2"/>
  <c r="H113" i="2"/>
  <c r="D114" i="2"/>
  <c r="H114" i="2"/>
  <c r="D115" i="2"/>
  <c r="H115" i="2"/>
  <c r="D116" i="2"/>
  <c r="H116" i="2"/>
  <c r="D117" i="2"/>
  <c r="H117" i="2"/>
  <c r="D118" i="2"/>
  <c r="H118" i="2"/>
  <c r="D119" i="2"/>
  <c r="H119" i="2"/>
  <c r="D120" i="2"/>
  <c r="H120" i="2"/>
  <c r="D121" i="2"/>
  <c r="H121" i="2"/>
  <c r="D122" i="2"/>
  <c r="H122" i="2"/>
  <c r="D123" i="2"/>
  <c r="H123" i="2"/>
  <c r="D124" i="2"/>
  <c r="H124" i="2"/>
  <c r="D125" i="2"/>
  <c r="H125" i="2"/>
  <c r="D126" i="2"/>
  <c r="H126" i="2"/>
  <c r="D127" i="2"/>
  <c r="H127" i="2"/>
  <c r="D128" i="2"/>
  <c r="H128" i="2"/>
  <c r="D129" i="2"/>
  <c r="H129" i="2"/>
  <c r="D130" i="2"/>
  <c r="H130" i="2"/>
  <c r="D131" i="2"/>
  <c r="H131" i="2"/>
  <c r="D132" i="2"/>
  <c r="H132" i="2"/>
  <c r="D133" i="2"/>
  <c r="H133" i="2"/>
  <c r="D134" i="2"/>
  <c r="H134" i="2"/>
  <c r="D135" i="2"/>
  <c r="H135" i="2"/>
  <c r="D136" i="2"/>
  <c r="H136" i="2"/>
  <c r="D137" i="2"/>
  <c r="H137" i="2"/>
  <c r="D138" i="2"/>
  <c r="H138" i="2"/>
  <c r="D139" i="2"/>
  <c r="H139" i="2"/>
  <c r="D140" i="2"/>
  <c r="H140" i="2"/>
  <c r="D141" i="2"/>
  <c r="H141" i="2"/>
  <c r="D142" i="2"/>
  <c r="H142" i="2"/>
  <c r="D143" i="2"/>
  <c r="H143" i="2"/>
  <c r="D144" i="2"/>
  <c r="H144" i="2"/>
  <c r="D145" i="2"/>
  <c r="H145" i="2"/>
  <c r="D146" i="2"/>
  <c r="H146" i="2"/>
  <c r="D147" i="2"/>
  <c r="H147" i="2"/>
  <c r="D148" i="2"/>
  <c r="H148" i="2"/>
  <c r="D149" i="2"/>
  <c r="H149" i="2"/>
  <c r="D150" i="2"/>
  <c r="H150" i="2"/>
  <c r="D151" i="2"/>
  <c r="H151" i="2"/>
  <c r="D152" i="2"/>
  <c r="H152" i="2"/>
  <c r="D153" i="2"/>
  <c r="H153" i="2"/>
  <c r="D154" i="2"/>
  <c r="H154" i="2"/>
  <c r="D155" i="2"/>
  <c r="H155" i="2"/>
  <c r="D156" i="2"/>
  <c r="H156" i="2"/>
  <c r="D157" i="2"/>
  <c r="H157" i="2"/>
  <c r="D158" i="2"/>
  <c r="H158" i="2"/>
  <c r="D159" i="2"/>
  <c r="H159" i="2"/>
  <c r="D160" i="2"/>
  <c r="H160" i="2"/>
  <c r="D161" i="2"/>
  <c r="H161" i="2"/>
  <c r="D162" i="2"/>
  <c r="H162" i="2"/>
  <c r="D163" i="2"/>
  <c r="H163" i="2"/>
  <c r="D164" i="2"/>
  <c r="H164" i="2"/>
  <c r="D165" i="2"/>
  <c r="H165" i="2"/>
  <c r="D166" i="2"/>
  <c r="H166" i="2"/>
  <c r="D167" i="2"/>
  <c r="H167" i="2"/>
  <c r="D168" i="2"/>
  <c r="H168" i="2"/>
  <c r="D169" i="2"/>
  <c r="H169" i="2"/>
  <c r="D170" i="2"/>
  <c r="H170" i="2"/>
  <c r="D171" i="2"/>
  <c r="H171" i="2"/>
  <c r="D172" i="2"/>
  <c r="H172" i="2"/>
  <c r="D173" i="2"/>
  <c r="H173" i="2"/>
  <c r="D174" i="2"/>
  <c r="H174" i="2"/>
  <c r="D175" i="2"/>
  <c r="H175" i="2"/>
  <c r="D176" i="2"/>
  <c r="H176" i="2"/>
  <c r="D177" i="2"/>
  <c r="H177" i="2"/>
  <c r="D178" i="2"/>
  <c r="H178" i="2"/>
  <c r="D179" i="2"/>
  <c r="H179" i="2"/>
  <c r="D180" i="2"/>
  <c r="H180" i="2"/>
  <c r="D181" i="2"/>
  <c r="H181" i="2"/>
  <c r="D182" i="2"/>
  <c r="H182" i="2"/>
  <c r="D183" i="2"/>
  <c r="H183" i="2"/>
  <c r="D184" i="2"/>
  <c r="H184" i="2"/>
  <c r="D185" i="2"/>
  <c r="H185" i="2"/>
  <c r="D186" i="2"/>
  <c r="H186" i="2"/>
  <c r="D187" i="2"/>
  <c r="H187" i="2"/>
  <c r="D188" i="2"/>
  <c r="H188" i="2"/>
  <c r="D189" i="2"/>
  <c r="H189" i="2"/>
  <c r="D190" i="2"/>
  <c r="H190" i="2"/>
  <c r="D191" i="2"/>
  <c r="H191" i="2"/>
  <c r="D192" i="2"/>
  <c r="H192" i="2"/>
  <c r="D193" i="2"/>
  <c r="H193" i="2"/>
  <c r="D194" i="2"/>
  <c r="H194" i="2"/>
  <c r="D195" i="2"/>
  <c r="H195" i="2"/>
  <c r="D196" i="2"/>
  <c r="H196" i="2"/>
  <c r="D197" i="2"/>
  <c r="H197" i="2"/>
  <c r="D198" i="2"/>
  <c r="H198" i="2"/>
  <c r="D199" i="2"/>
  <c r="H199" i="2"/>
  <c r="D200" i="2"/>
  <c r="H200" i="2"/>
  <c r="D201" i="2"/>
  <c r="H201" i="2"/>
  <c r="D202" i="2"/>
  <c r="H202" i="2"/>
  <c r="D203" i="2"/>
  <c r="H203" i="2"/>
  <c r="D204" i="2"/>
  <c r="H204" i="2"/>
  <c r="D205" i="2"/>
  <c r="H205" i="2"/>
  <c r="D206" i="2"/>
  <c r="H206" i="2"/>
  <c r="D207" i="2"/>
  <c r="H207" i="2"/>
  <c r="D208" i="2"/>
  <c r="H208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H216" i="2"/>
  <c r="D217" i="2"/>
  <c r="H217" i="2"/>
  <c r="D218" i="2"/>
  <c r="H218" i="2"/>
  <c r="D219" i="2"/>
  <c r="H219" i="2"/>
  <c r="D220" i="2"/>
  <c r="H220" i="2"/>
  <c r="D221" i="2"/>
  <c r="H221" i="2"/>
  <c r="D222" i="2"/>
  <c r="H222" i="2"/>
  <c r="D223" i="2"/>
  <c r="H223" i="2"/>
  <c r="D224" i="2"/>
  <c r="H224" i="2"/>
  <c r="D225" i="2"/>
  <c r="H225" i="2"/>
  <c r="D226" i="2"/>
  <c r="H226" i="2"/>
  <c r="D227" i="2"/>
  <c r="H227" i="2"/>
  <c r="D228" i="2"/>
  <c r="H228" i="2"/>
  <c r="D229" i="2"/>
  <c r="H229" i="2"/>
  <c r="D230" i="2"/>
  <c r="H230" i="2"/>
  <c r="D231" i="2"/>
  <c r="H231" i="2"/>
  <c r="D232" i="2"/>
  <c r="H232" i="2"/>
  <c r="D233" i="2"/>
  <c r="H233" i="2"/>
  <c r="D234" i="2"/>
  <c r="H234" i="2"/>
  <c r="D235" i="2"/>
  <c r="H235" i="2"/>
  <c r="D236" i="2"/>
  <c r="H236" i="2"/>
  <c r="D237" i="2"/>
  <c r="H237" i="2"/>
  <c r="D238" i="2"/>
  <c r="H238" i="2"/>
  <c r="D239" i="2"/>
  <c r="H239" i="2"/>
  <c r="D240" i="2"/>
  <c r="H240" i="2"/>
  <c r="D241" i="2"/>
  <c r="H241" i="2"/>
  <c r="D242" i="2"/>
  <c r="H242" i="2"/>
  <c r="D243" i="2"/>
  <c r="H243" i="2"/>
  <c r="D244" i="2"/>
  <c r="H244" i="2"/>
  <c r="D245" i="2"/>
  <c r="H245" i="2"/>
  <c r="D246" i="2"/>
  <c r="H246" i="2"/>
  <c r="D247" i="2"/>
  <c r="H247" i="2"/>
  <c r="D248" i="2"/>
  <c r="H248" i="2"/>
  <c r="D249" i="2"/>
  <c r="H249" i="2"/>
  <c r="D250" i="2"/>
  <c r="H250" i="2"/>
  <c r="D251" i="2"/>
  <c r="H251" i="2"/>
  <c r="D252" i="2"/>
  <c r="H252" i="2"/>
  <c r="D253" i="2"/>
  <c r="H253" i="2"/>
  <c r="D254" i="2"/>
  <c r="H254" i="2"/>
  <c r="D255" i="2"/>
  <c r="H255" i="2"/>
  <c r="D256" i="2"/>
  <c r="H256" i="2"/>
  <c r="D257" i="2"/>
  <c r="H257" i="2"/>
  <c r="D258" i="2"/>
  <c r="H258" i="2"/>
  <c r="D259" i="2"/>
  <c r="H259" i="2"/>
  <c r="D260" i="2"/>
  <c r="H260" i="2"/>
  <c r="D261" i="2"/>
  <c r="H261" i="2"/>
  <c r="D262" i="2"/>
  <c r="H262" i="2"/>
  <c r="D263" i="2"/>
  <c r="H263" i="2"/>
  <c r="D264" i="2"/>
  <c r="H264" i="2"/>
  <c r="D265" i="2"/>
  <c r="H265" i="2"/>
  <c r="D266" i="2"/>
  <c r="H266" i="2"/>
  <c r="D267" i="2"/>
  <c r="H267" i="2"/>
  <c r="D268" i="2"/>
  <c r="H268" i="2"/>
  <c r="D269" i="2"/>
  <c r="H269" i="2"/>
  <c r="D270" i="2"/>
  <c r="H270" i="2"/>
  <c r="D271" i="2"/>
  <c r="H271" i="2"/>
  <c r="D272" i="2"/>
  <c r="H272" i="2"/>
  <c r="D273" i="2"/>
  <c r="H273" i="2"/>
  <c r="D274" i="2"/>
  <c r="H274" i="2"/>
  <c r="D275" i="2"/>
  <c r="H275" i="2"/>
  <c r="D276" i="2"/>
  <c r="H276" i="2"/>
  <c r="D277" i="2"/>
  <c r="H277" i="2"/>
  <c r="D278" i="2"/>
  <c r="H278" i="2"/>
  <c r="D279" i="2"/>
  <c r="H279" i="2"/>
  <c r="D280" i="2"/>
  <c r="H280" i="2"/>
  <c r="D281" i="2"/>
  <c r="H281" i="2"/>
  <c r="D282" i="2"/>
  <c r="H282" i="2"/>
  <c r="D283" i="2"/>
  <c r="H283" i="2"/>
  <c r="D284" i="2"/>
  <c r="H284" i="2"/>
  <c r="D285" i="2"/>
  <c r="H285" i="2"/>
  <c r="D286" i="2"/>
  <c r="H286" i="2"/>
  <c r="D287" i="2"/>
  <c r="H287" i="2"/>
  <c r="D288" i="2"/>
  <c r="H288" i="2"/>
  <c r="D289" i="2"/>
  <c r="H289" i="2"/>
  <c r="D290" i="2"/>
  <c r="H290" i="2"/>
  <c r="D291" i="2"/>
  <c r="H291" i="2"/>
  <c r="D292" i="2"/>
  <c r="H292" i="2"/>
  <c r="D293" i="2"/>
  <c r="H293" i="2"/>
  <c r="D294" i="2"/>
  <c r="H294" i="2"/>
  <c r="D295" i="2"/>
  <c r="H295" i="2"/>
  <c r="D296" i="2"/>
  <c r="H296" i="2"/>
  <c r="D297" i="2"/>
  <c r="H297" i="2"/>
  <c r="D298" i="2"/>
  <c r="H298" i="2"/>
  <c r="D299" i="2"/>
  <c r="H299" i="2"/>
  <c r="D300" i="2"/>
  <c r="H300" i="2"/>
  <c r="D301" i="2"/>
  <c r="H301" i="2"/>
  <c r="D302" i="2"/>
  <c r="H302" i="2"/>
  <c r="D303" i="2"/>
  <c r="H303" i="2"/>
  <c r="D304" i="2"/>
  <c r="H304" i="2"/>
  <c r="D305" i="2"/>
  <c r="H305" i="2"/>
  <c r="D306" i="2"/>
  <c r="H306" i="2"/>
  <c r="D307" i="2"/>
  <c r="H307" i="2"/>
  <c r="D308" i="2"/>
  <c r="H308" i="2"/>
  <c r="D309" i="2"/>
  <c r="H309" i="2"/>
  <c r="D310" i="2"/>
  <c r="H310" i="2"/>
  <c r="D311" i="2"/>
  <c r="H311" i="2"/>
  <c r="D312" i="2"/>
  <c r="H312" i="2"/>
  <c r="D313" i="2"/>
  <c r="H313" i="2"/>
  <c r="D314" i="2"/>
  <c r="H314" i="2"/>
  <c r="D315" i="2"/>
  <c r="H315" i="2"/>
  <c r="D316" i="2"/>
  <c r="H316" i="2"/>
  <c r="D317" i="2"/>
  <c r="H317" i="2"/>
  <c r="D318" i="2"/>
  <c r="H318" i="2"/>
  <c r="D319" i="2"/>
  <c r="H319" i="2"/>
  <c r="D320" i="2"/>
  <c r="H320" i="2"/>
  <c r="D321" i="2"/>
  <c r="H321" i="2"/>
  <c r="D322" i="2"/>
  <c r="H322" i="2"/>
  <c r="D323" i="2"/>
  <c r="H323" i="2"/>
  <c r="D324" i="2"/>
  <c r="H324" i="2"/>
  <c r="D325" i="2"/>
  <c r="H325" i="2"/>
  <c r="D326" i="2"/>
  <c r="H326" i="2"/>
  <c r="D327" i="2"/>
  <c r="H327" i="2"/>
  <c r="D328" i="2"/>
  <c r="H328" i="2"/>
  <c r="D329" i="2"/>
  <c r="H329" i="2"/>
  <c r="D330" i="2"/>
  <c r="H330" i="2"/>
  <c r="D331" i="2"/>
  <c r="H331" i="2"/>
  <c r="D332" i="2"/>
  <c r="H332" i="2"/>
  <c r="D333" i="2"/>
  <c r="H333" i="2"/>
  <c r="D334" i="2"/>
  <c r="H334" i="2"/>
  <c r="D335" i="2"/>
  <c r="H335" i="2"/>
  <c r="D336" i="2"/>
  <c r="H336" i="2"/>
  <c r="D337" i="2"/>
  <c r="H337" i="2"/>
  <c r="D338" i="2"/>
  <c r="H338" i="2"/>
  <c r="D339" i="2"/>
  <c r="H339" i="2"/>
  <c r="D340" i="2"/>
  <c r="H340" i="2"/>
  <c r="D341" i="2"/>
  <c r="H341" i="2"/>
  <c r="D342" i="2"/>
  <c r="H342" i="2"/>
  <c r="D343" i="2"/>
  <c r="H343" i="2"/>
  <c r="D344" i="2"/>
  <c r="H344" i="2"/>
  <c r="D345" i="2"/>
  <c r="H345" i="2"/>
  <c r="J16" i="2"/>
  <c r="J15" i="2"/>
  <c r="J21" i="2"/>
  <c r="J23" i="2"/>
  <c r="J25" i="2"/>
  <c r="J27" i="2"/>
  <c r="J29" i="2"/>
  <c r="J31" i="2"/>
  <c r="J33" i="2"/>
  <c r="J34" i="2"/>
  <c r="J35" i="2"/>
  <c r="J37" i="2"/>
  <c r="J39" i="2"/>
  <c r="J40" i="2"/>
  <c r="J42" i="2"/>
  <c r="J44" i="2"/>
  <c r="J46" i="2"/>
  <c r="J47" i="2"/>
  <c r="J48" i="2"/>
  <c r="J49" i="2"/>
  <c r="J52" i="2"/>
  <c r="J54" i="2"/>
  <c r="J55" i="2"/>
  <c r="J56" i="2"/>
  <c r="J60" i="2"/>
  <c r="J61" i="2"/>
  <c r="J63" i="2"/>
  <c r="J65" i="2"/>
  <c r="J68" i="2"/>
  <c r="J69" i="2"/>
  <c r="J70" i="2"/>
  <c r="J71" i="2"/>
  <c r="J74" i="2"/>
  <c r="J75" i="2"/>
  <c r="J76" i="2"/>
  <c r="J77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I16" i="2"/>
  <c r="I15" i="2"/>
  <c r="I21" i="2"/>
  <c r="I23" i="2"/>
  <c r="I25" i="2"/>
  <c r="I27" i="2"/>
  <c r="I28" i="2"/>
  <c r="I29" i="2"/>
  <c r="I33" i="2"/>
  <c r="I34" i="2"/>
  <c r="I35" i="2"/>
  <c r="I39" i="2"/>
  <c r="I40" i="2"/>
  <c r="I41" i="2"/>
  <c r="I42" i="2"/>
  <c r="I44" i="2"/>
  <c r="I46" i="2"/>
  <c r="I47" i="2"/>
  <c r="I48" i="2"/>
  <c r="I49" i="2"/>
  <c r="I52" i="2"/>
  <c r="I54" i="2"/>
  <c r="I56" i="2"/>
  <c r="I60" i="2"/>
  <c r="I62" i="2"/>
  <c r="I63" i="2"/>
  <c r="I64" i="2"/>
  <c r="I65" i="2"/>
  <c r="I68" i="2"/>
  <c r="I69" i="2"/>
  <c r="I70" i="2"/>
  <c r="I75" i="2"/>
  <c r="I76" i="2"/>
  <c r="I78" i="2"/>
  <c r="I80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F16" i="2"/>
  <c r="F15" i="2"/>
  <c r="F12" i="2"/>
  <c r="F21" i="2"/>
  <c r="F23" i="2"/>
  <c r="F24" i="2"/>
  <c r="F25" i="2"/>
  <c r="F27" i="2"/>
  <c r="F28" i="2"/>
  <c r="F29" i="2"/>
  <c r="F33" i="2"/>
  <c r="F34" i="2"/>
  <c r="F35" i="2"/>
  <c r="F36" i="2"/>
  <c r="F39" i="2"/>
  <c r="F40" i="2"/>
  <c r="F41" i="2"/>
  <c r="F42" i="2"/>
  <c r="F44" i="2"/>
  <c r="F46" i="2"/>
  <c r="F47" i="2"/>
  <c r="F48" i="2"/>
  <c r="F49" i="2"/>
  <c r="F52" i="2"/>
  <c r="F54" i="2"/>
  <c r="F56" i="2"/>
  <c r="F59" i="2"/>
  <c r="F60" i="2"/>
  <c r="F62" i="2"/>
  <c r="F63" i="2"/>
  <c r="F64" i="2"/>
  <c r="F68" i="2"/>
  <c r="F69" i="2"/>
  <c r="F70" i="2"/>
  <c r="F75" i="2"/>
  <c r="F76" i="2"/>
  <c r="F78" i="2"/>
  <c r="F79" i="2"/>
  <c r="F80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G16" i="2"/>
  <c r="G15" i="2"/>
  <c r="G12" i="2"/>
  <c r="E21" i="2"/>
  <c r="G21" i="2"/>
  <c r="E22" i="2"/>
  <c r="G22" i="2"/>
  <c r="E23" i="2"/>
  <c r="G23" i="2"/>
  <c r="E24" i="2"/>
  <c r="G24" i="2"/>
  <c r="E25" i="2"/>
  <c r="G25" i="2"/>
  <c r="E26" i="2"/>
  <c r="G26" i="2"/>
  <c r="E27" i="2"/>
  <c r="G27" i="2"/>
  <c r="E28" i="2"/>
  <c r="G28" i="2"/>
  <c r="E29" i="2"/>
  <c r="G29" i="2"/>
  <c r="E30" i="2"/>
  <c r="G30" i="2"/>
  <c r="E31" i="2"/>
  <c r="G31" i="2"/>
  <c r="E32" i="2"/>
  <c r="G32" i="2"/>
  <c r="E33" i="2"/>
  <c r="G33" i="2"/>
  <c r="E34" i="2"/>
  <c r="G34" i="2"/>
  <c r="E35" i="2"/>
  <c r="G35" i="2"/>
  <c r="E36" i="2"/>
  <c r="G36" i="2"/>
  <c r="E37" i="2"/>
  <c r="G37" i="2"/>
  <c r="E38" i="2"/>
  <c r="G38" i="2"/>
  <c r="E39" i="2"/>
  <c r="G39" i="2"/>
  <c r="E40" i="2"/>
  <c r="G40" i="2"/>
  <c r="E41" i="2"/>
  <c r="G41" i="2"/>
  <c r="E42" i="2"/>
  <c r="G42" i="2"/>
  <c r="E43" i="2"/>
  <c r="G43" i="2"/>
  <c r="E44" i="2"/>
  <c r="G44" i="2"/>
  <c r="E45" i="2"/>
  <c r="G45" i="2"/>
  <c r="E46" i="2"/>
  <c r="G46" i="2"/>
  <c r="E47" i="2"/>
  <c r="G47" i="2"/>
  <c r="E48" i="2"/>
  <c r="G48" i="2"/>
  <c r="E49" i="2"/>
  <c r="G49" i="2"/>
  <c r="E50" i="2"/>
  <c r="G50" i="2"/>
  <c r="E51" i="2"/>
  <c r="G51" i="2"/>
  <c r="E52" i="2"/>
  <c r="G52" i="2"/>
  <c r="E53" i="2"/>
  <c r="G53" i="2"/>
  <c r="E54" i="2"/>
  <c r="G54" i="2"/>
  <c r="E55" i="2"/>
  <c r="G55" i="2"/>
  <c r="E56" i="2"/>
  <c r="G56" i="2"/>
  <c r="E57" i="2"/>
  <c r="G57" i="2"/>
  <c r="E58" i="2"/>
  <c r="G58" i="2"/>
  <c r="E59" i="2"/>
  <c r="G59" i="2"/>
  <c r="E60" i="2"/>
  <c r="G60" i="2"/>
  <c r="E61" i="2"/>
  <c r="G61" i="2"/>
  <c r="E62" i="2"/>
  <c r="G62" i="2"/>
  <c r="E63" i="2"/>
  <c r="G63" i="2"/>
  <c r="E64" i="2"/>
  <c r="G64" i="2"/>
  <c r="E65" i="2"/>
  <c r="G65" i="2"/>
  <c r="E66" i="2"/>
  <c r="G66" i="2"/>
  <c r="E67" i="2"/>
  <c r="G67" i="2"/>
  <c r="E68" i="2"/>
  <c r="G68" i="2"/>
  <c r="E69" i="2"/>
  <c r="G69" i="2"/>
  <c r="E70" i="2"/>
  <c r="G70" i="2"/>
  <c r="E71" i="2"/>
  <c r="G71" i="2"/>
  <c r="E72" i="2"/>
  <c r="G72" i="2"/>
  <c r="E73" i="2"/>
  <c r="G73" i="2"/>
  <c r="E74" i="2"/>
  <c r="G74" i="2"/>
  <c r="E75" i="2"/>
  <c r="G75" i="2"/>
  <c r="E76" i="2"/>
  <c r="G76" i="2"/>
  <c r="E77" i="2"/>
  <c r="G77" i="2"/>
  <c r="E78" i="2"/>
  <c r="G78" i="2"/>
  <c r="E79" i="2"/>
  <c r="G79" i="2"/>
  <c r="E80" i="2"/>
  <c r="G80" i="2"/>
  <c r="E81" i="2"/>
  <c r="G81" i="2"/>
  <c r="E82" i="2"/>
  <c r="G82" i="2"/>
  <c r="E83" i="2"/>
  <c r="G83" i="2"/>
  <c r="E84" i="2"/>
  <c r="G84" i="2"/>
  <c r="E85" i="2"/>
  <c r="G85" i="2"/>
  <c r="E86" i="2"/>
  <c r="G86" i="2"/>
  <c r="E87" i="2"/>
  <c r="G87" i="2"/>
  <c r="E88" i="2"/>
  <c r="G88" i="2"/>
  <c r="E89" i="2"/>
  <c r="G89" i="2"/>
  <c r="E90" i="2"/>
  <c r="G90" i="2"/>
  <c r="E91" i="2"/>
  <c r="G91" i="2"/>
  <c r="E92" i="2"/>
  <c r="G92" i="2"/>
  <c r="E93" i="2"/>
  <c r="G93" i="2"/>
  <c r="E94" i="2"/>
  <c r="G94" i="2"/>
  <c r="E95" i="2"/>
  <c r="G95" i="2"/>
  <c r="E96" i="2"/>
  <c r="G96" i="2"/>
  <c r="E97" i="2"/>
  <c r="G97" i="2"/>
  <c r="E98" i="2"/>
  <c r="G98" i="2"/>
  <c r="E99" i="2"/>
  <c r="G99" i="2"/>
  <c r="E100" i="2"/>
  <c r="G100" i="2"/>
  <c r="E101" i="2"/>
  <c r="G101" i="2"/>
  <c r="E102" i="2"/>
  <c r="G102" i="2"/>
  <c r="E103" i="2"/>
  <c r="G103" i="2"/>
  <c r="E104" i="2"/>
  <c r="G104" i="2"/>
  <c r="E105" i="2"/>
  <c r="G105" i="2"/>
  <c r="E106" i="2"/>
  <c r="G106" i="2"/>
  <c r="E107" i="2"/>
  <c r="G107" i="2"/>
  <c r="E108" i="2"/>
  <c r="G108" i="2"/>
  <c r="E109" i="2"/>
  <c r="G109" i="2"/>
  <c r="E110" i="2"/>
  <c r="G110" i="2"/>
  <c r="E111" i="2"/>
  <c r="G111" i="2"/>
  <c r="E112" i="2"/>
  <c r="G112" i="2"/>
  <c r="E113" i="2"/>
  <c r="G113" i="2"/>
  <c r="E114" i="2"/>
  <c r="G114" i="2"/>
  <c r="E115" i="2"/>
  <c r="G115" i="2"/>
  <c r="E116" i="2"/>
  <c r="G116" i="2"/>
  <c r="E117" i="2"/>
  <c r="G117" i="2"/>
  <c r="E118" i="2"/>
  <c r="G118" i="2"/>
  <c r="E119" i="2"/>
  <c r="G119" i="2"/>
  <c r="E120" i="2"/>
  <c r="G120" i="2"/>
  <c r="E121" i="2"/>
  <c r="G121" i="2"/>
  <c r="E122" i="2"/>
  <c r="G122" i="2"/>
  <c r="E123" i="2"/>
  <c r="G123" i="2"/>
  <c r="E124" i="2"/>
  <c r="G124" i="2"/>
  <c r="E125" i="2"/>
  <c r="G125" i="2"/>
  <c r="E126" i="2"/>
  <c r="G126" i="2"/>
  <c r="E127" i="2"/>
  <c r="G127" i="2"/>
  <c r="E128" i="2"/>
  <c r="G128" i="2"/>
  <c r="E129" i="2"/>
  <c r="G129" i="2"/>
  <c r="E130" i="2"/>
  <c r="G130" i="2"/>
  <c r="E131" i="2"/>
  <c r="G131" i="2"/>
  <c r="E132" i="2"/>
  <c r="G132" i="2"/>
  <c r="E133" i="2"/>
  <c r="G133" i="2"/>
  <c r="E134" i="2"/>
  <c r="G134" i="2"/>
  <c r="E135" i="2"/>
  <c r="G135" i="2"/>
  <c r="E136" i="2"/>
  <c r="G136" i="2"/>
  <c r="E137" i="2"/>
  <c r="G137" i="2"/>
  <c r="E138" i="2"/>
  <c r="G138" i="2"/>
  <c r="E139" i="2"/>
  <c r="G139" i="2"/>
  <c r="E140" i="2"/>
  <c r="G140" i="2"/>
  <c r="E141" i="2"/>
  <c r="G141" i="2"/>
  <c r="E142" i="2"/>
  <c r="G142" i="2"/>
  <c r="E143" i="2"/>
  <c r="G143" i="2"/>
  <c r="E144" i="2"/>
  <c r="G144" i="2"/>
  <c r="E145" i="2"/>
  <c r="G145" i="2"/>
  <c r="E146" i="2"/>
  <c r="G146" i="2"/>
  <c r="E147" i="2"/>
  <c r="G147" i="2"/>
  <c r="E148" i="2"/>
  <c r="G148" i="2"/>
  <c r="E149" i="2"/>
  <c r="G149" i="2"/>
  <c r="E150" i="2"/>
  <c r="G150" i="2"/>
  <c r="E151" i="2"/>
  <c r="G151" i="2"/>
  <c r="E152" i="2"/>
  <c r="G152" i="2"/>
  <c r="E153" i="2"/>
  <c r="G153" i="2"/>
  <c r="E154" i="2"/>
  <c r="G154" i="2"/>
  <c r="E155" i="2"/>
  <c r="G155" i="2"/>
  <c r="E156" i="2"/>
  <c r="G156" i="2"/>
  <c r="E157" i="2"/>
  <c r="G157" i="2"/>
  <c r="E158" i="2"/>
  <c r="G158" i="2"/>
  <c r="E159" i="2"/>
  <c r="G159" i="2"/>
  <c r="E160" i="2"/>
  <c r="G160" i="2"/>
  <c r="E161" i="2"/>
  <c r="G161" i="2"/>
  <c r="E162" i="2"/>
  <c r="G162" i="2"/>
  <c r="E163" i="2"/>
  <c r="G163" i="2"/>
  <c r="E164" i="2"/>
  <c r="G164" i="2"/>
  <c r="E165" i="2"/>
  <c r="G165" i="2"/>
  <c r="E166" i="2"/>
  <c r="G166" i="2"/>
  <c r="E167" i="2"/>
  <c r="G167" i="2"/>
  <c r="E168" i="2"/>
  <c r="G168" i="2"/>
  <c r="E169" i="2"/>
  <c r="G169" i="2"/>
  <c r="E170" i="2"/>
  <c r="G170" i="2"/>
  <c r="E171" i="2"/>
  <c r="G171" i="2"/>
  <c r="E172" i="2"/>
  <c r="G172" i="2"/>
  <c r="E173" i="2"/>
  <c r="G173" i="2"/>
  <c r="E174" i="2"/>
  <c r="G174" i="2"/>
  <c r="E175" i="2"/>
  <c r="G175" i="2"/>
  <c r="E176" i="2"/>
  <c r="G176" i="2"/>
  <c r="E177" i="2"/>
  <c r="G177" i="2"/>
  <c r="E178" i="2"/>
  <c r="G178" i="2"/>
  <c r="E179" i="2"/>
  <c r="G179" i="2"/>
  <c r="E180" i="2"/>
  <c r="G180" i="2"/>
  <c r="E181" i="2"/>
  <c r="G181" i="2"/>
  <c r="E182" i="2"/>
  <c r="G182" i="2"/>
  <c r="E183" i="2"/>
  <c r="G183" i="2"/>
  <c r="E184" i="2"/>
  <c r="G184" i="2"/>
  <c r="E185" i="2"/>
  <c r="G185" i="2"/>
  <c r="E186" i="2"/>
  <c r="G186" i="2"/>
  <c r="E187" i="2"/>
  <c r="G187" i="2"/>
  <c r="E188" i="2"/>
  <c r="G188" i="2"/>
  <c r="E189" i="2"/>
  <c r="G189" i="2"/>
  <c r="E190" i="2"/>
  <c r="G190" i="2"/>
  <c r="E191" i="2"/>
  <c r="G191" i="2"/>
  <c r="E192" i="2"/>
  <c r="G192" i="2"/>
  <c r="E193" i="2"/>
  <c r="G193" i="2"/>
  <c r="E194" i="2"/>
  <c r="G194" i="2"/>
  <c r="E195" i="2"/>
  <c r="G195" i="2"/>
  <c r="E196" i="2"/>
  <c r="G196" i="2"/>
  <c r="E197" i="2"/>
  <c r="G197" i="2"/>
  <c r="E198" i="2"/>
  <c r="G198" i="2"/>
  <c r="E199" i="2"/>
  <c r="G199" i="2"/>
  <c r="E200" i="2"/>
  <c r="G200" i="2"/>
  <c r="E201" i="2"/>
  <c r="G201" i="2"/>
  <c r="E202" i="2"/>
  <c r="G202" i="2"/>
  <c r="E203" i="2"/>
  <c r="G203" i="2"/>
  <c r="E204" i="2"/>
  <c r="G204" i="2"/>
  <c r="E205" i="2"/>
  <c r="G205" i="2"/>
  <c r="E206" i="2"/>
  <c r="G206" i="2"/>
  <c r="E207" i="2"/>
  <c r="G207" i="2"/>
  <c r="E208" i="2"/>
  <c r="G208" i="2"/>
  <c r="E209" i="2"/>
  <c r="G209" i="2"/>
  <c r="E210" i="2"/>
  <c r="G210" i="2"/>
  <c r="E211" i="2"/>
  <c r="G211" i="2"/>
  <c r="E212" i="2"/>
  <c r="G212" i="2"/>
  <c r="E213" i="2"/>
  <c r="G213" i="2"/>
  <c r="E214" i="2"/>
  <c r="G214" i="2"/>
  <c r="E215" i="2"/>
  <c r="G215" i="2"/>
  <c r="E216" i="2"/>
  <c r="G216" i="2"/>
  <c r="E217" i="2"/>
  <c r="G217" i="2"/>
  <c r="E218" i="2"/>
  <c r="G218" i="2"/>
  <c r="E219" i="2"/>
  <c r="G219" i="2"/>
  <c r="E220" i="2"/>
  <c r="G220" i="2"/>
  <c r="E221" i="2"/>
  <c r="G221" i="2"/>
  <c r="E222" i="2"/>
  <c r="G222" i="2"/>
  <c r="E223" i="2"/>
  <c r="G223" i="2"/>
  <c r="E224" i="2"/>
  <c r="G224" i="2"/>
  <c r="E225" i="2"/>
  <c r="G225" i="2"/>
  <c r="E226" i="2"/>
  <c r="G226" i="2"/>
  <c r="E227" i="2"/>
  <c r="G227" i="2"/>
  <c r="E228" i="2"/>
  <c r="G228" i="2"/>
  <c r="E229" i="2"/>
  <c r="G229" i="2"/>
  <c r="E230" i="2"/>
  <c r="G230" i="2"/>
  <c r="E231" i="2"/>
  <c r="G231" i="2"/>
  <c r="E232" i="2"/>
  <c r="G232" i="2"/>
  <c r="E233" i="2"/>
  <c r="G233" i="2"/>
  <c r="E234" i="2"/>
  <c r="G234" i="2"/>
  <c r="E235" i="2"/>
  <c r="G235" i="2"/>
  <c r="E236" i="2"/>
  <c r="G236" i="2"/>
  <c r="E237" i="2"/>
  <c r="G237" i="2"/>
  <c r="E238" i="2"/>
  <c r="G238" i="2"/>
  <c r="E239" i="2"/>
  <c r="G239" i="2"/>
  <c r="E240" i="2"/>
  <c r="G240" i="2"/>
  <c r="E241" i="2"/>
  <c r="G241" i="2"/>
  <c r="E242" i="2"/>
  <c r="G242" i="2"/>
  <c r="E243" i="2"/>
  <c r="G243" i="2"/>
  <c r="E244" i="2"/>
  <c r="G244" i="2"/>
  <c r="E245" i="2"/>
  <c r="G245" i="2"/>
  <c r="E246" i="2"/>
  <c r="G246" i="2"/>
  <c r="E247" i="2"/>
  <c r="G247" i="2"/>
  <c r="E248" i="2"/>
  <c r="G248" i="2"/>
  <c r="E249" i="2"/>
  <c r="G249" i="2"/>
  <c r="E250" i="2"/>
  <c r="G250" i="2"/>
  <c r="E251" i="2"/>
  <c r="G251" i="2"/>
  <c r="E252" i="2"/>
  <c r="G252" i="2"/>
  <c r="E253" i="2"/>
  <c r="G253" i="2"/>
  <c r="E254" i="2"/>
  <c r="G254" i="2"/>
  <c r="E255" i="2"/>
  <c r="G255" i="2"/>
  <c r="E256" i="2"/>
  <c r="G256" i="2"/>
  <c r="E257" i="2"/>
  <c r="G257" i="2"/>
  <c r="E258" i="2"/>
  <c r="G258" i="2"/>
  <c r="E259" i="2"/>
  <c r="G259" i="2"/>
  <c r="E260" i="2"/>
  <c r="G260" i="2"/>
  <c r="E261" i="2"/>
  <c r="G261" i="2"/>
  <c r="E262" i="2"/>
  <c r="G262" i="2"/>
  <c r="E263" i="2"/>
  <c r="G263" i="2"/>
  <c r="E264" i="2"/>
  <c r="G264" i="2"/>
  <c r="E265" i="2"/>
  <c r="G265" i="2"/>
  <c r="E266" i="2"/>
  <c r="G266" i="2"/>
  <c r="E267" i="2"/>
  <c r="G267" i="2"/>
  <c r="E268" i="2"/>
  <c r="G268" i="2"/>
  <c r="E269" i="2"/>
  <c r="G269" i="2"/>
  <c r="E270" i="2"/>
  <c r="G270" i="2"/>
  <c r="E271" i="2"/>
  <c r="G271" i="2"/>
  <c r="E272" i="2"/>
  <c r="G272" i="2"/>
  <c r="E273" i="2"/>
  <c r="G273" i="2"/>
  <c r="E274" i="2"/>
  <c r="G274" i="2"/>
  <c r="E275" i="2"/>
  <c r="G275" i="2"/>
  <c r="E276" i="2"/>
  <c r="G276" i="2"/>
  <c r="E277" i="2"/>
  <c r="G277" i="2"/>
  <c r="E278" i="2"/>
  <c r="G278" i="2"/>
  <c r="E279" i="2"/>
  <c r="G279" i="2"/>
  <c r="E280" i="2"/>
  <c r="G280" i="2"/>
  <c r="E281" i="2"/>
  <c r="G281" i="2"/>
  <c r="E282" i="2"/>
  <c r="G282" i="2"/>
  <c r="E283" i="2"/>
  <c r="G283" i="2"/>
  <c r="E284" i="2"/>
  <c r="G284" i="2"/>
  <c r="E285" i="2"/>
  <c r="G285" i="2"/>
  <c r="E286" i="2"/>
  <c r="G286" i="2"/>
  <c r="E287" i="2"/>
  <c r="G287" i="2"/>
  <c r="E288" i="2"/>
  <c r="G288" i="2"/>
  <c r="E289" i="2"/>
  <c r="G289" i="2"/>
  <c r="E290" i="2"/>
  <c r="G290" i="2"/>
  <c r="E291" i="2"/>
  <c r="G291" i="2"/>
  <c r="E292" i="2"/>
  <c r="G292" i="2"/>
  <c r="E293" i="2"/>
  <c r="G293" i="2"/>
  <c r="E294" i="2"/>
  <c r="G294" i="2"/>
  <c r="E295" i="2"/>
  <c r="G295" i="2"/>
  <c r="E296" i="2"/>
  <c r="G296" i="2"/>
  <c r="E297" i="2"/>
  <c r="G297" i="2"/>
  <c r="E298" i="2"/>
  <c r="G298" i="2"/>
  <c r="E299" i="2"/>
  <c r="G299" i="2"/>
  <c r="E300" i="2"/>
  <c r="G300" i="2"/>
  <c r="E301" i="2"/>
  <c r="G301" i="2"/>
  <c r="E302" i="2"/>
  <c r="G302" i="2"/>
  <c r="E303" i="2"/>
  <c r="G303" i="2"/>
  <c r="E304" i="2"/>
  <c r="G304" i="2"/>
  <c r="E305" i="2"/>
  <c r="G305" i="2"/>
  <c r="E306" i="2"/>
  <c r="G306" i="2"/>
  <c r="E307" i="2"/>
  <c r="G307" i="2"/>
  <c r="E308" i="2"/>
  <c r="G308" i="2"/>
  <c r="E309" i="2"/>
  <c r="G309" i="2"/>
  <c r="E310" i="2"/>
  <c r="G310" i="2"/>
  <c r="E311" i="2"/>
  <c r="G311" i="2"/>
  <c r="E312" i="2"/>
  <c r="G312" i="2"/>
  <c r="E313" i="2"/>
  <c r="G313" i="2"/>
  <c r="E314" i="2"/>
  <c r="G314" i="2"/>
  <c r="E315" i="2"/>
  <c r="G315" i="2"/>
  <c r="E316" i="2"/>
  <c r="G316" i="2"/>
  <c r="E317" i="2"/>
  <c r="G317" i="2"/>
  <c r="E318" i="2"/>
  <c r="G318" i="2"/>
  <c r="E319" i="2"/>
  <c r="G319" i="2"/>
  <c r="E320" i="2"/>
  <c r="G320" i="2"/>
  <c r="E321" i="2"/>
  <c r="G321" i="2"/>
  <c r="E322" i="2"/>
  <c r="G322" i="2"/>
  <c r="E323" i="2"/>
  <c r="G323" i="2"/>
  <c r="E324" i="2"/>
  <c r="G324" i="2"/>
  <c r="E325" i="2"/>
  <c r="G325" i="2"/>
  <c r="E326" i="2"/>
  <c r="G326" i="2"/>
  <c r="E327" i="2"/>
  <c r="G327" i="2"/>
  <c r="E328" i="2"/>
  <c r="G328" i="2"/>
  <c r="E329" i="2"/>
  <c r="G329" i="2"/>
  <c r="E330" i="2"/>
  <c r="G330" i="2"/>
  <c r="E331" i="2"/>
  <c r="G331" i="2"/>
  <c r="E332" i="2"/>
  <c r="G332" i="2"/>
  <c r="E333" i="2"/>
  <c r="G333" i="2"/>
  <c r="E334" i="2"/>
  <c r="G334" i="2"/>
  <c r="E335" i="2"/>
  <c r="G335" i="2"/>
  <c r="E336" i="2"/>
  <c r="G336" i="2"/>
  <c r="E337" i="2"/>
  <c r="G337" i="2"/>
  <c r="E338" i="2"/>
  <c r="G338" i="2"/>
  <c r="E339" i="2"/>
  <c r="G339" i="2"/>
  <c r="E340" i="2"/>
  <c r="G340" i="2"/>
  <c r="E341" i="2"/>
  <c r="G341" i="2"/>
  <c r="E342" i="2"/>
  <c r="G342" i="2"/>
  <c r="E343" i="2"/>
  <c r="G343" i="2"/>
  <c r="E344" i="2"/>
  <c r="G344" i="2"/>
  <c r="E345" i="2"/>
  <c r="G345" i="2"/>
  <c r="K16" i="2"/>
  <c r="K15" i="2"/>
  <c r="K21" i="2"/>
  <c r="K23" i="2"/>
  <c r="K25" i="2"/>
  <c r="K26" i="2"/>
  <c r="K27" i="2"/>
  <c r="K28" i="2"/>
  <c r="K29" i="2"/>
  <c r="K30" i="2"/>
  <c r="K33" i="2"/>
  <c r="K34" i="2"/>
  <c r="K35" i="2"/>
  <c r="K39" i="2"/>
  <c r="K40" i="2"/>
  <c r="K41" i="2"/>
  <c r="K42" i="2"/>
  <c r="K44" i="2"/>
  <c r="K46" i="2"/>
  <c r="K47" i="2"/>
  <c r="K48" i="2"/>
  <c r="K49" i="2"/>
  <c r="K50" i="2"/>
  <c r="K52" i="2"/>
  <c r="K53" i="2"/>
  <c r="K54" i="2"/>
  <c r="K56" i="2"/>
  <c r="K60" i="2"/>
  <c r="K63" i="2"/>
  <c r="K64" i="2"/>
  <c r="K65" i="2"/>
  <c r="K66" i="2"/>
  <c r="K68" i="2"/>
  <c r="K69" i="2"/>
  <c r="K70" i="2"/>
  <c r="K74" i="2"/>
  <c r="K75" i="2"/>
  <c r="K76" i="2"/>
  <c r="K80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L16" i="2"/>
  <c r="L15" i="2"/>
  <c r="L12" i="2"/>
  <c r="L21" i="2"/>
  <c r="L22" i="2"/>
  <c r="L23" i="2"/>
  <c r="L25" i="2"/>
  <c r="L26" i="2"/>
  <c r="L27" i="2"/>
  <c r="L28" i="2"/>
  <c r="L29" i="2"/>
  <c r="L31" i="2"/>
  <c r="L33" i="2"/>
  <c r="L34" i="2"/>
  <c r="L35" i="2"/>
  <c r="L39" i="2"/>
  <c r="L40" i="2"/>
  <c r="L41" i="2"/>
  <c r="L42" i="2"/>
  <c r="L44" i="2"/>
  <c r="L46" i="2"/>
  <c r="L47" i="2"/>
  <c r="L48" i="2"/>
  <c r="L49" i="2"/>
  <c r="L50" i="2"/>
  <c r="L52" i="2"/>
  <c r="L54" i="2"/>
  <c r="L56" i="2"/>
  <c r="L60" i="2"/>
  <c r="L63" i="2"/>
  <c r="L64" i="2"/>
  <c r="L66" i="2"/>
  <c r="L68" i="2"/>
  <c r="L69" i="2"/>
  <c r="L70" i="2"/>
  <c r="L75" i="2"/>
  <c r="L76" i="2"/>
  <c r="L79" i="2"/>
  <c r="L80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C16" i="2"/>
  <c r="C15" i="2"/>
  <c r="N16" i="2"/>
  <c r="N15" i="2"/>
  <c r="O16" i="2"/>
  <c r="O15" i="2"/>
  <c r="O12" i="2"/>
  <c r="G4" i="2"/>
  <c r="P16" i="2"/>
  <c r="P15" i="2"/>
  <c r="P12" i="2"/>
  <c r="G5" i="2"/>
  <c r="Q16" i="2"/>
  <c r="Q15" i="2"/>
  <c r="G6" i="2"/>
  <c r="G7" i="2"/>
  <c r="E16" i="2"/>
  <c r="E15" i="2"/>
  <c r="M16" i="2"/>
  <c r="M15" i="2"/>
  <c r="M12" i="2"/>
  <c r="B10" i="2"/>
  <c r="D16" i="2"/>
  <c r="D15" i="2"/>
  <c r="D12" i="2"/>
  <c r="Q12" i="2"/>
  <c r="K12" i="2"/>
  <c r="J12" i="2"/>
  <c r="C12" i="2"/>
  <c r="I12" i="2"/>
  <c r="E12" i="2"/>
  <c r="N12" i="2"/>
  <c r="G233" i="8"/>
  <c r="H233" i="8"/>
  <c r="G232" i="8"/>
  <c r="G243" i="8"/>
  <c r="F241" i="8"/>
  <c r="H241" i="8"/>
  <c r="G237" i="8"/>
  <c r="H236" i="8"/>
  <c r="F232" i="8"/>
  <c r="H232" i="8"/>
  <c r="F230" i="8"/>
  <c r="H230" i="8"/>
  <c r="G225" i="8"/>
  <c r="G217" i="8"/>
  <c r="G211" i="8"/>
  <c r="H211" i="8"/>
  <c r="G187" i="8"/>
  <c r="H187" i="8"/>
  <c r="G182" i="8"/>
  <c r="H182" i="8"/>
  <c r="G155" i="8"/>
  <c r="H155" i="8"/>
  <c r="G150" i="8"/>
  <c r="H150" i="8"/>
  <c r="G123" i="8"/>
  <c r="H123" i="8"/>
  <c r="G118" i="8"/>
  <c r="H118" i="8"/>
  <c r="G91" i="8"/>
  <c r="H91" i="8"/>
  <c r="G86" i="8"/>
  <c r="H86" i="8"/>
  <c r="I209" i="13"/>
  <c r="J209" i="13"/>
  <c r="I201" i="13"/>
  <c r="J201" i="13"/>
  <c r="I193" i="13"/>
  <c r="J193" i="13"/>
  <c r="I173" i="13"/>
  <c r="J173" i="13"/>
  <c r="I77" i="13"/>
  <c r="J77" i="13" s="1"/>
  <c r="H230" i="10"/>
  <c r="G230" i="10"/>
  <c r="G234" i="8"/>
  <c r="I231" i="8"/>
  <c r="J231" i="8"/>
  <c r="G209" i="8"/>
  <c r="H210" i="8"/>
  <c r="G210" i="8"/>
  <c r="H191" i="8"/>
  <c r="G191" i="8"/>
  <c r="H186" i="8"/>
  <c r="G186" i="8"/>
  <c r="H159" i="8"/>
  <c r="G159" i="8"/>
  <c r="H154" i="8"/>
  <c r="G154" i="8"/>
  <c r="H127" i="8"/>
  <c r="G127" i="8"/>
  <c r="H122" i="8"/>
  <c r="G122" i="8"/>
  <c r="H95" i="8"/>
  <c r="G95" i="8"/>
  <c r="H90" i="8"/>
  <c r="G90" i="8"/>
  <c r="I230" i="13"/>
  <c r="J230" i="13"/>
  <c r="I217" i="13"/>
  <c r="J217" i="13"/>
  <c r="I185" i="13"/>
  <c r="J185" i="13"/>
  <c r="H175" i="13"/>
  <c r="G175" i="13"/>
  <c r="I235" i="10"/>
  <c r="J235" i="10"/>
  <c r="F233" i="10"/>
  <c r="H233" i="10"/>
  <c r="I244" i="8"/>
  <c r="J244" i="8"/>
  <c r="I242" i="8"/>
  <c r="J242" i="8"/>
  <c r="I233" i="8"/>
  <c r="J233" i="8"/>
  <c r="I226" i="8"/>
  <c r="J226" i="8"/>
  <c r="H215" i="8"/>
  <c r="G215" i="8"/>
  <c r="G195" i="8"/>
  <c r="H195" i="8"/>
  <c r="G190" i="8"/>
  <c r="H190" i="8"/>
  <c r="G163" i="8"/>
  <c r="H163" i="8"/>
  <c r="G158" i="8"/>
  <c r="H158" i="8"/>
  <c r="G131" i="8"/>
  <c r="H131" i="8"/>
  <c r="G126" i="8"/>
  <c r="H126" i="8"/>
  <c r="G99" i="8"/>
  <c r="H99" i="8"/>
  <c r="G94" i="8"/>
  <c r="H94" i="8"/>
  <c r="F226" i="13"/>
  <c r="H226" i="13"/>
  <c r="G226" i="13"/>
  <c r="I226" i="13"/>
  <c r="J226" i="13"/>
  <c r="F170" i="13"/>
  <c r="H170" i="13"/>
  <c r="I170" i="13"/>
  <c r="J170" i="13"/>
  <c r="I144" i="13"/>
  <c r="J144" i="13"/>
  <c r="F138" i="13"/>
  <c r="H138" i="13"/>
  <c r="G138" i="13"/>
  <c r="I138" i="13"/>
  <c r="J138" i="13"/>
  <c r="G118" i="13"/>
  <c r="H118" i="13"/>
  <c r="G245" i="8"/>
  <c r="G231" i="8"/>
  <c r="I13" i="8"/>
  <c r="I12" i="8"/>
  <c r="G12" i="8"/>
  <c r="G13" i="8"/>
  <c r="H12" i="8"/>
  <c r="H13" i="8"/>
  <c r="G214" i="8"/>
  <c r="H214" i="8"/>
  <c r="H199" i="8"/>
  <c r="G199" i="8"/>
  <c r="H194" i="8"/>
  <c r="G194" i="8"/>
  <c r="H167" i="8"/>
  <c r="G167" i="8"/>
  <c r="H162" i="8"/>
  <c r="G162" i="8"/>
  <c r="H135" i="8"/>
  <c r="G135" i="8"/>
  <c r="H130" i="8"/>
  <c r="G130" i="8"/>
  <c r="H103" i="8"/>
  <c r="G103" i="8"/>
  <c r="H98" i="8"/>
  <c r="G98" i="8"/>
  <c r="I69" i="8"/>
  <c r="J69" i="8"/>
  <c r="F69" i="8"/>
  <c r="H69" i="8" s="1"/>
  <c r="F51" i="8"/>
  <c r="H51" i="8" s="1"/>
  <c r="I51" i="8"/>
  <c r="J51" i="8" s="1"/>
  <c r="I28" i="8"/>
  <c r="J28" i="8" s="1"/>
  <c r="F28" i="8"/>
  <c r="H28" i="8" s="1"/>
  <c r="H239" i="13"/>
  <c r="G239" i="13"/>
  <c r="H233" i="13"/>
  <c r="G233" i="13"/>
  <c r="H211" i="13"/>
  <c r="G211" i="13"/>
  <c r="I208" i="13"/>
  <c r="J208" i="13"/>
  <c r="H203" i="13"/>
  <c r="G203" i="13"/>
  <c r="I200" i="13"/>
  <c r="J200" i="13"/>
  <c r="H195" i="13"/>
  <c r="G195" i="13"/>
  <c r="I192" i="13"/>
  <c r="J192" i="13"/>
  <c r="H187" i="13"/>
  <c r="G187" i="13"/>
  <c r="H246" i="8"/>
  <c r="G242" i="8"/>
  <c r="G226" i="8"/>
  <c r="H220" i="8"/>
  <c r="G220" i="8"/>
  <c r="L12" i="8"/>
  <c r="L13" i="8"/>
  <c r="G219" i="8"/>
  <c r="H219" i="8"/>
  <c r="G203" i="8"/>
  <c r="H203" i="8"/>
  <c r="G198" i="8"/>
  <c r="H198" i="8"/>
  <c r="G171" i="8"/>
  <c r="H171" i="8"/>
  <c r="G166" i="8"/>
  <c r="H166" i="8"/>
  <c r="G139" i="8"/>
  <c r="H139" i="8"/>
  <c r="G134" i="8"/>
  <c r="H134" i="8"/>
  <c r="G107" i="8"/>
  <c r="H107" i="8"/>
  <c r="G102" i="8"/>
  <c r="H102" i="8"/>
  <c r="G237" i="13"/>
  <c r="F237" i="13"/>
  <c r="H237" i="13"/>
  <c r="I225" i="13"/>
  <c r="J225" i="13"/>
  <c r="H219" i="13"/>
  <c r="G219" i="13"/>
  <c r="I216" i="13"/>
  <c r="J216" i="13"/>
  <c r="I184" i="13"/>
  <c r="J184" i="13"/>
  <c r="F85" i="13"/>
  <c r="H85" i="13"/>
  <c r="G229" i="8"/>
  <c r="G222" i="8"/>
  <c r="I220" i="8"/>
  <c r="J220" i="8"/>
  <c r="H205" i="8"/>
  <c r="H218" i="8"/>
  <c r="G218" i="8"/>
  <c r="H202" i="8"/>
  <c r="G202" i="8"/>
  <c r="H175" i="8"/>
  <c r="G175" i="8"/>
  <c r="H170" i="8"/>
  <c r="G170" i="8"/>
  <c r="H143" i="8"/>
  <c r="G143" i="8"/>
  <c r="H138" i="8"/>
  <c r="G138" i="8"/>
  <c r="H111" i="8"/>
  <c r="G111" i="8"/>
  <c r="H106" i="8"/>
  <c r="G106" i="8"/>
  <c r="I176" i="13"/>
  <c r="J176" i="13"/>
  <c r="F157" i="13"/>
  <c r="H157" i="13"/>
  <c r="I141" i="13"/>
  <c r="J141" i="13"/>
  <c r="I80" i="13"/>
  <c r="J80" i="13" s="1"/>
  <c r="F74" i="13"/>
  <c r="H74" i="13" s="1"/>
  <c r="I74" i="13"/>
  <c r="J74" i="13" s="1"/>
  <c r="H107" i="10"/>
  <c r="G107" i="10"/>
  <c r="H207" i="8"/>
  <c r="G207" i="8"/>
  <c r="G179" i="8"/>
  <c r="H179" i="8"/>
  <c r="G174" i="8"/>
  <c r="H174" i="8"/>
  <c r="G147" i="8"/>
  <c r="H147" i="8"/>
  <c r="G142" i="8"/>
  <c r="H142" i="8"/>
  <c r="G115" i="8"/>
  <c r="H115" i="8"/>
  <c r="G110" i="8"/>
  <c r="H110" i="8"/>
  <c r="F12" i="8"/>
  <c r="F13" i="8"/>
  <c r="G242" i="13"/>
  <c r="H242" i="13"/>
  <c r="F210" i="13"/>
  <c r="H210" i="13"/>
  <c r="G210" i="13"/>
  <c r="I210" i="13"/>
  <c r="J210" i="13"/>
  <c r="F202" i="13"/>
  <c r="H202" i="13"/>
  <c r="G202" i="13"/>
  <c r="I202" i="13"/>
  <c r="J202" i="13"/>
  <c r="F194" i="13"/>
  <c r="H194" i="13"/>
  <c r="G194" i="13"/>
  <c r="I194" i="13"/>
  <c r="J194" i="13"/>
  <c r="F186" i="13"/>
  <c r="H186" i="13"/>
  <c r="G186" i="13"/>
  <c r="I186" i="13"/>
  <c r="J186" i="13"/>
  <c r="I148" i="13"/>
  <c r="J148" i="13"/>
  <c r="G206" i="8"/>
  <c r="H206" i="8"/>
  <c r="H183" i="8"/>
  <c r="G183" i="8"/>
  <c r="H178" i="8"/>
  <c r="G178" i="8"/>
  <c r="H151" i="8"/>
  <c r="G151" i="8"/>
  <c r="H146" i="8"/>
  <c r="G146" i="8"/>
  <c r="H119" i="8"/>
  <c r="G119" i="8"/>
  <c r="H114" i="8"/>
  <c r="G114" i="8"/>
  <c r="H87" i="8"/>
  <c r="G87" i="8"/>
  <c r="I60" i="8"/>
  <c r="J60" i="8" s="1"/>
  <c r="F60" i="8"/>
  <c r="H60" i="8" s="1"/>
  <c r="H227" i="13"/>
  <c r="G227" i="13"/>
  <c r="I224" i="13"/>
  <c r="J224" i="13"/>
  <c r="F218" i="13"/>
  <c r="H218" i="13"/>
  <c r="G218" i="13"/>
  <c r="I218" i="13"/>
  <c r="J218" i="13"/>
  <c r="H91" i="13"/>
  <c r="G91" i="13"/>
  <c r="F60" i="13"/>
  <c r="H60" i="13" s="1"/>
  <c r="I60" i="13"/>
  <c r="J60" i="13" s="1"/>
  <c r="I63" i="10"/>
  <c r="J63" i="10" s="1"/>
  <c r="F169" i="13"/>
  <c r="H169" i="13"/>
  <c r="G169" i="13"/>
  <c r="I157" i="13"/>
  <c r="J157" i="13"/>
  <c r="F93" i="13"/>
  <c r="H93" i="13"/>
  <c r="I88" i="13"/>
  <c r="J88" i="13"/>
  <c r="I85" i="13"/>
  <c r="J85" i="13"/>
  <c r="F82" i="13"/>
  <c r="H82" i="13"/>
  <c r="I82" i="13"/>
  <c r="J82" i="13"/>
  <c r="H46" i="13"/>
  <c r="F30" i="13"/>
  <c r="I30" i="13"/>
  <c r="F133" i="10"/>
  <c r="H133" i="10"/>
  <c r="G216" i="8"/>
  <c r="G208" i="8"/>
  <c r="G200" i="8"/>
  <c r="G192" i="8"/>
  <c r="G184" i="8"/>
  <c r="G176" i="8"/>
  <c r="G168" i="8"/>
  <c r="G160" i="8"/>
  <c r="H212" i="8"/>
  <c r="H204" i="8"/>
  <c r="H196" i="8"/>
  <c r="H188" i="8"/>
  <c r="H180" i="8"/>
  <c r="H172" i="8"/>
  <c r="H164" i="8"/>
  <c r="H156" i="8"/>
  <c r="H148" i="8"/>
  <c r="H140" i="8"/>
  <c r="H132" i="8"/>
  <c r="H124" i="8"/>
  <c r="H116" i="8"/>
  <c r="H108" i="8"/>
  <c r="H100" i="8"/>
  <c r="H92" i="8"/>
  <c r="G225" i="13"/>
  <c r="G224" i="13"/>
  <c r="G217" i="13"/>
  <c r="G216" i="13"/>
  <c r="G209" i="13"/>
  <c r="G208" i="13"/>
  <c r="G201" i="13"/>
  <c r="G200" i="13"/>
  <c r="G193" i="13"/>
  <c r="G192" i="13"/>
  <c r="G185" i="13"/>
  <c r="G184" i="13"/>
  <c r="G180" i="13"/>
  <c r="H180" i="13"/>
  <c r="G176" i="13"/>
  <c r="G173" i="13"/>
  <c r="F173" i="13"/>
  <c r="H173" i="13"/>
  <c r="G159" i="13"/>
  <c r="H159" i="13"/>
  <c r="F153" i="13"/>
  <c r="H153" i="13"/>
  <c r="G153" i="13"/>
  <c r="G144" i="13"/>
  <c r="F141" i="13"/>
  <c r="H141" i="13"/>
  <c r="I136" i="13"/>
  <c r="J136" i="13"/>
  <c r="I133" i="13"/>
  <c r="J133" i="13"/>
  <c r="F130" i="13"/>
  <c r="H130" i="13"/>
  <c r="G130" i="13"/>
  <c r="I130" i="13"/>
  <c r="J130" i="13"/>
  <c r="H86" i="13"/>
  <c r="F77" i="13"/>
  <c r="G77" i="13" s="1"/>
  <c r="I69" i="13"/>
  <c r="J69" i="13"/>
  <c r="F66" i="13"/>
  <c r="G66" i="13" s="1"/>
  <c r="I66" i="13"/>
  <c r="J66" i="13"/>
  <c r="O12" i="13"/>
  <c r="O13" i="13"/>
  <c r="G50" i="13"/>
  <c r="F213" i="10"/>
  <c r="H213" i="10"/>
  <c r="I213" i="10"/>
  <c r="J213" i="10"/>
  <c r="I96" i="10"/>
  <c r="J96" i="10"/>
  <c r="J13" i="8"/>
  <c r="E13" i="8"/>
  <c r="I242" i="13"/>
  <c r="J242" i="13"/>
  <c r="G235" i="13"/>
  <c r="H231" i="13"/>
  <c r="G229" i="13"/>
  <c r="F229" i="13"/>
  <c r="H229" i="13"/>
  <c r="I221" i="13"/>
  <c r="J221" i="13"/>
  <c r="I213" i="13"/>
  <c r="J213" i="13"/>
  <c r="I205" i="13"/>
  <c r="J205" i="13"/>
  <c r="I197" i="13"/>
  <c r="J197" i="13"/>
  <c r="I189" i="13"/>
  <c r="J189" i="13"/>
  <c r="F177" i="13"/>
  <c r="H177" i="13"/>
  <c r="G136" i="13"/>
  <c r="F133" i="13"/>
  <c r="H133" i="13"/>
  <c r="I128" i="13"/>
  <c r="J128" i="13"/>
  <c r="I125" i="13"/>
  <c r="J125" i="13"/>
  <c r="F122" i="13"/>
  <c r="H122" i="13"/>
  <c r="G122" i="13"/>
  <c r="I122" i="13"/>
  <c r="J122" i="13"/>
  <c r="F69" i="13"/>
  <c r="H69" i="13" s="1"/>
  <c r="I64" i="13"/>
  <c r="J64" i="13" s="1"/>
  <c r="H246" i="10"/>
  <c r="G246" i="10"/>
  <c r="I224" i="10"/>
  <c r="J224" i="10"/>
  <c r="G122" i="10"/>
  <c r="H122" i="10"/>
  <c r="I234" i="13"/>
  <c r="J234" i="13"/>
  <c r="G232" i="13"/>
  <c r="G222" i="13"/>
  <c r="G220" i="13"/>
  <c r="G214" i="13"/>
  <c r="G212" i="13"/>
  <c r="G206" i="13"/>
  <c r="G204" i="13"/>
  <c r="G198" i="13"/>
  <c r="G196" i="13"/>
  <c r="G190" i="13"/>
  <c r="G188" i="13"/>
  <c r="G182" i="13"/>
  <c r="F178" i="13"/>
  <c r="I178" i="13"/>
  <c r="J178" i="13"/>
  <c r="G164" i="13"/>
  <c r="H164" i="13"/>
  <c r="G160" i="13"/>
  <c r="F154" i="13"/>
  <c r="I154" i="13"/>
  <c r="J154" i="13"/>
  <c r="F149" i="13"/>
  <c r="H149" i="13"/>
  <c r="G128" i="13"/>
  <c r="F125" i="13"/>
  <c r="H125" i="13"/>
  <c r="G123" i="13"/>
  <c r="I120" i="13"/>
  <c r="J120" i="13"/>
  <c r="I117" i="13"/>
  <c r="J117" i="13"/>
  <c r="F114" i="13"/>
  <c r="H114" i="13"/>
  <c r="G114" i="13"/>
  <c r="I114" i="13"/>
  <c r="J114" i="13"/>
  <c r="F224" i="10"/>
  <c r="H224" i="10"/>
  <c r="I204" i="10"/>
  <c r="J204" i="10"/>
  <c r="G199" i="10"/>
  <c r="H199" i="10"/>
  <c r="F101" i="10"/>
  <c r="H101" i="10"/>
  <c r="I235" i="13"/>
  <c r="J235" i="13"/>
  <c r="G181" i="13"/>
  <c r="F181" i="13"/>
  <c r="H181" i="13"/>
  <c r="F161" i="13"/>
  <c r="H161" i="13"/>
  <c r="G151" i="13"/>
  <c r="H151" i="13"/>
  <c r="F145" i="13"/>
  <c r="H145" i="13"/>
  <c r="G145" i="13"/>
  <c r="F117" i="13"/>
  <c r="H117" i="13"/>
  <c r="I112" i="13"/>
  <c r="J112" i="13"/>
  <c r="I109" i="13"/>
  <c r="J109" i="13"/>
  <c r="F106" i="13"/>
  <c r="H106" i="13"/>
  <c r="G106" i="13"/>
  <c r="I106" i="13"/>
  <c r="J106" i="13"/>
  <c r="E12" i="13"/>
  <c r="E13" i="13"/>
  <c r="I240" i="10"/>
  <c r="J240" i="10"/>
  <c r="F229" i="10"/>
  <c r="H229" i="10"/>
  <c r="G229" i="10"/>
  <c r="I229" i="10"/>
  <c r="J229" i="10"/>
  <c r="H139" i="10"/>
  <c r="G139" i="10"/>
  <c r="I238" i="13"/>
  <c r="J238" i="13"/>
  <c r="G234" i="13"/>
  <c r="G221" i="13"/>
  <c r="F221" i="13"/>
  <c r="H221" i="13"/>
  <c r="F213" i="13"/>
  <c r="H213" i="13"/>
  <c r="G205" i="13"/>
  <c r="F205" i="13"/>
  <c r="H205" i="13"/>
  <c r="F197" i="13"/>
  <c r="H197" i="13"/>
  <c r="G189" i="13"/>
  <c r="F189" i="13"/>
  <c r="H189" i="13"/>
  <c r="I172" i="13"/>
  <c r="J172" i="13"/>
  <c r="G171" i="13"/>
  <c r="G166" i="13"/>
  <c r="F162" i="13"/>
  <c r="H162" i="13"/>
  <c r="I162" i="13"/>
  <c r="J162" i="13"/>
  <c r="G147" i="13"/>
  <c r="F109" i="13"/>
  <c r="H109" i="13"/>
  <c r="G107" i="13"/>
  <c r="I104" i="13"/>
  <c r="J104" i="13"/>
  <c r="I101" i="13"/>
  <c r="J101" i="13"/>
  <c r="F98" i="13"/>
  <c r="H98" i="13"/>
  <c r="G98" i="13"/>
  <c r="I98" i="13"/>
  <c r="J98" i="13"/>
  <c r="M13" i="13"/>
  <c r="G240" i="10"/>
  <c r="F240" i="10"/>
  <c r="H240" i="10"/>
  <c r="G231" i="10"/>
  <c r="H231" i="10"/>
  <c r="H210" i="10"/>
  <c r="G210" i="10"/>
  <c r="F201" i="10"/>
  <c r="H201" i="10"/>
  <c r="G201" i="10"/>
  <c r="H187" i="10"/>
  <c r="G187" i="10"/>
  <c r="I128" i="10"/>
  <c r="J128" i="10"/>
  <c r="F46" i="10"/>
  <c r="H46" i="10" s="1"/>
  <c r="F40" i="10"/>
  <c r="I40" i="10"/>
  <c r="J40" i="10" s="1"/>
  <c r="G240" i="13"/>
  <c r="I227" i="13"/>
  <c r="J227" i="13"/>
  <c r="I219" i="13"/>
  <c r="J219" i="13"/>
  <c r="I211" i="13"/>
  <c r="J211" i="13"/>
  <c r="I203" i="13"/>
  <c r="J203" i="13"/>
  <c r="I195" i="13"/>
  <c r="J195" i="13"/>
  <c r="G172" i="13"/>
  <c r="H172" i="13"/>
  <c r="G168" i="13"/>
  <c r="G165" i="13"/>
  <c r="F165" i="13"/>
  <c r="H165" i="13"/>
  <c r="F146" i="13"/>
  <c r="I146" i="13"/>
  <c r="J146" i="13"/>
  <c r="G104" i="13"/>
  <c r="F101" i="13"/>
  <c r="H101" i="13"/>
  <c r="I96" i="13"/>
  <c r="J96" i="13"/>
  <c r="I93" i="13"/>
  <c r="J93" i="13"/>
  <c r="F90" i="13"/>
  <c r="H90" i="13"/>
  <c r="I90" i="13"/>
  <c r="J90" i="13"/>
  <c r="F245" i="10"/>
  <c r="H245" i="10"/>
  <c r="G245" i="10"/>
  <c r="I245" i="10"/>
  <c r="J245" i="10"/>
  <c r="F181" i="10"/>
  <c r="H181" i="10"/>
  <c r="G181" i="10"/>
  <c r="I181" i="10"/>
  <c r="J181" i="10"/>
  <c r="I133" i="10"/>
  <c r="J133" i="10"/>
  <c r="G90" i="10"/>
  <c r="H90" i="10"/>
  <c r="G56" i="13"/>
  <c r="H235" i="10"/>
  <c r="G235" i="10"/>
  <c r="I233" i="10"/>
  <c r="J233" i="10"/>
  <c r="I201" i="10"/>
  <c r="J201" i="10"/>
  <c r="F189" i="10"/>
  <c r="H189" i="10"/>
  <c r="G189" i="10"/>
  <c r="I189" i="10"/>
  <c r="J189" i="10"/>
  <c r="G178" i="10"/>
  <c r="H178" i="10"/>
  <c r="G170" i="10"/>
  <c r="H170" i="10"/>
  <c r="G162" i="10"/>
  <c r="H162" i="10"/>
  <c r="G154" i="10"/>
  <c r="H154" i="10"/>
  <c r="G146" i="10"/>
  <c r="H146" i="10"/>
  <c r="F125" i="10"/>
  <c r="H125" i="10"/>
  <c r="I120" i="10"/>
  <c r="J120" i="10"/>
  <c r="G114" i="10"/>
  <c r="H114" i="10"/>
  <c r="F93" i="10"/>
  <c r="H93" i="10"/>
  <c r="I88" i="10"/>
  <c r="J88" i="10"/>
  <c r="H156" i="13"/>
  <c r="H148" i="13"/>
  <c r="H140" i="13"/>
  <c r="G137" i="13"/>
  <c r="H132" i="13"/>
  <c r="G129" i="13"/>
  <c r="H124" i="13"/>
  <c r="G121" i="13"/>
  <c r="H116" i="13"/>
  <c r="G113" i="13"/>
  <c r="H108" i="13"/>
  <c r="G105" i="13"/>
  <c r="H100" i="13"/>
  <c r="G97" i="13"/>
  <c r="H92" i="13"/>
  <c r="G89" i="13"/>
  <c r="H84" i="13"/>
  <c r="I44" i="13"/>
  <c r="J44" i="13" s="1"/>
  <c r="I48" i="13"/>
  <c r="J48" i="13" s="1"/>
  <c r="H13" i="13"/>
  <c r="F40" i="13"/>
  <c r="H40" i="13" s="1"/>
  <c r="G241" i="10"/>
  <c r="G225" i="10"/>
  <c r="H211" i="10"/>
  <c r="G211" i="10"/>
  <c r="G208" i="10"/>
  <c r="F193" i="10"/>
  <c r="H193" i="10"/>
  <c r="G193" i="10"/>
  <c r="G191" i="10"/>
  <c r="H191" i="10"/>
  <c r="H179" i="10"/>
  <c r="G179" i="10"/>
  <c r="H171" i="10"/>
  <c r="G171" i="10"/>
  <c r="H163" i="10"/>
  <c r="G163" i="10"/>
  <c r="H155" i="10"/>
  <c r="G155" i="10"/>
  <c r="I149" i="10"/>
  <c r="J149" i="10"/>
  <c r="H147" i="10"/>
  <c r="G147" i="10"/>
  <c r="I141" i="10"/>
  <c r="J141" i="10"/>
  <c r="H115" i="10"/>
  <c r="G115" i="10"/>
  <c r="I109" i="10"/>
  <c r="J109" i="10"/>
  <c r="F77" i="10"/>
  <c r="H77" i="10" s="1"/>
  <c r="G238" i="6"/>
  <c r="H238" i="6"/>
  <c r="H143" i="13"/>
  <c r="H135" i="13"/>
  <c r="H127" i="13"/>
  <c r="H119" i="13"/>
  <c r="H111" i="13"/>
  <c r="H103" i="13"/>
  <c r="H95" i="13"/>
  <c r="H87" i="13"/>
  <c r="H71" i="13"/>
  <c r="H243" i="10"/>
  <c r="G243" i="10"/>
  <c r="I241" i="10"/>
  <c r="J241" i="10"/>
  <c r="G238" i="10"/>
  <c r="H227" i="10"/>
  <c r="G227" i="10"/>
  <c r="I225" i="10"/>
  <c r="J225" i="10"/>
  <c r="G222" i="10"/>
  <c r="I217" i="10"/>
  <c r="J217" i="10"/>
  <c r="F205" i="10"/>
  <c r="H205" i="10"/>
  <c r="I205" i="10"/>
  <c r="J205" i="10"/>
  <c r="G194" i="10"/>
  <c r="I185" i="10"/>
  <c r="J185" i="10"/>
  <c r="F173" i="10"/>
  <c r="H173" i="10"/>
  <c r="I173" i="10"/>
  <c r="J173" i="10"/>
  <c r="F165" i="10"/>
  <c r="H165" i="10"/>
  <c r="G165" i="10"/>
  <c r="I165" i="10"/>
  <c r="J165" i="10"/>
  <c r="F157" i="10"/>
  <c r="H157" i="10"/>
  <c r="I157" i="10"/>
  <c r="J157" i="10"/>
  <c r="F149" i="10"/>
  <c r="H149" i="10"/>
  <c r="G149" i="10"/>
  <c r="F141" i="10"/>
  <c r="H141" i="10"/>
  <c r="G141" i="10"/>
  <c r="I136" i="10"/>
  <c r="J136" i="10"/>
  <c r="G130" i="10"/>
  <c r="H130" i="10"/>
  <c r="F109" i="10"/>
  <c r="H109" i="10"/>
  <c r="G109" i="10"/>
  <c r="I104" i="10"/>
  <c r="J104" i="10"/>
  <c r="G98" i="10"/>
  <c r="H98" i="10"/>
  <c r="G13" i="10"/>
  <c r="G12" i="10"/>
  <c r="F28" i="13"/>
  <c r="G28" i="13" s="1"/>
  <c r="I243" i="10"/>
  <c r="J243" i="10"/>
  <c r="F237" i="10"/>
  <c r="H237" i="10"/>
  <c r="G237" i="10"/>
  <c r="I237" i="10"/>
  <c r="J237" i="10"/>
  <c r="I227" i="10"/>
  <c r="J227" i="10"/>
  <c r="F221" i="10"/>
  <c r="H221" i="10"/>
  <c r="G221" i="10"/>
  <c r="I221" i="10"/>
  <c r="J221" i="10"/>
  <c r="F217" i="10"/>
  <c r="H217" i="10"/>
  <c r="G215" i="10"/>
  <c r="H215" i="10"/>
  <c r="H203" i="10"/>
  <c r="G203" i="10"/>
  <c r="F185" i="10"/>
  <c r="H185" i="10"/>
  <c r="G183" i="10"/>
  <c r="H183" i="10"/>
  <c r="H123" i="10"/>
  <c r="G123" i="10"/>
  <c r="I117" i="10"/>
  <c r="J117" i="10"/>
  <c r="H91" i="10"/>
  <c r="G91" i="10"/>
  <c r="I85" i="10"/>
  <c r="J85" i="10"/>
  <c r="G239" i="10"/>
  <c r="H239" i="10"/>
  <c r="F232" i="10"/>
  <c r="H232" i="10"/>
  <c r="G223" i="10"/>
  <c r="H223" i="10"/>
  <c r="F197" i="10"/>
  <c r="H197" i="10"/>
  <c r="G197" i="10"/>
  <c r="I197" i="10"/>
  <c r="J197" i="10"/>
  <c r="I176" i="10"/>
  <c r="J176" i="10"/>
  <c r="I168" i="10"/>
  <c r="J168" i="10"/>
  <c r="I160" i="10"/>
  <c r="J160" i="10"/>
  <c r="I152" i="10"/>
  <c r="J152" i="10"/>
  <c r="I144" i="10"/>
  <c r="J144" i="10"/>
  <c r="G138" i="10"/>
  <c r="H138" i="10"/>
  <c r="F117" i="10"/>
  <c r="H117" i="10"/>
  <c r="G117" i="10"/>
  <c r="I112" i="10"/>
  <c r="J112" i="10"/>
  <c r="G106" i="10"/>
  <c r="H106" i="10"/>
  <c r="F85" i="10"/>
  <c r="H85" i="10"/>
  <c r="G85" i="10"/>
  <c r="I80" i="10"/>
  <c r="J80" i="10" s="1"/>
  <c r="I38" i="13"/>
  <c r="J38" i="13" s="1"/>
  <c r="G13" i="13"/>
  <c r="G12" i="13"/>
  <c r="G52" i="13"/>
  <c r="F32" i="13"/>
  <c r="H32" i="13" s="1"/>
  <c r="H219" i="10"/>
  <c r="G219" i="10"/>
  <c r="F209" i="10"/>
  <c r="H209" i="10"/>
  <c r="G207" i="10"/>
  <c r="H207" i="10"/>
  <c r="H195" i="10"/>
  <c r="G195" i="10"/>
  <c r="G176" i="10"/>
  <c r="G168" i="10"/>
  <c r="H131" i="10"/>
  <c r="G131" i="10"/>
  <c r="G112" i="10"/>
  <c r="H99" i="10"/>
  <c r="G99" i="10"/>
  <c r="J12" i="10"/>
  <c r="J13" i="10"/>
  <c r="F30" i="10"/>
  <c r="H30" i="10" s="1"/>
  <c r="F24" i="10"/>
  <c r="H24" i="10" s="1"/>
  <c r="I24" i="10"/>
  <c r="F216" i="10"/>
  <c r="H216" i="10"/>
  <c r="F208" i="10"/>
  <c r="H208" i="10"/>
  <c r="F200" i="10"/>
  <c r="H200" i="10"/>
  <c r="F192" i="10"/>
  <c r="H192" i="10"/>
  <c r="F184" i="10"/>
  <c r="H184" i="10"/>
  <c r="F176" i="10"/>
  <c r="H176" i="10"/>
  <c r="F168" i="10"/>
  <c r="H168" i="10"/>
  <c r="F160" i="10"/>
  <c r="H160" i="10"/>
  <c r="F152" i="10"/>
  <c r="H152" i="10"/>
  <c r="I145" i="10"/>
  <c r="J145" i="10"/>
  <c r="F144" i="10"/>
  <c r="H144" i="10"/>
  <c r="I137" i="10"/>
  <c r="J137" i="10"/>
  <c r="F136" i="10"/>
  <c r="H136" i="10"/>
  <c r="I129" i="10"/>
  <c r="J129" i="10"/>
  <c r="F128" i="10"/>
  <c r="H128" i="10"/>
  <c r="I121" i="10"/>
  <c r="J121" i="10"/>
  <c r="F120" i="10"/>
  <c r="H120" i="10"/>
  <c r="I113" i="10"/>
  <c r="J113" i="10"/>
  <c r="F112" i="10"/>
  <c r="H112" i="10"/>
  <c r="I105" i="10"/>
  <c r="J105" i="10"/>
  <c r="F104" i="10"/>
  <c r="H104" i="10"/>
  <c r="I97" i="10"/>
  <c r="J97" i="10"/>
  <c r="F96" i="10"/>
  <c r="H96" i="10"/>
  <c r="I89" i="10"/>
  <c r="J89" i="10"/>
  <c r="F88" i="10"/>
  <c r="H88" i="10"/>
  <c r="I81" i="10"/>
  <c r="J81" i="10" s="1"/>
  <c r="F80" i="10"/>
  <c r="H80" i="10"/>
  <c r="I244" i="6"/>
  <c r="J244" i="6"/>
  <c r="G230" i="6"/>
  <c r="H230" i="6"/>
  <c r="I220" i="6"/>
  <c r="J220" i="6"/>
  <c r="K12" i="6"/>
  <c r="K13" i="6"/>
  <c r="D13" i="6"/>
  <c r="D12" i="6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N13" i="6"/>
  <c r="N12" i="6"/>
  <c r="F216" i="6"/>
  <c r="H216" i="6"/>
  <c r="G216" i="6"/>
  <c r="F208" i="6"/>
  <c r="H208" i="6"/>
  <c r="G208" i="6"/>
  <c r="F200" i="6"/>
  <c r="H200" i="6"/>
  <c r="F192" i="6"/>
  <c r="H192" i="6"/>
  <c r="F184" i="6"/>
  <c r="H184" i="6"/>
  <c r="G184" i="6"/>
  <c r="F176" i="6"/>
  <c r="H176" i="6"/>
  <c r="G176" i="6"/>
  <c r="F168" i="6"/>
  <c r="H168" i="6"/>
  <c r="F160" i="6"/>
  <c r="H160" i="6"/>
  <c r="F152" i="6"/>
  <c r="H152" i="6"/>
  <c r="G152" i="6"/>
  <c r="F144" i="6"/>
  <c r="H144" i="6"/>
  <c r="G144" i="6"/>
  <c r="F130" i="6"/>
  <c r="H130" i="6"/>
  <c r="I130" i="6"/>
  <c r="J130" i="6"/>
  <c r="F124" i="6"/>
  <c r="H124" i="6"/>
  <c r="G124" i="6"/>
  <c r="I124" i="6"/>
  <c r="J124" i="6"/>
  <c r="F98" i="6"/>
  <c r="H98" i="6"/>
  <c r="I98" i="6"/>
  <c r="J98" i="6"/>
  <c r="F92" i="6"/>
  <c r="H92" i="6"/>
  <c r="I92" i="6"/>
  <c r="J92" i="6"/>
  <c r="F66" i="6"/>
  <c r="I66" i="6"/>
  <c r="J66" i="6" s="1"/>
  <c r="F60" i="6"/>
  <c r="H60" i="6" s="1"/>
  <c r="I60" i="6"/>
  <c r="J60" i="6" s="1"/>
  <c r="F28" i="6"/>
  <c r="H28" i="6" s="1"/>
  <c r="I28" i="6"/>
  <c r="J28" i="6"/>
  <c r="H175" i="10"/>
  <c r="H167" i="10"/>
  <c r="H159" i="10"/>
  <c r="H151" i="10"/>
  <c r="H143" i="10"/>
  <c r="G140" i="10"/>
  <c r="H135" i="10"/>
  <c r="G132" i="10"/>
  <c r="H127" i="10"/>
  <c r="G124" i="10"/>
  <c r="H119" i="10"/>
  <c r="G116" i="10"/>
  <c r="H111" i="10"/>
  <c r="G108" i="10"/>
  <c r="H103" i="10"/>
  <c r="G100" i="10"/>
  <c r="H95" i="10"/>
  <c r="G92" i="10"/>
  <c r="I90" i="10"/>
  <c r="J90" i="10"/>
  <c r="H87" i="10"/>
  <c r="I70" i="10"/>
  <c r="J70" i="10" s="1"/>
  <c r="I57" i="10"/>
  <c r="J57" i="10" s="1"/>
  <c r="H13" i="10"/>
  <c r="F44" i="10"/>
  <c r="H44" i="10" s="1"/>
  <c r="F28" i="10"/>
  <c r="I28" i="10"/>
  <c r="J28" i="10" s="1"/>
  <c r="F22" i="10"/>
  <c r="F225" i="6"/>
  <c r="H225" i="6"/>
  <c r="I225" i="6"/>
  <c r="J225" i="6"/>
  <c r="G223" i="6"/>
  <c r="J13" i="6"/>
  <c r="J12" i="6"/>
  <c r="N13" i="10"/>
  <c r="N12" i="10"/>
  <c r="I46" i="10"/>
  <c r="J46" i="10" s="1"/>
  <c r="I30" i="10"/>
  <c r="J30" i="10" s="1"/>
  <c r="F48" i="10"/>
  <c r="H48" i="10" s="1"/>
  <c r="H32" i="10"/>
  <c r="F233" i="6"/>
  <c r="H233" i="6"/>
  <c r="G233" i="6"/>
  <c r="I233" i="6"/>
  <c r="J233" i="6"/>
  <c r="I214" i="6"/>
  <c r="J214" i="6"/>
  <c r="I206" i="6"/>
  <c r="J206" i="6"/>
  <c r="I198" i="6"/>
  <c r="J198" i="6"/>
  <c r="I190" i="6"/>
  <c r="J190" i="6"/>
  <c r="I182" i="6"/>
  <c r="J182" i="6"/>
  <c r="I174" i="6"/>
  <c r="J174" i="6"/>
  <c r="I166" i="6"/>
  <c r="J166" i="6"/>
  <c r="I158" i="6"/>
  <c r="J158" i="6"/>
  <c r="I150" i="6"/>
  <c r="J150" i="6"/>
  <c r="I142" i="6"/>
  <c r="J142" i="6"/>
  <c r="I134" i="6"/>
  <c r="J134" i="6"/>
  <c r="I126" i="6"/>
  <c r="J126" i="6"/>
  <c r="I118" i="6"/>
  <c r="J118" i="6"/>
  <c r="I110" i="6"/>
  <c r="J110" i="6"/>
  <c r="I102" i="6"/>
  <c r="J102" i="6"/>
  <c r="I94" i="6"/>
  <c r="J94" i="6"/>
  <c r="I86" i="6"/>
  <c r="J86" i="6"/>
  <c r="I70" i="6"/>
  <c r="J70" i="6" s="1"/>
  <c r="I62" i="6"/>
  <c r="J62" i="6" s="1"/>
  <c r="I38" i="6"/>
  <c r="J38" i="6" s="1"/>
  <c r="I30" i="6"/>
  <c r="J30" i="6" s="1"/>
  <c r="I22" i="6"/>
  <c r="I219" i="10"/>
  <c r="J219" i="10"/>
  <c r="I211" i="10"/>
  <c r="J211" i="10"/>
  <c r="I203" i="10"/>
  <c r="J203" i="10"/>
  <c r="I195" i="10"/>
  <c r="J195" i="10"/>
  <c r="I187" i="10"/>
  <c r="J187" i="10"/>
  <c r="I179" i="10"/>
  <c r="J179" i="10"/>
  <c r="I171" i="10"/>
  <c r="J171" i="10"/>
  <c r="I163" i="10"/>
  <c r="J163" i="10"/>
  <c r="I155" i="10"/>
  <c r="J155" i="10"/>
  <c r="I147" i="10"/>
  <c r="J147" i="10"/>
  <c r="I139" i="10"/>
  <c r="J139" i="10"/>
  <c r="I131" i="10"/>
  <c r="J131" i="10"/>
  <c r="I123" i="10"/>
  <c r="J123" i="10"/>
  <c r="I115" i="10"/>
  <c r="J115" i="10"/>
  <c r="I107" i="10"/>
  <c r="J107" i="10"/>
  <c r="I99" i="10"/>
  <c r="J99" i="10"/>
  <c r="I91" i="10"/>
  <c r="J91" i="10"/>
  <c r="I83" i="10"/>
  <c r="J83" i="10" s="1"/>
  <c r="I77" i="10"/>
  <c r="J77" i="10" s="1"/>
  <c r="I53" i="10"/>
  <c r="J53" i="10" s="1"/>
  <c r="I45" i="10"/>
  <c r="J45" i="10" s="1"/>
  <c r="F241" i="6"/>
  <c r="H241" i="6"/>
  <c r="G241" i="6"/>
  <c r="I241" i="6"/>
  <c r="J241" i="6"/>
  <c r="I228" i="6"/>
  <c r="J228" i="6"/>
  <c r="O13" i="6"/>
  <c r="O12" i="6"/>
  <c r="M13" i="6"/>
  <c r="M12" i="6"/>
  <c r="I78" i="10"/>
  <c r="J78" i="10"/>
  <c r="K12" i="10"/>
  <c r="E12" i="10"/>
  <c r="E13" i="10"/>
  <c r="H52" i="10"/>
  <c r="I52" i="10"/>
  <c r="J52" i="10" s="1"/>
  <c r="F36" i="10"/>
  <c r="I36" i="10"/>
  <c r="J36" i="10" s="1"/>
  <c r="I236" i="6"/>
  <c r="J236" i="6"/>
  <c r="H298" i="4"/>
  <c r="I298" i="4"/>
  <c r="F298" i="4"/>
  <c r="J298" i="4"/>
  <c r="L298" i="4"/>
  <c r="G39" i="10"/>
  <c r="F244" i="6"/>
  <c r="H244" i="6"/>
  <c r="F236" i="6"/>
  <c r="H236" i="6"/>
  <c r="F228" i="6"/>
  <c r="H228" i="6"/>
  <c r="F220" i="6"/>
  <c r="H220" i="6"/>
  <c r="G212" i="6"/>
  <c r="G193" i="6"/>
  <c r="H193" i="6"/>
  <c r="G185" i="6"/>
  <c r="H185" i="6"/>
  <c r="G177" i="6"/>
  <c r="H177" i="6"/>
  <c r="G169" i="6"/>
  <c r="H169" i="6"/>
  <c r="G161" i="6"/>
  <c r="H161" i="6"/>
  <c r="G153" i="6"/>
  <c r="H153" i="6"/>
  <c r="G145" i="6"/>
  <c r="H145" i="6"/>
  <c r="H131" i="6"/>
  <c r="G131" i="6"/>
  <c r="H99" i="6"/>
  <c r="G99" i="6"/>
  <c r="H35" i="6"/>
  <c r="G35" i="6"/>
  <c r="K317" i="4"/>
  <c r="G317" i="4"/>
  <c r="L317" i="4"/>
  <c r="K285" i="4"/>
  <c r="L285" i="4"/>
  <c r="G285" i="4"/>
  <c r="G245" i="6"/>
  <c r="F242" i="6"/>
  <c r="H240" i="6"/>
  <c r="G237" i="6"/>
  <c r="F234" i="6"/>
  <c r="H232" i="6"/>
  <c r="G229" i="6"/>
  <c r="F226" i="6"/>
  <c r="H224" i="6"/>
  <c r="G221" i="6"/>
  <c r="F215" i="6"/>
  <c r="H215" i="6"/>
  <c r="G207" i="6"/>
  <c r="F207" i="6"/>
  <c r="H207" i="6"/>
  <c r="G199" i="6"/>
  <c r="F199" i="6"/>
  <c r="H199" i="6"/>
  <c r="F191" i="6"/>
  <c r="H191" i="6"/>
  <c r="F183" i="6"/>
  <c r="H183" i="6"/>
  <c r="G175" i="6"/>
  <c r="F175" i="6"/>
  <c r="H175" i="6"/>
  <c r="G167" i="6"/>
  <c r="F167" i="6"/>
  <c r="H167" i="6"/>
  <c r="H123" i="6"/>
  <c r="G123" i="6"/>
  <c r="H91" i="6"/>
  <c r="G91" i="6"/>
  <c r="H59" i="6"/>
  <c r="G59" i="6"/>
  <c r="F328" i="4"/>
  <c r="K328" i="4"/>
  <c r="H328" i="4"/>
  <c r="J328" i="4"/>
  <c r="G313" i="4"/>
  <c r="L313" i="4"/>
  <c r="K313" i="4"/>
  <c r="F289" i="4"/>
  <c r="H289" i="4"/>
  <c r="J289" i="4"/>
  <c r="I289" i="4"/>
  <c r="K289" i="4"/>
  <c r="E12" i="6"/>
  <c r="G13" i="6"/>
  <c r="F12" i="6"/>
  <c r="L322" i="4"/>
  <c r="G322" i="4"/>
  <c r="K322" i="4"/>
  <c r="K293" i="4"/>
  <c r="L293" i="4"/>
  <c r="G293" i="4"/>
  <c r="H282" i="4"/>
  <c r="I282" i="4"/>
  <c r="F282" i="4"/>
  <c r="J282" i="4"/>
  <c r="L282" i="4"/>
  <c r="H115" i="6"/>
  <c r="G115" i="6"/>
  <c r="H83" i="6"/>
  <c r="G83" i="6"/>
  <c r="H51" i="6"/>
  <c r="G51" i="6"/>
  <c r="H314" i="4"/>
  <c r="F314" i="4"/>
  <c r="J314" i="4"/>
  <c r="K314" i="4"/>
  <c r="L314" i="4"/>
  <c r="F297" i="4"/>
  <c r="H297" i="4"/>
  <c r="I297" i="4"/>
  <c r="J297" i="4"/>
  <c r="L297" i="4"/>
  <c r="G306" i="4"/>
  <c r="K306" i="4"/>
  <c r="L306" i="4"/>
  <c r="G299" i="4"/>
  <c r="K299" i="4"/>
  <c r="L299" i="4"/>
  <c r="I284" i="4"/>
  <c r="J284" i="4"/>
  <c r="H284" i="4"/>
  <c r="F284" i="4"/>
  <c r="I278" i="4"/>
  <c r="F278" i="4"/>
  <c r="H278" i="4"/>
  <c r="J278" i="4"/>
  <c r="K278" i="4"/>
  <c r="L278" i="4"/>
  <c r="F266" i="4"/>
  <c r="H266" i="4"/>
  <c r="I266" i="4"/>
  <c r="J266" i="4"/>
  <c r="K266" i="4"/>
  <c r="L266" i="4"/>
  <c r="G41" i="10"/>
  <c r="G33" i="10"/>
  <c r="I239" i="6"/>
  <c r="J239" i="6"/>
  <c r="I231" i="6"/>
  <c r="J231" i="6"/>
  <c r="I223" i="6"/>
  <c r="J223" i="6"/>
  <c r="G204" i="6"/>
  <c r="F187" i="6"/>
  <c r="H187" i="6"/>
  <c r="F179" i="6"/>
  <c r="H179" i="6"/>
  <c r="G179" i="6"/>
  <c r="F171" i="6"/>
  <c r="H171" i="6"/>
  <c r="G171" i="6"/>
  <c r="H139" i="6"/>
  <c r="G139" i="6"/>
  <c r="H107" i="6"/>
  <c r="G107" i="6"/>
  <c r="G75" i="6"/>
  <c r="I323" i="4"/>
  <c r="F323" i="4"/>
  <c r="J323" i="4"/>
  <c r="K323" i="4"/>
  <c r="L323" i="4"/>
  <c r="K292" i="4"/>
  <c r="G292" i="4"/>
  <c r="L292" i="4"/>
  <c r="I216" i="6"/>
  <c r="J216" i="6"/>
  <c r="I208" i="6"/>
  <c r="J208" i="6"/>
  <c r="I200" i="6"/>
  <c r="J200" i="6"/>
  <c r="I192" i="6"/>
  <c r="J192" i="6"/>
  <c r="I184" i="6"/>
  <c r="J184" i="6"/>
  <c r="I176" i="6"/>
  <c r="J176" i="6"/>
  <c r="I168" i="6"/>
  <c r="J168" i="6"/>
  <c r="I160" i="6"/>
  <c r="J160" i="6"/>
  <c r="I152" i="6"/>
  <c r="J152" i="6"/>
  <c r="I144" i="6"/>
  <c r="J144" i="6"/>
  <c r="G213" i="6"/>
  <c r="G205" i="6"/>
  <c r="G197" i="6"/>
  <c r="G189" i="6"/>
  <c r="G181" i="6"/>
  <c r="G173" i="6"/>
  <c r="G165" i="6"/>
  <c r="G157" i="6"/>
  <c r="G149" i="6"/>
  <c r="G141" i="6"/>
  <c r="H324" i="4"/>
  <c r="H321" i="4"/>
  <c r="F317" i="4"/>
  <c r="H315" i="4"/>
  <c r="H312" i="4"/>
  <c r="K309" i="4"/>
  <c r="L309" i="4"/>
  <c r="G291" i="4"/>
  <c r="G282" i="4"/>
  <c r="K282" i="4"/>
  <c r="F260" i="4"/>
  <c r="H260" i="4"/>
  <c r="I260" i="4"/>
  <c r="J260" i="4"/>
  <c r="K260" i="4"/>
  <c r="G163" i="6"/>
  <c r="G155" i="6"/>
  <c r="G147" i="6"/>
  <c r="F159" i="6"/>
  <c r="H159" i="6"/>
  <c r="F151" i="6"/>
  <c r="H151" i="6"/>
  <c r="F143" i="6"/>
  <c r="H143" i="6"/>
  <c r="F135" i="6"/>
  <c r="H135" i="6"/>
  <c r="F127" i="6"/>
  <c r="H127" i="6"/>
  <c r="F119" i="6"/>
  <c r="H119" i="6"/>
  <c r="F111" i="6"/>
  <c r="H111" i="6"/>
  <c r="F103" i="6"/>
  <c r="H103" i="6"/>
  <c r="F95" i="6"/>
  <c r="H95" i="6"/>
  <c r="F87" i="6"/>
  <c r="H87" i="6"/>
  <c r="F79" i="6"/>
  <c r="H79" i="6" s="1"/>
  <c r="F55" i="6"/>
  <c r="H55" i="6" s="1"/>
  <c r="F47" i="6"/>
  <c r="H47" i="6"/>
  <c r="F31" i="6"/>
  <c r="H31" i="6"/>
  <c r="F23" i="6"/>
  <c r="H23" i="6" s="1"/>
  <c r="K329" i="4"/>
  <c r="F324" i="4"/>
  <c r="K320" i="4"/>
  <c r="I316" i="4"/>
  <c r="F315" i="4"/>
  <c r="K308" i="4"/>
  <c r="G307" i="4"/>
  <c r="H306" i="4"/>
  <c r="I306" i="4"/>
  <c r="F306" i="4"/>
  <c r="F305" i="4"/>
  <c r="H305" i="4"/>
  <c r="K298" i="4"/>
  <c r="I292" i="4"/>
  <c r="J292" i="4"/>
  <c r="H292" i="4"/>
  <c r="L283" i="4"/>
  <c r="G283" i="4"/>
  <c r="I36" i="12"/>
  <c r="G95" i="7"/>
  <c r="L95" i="7"/>
  <c r="I308" i="4"/>
  <c r="J308" i="4"/>
  <c r="H307" i="4"/>
  <c r="I307" i="4"/>
  <c r="J307" i="4"/>
  <c r="K267" i="4"/>
  <c r="L267" i="4"/>
  <c r="G29" i="11"/>
  <c r="N29" i="11"/>
  <c r="G48" i="11"/>
  <c r="N48" i="11"/>
  <c r="K327" i="4"/>
  <c r="L321" i="4"/>
  <c r="L312" i="4"/>
  <c r="K272" i="4"/>
  <c r="G272" i="4"/>
  <c r="L272" i="4"/>
  <c r="H272" i="4"/>
  <c r="I272" i="4"/>
  <c r="J272" i="4"/>
  <c r="F272" i="4"/>
  <c r="I327" i="4"/>
  <c r="K325" i="4"/>
  <c r="K324" i="4"/>
  <c r="J321" i="4"/>
  <c r="J312" i="4"/>
  <c r="L308" i="4"/>
  <c r="K305" i="4"/>
  <c r="K301" i="4"/>
  <c r="L301" i="4"/>
  <c r="K300" i="4"/>
  <c r="H299" i="4"/>
  <c r="I299" i="4"/>
  <c r="J299" i="4"/>
  <c r="G290" i="4"/>
  <c r="K290" i="4"/>
  <c r="G276" i="4"/>
  <c r="K276" i="4"/>
  <c r="L276" i="4"/>
  <c r="H269" i="4"/>
  <c r="F269" i="4"/>
  <c r="I269" i="4"/>
  <c r="J269" i="4"/>
  <c r="K269" i="4"/>
  <c r="G263" i="4"/>
  <c r="K263" i="4"/>
  <c r="L263" i="4"/>
  <c r="N12" i="4"/>
  <c r="N13" i="4"/>
  <c r="I312" i="4"/>
  <c r="H308" i="4"/>
  <c r="L307" i="4"/>
  <c r="I300" i="4"/>
  <c r="J300" i="4"/>
  <c r="H300" i="4"/>
  <c r="H290" i="4"/>
  <c r="I290" i="4"/>
  <c r="F290" i="4"/>
  <c r="F281" i="4"/>
  <c r="H281" i="4"/>
  <c r="J281" i="4"/>
  <c r="J263" i="4"/>
  <c r="H263" i="4"/>
  <c r="I263" i="4"/>
  <c r="F263" i="4"/>
  <c r="L257" i="4"/>
  <c r="G257" i="4"/>
  <c r="K257" i="4"/>
  <c r="D12" i="4"/>
  <c r="D13" i="4"/>
  <c r="H279" i="4"/>
  <c r="H276" i="4"/>
  <c r="H270" i="4"/>
  <c r="H267" i="4"/>
  <c r="I261" i="4"/>
  <c r="H258" i="4"/>
  <c r="F254" i="4"/>
  <c r="I254" i="4"/>
  <c r="I253" i="4"/>
  <c r="I251" i="4"/>
  <c r="G12" i="4"/>
  <c r="G13" i="4"/>
  <c r="G54" i="12"/>
  <c r="I54" i="12"/>
  <c r="P54" i="12"/>
  <c r="R54" i="12"/>
  <c r="G28" i="11"/>
  <c r="N28" i="11"/>
  <c r="D16" i="11"/>
  <c r="D19" i="11" s="1"/>
  <c r="G36" i="11"/>
  <c r="N36" i="11"/>
  <c r="K251" i="4"/>
  <c r="P57" i="12"/>
  <c r="R57" i="12" s="1"/>
  <c r="G57" i="12"/>
  <c r="I57" i="12"/>
  <c r="K13" i="4"/>
  <c r="K12" i="4"/>
  <c r="G38" i="12"/>
  <c r="J38" i="12"/>
  <c r="P38" i="12"/>
  <c r="J291" i="4"/>
  <c r="K284" i="4"/>
  <c r="J283" i="4"/>
  <c r="L279" i="4"/>
  <c r="H275" i="4"/>
  <c r="K273" i="4"/>
  <c r="F271" i="4"/>
  <c r="L270" i="4"/>
  <c r="F262" i="4"/>
  <c r="L261" i="4"/>
  <c r="K258" i="4"/>
  <c r="H254" i="4"/>
  <c r="L253" i="4"/>
  <c r="H13" i="4"/>
  <c r="H12" i="4"/>
  <c r="I291" i="4"/>
  <c r="I283" i="4"/>
  <c r="K280" i="4"/>
  <c r="K279" i="4"/>
  <c r="J276" i="4"/>
  <c r="J267" i="4"/>
  <c r="L264" i="4"/>
  <c r="J258" i="4"/>
  <c r="L255" i="4"/>
  <c r="K253" i="4"/>
  <c r="L251" i="4"/>
  <c r="J12" i="4"/>
  <c r="I279" i="4"/>
  <c r="J270" i="4"/>
  <c r="I267" i="4"/>
  <c r="J261" i="4"/>
  <c r="K256" i="4"/>
  <c r="K255" i="4"/>
  <c r="J253" i="4"/>
  <c r="L252" i="4"/>
  <c r="G252" i="4"/>
  <c r="J251" i="4"/>
  <c r="P52" i="12"/>
  <c r="G52" i="12"/>
  <c r="P27" i="9"/>
  <c r="R27" i="9" s="1"/>
  <c r="K224" i="4"/>
  <c r="K192" i="4"/>
  <c r="K160" i="4"/>
  <c r="K128" i="4"/>
  <c r="K96" i="4"/>
  <c r="I13" i="4"/>
  <c r="D16" i="12"/>
  <c r="D19" i="12" s="1"/>
  <c r="G179" i="5"/>
  <c r="L179" i="5"/>
  <c r="L28" i="4"/>
  <c r="G244" i="4"/>
  <c r="G240" i="4"/>
  <c r="G236" i="4"/>
  <c r="G228" i="4"/>
  <c r="G220" i="4"/>
  <c r="G212" i="4"/>
  <c r="G208" i="4"/>
  <c r="G204" i="4"/>
  <c r="G196" i="4"/>
  <c r="G188" i="4"/>
  <c r="G180" i="4"/>
  <c r="G176" i="4"/>
  <c r="G172" i="4"/>
  <c r="G164" i="4"/>
  <c r="G156" i="4"/>
  <c r="G148" i="4"/>
  <c r="G144" i="4"/>
  <c r="G140" i="4"/>
  <c r="G132" i="4"/>
  <c r="G124" i="4"/>
  <c r="G116" i="4"/>
  <c r="G112" i="4"/>
  <c r="G108" i="4"/>
  <c r="G100" i="4"/>
  <c r="G92" i="4"/>
  <c r="G84" i="4"/>
  <c r="G80" i="4"/>
  <c r="G76" i="4"/>
  <c r="G68" i="4"/>
  <c r="G60" i="4"/>
  <c r="G52" i="4"/>
  <c r="G48" i="4"/>
  <c r="G44" i="4"/>
  <c r="G36" i="4"/>
  <c r="G28" i="4"/>
  <c r="I246" i="4"/>
  <c r="K246" i="4"/>
  <c r="I238" i="4"/>
  <c r="K238" i="4"/>
  <c r="I230" i="4"/>
  <c r="K230" i="4"/>
  <c r="I222" i="4"/>
  <c r="K222" i="4"/>
  <c r="I214" i="4"/>
  <c r="K214" i="4"/>
  <c r="I206" i="4"/>
  <c r="K206" i="4"/>
  <c r="I198" i="4"/>
  <c r="K198" i="4"/>
  <c r="I190" i="4"/>
  <c r="K190" i="4"/>
  <c r="I182" i="4"/>
  <c r="K182" i="4"/>
  <c r="I174" i="4"/>
  <c r="K174" i="4"/>
  <c r="I166" i="4"/>
  <c r="K166" i="4"/>
  <c r="F162" i="4"/>
  <c r="J162" i="4"/>
  <c r="I158" i="4"/>
  <c r="K158" i="4"/>
  <c r="F154" i="4"/>
  <c r="J154" i="4"/>
  <c r="I150" i="4"/>
  <c r="K150" i="4"/>
  <c r="F146" i="4"/>
  <c r="J146" i="4"/>
  <c r="I142" i="4"/>
  <c r="K142" i="4"/>
  <c r="F138" i="4"/>
  <c r="J138" i="4"/>
  <c r="I134" i="4"/>
  <c r="K134" i="4"/>
  <c r="F130" i="4"/>
  <c r="J130" i="4"/>
  <c r="I126" i="4"/>
  <c r="K126" i="4"/>
  <c r="F122" i="4"/>
  <c r="J122" i="4"/>
  <c r="I118" i="4"/>
  <c r="K118" i="4"/>
  <c r="F114" i="4"/>
  <c r="J114" i="4"/>
  <c r="I110" i="4"/>
  <c r="K110" i="4"/>
  <c r="F106" i="4"/>
  <c r="J106" i="4"/>
  <c r="I102" i="4"/>
  <c r="K102" i="4"/>
  <c r="F98" i="4"/>
  <c r="J98" i="4"/>
  <c r="I94" i="4"/>
  <c r="K94" i="4"/>
  <c r="F90" i="4"/>
  <c r="J90" i="4"/>
  <c r="I86" i="4"/>
  <c r="K86" i="4"/>
  <c r="F82" i="4"/>
  <c r="J82" i="4"/>
  <c r="I78" i="4"/>
  <c r="K78" i="4"/>
  <c r="F74" i="4"/>
  <c r="J74" i="4"/>
  <c r="I70" i="4"/>
  <c r="K70" i="4"/>
  <c r="F66" i="4"/>
  <c r="J66" i="4"/>
  <c r="I62" i="4"/>
  <c r="K62" i="4"/>
  <c r="F58" i="4"/>
  <c r="J58" i="4"/>
  <c r="I54" i="4"/>
  <c r="K54" i="4"/>
  <c r="F50" i="4"/>
  <c r="J50" i="4"/>
  <c r="I46" i="4"/>
  <c r="K46" i="4"/>
  <c r="F42" i="4"/>
  <c r="J42" i="4"/>
  <c r="I38" i="4"/>
  <c r="K38" i="4"/>
  <c r="F34" i="4"/>
  <c r="J34" i="4"/>
  <c r="I30" i="4"/>
  <c r="K30" i="4"/>
  <c r="F26" i="4"/>
  <c r="J26" i="4"/>
  <c r="I22" i="4"/>
  <c r="K22" i="4"/>
  <c r="P49" i="12"/>
  <c r="R49" i="12" s="1"/>
  <c r="P46" i="12"/>
  <c r="R46" i="12" s="1"/>
  <c r="P44" i="12"/>
  <c r="R44" i="12" s="1"/>
  <c r="V11" i="12"/>
  <c r="V2" i="12"/>
  <c r="P22" i="12"/>
  <c r="R22" i="12" s="1"/>
  <c r="P32" i="12"/>
  <c r="R32" i="12" s="1"/>
  <c r="P40" i="12"/>
  <c r="R40" i="12" s="1"/>
  <c r="P48" i="12"/>
  <c r="R48" i="12" s="1"/>
  <c r="P56" i="12"/>
  <c r="R56" i="12"/>
  <c r="V3" i="12"/>
  <c r="V9" i="12"/>
  <c r="P29" i="12"/>
  <c r="R29" i="12" s="1"/>
  <c r="P37" i="12"/>
  <c r="R37" i="12" s="1"/>
  <c r="P45" i="12"/>
  <c r="R45" i="12" s="1"/>
  <c r="P53" i="12"/>
  <c r="R53" i="12" s="1"/>
  <c r="P61" i="12"/>
  <c r="R61" i="12" s="1"/>
  <c r="D15" i="12"/>
  <c r="C19" i="12" s="1"/>
  <c r="V4" i="12"/>
  <c r="V10" i="12"/>
  <c r="P26" i="12"/>
  <c r="R26" i="12" s="1"/>
  <c r="P34" i="12"/>
  <c r="R34" i="12" s="1"/>
  <c r="P42" i="12"/>
  <c r="R42" i="12" s="1"/>
  <c r="P50" i="12"/>
  <c r="R50" i="12" s="1"/>
  <c r="P58" i="12"/>
  <c r="R58" i="12" s="1"/>
  <c r="V5" i="12"/>
  <c r="P21" i="12"/>
  <c r="R21" i="12"/>
  <c r="P31" i="12"/>
  <c r="R31" i="12" s="1"/>
  <c r="P39" i="12"/>
  <c r="R39" i="12" s="1"/>
  <c r="P47" i="12"/>
  <c r="R47" i="12" s="1"/>
  <c r="P55" i="12"/>
  <c r="R55" i="12" s="1"/>
  <c r="P63" i="12"/>
  <c r="R63" i="12" s="1"/>
  <c r="V13" i="12"/>
  <c r="P27" i="12"/>
  <c r="R27" i="12" s="1"/>
  <c r="P35" i="12"/>
  <c r="R35" i="12" s="1"/>
  <c r="P43" i="12"/>
  <c r="R43" i="12" s="1"/>
  <c r="P51" i="12"/>
  <c r="R51" i="12" s="1"/>
  <c r="P59" i="12"/>
  <c r="R59" i="12" s="1"/>
  <c r="V14" i="12"/>
  <c r="P49" i="9"/>
  <c r="R49" i="9" s="1"/>
  <c r="G65" i="7"/>
  <c r="N65" i="7"/>
  <c r="G191" i="7"/>
  <c r="N191" i="7"/>
  <c r="V13" i="9"/>
  <c r="P25" i="9"/>
  <c r="R25" i="9" s="1"/>
  <c r="P33" i="9"/>
  <c r="R33" i="9"/>
  <c r="D16" i="9"/>
  <c r="D19" i="9" s="1"/>
  <c r="V7" i="9"/>
  <c r="P37" i="9"/>
  <c r="R37" i="9" s="1"/>
  <c r="P41" i="9"/>
  <c r="R41" i="9" s="1"/>
  <c r="P53" i="9"/>
  <c r="R53" i="9" s="1"/>
  <c r="G49" i="7"/>
  <c r="K49" i="7"/>
  <c r="G35" i="7"/>
  <c r="J35" i="7"/>
  <c r="P28" i="7"/>
  <c r="R28" i="7" s="1"/>
  <c r="G28" i="7"/>
  <c r="I28" i="7"/>
  <c r="G209" i="7"/>
  <c r="N209" i="7"/>
  <c r="L204" i="7"/>
  <c r="G145" i="7"/>
  <c r="G40" i="11"/>
  <c r="N40" i="11"/>
  <c r="P62" i="7"/>
  <c r="R62" i="7" s="1"/>
  <c r="G62" i="7"/>
  <c r="M62" i="7"/>
  <c r="G186" i="7"/>
  <c r="L186" i="7"/>
  <c r="P186" i="7"/>
  <c r="R186" i="7" s="1"/>
  <c r="G27" i="11"/>
  <c r="N27" i="11"/>
  <c r="G44" i="11"/>
  <c r="N44" i="11"/>
  <c r="G110" i="7"/>
  <c r="M110" i="7"/>
  <c r="G52" i="11"/>
  <c r="I52" i="11"/>
  <c r="G34" i="11"/>
  <c r="G154" i="7"/>
  <c r="L154" i="7"/>
  <c r="P154" i="7"/>
  <c r="R154" i="7" s="1"/>
  <c r="G148" i="5"/>
  <c r="M148" i="5"/>
  <c r="G42" i="11"/>
  <c r="N42" i="11"/>
  <c r="G131" i="7"/>
  <c r="L131" i="7"/>
  <c r="G113" i="7"/>
  <c r="M113" i="7"/>
  <c r="G81" i="7"/>
  <c r="I81" i="7"/>
  <c r="G39" i="7"/>
  <c r="I39" i="7"/>
  <c r="G223" i="7"/>
  <c r="N223" i="7"/>
  <c r="G159" i="7"/>
  <c r="L159" i="7"/>
  <c r="G50" i="11"/>
  <c r="I50" i="11"/>
  <c r="G134" i="7"/>
  <c r="L134" i="7"/>
  <c r="G89" i="7"/>
  <c r="L89" i="7"/>
  <c r="G76" i="7"/>
  <c r="I76" i="7"/>
  <c r="P177" i="7"/>
  <c r="R177" i="7" s="1"/>
  <c r="G177" i="7"/>
  <c r="L177" i="7"/>
  <c r="G137" i="7"/>
  <c r="L137" i="7"/>
  <c r="G97" i="7"/>
  <c r="M97" i="7"/>
  <c r="G59" i="7"/>
  <c r="M59" i="7"/>
  <c r="G42" i="7"/>
  <c r="J42" i="7"/>
  <c r="G143" i="7"/>
  <c r="M143" i="7"/>
  <c r="G88" i="7"/>
  <c r="L88" i="7"/>
  <c r="P85" i="7"/>
  <c r="R85" i="7" s="1"/>
  <c r="G85" i="7"/>
  <c r="L85" i="7"/>
  <c r="G73" i="7"/>
  <c r="I73" i="7"/>
  <c r="P73" i="7"/>
  <c r="R73" i="7" s="1"/>
  <c r="G31" i="7"/>
  <c r="J31" i="7"/>
  <c r="G213" i="7"/>
  <c r="N213" i="7"/>
  <c r="P199" i="7"/>
  <c r="R199" i="7" s="1"/>
  <c r="G199" i="7"/>
  <c r="N199" i="7"/>
  <c r="P195" i="7"/>
  <c r="G195" i="7"/>
  <c r="N195" i="7"/>
  <c r="G181" i="7"/>
  <c r="N181" i="7"/>
  <c r="P181" i="7"/>
  <c r="R181" i="7" s="1"/>
  <c r="G167" i="7"/>
  <c r="L167" i="7"/>
  <c r="G163" i="7"/>
  <c r="L163" i="7"/>
  <c r="G149" i="7"/>
  <c r="L149" i="7"/>
  <c r="V18" i="9"/>
  <c r="V15" i="9"/>
  <c r="P52" i="9"/>
  <c r="R52" i="9" s="1"/>
  <c r="P48" i="9"/>
  <c r="R48" i="9" s="1"/>
  <c r="P44" i="9"/>
  <c r="R44" i="9" s="1"/>
  <c r="P40" i="9"/>
  <c r="R40" i="9" s="1"/>
  <c r="P36" i="9"/>
  <c r="R36" i="9" s="1"/>
  <c r="P28" i="9"/>
  <c r="R28" i="9" s="1"/>
  <c r="V12" i="9"/>
  <c r="V10" i="9"/>
  <c r="V6" i="9"/>
  <c r="G118" i="7"/>
  <c r="M118" i="7"/>
  <c r="G112" i="7"/>
  <c r="L112" i="7"/>
  <c r="G109" i="7"/>
  <c r="M109" i="7"/>
  <c r="P75" i="7"/>
  <c r="R75" i="7" s="1"/>
  <c r="G52" i="7"/>
  <c r="K52" i="7"/>
  <c r="G41" i="7"/>
  <c r="J41" i="7"/>
  <c r="G27" i="7"/>
  <c r="I27" i="7"/>
  <c r="G212" i="7"/>
  <c r="G180" i="7"/>
  <c r="G148" i="7"/>
  <c r="P51" i="5"/>
  <c r="R51" i="5" s="1"/>
  <c r="D15" i="9"/>
  <c r="C19" i="9" s="1"/>
  <c r="P31" i="9"/>
  <c r="R31" i="9" s="1"/>
  <c r="P23" i="9"/>
  <c r="R23" i="9" s="1"/>
  <c r="V9" i="9"/>
  <c r="V5" i="9"/>
  <c r="G142" i="7"/>
  <c r="L142" i="7"/>
  <c r="G139" i="7"/>
  <c r="L139" i="7"/>
  <c r="G121" i="7"/>
  <c r="M121" i="7"/>
  <c r="G87" i="7"/>
  <c r="L87" i="7"/>
  <c r="G72" i="7"/>
  <c r="I72" i="7"/>
  <c r="P67" i="7"/>
  <c r="R67" i="7" s="1"/>
  <c r="G67" i="7"/>
  <c r="M67" i="7"/>
  <c r="G55" i="7"/>
  <c r="L55" i="7"/>
  <c r="G37" i="7"/>
  <c r="I37" i="7"/>
  <c r="G23" i="7"/>
  <c r="H23" i="7"/>
  <c r="G221" i="7"/>
  <c r="L221" i="7"/>
  <c r="P207" i="7"/>
  <c r="R207" i="7" s="1"/>
  <c r="G207" i="7"/>
  <c r="N207" i="7"/>
  <c r="G203" i="7"/>
  <c r="N203" i="7"/>
  <c r="G189" i="7"/>
  <c r="N189" i="7"/>
  <c r="P189" i="7"/>
  <c r="R189" i="7" s="1"/>
  <c r="G175" i="7"/>
  <c r="L175" i="7"/>
  <c r="G171" i="7"/>
  <c r="N171" i="7"/>
  <c r="G157" i="7"/>
  <c r="L157" i="7"/>
  <c r="P37" i="11"/>
  <c r="R37" i="11" s="1"/>
  <c r="D14" i="11"/>
  <c r="P51" i="9"/>
  <c r="R51" i="9" s="1"/>
  <c r="P47" i="9"/>
  <c r="R47" i="9" s="1"/>
  <c r="P43" i="9"/>
  <c r="R43" i="9" s="1"/>
  <c r="P39" i="9"/>
  <c r="R39" i="9" s="1"/>
  <c r="P35" i="9"/>
  <c r="R35" i="9" s="1"/>
  <c r="P26" i="9"/>
  <c r="R26" i="9"/>
  <c r="V11" i="9"/>
  <c r="V4" i="9"/>
  <c r="D15" i="7"/>
  <c r="C19" i="7" s="1"/>
  <c r="G102" i="7"/>
  <c r="M102" i="7"/>
  <c r="G96" i="7"/>
  <c r="M96" i="7"/>
  <c r="G93" i="7"/>
  <c r="L93" i="7"/>
  <c r="P57" i="7"/>
  <c r="R57" i="7" s="1"/>
  <c r="G51" i="7"/>
  <c r="K51" i="7"/>
  <c r="G44" i="7"/>
  <c r="J44" i="7"/>
  <c r="G33" i="7"/>
  <c r="I33" i="7"/>
  <c r="G220" i="7"/>
  <c r="G188" i="7"/>
  <c r="G156" i="7"/>
  <c r="P77" i="5"/>
  <c r="R77" i="5" s="1"/>
  <c r="V17" i="9"/>
  <c r="V14" i="9"/>
  <c r="P29" i="9"/>
  <c r="R29" i="9" s="1"/>
  <c r="P21" i="9"/>
  <c r="R21" i="9" s="1"/>
  <c r="V3" i="9"/>
  <c r="G120" i="7"/>
  <c r="M120" i="7"/>
  <c r="G117" i="7"/>
  <c r="L117" i="7"/>
  <c r="G105" i="7"/>
  <c r="M105" i="7"/>
  <c r="G47" i="7"/>
  <c r="J47" i="7"/>
  <c r="G215" i="7"/>
  <c r="N215" i="7"/>
  <c r="P211" i="7"/>
  <c r="G211" i="7"/>
  <c r="N211" i="7"/>
  <c r="G197" i="7"/>
  <c r="L197" i="7"/>
  <c r="P183" i="7"/>
  <c r="G183" i="7"/>
  <c r="L183" i="7"/>
  <c r="G179" i="7"/>
  <c r="L179" i="7"/>
  <c r="G165" i="7"/>
  <c r="L165" i="7"/>
  <c r="P165" i="7"/>
  <c r="R165" i="7" s="1"/>
  <c r="G151" i="7"/>
  <c r="L151" i="7"/>
  <c r="G147" i="7"/>
  <c r="M147" i="7"/>
  <c r="P32" i="5"/>
  <c r="R32" i="5" s="1"/>
  <c r="P48" i="5"/>
  <c r="R48" i="5" s="1"/>
  <c r="P74" i="5"/>
  <c r="R74" i="5" s="1"/>
  <c r="P90" i="5"/>
  <c r="R90" i="5" s="1"/>
  <c r="P106" i="5"/>
  <c r="R106" i="5" s="1"/>
  <c r="V3" i="5"/>
  <c r="V10" i="5"/>
  <c r="P36" i="5"/>
  <c r="R36" i="5" s="1"/>
  <c r="P68" i="5"/>
  <c r="R68" i="5" s="1"/>
  <c r="P86" i="5"/>
  <c r="R86" i="5" s="1"/>
  <c r="P102" i="5"/>
  <c r="R102" i="5" s="1"/>
  <c r="P132" i="5"/>
  <c r="R132" i="5" s="1"/>
  <c r="P137" i="5"/>
  <c r="R137" i="5" s="1"/>
  <c r="D15" i="5"/>
  <c r="C19" i="5" s="1"/>
  <c r="P46" i="5"/>
  <c r="R46" i="5" s="1"/>
  <c r="P54" i="5"/>
  <c r="R54" i="5" s="1"/>
  <c r="P62" i="5"/>
  <c r="R62" i="5" s="1"/>
  <c r="P72" i="5"/>
  <c r="R72" i="5" s="1"/>
  <c r="P80" i="5"/>
  <c r="R80" i="5" s="1"/>
  <c r="P96" i="5"/>
  <c r="R96" i="5" s="1"/>
  <c r="P104" i="5"/>
  <c r="R104" i="5" s="1"/>
  <c r="P108" i="5"/>
  <c r="R108" i="5" s="1"/>
  <c r="P129" i="5"/>
  <c r="R129" i="5" s="1"/>
  <c r="P71" i="5"/>
  <c r="P136" i="5"/>
  <c r="R136" i="5" s="1"/>
  <c r="P145" i="5"/>
  <c r="R145" i="5" s="1"/>
  <c r="P157" i="5"/>
  <c r="R157" i="5" s="1"/>
  <c r="P169" i="5"/>
  <c r="R169" i="5" s="1"/>
  <c r="P177" i="5"/>
  <c r="R177" i="5" s="1"/>
  <c r="P189" i="5"/>
  <c r="R189" i="5" s="1"/>
  <c r="P201" i="5"/>
  <c r="R201" i="5" s="1"/>
  <c r="P217" i="5"/>
  <c r="R217" i="5" s="1"/>
  <c r="P225" i="5"/>
  <c r="R225" i="5" s="1"/>
  <c r="P31" i="5"/>
  <c r="R31" i="5" s="1"/>
  <c r="P156" i="5"/>
  <c r="R156" i="5" s="1"/>
  <c r="P182" i="5"/>
  <c r="R182" i="5" s="1"/>
  <c r="P214" i="5"/>
  <c r="R214" i="5" s="1"/>
  <c r="P70" i="5"/>
  <c r="V13" i="5"/>
  <c r="P144" i="5"/>
  <c r="R144" i="5" s="1"/>
  <c r="P176" i="5"/>
  <c r="R176" i="5" s="1"/>
  <c r="P195" i="5"/>
  <c r="R195" i="5" s="1"/>
  <c r="V17" i="5"/>
  <c r="P47" i="5"/>
  <c r="R47" i="5" s="1"/>
  <c r="P55" i="5"/>
  <c r="R55" i="5" s="1"/>
  <c r="P81" i="5"/>
  <c r="R81" i="5" s="1"/>
  <c r="P105" i="5"/>
  <c r="R105" i="5" s="1"/>
  <c r="P158" i="5"/>
  <c r="R158" i="5" s="1"/>
  <c r="P164" i="5"/>
  <c r="R164" i="5" s="1"/>
  <c r="P190" i="5"/>
  <c r="R190" i="5" s="1"/>
  <c r="P215" i="5"/>
  <c r="R215" i="5" s="1"/>
  <c r="V8" i="5"/>
  <c r="P53" i="5"/>
  <c r="R53" i="5" s="1"/>
  <c r="P69" i="5"/>
  <c r="R69" i="5" s="1"/>
  <c r="P87" i="5"/>
  <c r="R87" i="5" s="1"/>
  <c r="P103" i="5"/>
  <c r="R103" i="5" s="1"/>
  <c r="P133" i="5"/>
  <c r="R133" i="5" s="1"/>
  <c r="P146" i="5"/>
  <c r="R146" i="5" s="1"/>
  <c r="P178" i="5"/>
  <c r="R178" i="5" s="1"/>
  <c r="P210" i="5"/>
  <c r="R210" i="5" s="1"/>
  <c r="V18" i="5"/>
  <c r="P140" i="5"/>
  <c r="R140" i="5" s="1"/>
  <c r="P166" i="5"/>
  <c r="R166" i="5" s="1"/>
  <c r="P172" i="5"/>
  <c r="R172" i="5" s="1"/>
  <c r="P204" i="5"/>
  <c r="R204" i="5" s="1"/>
  <c r="V11" i="5"/>
  <c r="P57" i="5"/>
  <c r="R57" i="5" s="1"/>
  <c r="P83" i="5"/>
  <c r="R83" i="5" s="1"/>
  <c r="P91" i="5"/>
  <c r="R91" i="5" s="1"/>
  <c r="P107" i="5"/>
  <c r="R107" i="5" s="1"/>
  <c r="P115" i="5"/>
  <c r="R115" i="5" s="1"/>
  <c r="P155" i="5"/>
  <c r="R155" i="5" s="1"/>
  <c r="P162" i="5"/>
  <c r="R162" i="5" s="1"/>
  <c r="P187" i="5"/>
  <c r="R187" i="5" s="1"/>
  <c r="P219" i="5"/>
  <c r="R219" i="5" s="1"/>
  <c r="G295" i="3"/>
  <c r="G285" i="3"/>
  <c r="P50" i="9"/>
  <c r="R50" i="9"/>
  <c r="P46" i="9"/>
  <c r="R46" i="9" s="1"/>
  <c r="P42" i="9"/>
  <c r="R42" i="9" s="1"/>
  <c r="P38" i="9"/>
  <c r="R38" i="9" s="1"/>
  <c r="P34" i="9"/>
  <c r="R34" i="9"/>
  <c r="P32" i="9"/>
  <c r="R32" i="9" s="1"/>
  <c r="P24" i="9"/>
  <c r="R24" i="9" s="1"/>
  <c r="V8" i="9"/>
  <c r="V2" i="9"/>
  <c r="G135" i="7"/>
  <c r="M135" i="7"/>
  <c r="P135" i="7"/>
  <c r="R135" i="7" s="1"/>
  <c r="P80" i="7"/>
  <c r="R80" i="7" s="1"/>
  <c r="G80" i="7"/>
  <c r="I80" i="7"/>
  <c r="G77" i="7"/>
  <c r="I77" i="7"/>
  <c r="G63" i="7"/>
  <c r="M63" i="7"/>
  <c r="P63" i="7"/>
  <c r="R63" i="7" s="1"/>
  <c r="P43" i="7"/>
  <c r="R43" i="7" s="1"/>
  <c r="G43" i="7"/>
  <c r="J43" i="7"/>
  <c r="P36" i="7"/>
  <c r="R36" i="7" s="1"/>
  <c r="G36" i="7"/>
  <c r="J36" i="7"/>
  <c r="P25" i="7"/>
  <c r="G25" i="7"/>
  <c r="I25" i="7"/>
  <c r="V16" i="9"/>
  <c r="P123" i="7"/>
  <c r="G104" i="7"/>
  <c r="L104" i="7"/>
  <c r="P101" i="7"/>
  <c r="R101" i="7" s="1"/>
  <c r="G101" i="7"/>
  <c r="M101" i="7"/>
  <c r="G219" i="7"/>
  <c r="N219" i="7"/>
  <c r="G205" i="7"/>
  <c r="N205" i="7"/>
  <c r="P205" i="7"/>
  <c r="R205" i="7" s="1"/>
  <c r="P187" i="7"/>
  <c r="R187" i="7" s="1"/>
  <c r="G187" i="7"/>
  <c r="N187" i="7"/>
  <c r="G173" i="7"/>
  <c r="L173" i="7"/>
  <c r="P173" i="7"/>
  <c r="G155" i="7"/>
  <c r="L155" i="7"/>
  <c r="V13" i="7"/>
  <c r="P152" i="7"/>
  <c r="R152" i="7" s="1"/>
  <c r="P168" i="7"/>
  <c r="R168" i="7" s="1"/>
  <c r="P176" i="7"/>
  <c r="R176" i="7" s="1"/>
  <c r="V15" i="7"/>
  <c r="V8" i="7"/>
  <c r="D16" i="7"/>
  <c r="D19" i="7" s="1"/>
  <c r="V3" i="7"/>
  <c r="V10" i="7"/>
  <c r="V11" i="7"/>
  <c r="G225" i="3"/>
  <c r="I225" i="3" s="1"/>
  <c r="G198" i="3"/>
  <c r="P198" i="3"/>
  <c r="J349" i="3"/>
  <c r="G54" i="7"/>
  <c r="K54" i="7"/>
  <c r="G46" i="7"/>
  <c r="J46" i="7"/>
  <c r="G38" i="7"/>
  <c r="I38" i="7"/>
  <c r="G30" i="7"/>
  <c r="I30" i="7"/>
  <c r="G22" i="7"/>
  <c r="H22" i="7"/>
  <c r="V4" i="7"/>
  <c r="G88" i="3"/>
  <c r="J88" i="3" s="1"/>
  <c r="P224" i="7"/>
  <c r="R224" i="7" s="1"/>
  <c r="P216" i="7"/>
  <c r="R216" i="7" s="1"/>
  <c r="P208" i="7"/>
  <c r="R208" i="7" s="1"/>
  <c r="P200" i="7"/>
  <c r="R200" i="7" s="1"/>
  <c r="P192" i="7"/>
  <c r="R192" i="7" s="1"/>
  <c r="G58" i="3"/>
  <c r="J58" i="3" s="1"/>
  <c r="G170" i="3"/>
  <c r="P53" i="3"/>
  <c r="R53" i="3" s="1"/>
  <c r="T53" i="3" s="1"/>
  <c r="G53" i="3"/>
  <c r="V5" i="7"/>
  <c r="G23" i="5"/>
  <c r="H23" i="5"/>
  <c r="D16" i="5"/>
  <c r="D19" i="5" s="1"/>
  <c r="G89" i="3"/>
  <c r="U89" i="3" s="1"/>
  <c r="P89" i="3"/>
  <c r="G85" i="3"/>
  <c r="J85" i="3" s="1"/>
  <c r="G218" i="3"/>
  <c r="G203" i="3"/>
  <c r="I203" i="3" s="1"/>
  <c r="G40" i="3"/>
  <c r="G352" i="3"/>
  <c r="G202" i="3"/>
  <c r="I27" i="3"/>
  <c r="G254" i="3"/>
  <c r="J254" i="3" s="1"/>
  <c r="G222" i="3"/>
  <c r="G186" i="3"/>
  <c r="P186" i="3"/>
  <c r="G325" i="3"/>
  <c r="G276" i="3"/>
  <c r="J276" i="3" s="1"/>
  <c r="G178" i="3"/>
  <c r="G232" i="3"/>
  <c r="G246" i="3"/>
  <c r="G39" i="3"/>
  <c r="P126" i="3"/>
  <c r="G126" i="3"/>
  <c r="G243" i="3"/>
  <c r="P328" i="3"/>
  <c r="R328" i="3" s="1"/>
  <c r="T328" i="3" s="1"/>
  <c r="G234" i="3"/>
  <c r="P87" i="3"/>
  <c r="G87" i="3"/>
  <c r="G86" i="3"/>
  <c r="J86" i="3" s="1"/>
  <c r="G44" i="3"/>
  <c r="P60" i="3"/>
  <c r="G60" i="3"/>
  <c r="G227" i="3"/>
  <c r="G157" i="3"/>
  <c r="P157" i="3"/>
  <c r="G109" i="3"/>
  <c r="I109" i="3" s="1"/>
  <c r="G124" i="3"/>
  <c r="G233" i="3"/>
  <c r="G291" i="3"/>
  <c r="G213" i="3"/>
  <c r="J213" i="3" s="1"/>
  <c r="G91" i="3"/>
  <c r="G216" i="3"/>
  <c r="G185" i="3"/>
  <c r="I185" i="3" s="1"/>
  <c r="G224" i="3"/>
  <c r="G98" i="3"/>
  <c r="G70" i="3"/>
  <c r="I70" i="3" s="1"/>
  <c r="G177" i="3"/>
  <c r="G93" i="3"/>
  <c r="G188" i="3"/>
  <c r="P176" i="3"/>
  <c r="G176" i="3"/>
  <c r="G125" i="3"/>
  <c r="G101" i="3"/>
  <c r="P101" i="3"/>
  <c r="G102" i="3"/>
  <c r="G25" i="3"/>
  <c r="G168" i="3"/>
  <c r="P148" i="3"/>
  <c r="U148" i="3" s="1"/>
  <c r="G148" i="3"/>
  <c r="P146" i="3"/>
  <c r="G146" i="3"/>
  <c r="G166" i="3"/>
  <c r="P107" i="3"/>
  <c r="R107" i="3" s="1"/>
  <c r="T107" i="3" s="1"/>
  <c r="G107" i="3"/>
  <c r="G80" i="3"/>
  <c r="G76" i="3"/>
  <c r="I76" i="3" s="1"/>
  <c r="G68" i="3"/>
  <c r="G231" i="3"/>
  <c r="K231" i="3" s="1"/>
  <c r="G236" i="3"/>
  <c r="G208" i="3"/>
  <c r="G34" i="3"/>
  <c r="J34" i="3" s="1"/>
  <c r="G46" i="3"/>
  <c r="G220" i="3"/>
  <c r="I220" i="3" s="1"/>
  <c r="G219" i="3"/>
  <c r="P29" i="3"/>
  <c r="R29" i="3" s="1"/>
  <c r="T29" i="3" s="1"/>
  <c r="G29" i="3"/>
  <c r="P23" i="3"/>
  <c r="G23" i="3"/>
  <c r="G164" i="3"/>
  <c r="I164" i="3" s="1"/>
  <c r="P63" i="3"/>
  <c r="G63" i="3"/>
  <c r="G173" i="3"/>
  <c r="P191" i="3"/>
  <c r="P134" i="3"/>
  <c r="R134" i="3" s="1"/>
  <c r="T134" i="3" s="1"/>
  <c r="G123" i="3"/>
  <c r="I123" i="3" s="1"/>
  <c r="P30" i="3"/>
  <c r="R30" i="3" s="1"/>
  <c r="T30" i="3" s="1"/>
  <c r="G151" i="3"/>
  <c r="P162" i="3"/>
  <c r="P154" i="3"/>
  <c r="G154" i="3"/>
  <c r="R154" i="3" s="1"/>
  <c r="T154" i="3" s="1"/>
  <c r="G158" i="3"/>
  <c r="P120" i="3"/>
  <c r="G120" i="3"/>
  <c r="G111" i="3"/>
  <c r="P106" i="3"/>
  <c r="G106" i="3"/>
  <c r="U106" i="3" s="1"/>
  <c r="P108" i="3"/>
  <c r="U108" i="3" s="1"/>
  <c r="G108" i="3"/>
  <c r="P64" i="3"/>
  <c r="R64" i="3" s="1"/>
  <c r="T64" i="3" s="1"/>
  <c r="G64" i="3"/>
  <c r="G127" i="3"/>
  <c r="G117" i="3"/>
  <c r="I117" i="3" s="1"/>
  <c r="G100" i="3"/>
  <c r="G81" i="3"/>
  <c r="G66" i="3"/>
  <c r="G65" i="3"/>
  <c r="G26" i="3"/>
  <c r="E298" i="3"/>
  <c r="F298" i="3" s="1"/>
  <c r="E286" i="3"/>
  <c r="F286" i="3" s="1"/>
  <c r="E275" i="3"/>
  <c r="F275" i="3" s="1"/>
  <c r="E265" i="3"/>
  <c r="F265" i="3" s="1"/>
  <c r="E256" i="3"/>
  <c r="F256" i="3" s="1"/>
  <c r="X4" i="3"/>
  <c r="E301" i="3"/>
  <c r="F301" i="3"/>
  <c r="G301" i="3" s="1"/>
  <c r="E288" i="3"/>
  <c r="F288" i="3" s="1"/>
  <c r="E278" i="3"/>
  <c r="F278" i="3" s="1"/>
  <c r="E267" i="3"/>
  <c r="F267" i="3" s="1"/>
  <c r="G267" i="3" s="1"/>
  <c r="E258" i="3"/>
  <c r="F258" i="3" s="1"/>
  <c r="G258" i="3" s="1"/>
  <c r="K258" i="3" s="1"/>
  <c r="G251" i="3"/>
  <c r="E249" i="3"/>
  <c r="F249" i="3" s="1"/>
  <c r="G249" i="3" s="1"/>
  <c r="K249" i="3" s="1"/>
  <c r="X8" i="3"/>
  <c r="X2" i="3"/>
  <c r="E303" i="3"/>
  <c r="F303" i="3" s="1"/>
  <c r="E290" i="3"/>
  <c r="F290" i="3" s="1"/>
  <c r="G283" i="3"/>
  <c r="K283" i="3" s="1"/>
  <c r="E280" i="3"/>
  <c r="F280" i="3" s="1"/>
  <c r="G273" i="3"/>
  <c r="E269" i="3"/>
  <c r="F269" i="3"/>
  <c r="P269" i="3" s="1"/>
  <c r="U269" i="3" s="1"/>
  <c r="E260" i="3"/>
  <c r="F260" i="3" s="1"/>
  <c r="G166" i="1"/>
  <c r="I166" i="1" s="1"/>
  <c r="G105" i="1"/>
  <c r="I105" i="1" s="1"/>
  <c r="P119" i="1"/>
  <c r="R119" i="1" s="1"/>
  <c r="T119" i="1" s="1"/>
  <c r="E303" i="1"/>
  <c r="F303" i="1" s="1"/>
  <c r="E295" i="1"/>
  <c r="F295" i="1" s="1"/>
  <c r="G295" i="1" s="1"/>
  <c r="J295" i="1" s="1"/>
  <c r="E287" i="1"/>
  <c r="F287" i="1" s="1"/>
  <c r="E279" i="1"/>
  <c r="F279" i="1" s="1"/>
  <c r="E271" i="1"/>
  <c r="F271" i="1" s="1"/>
  <c r="E292" i="1"/>
  <c r="F292" i="1" s="1"/>
  <c r="E284" i="1"/>
  <c r="F284" i="1" s="1"/>
  <c r="E276" i="1"/>
  <c r="F276" i="1" s="1"/>
  <c r="G276" i="1" s="1"/>
  <c r="E305" i="1"/>
  <c r="F305" i="1" s="1"/>
  <c r="E297" i="1"/>
  <c r="F297" i="1" s="1"/>
  <c r="E289" i="1"/>
  <c r="E281" i="1"/>
  <c r="F281" i="1" s="1"/>
  <c r="E273" i="1"/>
  <c r="F273" i="1" s="1"/>
  <c r="G273" i="1" s="1"/>
  <c r="E302" i="1"/>
  <c r="F302" i="1" s="1"/>
  <c r="E294" i="1"/>
  <c r="F294" i="1" s="1"/>
  <c r="E286" i="1"/>
  <c r="F286" i="1" s="1"/>
  <c r="G286" i="1" s="1"/>
  <c r="E270" i="1"/>
  <c r="F270" i="1" s="1"/>
  <c r="F289" i="1"/>
  <c r="G289" i="1" s="1"/>
  <c r="E268" i="15"/>
  <c r="I63" i="3"/>
  <c r="I122" i="3"/>
  <c r="J282" i="3"/>
  <c r="I68" i="3"/>
  <c r="I224" i="3"/>
  <c r="I178" i="3"/>
  <c r="J40" i="3"/>
  <c r="R183" i="7"/>
  <c r="N220" i="7"/>
  <c r="R52" i="12"/>
  <c r="H226" i="6"/>
  <c r="G226" i="6"/>
  <c r="G225" i="6"/>
  <c r="G92" i="6"/>
  <c r="G160" i="6"/>
  <c r="G192" i="6"/>
  <c r="J24" i="10"/>
  <c r="G152" i="10"/>
  <c r="G104" i="10"/>
  <c r="G185" i="10"/>
  <c r="G217" i="10"/>
  <c r="G120" i="10"/>
  <c r="G90" i="13"/>
  <c r="G224" i="10"/>
  <c r="G93" i="13"/>
  <c r="G157" i="13"/>
  <c r="I179" i="1"/>
  <c r="I127" i="3"/>
  <c r="I154" i="3"/>
  <c r="I107" i="3"/>
  <c r="I161" i="3"/>
  <c r="I125" i="3"/>
  <c r="I174" i="3"/>
  <c r="I214" i="3"/>
  <c r="J92" i="3"/>
  <c r="I198" i="3"/>
  <c r="J300" i="3"/>
  <c r="J295" i="3"/>
  <c r="L180" i="7"/>
  <c r="G95" i="6"/>
  <c r="G130" i="6"/>
  <c r="G160" i="10"/>
  <c r="G93" i="10"/>
  <c r="G125" i="10"/>
  <c r="G101" i="10"/>
  <c r="H154" i="13"/>
  <c r="G154" i="13"/>
  <c r="G82" i="13"/>
  <c r="G74" i="13"/>
  <c r="G28" i="8"/>
  <c r="G233" i="10"/>
  <c r="G230" i="8"/>
  <c r="E188" i="15"/>
  <c r="K251" i="3"/>
  <c r="I65" i="3"/>
  <c r="I108" i="3"/>
  <c r="I111" i="3"/>
  <c r="I30" i="3"/>
  <c r="J60" i="3"/>
  <c r="J87" i="3"/>
  <c r="J328" i="3"/>
  <c r="U328" i="3"/>
  <c r="J246" i="3"/>
  <c r="I352" i="3"/>
  <c r="N212" i="7"/>
  <c r="R38" i="12"/>
  <c r="G23" i="6"/>
  <c r="G127" i="6"/>
  <c r="G28" i="6"/>
  <c r="G98" i="6"/>
  <c r="G168" i="6"/>
  <c r="G200" i="6"/>
  <c r="G236" i="6"/>
  <c r="G24" i="10"/>
  <c r="G209" i="10"/>
  <c r="G157" i="10"/>
  <c r="G173" i="10"/>
  <c r="G205" i="10"/>
  <c r="G96" i="10"/>
  <c r="G161" i="13"/>
  <c r="G133" i="13"/>
  <c r="G184" i="10"/>
  <c r="G141" i="13"/>
  <c r="G133" i="10"/>
  <c r="G85" i="13"/>
  <c r="G170" i="13"/>
  <c r="G241" i="8"/>
  <c r="H26" i="3"/>
  <c r="I66" i="3"/>
  <c r="I120" i="3"/>
  <c r="J46" i="3"/>
  <c r="K244" i="3"/>
  <c r="I148" i="3"/>
  <c r="I124" i="3"/>
  <c r="I126" i="3"/>
  <c r="J39" i="3"/>
  <c r="I218" i="3"/>
  <c r="M145" i="7"/>
  <c r="E186" i="15"/>
  <c r="G71" i="6"/>
  <c r="H234" i="6"/>
  <c r="G234" i="6"/>
  <c r="H22" i="10"/>
  <c r="G200" i="10"/>
  <c r="G220" i="6"/>
  <c r="H146" i="13"/>
  <c r="G146" i="13"/>
  <c r="K273" i="3"/>
  <c r="I81" i="3"/>
  <c r="I64" i="3"/>
  <c r="I173" i="3"/>
  <c r="I166" i="3"/>
  <c r="I177" i="3"/>
  <c r="J291" i="3"/>
  <c r="I195" i="3"/>
  <c r="I227" i="3"/>
  <c r="J38" i="3"/>
  <c r="J234" i="3"/>
  <c r="I186" i="3"/>
  <c r="I222" i="3"/>
  <c r="R25" i="7"/>
  <c r="R211" i="7"/>
  <c r="R195" i="7"/>
  <c r="G87" i="6"/>
  <c r="G103" i="6"/>
  <c r="G228" i="6"/>
  <c r="G52" i="10"/>
  <c r="G30" i="10"/>
  <c r="G216" i="10"/>
  <c r="G125" i="13"/>
  <c r="J30" i="13"/>
  <c r="G60" i="13"/>
  <c r="G162" i="13"/>
  <c r="I100" i="3"/>
  <c r="U29" i="3"/>
  <c r="I29" i="3"/>
  <c r="I168" i="3"/>
  <c r="I216" i="3"/>
  <c r="K232" i="3"/>
  <c r="I155" i="3"/>
  <c r="J325" i="3"/>
  <c r="K230" i="3"/>
  <c r="J51" i="3"/>
  <c r="I170" i="3"/>
  <c r="L156" i="7"/>
  <c r="N34" i="11"/>
  <c r="G119" i="6"/>
  <c r="G187" i="6"/>
  <c r="G135" i="6"/>
  <c r="G143" i="6"/>
  <c r="G183" i="6"/>
  <c r="G215" i="6"/>
  <c r="J22" i="6"/>
  <c r="G48" i="10"/>
  <c r="G111" i="6"/>
  <c r="G192" i="10"/>
  <c r="G232" i="10"/>
  <c r="G136" i="10"/>
  <c r="G22" i="10"/>
  <c r="G46" i="10"/>
  <c r="G117" i="13"/>
  <c r="G88" i="10"/>
  <c r="G177" i="13"/>
  <c r="G213" i="10"/>
  <c r="H30" i="13"/>
  <c r="G30" i="13"/>
  <c r="G51" i="8"/>
  <c r="G269" i="3"/>
  <c r="K269" i="3" s="1"/>
  <c r="I158" i="3"/>
  <c r="I151" i="3"/>
  <c r="I219" i="3"/>
  <c r="J208" i="3"/>
  <c r="I80" i="3"/>
  <c r="I146" i="3"/>
  <c r="U146" i="3"/>
  <c r="I93" i="3"/>
  <c r="J91" i="3"/>
  <c r="J235" i="3"/>
  <c r="I202" i="3"/>
  <c r="J205" i="3"/>
  <c r="R173" i="7"/>
  <c r="J285" i="3"/>
  <c r="G151" i="6"/>
  <c r="H242" i="6"/>
  <c r="G242" i="6"/>
  <c r="I75" i="3"/>
  <c r="J236" i="3"/>
  <c r="I138" i="3"/>
  <c r="R146" i="3"/>
  <c r="T146" i="3" s="1"/>
  <c r="H25" i="3"/>
  <c r="I101" i="3"/>
  <c r="U101" i="3"/>
  <c r="I188" i="3"/>
  <c r="I98" i="3"/>
  <c r="U157" i="3"/>
  <c r="J53" i="3"/>
  <c r="L188" i="7"/>
  <c r="M148" i="7"/>
  <c r="E170" i="15"/>
  <c r="G31" i="6"/>
  <c r="G159" i="6"/>
  <c r="G191" i="6"/>
  <c r="G47" i="6"/>
  <c r="G244" i="6"/>
  <c r="G80" i="10"/>
  <c r="G144" i="10"/>
  <c r="G128" i="10"/>
  <c r="G101" i="13"/>
  <c r="G109" i="13"/>
  <c r="G197" i="13"/>
  <c r="G213" i="13"/>
  <c r="G149" i="13"/>
  <c r="G178" i="13"/>
  <c r="H178" i="13"/>
  <c r="G69" i="13"/>
  <c r="G69" i="8"/>
  <c r="P390" i="3"/>
  <c r="G390" i="3"/>
  <c r="G373" i="3"/>
  <c r="K373" i="3" s="1"/>
  <c r="G362" i="3"/>
  <c r="K362" i="3" s="1"/>
  <c r="P362" i="3"/>
  <c r="G361" i="3"/>
  <c r="K361" i="3" s="1"/>
  <c r="P361" i="3"/>
  <c r="K356" i="3"/>
  <c r="P358" i="3"/>
  <c r="G358" i="3"/>
  <c r="K358" i="3" s="1"/>
  <c r="G354" i="3"/>
  <c r="P354" i="3"/>
  <c r="P356" i="3"/>
  <c r="G44" i="10"/>
  <c r="H77" i="13"/>
  <c r="G60" i="8"/>
  <c r="G46" i="8"/>
  <c r="H58" i="8"/>
  <c r="G34" i="13"/>
  <c r="H34" i="13"/>
  <c r="H21" i="13"/>
  <c r="G21" i="13"/>
  <c r="H65" i="8"/>
  <c r="G65" i="8"/>
  <c r="G57" i="8"/>
  <c r="H57" i="8"/>
  <c r="H49" i="8"/>
  <c r="G49" i="8"/>
  <c r="H36" i="8"/>
  <c r="G36" i="8"/>
  <c r="H30" i="8"/>
  <c r="G30" i="8"/>
  <c r="G77" i="10"/>
  <c r="H77" i="8"/>
  <c r="G77" i="8"/>
  <c r="H48" i="8"/>
  <c r="G48" i="8"/>
  <c r="H41" i="8"/>
  <c r="G41" i="8"/>
  <c r="H22" i="8"/>
  <c r="G22" i="8"/>
  <c r="G26" i="13"/>
  <c r="H26" i="13"/>
  <c r="G60" i="6"/>
  <c r="G32" i="13"/>
  <c r="G40" i="8"/>
  <c r="H40" i="8"/>
  <c r="H34" i="8"/>
  <c r="G34" i="8"/>
  <c r="H27" i="10"/>
  <c r="G27" i="10"/>
  <c r="G62" i="8"/>
  <c r="H62" i="8"/>
  <c r="G40" i="13"/>
  <c r="G46" i="13"/>
  <c r="L13" i="2"/>
  <c r="C13" i="2"/>
  <c r="F13" i="2"/>
  <c r="D13" i="2"/>
  <c r="N13" i="2"/>
  <c r="G13" i="2"/>
  <c r="B15" i="2"/>
  <c r="P13" i="2"/>
  <c r="H74" i="8"/>
  <c r="G74" i="8"/>
  <c r="G45" i="8"/>
  <c r="H45" i="8"/>
  <c r="G26" i="8"/>
  <c r="H26" i="8"/>
  <c r="H50" i="10"/>
  <c r="G50" i="10"/>
  <c r="H81" i="8"/>
  <c r="G81" i="8"/>
  <c r="H25" i="8"/>
  <c r="G25" i="8"/>
  <c r="H47" i="13"/>
  <c r="G47" i="13"/>
  <c r="G22" i="13"/>
  <c r="H22" i="13"/>
  <c r="G35" i="10"/>
  <c r="H35" i="10"/>
  <c r="I79" i="13"/>
  <c r="J79" i="13" s="1"/>
  <c r="I71" i="13"/>
  <c r="J71" i="13" s="1"/>
  <c r="I63" i="13"/>
  <c r="J63" i="13" s="1"/>
  <c r="G70" i="10"/>
  <c r="I66" i="10"/>
  <c r="J66" i="10" s="1"/>
  <c r="G57" i="10"/>
  <c r="H62" i="6"/>
  <c r="G79" i="13"/>
  <c r="F76" i="13"/>
  <c r="H76" i="13" s="1"/>
  <c r="G71" i="13"/>
  <c r="F68" i="13"/>
  <c r="F69" i="10"/>
  <c r="G69" i="10" s="1"/>
  <c r="F65" i="10"/>
  <c r="G64" i="10"/>
  <c r="F60" i="10"/>
  <c r="G60" i="10" s="1"/>
  <c r="H60" i="10"/>
  <c r="G56" i="10"/>
  <c r="F78" i="13"/>
  <c r="H78" i="13" s="1"/>
  <c r="F62" i="13"/>
  <c r="H62" i="13" s="1"/>
  <c r="H29" i="13"/>
  <c r="F61" i="13"/>
  <c r="H61" i="13" s="1"/>
  <c r="F41" i="13"/>
  <c r="H41" i="13" s="1"/>
  <c r="I84" i="10"/>
  <c r="J84" i="10" s="1"/>
  <c r="F75" i="10"/>
  <c r="G75" i="10" s="1"/>
  <c r="F71" i="10"/>
  <c r="H71" i="10" s="1"/>
  <c r="I67" i="10"/>
  <c r="J67" i="10"/>
  <c r="I42" i="10"/>
  <c r="J42" i="10" s="1"/>
  <c r="F51" i="10"/>
  <c r="F25" i="10"/>
  <c r="H25" i="10" s="1"/>
  <c r="G75" i="13"/>
  <c r="G67" i="13"/>
  <c r="I72" i="10"/>
  <c r="J72" i="10" s="1"/>
  <c r="I55" i="10"/>
  <c r="J55" i="10"/>
  <c r="G61" i="8"/>
  <c r="G59" i="13"/>
  <c r="G53" i="13"/>
  <c r="H79" i="10"/>
  <c r="I60" i="10"/>
  <c r="J60" i="10" s="1"/>
  <c r="I23" i="10"/>
  <c r="G42" i="10"/>
  <c r="P13" i="4"/>
  <c r="J13" i="4"/>
  <c r="F13" i="4"/>
  <c r="O13" i="4"/>
  <c r="E13" i="4"/>
  <c r="C13" i="4"/>
  <c r="L13" i="4"/>
  <c r="Q13" i="4"/>
  <c r="B15" i="4"/>
  <c r="M13" i="4"/>
  <c r="P196" i="7"/>
  <c r="R196" i="7" s="1"/>
  <c r="P185" i="7"/>
  <c r="R185" i="7" s="1"/>
  <c r="P169" i="7"/>
  <c r="R169" i="7" s="1"/>
  <c r="P148" i="7"/>
  <c r="R148" i="7" s="1"/>
  <c r="P111" i="3"/>
  <c r="R111" i="3" s="1"/>
  <c r="T111" i="3" s="1"/>
  <c r="P66" i="3"/>
  <c r="R66" i="3" s="1"/>
  <c r="T66" i="3" s="1"/>
  <c r="P28" i="3"/>
  <c r="P65" i="3"/>
  <c r="R65" i="3" s="1"/>
  <c r="T65" i="3" s="1"/>
  <c r="X5" i="3"/>
  <c r="P204" i="7"/>
  <c r="R204" i="7" s="1"/>
  <c r="P193" i="7"/>
  <c r="R193" i="7"/>
  <c r="P164" i="7"/>
  <c r="R164" i="7" s="1"/>
  <c r="P156" i="7"/>
  <c r="R156" i="7"/>
  <c r="P75" i="3"/>
  <c r="U75" i="3" s="1"/>
  <c r="P32" i="3"/>
  <c r="R32" i="3" s="1"/>
  <c r="T32" i="3" s="1"/>
  <c r="P26" i="3"/>
  <c r="U26" i="3" s="1"/>
  <c r="X3" i="3"/>
  <c r="P38" i="7"/>
  <c r="R38" i="7"/>
  <c r="P30" i="7"/>
  <c r="R30" i="7" s="1"/>
  <c r="P201" i="7"/>
  <c r="R201" i="7" s="1"/>
  <c r="V2" i="7"/>
  <c r="P117" i="3"/>
  <c r="P116" i="3"/>
  <c r="R116" i="3" s="1"/>
  <c r="T116" i="3" s="1"/>
  <c r="P81" i="3"/>
  <c r="U81" i="3" s="1"/>
  <c r="P24" i="3"/>
  <c r="R24" i="3" s="1"/>
  <c r="T24" i="3" s="1"/>
  <c r="V8" i="12"/>
  <c r="P220" i="7"/>
  <c r="R220" i="7" s="1"/>
  <c r="P212" i="7"/>
  <c r="R212" i="7" s="1"/>
  <c r="P121" i="3"/>
  <c r="R121" i="3" s="1"/>
  <c r="T121" i="3" s="1"/>
  <c r="P119" i="3"/>
  <c r="R119" i="3" s="1"/>
  <c r="T119" i="3" s="1"/>
  <c r="V7" i="12"/>
  <c r="P22" i="7"/>
  <c r="R22" i="7" s="1"/>
  <c r="P71" i="3"/>
  <c r="P27" i="3"/>
  <c r="U27" i="3" s="1"/>
  <c r="X10" i="3"/>
  <c r="X7" i="3"/>
  <c r="P26" i="7"/>
  <c r="R26" i="7" s="1"/>
  <c r="P217" i="7"/>
  <c r="R217" i="7" s="1"/>
  <c r="P180" i="7"/>
  <c r="R180" i="7" s="1"/>
  <c r="P172" i="7"/>
  <c r="R172" i="7" s="1"/>
  <c r="P131" i="3"/>
  <c r="R131" i="3" s="1"/>
  <c r="T131" i="3" s="1"/>
  <c r="P118" i="3"/>
  <c r="U118" i="3" s="1"/>
  <c r="X12" i="3"/>
  <c r="P24" i="7"/>
  <c r="R24" i="7" s="1"/>
  <c r="P21" i="7"/>
  <c r="R21" i="7" s="1"/>
  <c r="P188" i="7"/>
  <c r="R188" i="7" s="1"/>
  <c r="P115" i="3"/>
  <c r="U115" i="3" s="1"/>
  <c r="P73" i="3"/>
  <c r="R73" i="3" s="1"/>
  <c r="T73" i="3" s="1"/>
  <c r="P100" i="3"/>
  <c r="U100" i="3" s="1"/>
  <c r="P96" i="3"/>
  <c r="X11" i="3"/>
  <c r="K354" i="3"/>
  <c r="R358" i="3"/>
  <c r="T358" i="3" s="1"/>
  <c r="J23" i="10"/>
  <c r="H51" i="10"/>
  <c r="G51" i="10"/>
  <c r="H69" i="10"/>
  <c r="U32" i="3"/>
  <c r="G61" i="13"/>
  <c r="R118" i="3"/>
  <c r="T118" i="3" s="1"/>
  <c r="G62" i="13"/>
  <c r="D18" i="10"/>
  <c r="E18" i="10"/>
  <c r="G18" i="4"/>
  <c r="C11" i="12"/>
  <c r="E18" i="13"/>
  <c r="D18" i="4"/>
  <c r="D18" i="6"/>
  <c r="C11" i="5"/>
  <c r="C18" i="4"/>
  <c r="C12" i="5"/>
  <c r="E18" i="6"/>
  <c r="C11" i="9"/>
  <c r="D18" i="2"/>
  <c r="C12" i="12"/>
  <c r="D18" i="13"/>
  <c r="C12" i="11"/>
  <c r="C11" i="7"/>
  <c r="C12" i="9"/>
  <c r="C12" i="7"/>
  <c r="E18" i="8"/>
  <c r="D18" i="8"/>
  <c r="C18" i="2"/>
  <c r="C11" i="11"/>
  <c r="E18" i="4"/>
  <c r="G18" i="2"/>
  <c r="L18" i="4"/>
  <c r="E242" i="15" l="1"/>
  <c r="E261" i="15"/>
  <c r="G407" i="1"/>
  <c r="P407" i="1"/>
  <c r="R407" i="1" s="1"/>
  <c r="T407" i="1" s="1"/>
  <c r="G79" i="3"/>
  <c r="I79" i="3" s="1"/>
  <c r="P79" i="3"/>
  <c r="R79" i="3" s="1"/>
  <c r="T79" i="3" s="1"/>
  <c r="G190" i="3"/>
  <c r="P190" i="3"/>
  <c r="G357" i="3"/>
  <c r="K357" i="3" s="1"/>
  <c r="P357" i="3"/>
  <c r="U357" i="3" s="1"/>
  <c r="G42" i="3"/>
  <c r="P42" i="3"/>
  <c r="R42" i="3" s="1"/>
  <c r="T42" i="3" s="1"/>
  <c r="G67" i="3"/>
  <c r="I67" i="3" s="1"/>
  <c r="P67" i="3"/>
  <c r="U67" i="3" s="1"/>
  <c r="G105" i="3"/>
  <c r="I105" i="3" s="1"/>
  <c r="P105" i="3"/>
  <c r="R105" i="3" s="1"/>
  <c r="T105" i="3" s="1"/>
  <c r="U355" i="3"/>
  <c r="R355" i="3"/>
  <c r="T355" i="3" s="1"/>
  <c r="G72" i="3"/>
  <c r="I72" i="3" s="1"/>
  <c r="P72" i="3"/>
  <c r="U72" i="3" s="1"/>
  <c r="G113" i="3"/>
  <c r="I113" i="3" s="1"/>
  <c r="P113" i="3"/>
  <c r="R113" i="3" s="1"/>
  <c r="T113" i="3" s="1"/>
  <c r="G57" i="3"/>
  <c r="P57" i="3"/>
  <c r="G69" i="3"/>
  <c r="I69" i="3" s="1"/>
  <c r="P69" i="3"/>
  <c r="U69" i="3" s="1"/>
  <c r="G22" i="3"/>
  <c r="H22" i="3" s="1"/>
  <c r="P22" i="3"/>
  <c r="U22" i="3" s="1"/>
  <c r="G359" i="3"/>
  <c r="P359" i="3"/>
  <c r="R359" i="3" s="1"/>
  <c r="T359" i="3" s="1"/>
  <c r="P360" i="3"/>
  <c r="R148" i="3"/>
  <c r="T148" i="3" s="1"/>
  <c r="U154" i="3"/>
  <c r="U65" i="3"/>
  <c r="U87" i="3"/>
  <c r="P333" i="3"/>
  <c r="U333" i="3" s="1"/>
  <c r="G355" i="3"/>
  <c r="K355" i="3" s="1"/>
  <c r="R75" i="3"/>
  <c r="T75" i="3" s="1"/>
  <c r="U361" i="3"/>
  <c r="U390" i="3"/>
  <c r="J89" i="3"/>
  <c r="U120" i="3"/>
  <c r="R186" i="3"/>
  <c r="T186" i="3" s="1"/>
  <c r="I106" i="3"/>
  <c r="P110" i="3"/>
  <c r="R110" i="3" s="1"/>
  <c r="T110" i="3" s="1"/>
  <c r="G128" i="3"/>
  <c r="I128" i="3" s="1"/>
  <c r="U60" i="3"/>
  <c r="R117" i="3"/>
  <c r="T117" i="3" s="1"/>
  <c r="R89" i="3"/>
  <c r="T89" i="3" s="1"/>
  <c r="G406" i="3"/>
  <c r="P406" i="3"/>
  <c r="R406" i="3" s="1"/>
  <c r="T406" i="3" s="1"/>
  <c r="G79" i="6"/>
  <c r="H72" i="2"/>
  <c r="F72" i="2"/>
  <c r="I72" i="2"/>
  <c r="L72" i="2"/>
  <c r="J72" i="2"/>
  <c r="K72" i="2"/>
  <c r="H65" i="2"/>
  <c r="F65" i="2"/>
  <c r="L65" i="2"/>
  <c r="F78" i="8"/>
  <c r="I78" i="8"/>
  <c r="J78" i="8" s="1"/>
  <c r="F54" i="13"/>
  <c r="I54" i="13"/>
  <c r="J54" i="13" s="1"/>
  <c r="I61" i="6"/>
  <c r="J61" i="6" s="1"/>
  <c r="F76" i="6"/>
  <c r="H76" i="6" s="1"/>
  <c r="I76" i="6"/>
  <c r="J76" i="6" s="1"/>
  <c r="I66" i="8"/>
  <c r="J66" i="8" s="1"/>
  <c r="F66" i="8"/>
  <c r="H66" i="8" s="1"/>
  <c r="F23" i="13"/>
  <c r="H23" i="13" s="1"/>
  <c r="I23" i="13"/>
  <c r="J23" i="13" s="1"/>
  <c r="G66" i="8"/>
  <c r="U354" i="3"/>
  <c r="H79" i="2"/>
  <c r="K79" i="2"/>
  <c r="J79" i="2"/>
  <c r="I79" i="2"/>
  <c r="H64" i="8"/>
  <c r="G64" i="8"/>
  <c r="G53" i="10"/>
  <c r="H53" i="10"/>
  <c r="F31" i="10"/>
  <c r="H31" i="10" s="1"/>
  <c r="F23" i="10"/>
  <c r="H23" i="10" s="1"/>
  <c r="P34" i="3"/>
  <c r="P326" i="3"/>
  <c r="P337" i="3"/>
  <c r="R337" i="3" s="1"/>
  <c r="T337" i="3" s="1"/>
  <c r="X20" i="3"/>
  <c r="P292" i="3"/>
  <c r="R292" i="3" s="1"/>
  <c r="T292" i="3" s="1"/>
  <c r="P305" i="3"/>
  <c r="U305" i="3" s="1"/>
  <c r="H24" i="2"/>
  <c r="I24" i="2"/>
  <c r="F54" i="10"/>
  <c r="I54" i="10"/>
  <c r="J54" i="10" s="1"/>
  <c r="P44" i="11"/>
  <c r="R44" i="11" s="1"/>
  <c r="V13" i="11"/>
  <c r="L58" i="2"/>
  <c r="J58" i="2"/>
  <c r="K58" i="2"/>
  <c r="H58" i="2"/>
  <c r="F58" i="2"/>
  <c r="G41" i="13"/>
  <c r="H38" i="2"/>
  <c r="F38" i="2"/>
  <c r="I38" i="2"/>
  <c r="L38" i="2"/>
  <c r="J38" i="2"/>
  <c r="K38" i="2"/>
  <c r="H31" i="2"/>
  <c r="F31" i="2"/>
  <c r="I31" i="2"/>
  <c r="K31" i="2"/>
  <c r="F54" i="8"/>
  <c r="I54" i="8"/>
  <c r="J54" i="8" s="1"/>
  <c r="H64" i="13"/>
  <c r="G64" i="13"/>
  <c r="F37" i="10"/>
  <c r="H37" i="10" s="1"/>
  <c r="I37" i="10"/>
  <c r="J37" i="10" s="1"/>
  <c r="G37" i="10"/>
  <c r="F29" i="10"/>
  <c r="H29" i="10" s="1"/>
  <c r="I29" i="10"/>
  <c r="J29" i="10" s="1"/>
  <c r="F34" i="6"/>
  <c r="I34" i="6"/>
  <c r="J34" i="6" s="1"/>
  <c r="F26" i="6"/>
  <c r="I26" i="6"/>
  <c r="J26" i="6" s="1"/>
  <c r="H53" i="2"/>
  <c r="F53" i="2"/>
  <c r="I53" i="2"/>
  <c r="J53" i="2"/>
  <c r="L53" i="2"/>
  <c r="F30" i="2"/>
  <c r="I30" i="2"/>
  <c r="J30" i="2"/>
  <c r="L30" i="2"/>
  <c r="H30" i="2"/>
  <c r="H22" i="2"/>
  <c r="F22" i="2"/>
  <c r="I22" i="2"/>
  <c r="K22" i="2"/>
  <c r="F37" i="8"/>
  <c r="I37" i="8"/>
  <c r="J37" i="8" s="1"/>
  <c r="F29" i="8"/>
  <c r="I29" i="8"/>
  <c r="J29" i="8" s="1"/>
  <c r="F21" i="8"/>
  <c r="I21" i="8"/>
  <c r="J21" i="8" s="1"/>
  <c r="I25" i="6"/>
  <c r="J25" i="6" s="1"/>
  <c r="F25" i="6"/>
  <c r="V9" i="7"/>
  <c r="P37" i="7"/>
  <c r="R37" i="7" s="1"/>
  <c r="P158" i="7"/>
  <c r="R158" i="7" s="1"/>
  <c r="P190" i="7"/>
  <c r="R190" i="7" s="1"/>
  <c r="P222" i="7"/>
  <c r="R222" i="7" s="1"/>
  <c r="V17" i="7"/>
  <c r="P125" i="7"/>
  <c r="P39" i="7"/>
  <c r="R39" i="7" s="1"/>
  <c r="P137" i="7"/>
  <c r="R137" i="7" s="1"/>
  <c r="P167" i="7"/>
  <c r="R167" i="7" s="1"/>
  <c r="P149" i="7"/>
  <c r="R149" i="7" s="1"/>
  <c r="P142" i="7"/>
  <c r="R142" i="7" s="1"/>
  <c r="P121" i="7"/>
  <c r="R121" i="7" s="1"/>
  <c r="P203" i="7"/>
  <c r="R203" i="7" s="1"/>
  <c r="P96" i="7"/>
  <c r="R96" i="7" s="1"/>
  <c r="P51" i="7"/>
  <c r="R51" i="7" s="1"/>
  <c r="P120" i="7"/>
  <c r="R120" i="7" s="1"/>
  <c r="P105" i="7"/>
  <c r="R105" i="7" s="1"/>
  <c r="P179" i="7"/>
  <c r="R179" i="7" s="1"/>
  <c r="P155" i="7"/>
  <c r="R155" i="7" s="1"/>
  <c r="P160" i="7"/>
  <c r="R160" i="7" s="1"/>
  <c r="P162" i="7"/>
  <c r="R162" i="7" s="1"/>
  <c r="P194" i="7"/>
  <c r="R194" i="7" s="1"/>
  <c r="V14" i="7"/>
  <c r="P122" i="7"/>
  <c r="P49" i="7"/>
  <c r="R49" i="7" s="1"/>
  <c r="P113" i="7"/>
  <c r="R113" i="7" s="1"/>
  <c r="P223" i="7"/>
  <c r="R223" i="7" s="1"/>
  <c r="P134" i="7"/>
  <c r="R134" i="7" s="1"/>
  <c r="P76" i="7"/>
  <c r="R76" i="7" s="1"/>
  <c r="P42" i="7"/>
  <c r="R42" i="7" s="1"/>
  <c r="P84" i="7"/>
  <c r="R84" i="7" s="1"/>
  <c r="P27" i="7"/>
  <c r="R27" i="7" s="1"/>
  <c r="P23" i="7"/>
  <c r="R23" i="7" s="1"/>
  <c r="P171" i="7"/>
  <c r="R171" i="7" s="1"/>
  <c r="P147" i="7"/>
  <c r="R147" i="7" s="1"/>
  <c r="P45" i="7"/>
  <c r="R45" i="7" s="1"/>
  <c r="P50" i="7"/>
  <c r="R50" i="7" s="1"/>
  <c r="P56" i="7"/>
  <c r="R56" i="7" s="1"/>
  <c r="P58" i="7"/>
  <c r="R58" i="7" s="1"/>
  <c r="P107" i="7"/>
  <c r="R107" i="7" s="1"/>
  <c r="P115" i="7"/>
  <c r="R115" i="7" s="1"/>
  <c r="P118" i="7"/>
  <c r="R118" i="7" s="1"/>
  <c r="P140" i="7"/>
  <c r="R140" i="7" s="1"/>
  <c r="P166" i="7"/>
  <c r="R166" i="7" s="1"/>
  <c r="P198" i="7"/>
  <c r="R198" i="7" s="1"/>
  <c r="P95" i="7"/>
  <c r="R95" i="7" s="1"/>
  <c r="P209" i="7"/>
  <c r="R209" i="7" s="1"/>
  <c r="P48" i="7"/>
  <c r="R48" i="7" s="1"/>
  <c r="P53" i="7"/>
  <c r="R53" i="7" s="1"/>
  <c r="P170" i="7"/>
  <c r="R170" i="7" s="1"/>
  <c r="P202" i="7"/>
  <c r="R202" i="7" s="1"/>
  <c r="P126" i="7"/>
  <c r="P65" i="7"/>
  <c r="R65" i="7" s="1"/>
  <c r="P97" i="7"/>
  <c r="R97" i="7" s="1"/>
  <c r="P31" i="7"/>
  <c r="R31" i="7" s="1"/>
  <c r="P163" i="7"/>
  <c r="R163" i="7" s="1"/>
  <c r="P112" i="7"/>
  <c r="R112" i="7" s="1"/>
  <c r="P52" i="7"/>
  <c r="R52" i="7" s="1"/>
  <c r="P139" i="7"/>
  <c r="R139" i="7" s="1"/>
  <c r="P138" i="7"/>
  <c r="R138" i="7" s="1"/>
  <c r="P93" i="7"/>
  <c r="R93" i="7" s="1"/>
  <c r="P44" i="7"/>
  <c r="R44" i="7" s="1"/>
  <c r="P161" i="7"/>
  <c r="R161" i="7" s="1"/>
  <c r="P117" i="7"/>
  <c r="R117" i="7" s="1"/>
  <c r="P47" i="7"/>
  <c r="R47" i="7" s="1"/>
  <c r="V6" i="7"/>
  <c r="P98" i="7"/>
  <c r="R98" i="7" s="1"/>
  <c r="P103" i="7"/>
  <c r="R103" i="7" s="1"/>
  <c r="P106" i="7"/>
  <c r="R106" i="7" s="1"/>
  <c r="P174" i="7"/>
  <c r="R174" i="7" s="1"/>
  <c r="P206" i="7"/>
  <c r="R206" i="7" s="1"/>
  <c r="P70" i="7"/>
  <c r="P71" i="7"/>
  <c r="P191" i="7"/>
  <c r="R191" i="7" s="1"/>
  <c r="P35" i="7"/>
  <c r="R35" i="7" s="1"/>
  <c r="P110" i="7"/>
  <c r="R110" i="7" s="1"/>
  <c r="P131" i="7"/>
  <c r="R131" i="7" s="1"/>
  <c r="P81" i="7"/>
  <c r="R81" i="7" s="1"/>
  <c r="P159" i="7"/>
  <c r="R159" i="7" s="1"/>
  <c r="P59" i="7"/>
  <c r="R59" i="7" s="1"/>
  <c r="P143" i="7"/>
  <c r="R143" i="7" s="1"/>
  <c r="P72" i="7"/>
  <c r="R72" i="7" s="1"/>
  <c r="P55" i="7"/>
  <c r="R55" i="7" s="1"/>
  <c r="P221" i="7"/>
  <c r="R221" i="7" s="1"/>
  <c r="P127" i="7"/>
  <c r="R127" i="7" s="1"/>
  <c r="P215" i="7"/>
  <c r="R215" i="7" s="1"/>
  <c r="P197" i="7"/>
  <c r="R197" i="7" s="1"/>
  <c r="P77" i="7"/>
  <c r="R77" i="7" s="1"/>
  <c r="P219" i="7"/>
  <c r="R219" i="7" s="1"/>
  <c r="V12" i="7"/>
  <c r="P184" i="7"/>
  <c r="R184" i="7" s="1"/>
  <c r="V7" i="7"/>
  <c r="P108" i="7"/>
  <c r="R108" i="7" s="1"/>
  <c r="P146" i="7"/>
  <c r="R146" i="7" s="1"/>
  <c r="P182" i="7"/>
  <c r="R182" i="7" s="1"/>
  <c r="P214" i="7"/>
  <c r="R214" i="7" s="1"/>
  <c r="V16" i="7"/>
  <c r="P145" i="7"/>
  <c r="R145" i="7" s="1"/>
  <c r="P89" i="7"/>
  <c r="R89" i="7" s="1"/>
  <c r="P88" i="7"/>
  <c r="R88" i="7" s="1"/>
  <c r="P213" i="7"/>
  <c r="R213" i="7" s="1"/>
  <c r="P109" i="7"/>
  <c r="R109" i="7" s="1"/>
  <c r="P41" i="7"/>
  <c r="R41" i="7" s="1"/>
  <c r="P153" i="7"/>
  <c r="R153" i="7" s="1"/>
  <c r="P175" i="7"/>
  <c r="R175" i="7" s="1"/>
  <c r="P157" i="7"/>
  <c r="R157" i="7" s="1"/>
  <c r="P66" i="7"/>
  <c r="R66" i="7" s="1"/>
  <c r="P33" i="7"/>
  <c r="R33" i="7" s="1"/>
  <c r="P151" i="7"/>
  <c r="R151" i="7" s="1"/>
  <c r="P104" i="7"/>
  <c r="R104" i="7" s="1"/>
  <c r="P144" i="7"/>
  <c r="R144" i="7" s="1"/>
  <c r="V18" i="7"/>
  <c r="H81" i="2"/>
  <c r="I81" i="2"/>
  <c r="L81" i="2"/>
  <c r="J81" i="2"/>
  <c r="K81" i="2"/>
  <c r="H36" i="2"/>
  <c r="I36" i="2"/>
  <c r="J36" i="2"/>
  <c r="L36" i="2"/>
  <c r="K36" i="2"/>
  <c r="F44" i="8"/>
  <c r="I44" i="8"/>
  <c r="J44" i="8" s="1"/>
  <c r="F33" i="13"/>
  <c r="H33" i="13" s="1"/>
  <c r="F25" i="13"/>
  <c r="I25" i="13"/>
  <c r="J25" i="13" s="1"/>
  <c r="F66" i="10"/>
  <c r="H66" i="10" s="1"/>
  <c r="G66" i="10"/>
  <c r="I55" i="6"/>
  <c r="J55" i="6" s="1"/>
  <c r="G55" i="6"/>
  <c r="G25" i="10"/>
  <c r="R27" i="3"/>
  <c r="T27" i="3" s="1"/>
  <c r="F81" i="2"/>
  <c r="H74" i="2"/>
  <c r="F74" i="2"/>
  <c r="I74" i="2"/>
  <c r="L74" i="2"/>
  <c r="H59" i="2"/>
  <c r="I59" i="2"/>
  <c r="L59" i="2"/>
  <c r="J59" i="2"/>
  <c r="K59" i="2"/>
  <c r="F59" i="8"/>
  <c r="I59" i="8"/>
  <c r="J59" i="8" s="1"/>
  <c r="H84" i="10"/>
  <c r="G84" i="10"/>
  <c r="F78" i="6"/>
  <c r="H78" i="6" s="1"/>
  <c r="I78" i="6"/>
  <c r="J78" i="6" s="1"/>
  <c r="G78" i="6"/>
  <c r="F54" i="6"/>
  <c r="I54" i="6"/>
  <c r="J54" i="6" s="1"/>
  <c r="F46" i="6"/>
  <c r="G46" i="6" s="1"/>
  <c r="I46" i="6"/>
  <c r="J46" i="6" s="1"/>
  <c r="I39" i="6"/>
  <c r="J39" i="6" s="1"/>
  <c r="F39" i="6"/>
  <c r="P30" i="5"/>
  <c r="R30" i="5" s="1"/>
  <c r="P117" i="5"/>
  <c r="R117" i="5" s="1"/>
  <c r="P43" i="5"/>
  <c r="R43" i="5" s="1"/>
  <c r="P56" i="5"/>
  <c r="R56" i="5" s="1"/>
  <c r="P114" i="5"/>
  <c r="R114" i="5" s="1"/>
  <c r="P42" i="5"/>
  <c r="R42" i="5" s="1"/>
  <c r="P52" i="5"/>
  <c r="R52" i="5" s="1"/>
  <c r="P110" i="5"/>
  <c r="R110" i="5" s="1"/>
  <c r="P33" i="5"/>
  <c r="R33" i="5" s="1"/>
  <c r="P88" i="5"/>
  <c r="R88" i="5" s="1"/>
  <c r="P112" i="5"/>
  <c r="R112" i="5" s="1"/>
  <c r="P139" i="5"/>
  <c r="R139" i="5" s="1"/>
  <c r="P149" i="5"/>
  <c r="R149" i="5" s="1"/>
  <c r="P181" i="5"/>
  <c r="R181" i="5" s="1"/>
  <c r="P209" i="5"/>
  <c r="R209" i="5" s="1"/>
  <c r="V12" i="5"/>
  <c r="P188" i="5"/>
  <c r="R188" i="5" s="1"/>
  <c r="P29" i="5"/>
  <c r="R29" i="5" s="1"/>
  <c r="P202" i="5"/>
  <c r="R202" i="5" s="1"/>
  <c r="P63" i="5"/>
  <c r="R63" i="5" s="1"/>
  <c r="P113" i="5"/>
  <c r="R113" i="5" s="1"/>
  <c r="P21" i="5"/>
  <c r="R21" i="5" s="1"/>
  <c r="P95" i="5"/>
  <c r="R95" i="5" s="1"/>
  <c r="P152" i="5"/>
  <c r="R152" i="5" s="1"/>
  <c r="P27" i="5"/>
  <c r="R27" i="5" s="1"/>
  <c r="P191" i="5"/>
  <c r="R191" i="5" s="1"/>
  <c r="P49" i="5"/>
  <c r="R49" i="5" s="1"/>
  <c r="P99" i="5"/>
  <c r="R99" i="5" s="1"/>
  <c r="P168" i="5"/>
  <c r="R168" i="5" s="1"/>
  <c r="P148" i="5"/>
  <c r="R148" i="5" s="1"/>
  <c r="P85" i="5"/>
  <c r="R85" i="5" s="1"/>
  <c r="P64" i="5"/>
  <c r="R64" i="5" s="1"/>
  <c r="P124" i="5"/>
  <c r="R124" i="5" s="1"/>
  <c r="V4" i="5"/>
  <c r="P60" i="5"/>
  <c r="R60" i="5" s="1"/>
  <c r="P118" i="5"/>
  <c r="R118" i="5" s="1"/>
  <c r="P35" i="5"/>
  <c r="R35" i="5" s="1"/>
  <c r="P66" i="5"/>
  <c r="R66" i="5" s="1"/>
  <c r="P92" i="5"/>
  <c r="R92" i="5" s="1"/>
  <c r="P116" i="5"/>
  <c r="R116" i="5" s="1"/>
  <c r="P153" i="5"/>
  <c r="R153" i="5" s="1"/>
  <c r="P185" i="5"/>
  <c r="R185" i="5" s="1"/>
  <c r="P213" i="5"/>
  <c r="R213" i="5" s="1"/>
  <c r="P38" i="5"/>
  <c r="R38" i="5" s="1"/>
  <c r="P207" i="5"/>
  <c r="R207" i="5" s="1"/>
  <c r="P208" i="5"/>
  <c r="R208" i="5" s="1"/>
  <c r="P73" i="5"/>
  <c r="R73" i="5" s="1"/>
  <c r="P121" i="5"/>
  <c r="R121" i="5" s="1"/>
  <c r="P183" i="5"/>
  <c r="R183" i="5" s="1"/>
  <c r="P45" i="5"/>
  <c r="R45" i="5" s="1"/>
  <c r="P171" i="5"/>
  <c r="R171" i="5" s="1"/>
  <c r="P138" i="5"/>
  <c r="R138" i="5" s="1"/>
  <c r="P198" i="5"/>
  <c r="R198" i="5" s="1"/>
  <c r="P179" i="5"/>
  <c r="R179" i="5" s="1"/>
  <c r="P82" i="5"/>
  <c r="R82" i="5" s="1"/>
  <c r="V9" i="5"/>
  <c r="V5" i="5"/>
  <c r="P78" i="5"/>
  <c r="R78" i="5" s="1"/>
  <c r="P23" i="5"/>
  <c r="R23" i="5" s="1"/>
  <c r="P50" i="5"/>
  <c r="R50" i="5" s="1"/>
  <c r="P100" i="5"/>
  <c r="R100" i="5" s="1"/>
  <c r="P120" i="5"/>
  <c r="R120" i="5" s="1"/>
  <c r="P125" i="5"/>
  <c r="P161" i="5"/>
  <c r="R161" i="5" s="1"/>
  <c r="P193" i="5"/>
  <c r="R193" i="5" s="1"/>
  <c r="P221" i="5"/>
  <c r="R221" i="5" s="1"/>
  <c r="P141" i="5"/>
  <c r="R141" i="5" s="1"/>
  <c r="P220" i="5"/>
  <c r="R220" i="5" s="1"/>
  <c r="P163" i="5"/>
  <c r="R163" i="5" s="1"/>
  <c r="P122" i="5"/>
  <c r="P135" i="5"/>
  <c r="R135" i="5" s="1"/>
  <c r="P61" i="5"/>
  <c r="R61" i="5" s="1"/>
  <c r="P111" i="5"/>
  <c r="R111" i="5" s="1"/>
  <c r="P184" i="5"/>
  <c r="R184" i="5" s="1"/>
  <c r="P142" i="5"/>
  <c r="R142" i="5" s="1"/>
  <c r="P223" i="5"/>
  <c r="R223" i="5" s="1"/>
  <c r="P65" i="5"/>
  <c r="R65" i="5" s="1"/>
  <c r="P127" i="5"/>
  <c r="R127" i="5" s="1"/>
  <c r="P194" i="5"/>
  <c r="R194" i="5" s="1"/>
  <c r="P24" i="5"/>
  <c r="R24" i="5" s="1"/>
  <c r="P26" i="5"/>
  <c r="R26" i="5" s="1"/>
  <c r="P28" i="5"/>
  <c r="R28" i="5" s="1"/>
  <c r="P39" i="5"/>
  <c r="R39" i="5" s="1"/>
  <c r="P76" i="5"/>
  <c r="R76" i="5" s="1"/>
  <c r="P128" i="5"/>
  <c r="P165" i="5"/>
  <c r="R165" i="5" s="1"/>
  <c r="P197" i="5"/>
  <c r="R197" i="5" s="1"/>
  <c r="P150" i="5"/>
  <c r="R150" i="5" s="1"/>
  <c r="V14" i="5"/>
  <c r="P170" i="5"/>
  <c r="R170" i="5" s="1"/>
  <c r="V7" i="5"/>
  <c r="P89" i="5"/>
  <c r="R89" i="5" s="1"/>
  <c r="P151" i="5"/>
  <c r="R151" i="5" s="1"/>
  <c r="P196" i="5"/>
  <c r="R196" i="5" s="1"/>
  <c r="P119" i="5"/>
  <c r="R119" i="5" s="1"/>
  <c r="P203" i="5"/>
  <c r="R203" i="5" s="1"/>
  <c r="P159" i="5"/>
  <c r="R159" i="5" s="1"/>
  <c r="P126" i="5"/>
  <c r="P75" i="5"/>
  <c r="R75" i="5" s="1"/>
  <c r="P143" i="5"/>
  <c r="R143" i="5" s="1"/>
  <c r="P200" i="5"/>
  <c r="R200" i="5" s="1"/>
  <c r="P109" i="5"/>
  <c r="R109" i="5" s="1"/>
  <c r="P40" i="5"/>
  <c r="R40" i="5" s="1"/>
  <c r="P98" i="5"/>
  <c r="R98" i="5" s="1"/>
  <c r="P34" i="5"/>
  <c r="R34" i="5" s="1"/>
  <c r="P44" i="5"/>
  <c r="R44" i="5" s="1"/>
  <c r="P94" i="5"/>
  <c r="R94" i="5" s="1"/>
  <c r="P58" i="5"/>
  <c r="R58" i="5" s="1"/>
  <c r="P84" i="5"/>
  <c r="R84" i="5" s="1"/>
  <c r="P134" i="5"/>
  <c r="R134" i="5" s="1"/>
  <c r="P173" i="5"/>
  <c r="R173" i="5" s="1"/>
  <c r="P205" i="5"/>
  <c r="R205" i="5" s="1"/>
  <c r="V2" i="5"/>
  <c r="P175" i="5"/>
  <c r="R175" i="5" s="1"/>
  <c r="V6" i="5"/>
  <c r="P97" i="5"/>
  <c r="R97" i="5" s="1"/>
  <c r="P222" i="5"/>
  <c r="R222" i="5" s="1"/>
  <c r="P79" i="5"/>
  <c r="R79" i="5" s="1"/>
  <c r="P216" i="5"/>
  <c r="R216" i="5" s="1"/>
  <c r="P41" i="5"/>
  <c r="R41" i="5" s="1"/>
  <c r="V16" i="5"/>
  <c r="I75" i="13"/>
  <c r="J75" i="13" s="1"/>
  <c r="I79" i="10"/>
  <c r="J79" i="10" s="1"/>
  <c r="I61" i="10"/>
  <c r="J61" i="10" s="1"/>
  <c r="P45" i="9"/>
  <c r="R45" i="9" s="1"/>
  <c r="P78" i="3"/>
  <c r="P220" i="3"/>
  <c r="U220" i="3" s="1"/>
  <c r="P225" i="7"/>
  <c r="R225" i="7" s="1"/>
  <c r="P137" i="3"/>
  <c r="E258" i="15"/>
  <c r="E172" i="15"/>
  <c r="E48" i="1"/>
  <c r="E41" i="1"/>
  <c r="E35" i="1"/>
  <c r="F35" i="1" s="1"/>
  <c r="G35" i="1" s="1"/>
  <c r="J35" i="1" s="1"/>
  <c r="E350" i="1"/>
  <c r="E227" i="15" s="1"/>
  <c r="E325" i="1"/>
  <c r="F325" i="1" s="1"/>
  <c r="G325" i="1" s="1"/>
  <c r="E39" i="1"/>
  <c r="G36" i="10"/>
  <c r="H36" i="10"/>
  <c r="I36" i="13"/>
  <c r="J36" i="13" s="1"/>
  <c r="F36" i="13"/>
  <c r="H36" i="13" s="1"/>
  <c r="U121" i="3"/>
  <c r="G78" i="13"/>
  <c r="U360" i="3"/>
  <c r="U53" i="3"/>
  <c r="U64" i="3"/>
  <c r="P23" i="11"/>
  <c r="R23" i="11" s="1"/>
  <c r="P25" i="11"/>
  <c r="R25" i="11" s="1"/>
  <c r="V6" i="11"/>
  <c r="P52" i="11"/>
  <c r="R52" i="11" s="1"/>
  <c r="H67" i="2"/>
  <c r="I67" i="2"/>
  <c r="F67" i="2"/>
  <c r="J67" i="2"/>
  <c r="K67" i="2"/>
  <c r="L67" i="2"/>
  <c r="H45" i="2"/>
  <c r="K45" i="2"/>
  <c r="L45" i="2"/>
  <c r="I45" i="2"/>
  <c r="F45" i="2"/>
  <c r="F69" i="6"/>
  <c r="H69" i="6" s="1"/>
  <c r="G69" i="6"/>
  <c r="I69" i="6"/>
  <c r="J69" i="6" s="1"/>
  <c r="U116" i="3"/>
  <c r="V10" i="11"/>
  <c r="P41" i="11"/>
  <c r="R41" i="11" s="1"/>
  <c r="P21" i="11"/>
  <c r="R21" i="11" s="1"/>
  <c r="H73" i="2"/>
  <c r="I73" i="2"/>
  <c r="F73" i="2"/>
  <c r="J73" i="2"/>
  <c r="K73" i="2"/>
  <c r="L73" i="2"/>
  <c r="I66" i="2"/>
  <c r="F66" i="2"/>
  <c r="J66" i="2"/>
  <c r="H66" i="2"/>
  <c r="H55" i="8"/>
  <c r="G55" i="8"/>
  <c r="F32" i="8"/>
  <c r="H32" i="8" s="1"/>
  <c r="I32" i="8"/>
  <c r="J32" i="8" s="1"/>
  <c r="F73" i="13"/>
  <c r="I73" i="13"/>
  <c r="J73" i="13" s="1"/>
  <c r="F57" i="13"/>
  <c r="I57" i="13"/>
  <c r="J57" i="13" s="1"/>
  <c r="F26" i="10"/>
  <c r="I26" i="10"/>
  <c r="J26" i="10" s="1"/>
  <c r="F82" i="6"/>
  <c r="I82" i="6"/>
  <c r="J82" i="6" s="1"/>
  <c r="H38" i="6"/>
  <c r="G38" i="6"/>
  <c r="U79" i="3"/>
  <c r="F70" i="13"/>
  <c r="H70" i="13" s="1"/>
  <c r="G43" i="13"/>
  <c r="P31" i="11"/>
  <c r="R31" i="11" s="1"/>
  <c r="P33" i="11"/>
  <c r="R33" i="11" s="1"/>
  <c r="P45" i="11"/>
  <c r="R45" i="11" s="1"/>
  <c r="V7" i="11"/>
  <c r="L82" i="2"/>
  <c r="F32" i="2"/>
  <c r="H51" i="2"/>
  <c r="I51" i="2"/>
  <c r="F51" i="2"/>
  <c r="J51" i="2"/>
  <c r="K51" i="2"/>
  <c r="L51" i="2"/>
  <c r="H43" i="2"/>
  <c r="I43" i="2"/>
  <c r="F43" i="2"/>
  <c r="J43" i="2"/>
  <c r="K43" i="2"/>
  <c r="L43" i="2"/>
  <c r="F80" i="8"/>
  <c r="I80" i="8"/>
  <c r="J80" i="8" s="1"/>
  <c r="H80" i="13"/>
  <c r="G80" i="13"/>
  <c r="H25" i="13"/>
  <c r="G25" i="13"/>
  <c r="G78" i="10"/>
  <c r="H78" i="10"/>
  <c r="H47" i="10"/>
  <c r="G47" i="10"/>
  <c r="F52" i="6"/>
  <c r="H52" i="6" s="1"/>
  <c r="I52" i="6"/>
  <c r="J52" i="6" s="1"/>
  <c r="G52" i="6"/>
  <c r="F44" i="6"/>
  <c r="G44" i="6" s="1"/>
  <c r="I44" i="6"/>
  <c r="J44" i="6" s="1"/>
  <c r="H28" i="10"/>
  <c r="G28" i="10"/>
  <c r="I82" i="2"/>
  <c r="F82" i="2"/>
  <c r="J82" i="2"/>
  <c r="H82" i="2"/>
  <c r="H32" i="2"/>
  <c r="J32" i="2"/>
  <c r="K32" i="2"/>
  <c r="L32" i="2"/>
  <c r="G25" i="6"/>
  <c r="H25" i="6"/>
  <c r="V4" i="11"/>
  <c r="P46" i="11"/>
  <c r="R46" i="11" s="1"/>
  <c r="P51" i="11"/>
  <c r="R51" i="11" s="1"/>
  <c r="P48" i="11"/>
  <c r="R48" i="11" s="1"/>
  <c r="P24" i="11"/>
  <c r="R24" i="11" s="1"/>
  <c r="V2" i="11"/>
  <c r="V11" i="11"/>
  <c r="P55" i="11"/>
  <c r="R55" i="11" s="1"/>
  <c r="P26" i="11"/>
  <c r="R26" i="11" s="1"/>
  <c r="P35" i="11"/>
  <c r="R35" i="11" s="1"/>
  <c r="P54" i="11"/>
  <c r="R54" i="11" s="1"/>
  <c r="P32" i="11"/>
  <c r="R32" i="11" s="1"/>
  <c r="P39" i="11"/>
  <c r="R39" i="11" s="1"/>
  <c r="P28" i="11"/>
  <c r="R28" i="11" s="1"/>
  <c r="V8" i="11"/>
  <c r="P43" i="11"/>
  <c r="R43" i="11" s="1"/>
  <c r="P38" i="11"/>
  <c r="R38" i="11" s="1"/>
  <c r="V16" i="11"/>
  <c r="V14" i="11"/>
  <c r="P49" i="11"/>
  <c r="R49" i="11" s="1"/>
  <c r="V15" i="11"/>
  <c r="P29" i="11"/>
  <c r="R29" i="11" s="1"/>
  <c r="H78" i="2"/>
  <c r="K78" i="2"/>
  <c r="L78" i="2"/>
  <c r="J78" i="2"/>
  <c r="H71" i="2"/>
  <c r="K71" i="2"/>
  <c r="L71" i="2"/>
  <c r="I71" i="2"/>
  <c r="F71" i="2"/>
  <c r="H57" i="2"/>
  <c r="I57" i="2"/>
  <c r="F57" i="2"/>
  <c r="J57" i="2"/>
  <c r="K57" i="2"/>
  <c r="L57" i="2"/>
  <c r="I50" i="2"/>
  <c r="F50" i="2"/>
  <c r="J50" i="2"/>
  <c r="H50" i="2"/>
  <c r="H72" i="8"/>
  <c r="G72" i="8"/>
  <c r="F53" i="8"/>
  <c r="I53" i="8"/>
  <c r="J53" i="8" s="1"/>
  <c r="I24" i="13"/>
  <c r="J24" i="13" s="1"/>
  <c r="F24" i="13"/>
  <c r="G29" i="6"/>
  <c r="H29" i="6"/>
  <c r="G63" i="13"/>
  <c r="V12" i="11"/>
  <c r="V17" i="11"/>
  <c r="P22" i="11"/>
  <c r="R22" i="11" s="1"/>
  <c r="V18" i="11"/>
  <c r="P50" i="11"/>
  <c r="R50" i="11" s="1"/>
  <c r="P42" i="11"/>
  <c r="R42" i="11" s="1"/>
  <c r="H40" i="10"/>
  <c r="G40" i="10"/>
  <c r="K77" i="2"/>
  <c r="L77" i="2"/>
  <c r="I77" i="2"/>
  <c r="F77" i="2"/>
  <c r="H77" i="2"/>
  <c r="F31" i="13"/>
  <c r="I31" i="13"/>
  <c r="J31" i="13" s="1"/>
  <c r="H54" i="10"/>
  <c r="G54" i="10"/>
  <c r="G45" i="10"/>
  <c r="H45" i="10"/>
  <c r="F57" i="6"/>
  <c r="I57" i="6"/>
  <c r="J57" i="6" s="1"/>
  <c r="V5" i="11"/>
  <c r="P30" i="11"/>
  <c r="R30" i="11" s="1"/>
  <c r="P53" i="11"/>
  <c r="R53" i="11" s="1"/>
  <c r="D15" i="11"/>
  <c r="C19" i="11" s="1"/>
  <c r="P34" i="11"/>
  <c r="R34" i="11" s="1"/>
  <c r="P27" i="11"/>
  <c r="R27" i="11" s="1"/>
  <c r="P40" i="11"/>
  <c r="R40" i="11" s="1"/>
  <c r="H62" i="2"/>
  <c r="K62" i="2"/>
  <c r="L62" i="2"/>
  <c r="J62" i="2"/>
  <c r="H55" i="2"/>
  <c r="K55" i="2"/>
  <c r="L55" i="2"/>
  <c r="I55" i="2"/>
  <c r="F55" i="2"/>
  <c r="H64" i="6"/>
  <c r="G64" i="6"/>
  <c r="G71" i="10"/>
  <c r="U111" i="3"/>
  <c r="R87" i="3"/>
  <c r="T87" i="3" s="1"/>
  <c r="V9" i="11"/>
  <c r="P36" i="11"/>
  <c r="R36" i="11" s="1"/>
  <c r="H83" i="2"/>
  <c r="I83" i="2"/>
  <c r="F83" i="2"/>
  <c r="J83" i="2"/>
  <c r="K83" i="2"/>
  <c r="L83" i="2"/>
  <c r="K61" i="2"/>
  <c r="L61" i="2"/>
  <c r="I61" i="2"/>
  <c r="F61" i="2"/>
  <c r="H61" i="2"/>
  <c r="H26" i="2"/>
  <c r="I26" i="2"/>
  <c r="F26" i="2"/>
  <c r="J26" i="2"/>
  <c r="F70" i="8"/>
  <c r="I70" i="8"/>
  <c r="J70" i="8" s="1"/>
  <c r="F63" i="6"/>
  <c r="I63" i="6"/>
  <c r="J63" i="6" s="1"/>
  <c r="P47" i="11"/>
  <c r="R47" i="11" s="1"/>
  <c r="J22" i="2"/>
  <c r="I24" i="8"/>
  <c r="J24" i="8" s="1"/>
  <c r="F79" i="8"/>
  <c r="H79" i="8" s="1"/>
  <c r="F52" i="8"/>
  <c r="H52" i="8" s="1"/>
  <c r="F31" i="8"/>
  <c r="F24" i="8"/>
  <c r="H24" i="8" s="1"/>
  <c r="F65" i="13"/>
  <c r="F35" i="13"/>
  <c r="F74" i="10"/>
  <c r="I74" i="6"/>
  <c r="J74" i="6" s="1"/>
  <c r="F68" i="6"/>
  <c r="H68" i="6" s="1"/>
  <c r="G62" i="6"/>
  <c r="F56" i="6"/>
  <c r="F43" i="6"/>
  <c r="F21" i="4"/>
  <c r="J21" i="4"/>
  <c r="H21" i="4"/>
  <c r="P129" i="7"/>
  <c r="R129" i="7" s="1"/>
  <c r="P91" i="7"/>
  <c r="R91" i="7" s="1"/>
  <c r="P86" i="7"/>
  <c r="R86" i="7" s="1"/>
  <c r="P83" i="7"/>
  <c r="R83" i="7" s="1"/>
  <c r="P40" i="7"/>
  <c r="R40" i="7" s="1"/>
  <c r="P22" i="5"/>
  <c r="R22" i="5" s="1"/>
  <c r="P67" i="5"/>
  <c r="R67" i="5" s="1"/>
  <c r="F37" i="2"/>
  <c r="I37" i="2"/>
  <c r="J28" i="2"/>
  <c r="I77" i="8"/>
  <c r="J77" i="8" s="1"/>
  <c r="I45" i="8"/>
  <c r="J45" i="8" s="1"/>
  <c r="I53" i="13"/>
  <c r="J53" i="13" s="1"/>
  <c r="F68" i="10"/>
  <c r="P132" i="7"/>
  <c r="R132" i="7" s="1"/>
  <c r="P119" i="7"/>
  <c r="R119" i="7" s="1"/>
  <c r="P78" i="7"/>
  <c r="R78" i="7" s="1"/>
  <c r="P68" i="7"/>
  <c r="R68" i="7" s="1"/>
  <c r="P60" i="7"/>
  <c r="R60" i="7" s="1"/>
  <c r="P282" i="3"/>
  <c r="R282" i="3" s="1"/>
  <c r="T282" i="3" s="1"/>
  <c r="P396" i="3"/>
  <c r="L24" i="2"/>
  <c r="K24" i="2"/>
  <c r="I55" i="8"/>
  <c r="J55" i="8" s="1"/>
  <c r="F83" i="8"/>
  <c r="F50" i="8"/>
  <c r="I42" i="13"/>
  <c r="J42" i="13" s="1"/>
  <c r="I33" i="13"/>
  <c r="J33" i="13" s="1"/>
  <c r="G61" i="10"/>
  <c r="I37" i="6"/>
  <c r="J37" i="6" s="1"/>
  <c r="G37" i="6"/>
  <c r="P30" i="9"/>
  <c r="R30" i="9" s="1"/>
  <c r="G52" i="8"/>
  <c r="I38" i="8"/>
  <c r="J38" i="8" s="1"/>
  <c r="F62" i="10"/>
  <c r="H62" i="10" s="1"/>
  <c r="H34" i="10"/>
  <c r="K21" i="4"/>
  <c r="I21" i="4"/>
  <c r="P116" i="7"/>
  <c r="R116" i="7" s="1"/>
  <c r="P102" i="7"/>
  <c r="R102" i="7" s="1"/>
  <c r="P92" i="7"/>
  <c r="R92" i="7" s="1"/>
  <c r="P87" i="7"/>
  <c r="R87" i="7" s="1"/>
  <c r="P54" i="7"/>
  <c r="R54" i="7" s="1"/>
  <c r="P236" i="3"/>
  <c r="U236" i="3" s="1"/>
  <c r="P152" i="3"/>
  <c r="H28" i="13"/>
  <c r="H66" i="13"/>
  <c r="J41" i="2"/>
  <c r="I61" i="8"/>
  <c r="J61" i="8" s="1"/>
  <c r="I26" i="13"/>
  <c r="J26" i="13" s="1"/>
  <c r="I68" i="6"/>
  <c r="J68" i="6" s="1"/>
  <c r="H58" i="6"/>
  <c r="P136" i="7"/>
  <c r="R136" i="7" s="1"/>
  <c r="P133" i="7"/>
  <c r="R133" i="7" s="1"/>
  <c r="P90" i="7"/>
  <c r="R90" i="7" s="1"/>
  <c r="P74" i="7"/>
  <c r="R74" i="7" s="1"/>
  <c r="P69" i="7"/>
  <c r="R69" i="7" s="1"/>
  <c r="P32" i="7"/>
  <c r="R32" i="7" s="1"/>
  <c r="P29" i="7"/>
  <c r="R29" i="7" s="1"/>
  <c r="P165" i="3"/>
  <c r="L37" i="2"/>
  <c r="K37" i="2"/>
  <c r="J80" i="2"/>
  <c r="J64" i="2"/>
  <c r="J24" i="2"/>
  <c r="I73" i="8"/>
  <c r="J73" i="8" s="1"/>
  <c r="I56" i="13"/>
  <c r="J56" i="13" s="1"/>
  <c r="I80" i="6"/>
  <c r="J80" i="6" s="1"/>
  <c r="G24" i="6"/>
  <c r="P111" i="7"/>
  <c r="R111" i="7" s="1"/>
  <c r="P99" i="7"/>
  <c r="R99" i="7" s="1"/>
  <c r="P94" i="7"/>
  <c r="R94" i="7" s="1"/>
  <c r="P82" i="7"/>
  <c r="R82" i="7" s="1"/>
  <c r="P79" i="7"/>
  <c r="R79" i="7" s="1"/>
  <c r="P64" i="7"/>
  <c r="R64" i="7" s="1"/>
  <c r="P61" i="7"/>
  <c r="R61" i="7" s="1"/>
  <c r="P46" i="7"/>
  <c r="R46" i="7" s="1"/>
  <c r="P34" i="7"/>
  <c r="R34" i="7" s="1"/>
  <c r="P297" i="3"/>
  <c r="P33" i="3"/>
  <c r="K301" i="3"/>
  <c r="P288" i="3"/>
  <c r="R288" i="3" s="1"/>
  <c r="T288" i="3" s="1"/>
  <c r="G288" i="3"/>
  <c r="P280" i="3"/>
  <c r="R280" i="3" s="1"/>
  <c r="T280" i="3" s="1"/>
  <c r="G280" i="3"/>
  <c r="G256" i="3"/>
  <c r="P256" i="3"/>
  <c r="P265" i="3"/>
  <c r="R265" i="3" s="1"/>
  <c r="T265" i="3" s="1"/>
  <c r="G265" i="3"/>
  <c r="U66" i="3"/>
  <c r="R100" i="3"/>
  <c r="T100" i="3" s="1"/>
  <c r="U110" i="3"/>
  <c r="P94" i="3"/>
  <c r="R94" i="3" s="1"/>
  <c r="T94" i="3" s="1"/>
  <c r="K360" i="3"/>
  <c r="I150" i="3"/>
  <c r="J84" i="3"/>
  <c r="P249" i="3"/>
  <c r="P82" i="3"/>
  <c r="G82" i="3"/>
  <c r="I142" i="3"/>
  <c r="K306" i="3"/>
  <c r="K277" i="3"/>
  <c r="P207" i="3"/>
  <c r="G207" i="3"/>
  <c r="J207" i="3" s="1"/>
  <c r="K304" i="3"/>
  <c r="K262" i="3"/>
  <c r="P266" i="3"/>
  <c r="R266" i="3" s="1"/>
  <c r="T266" i="3" s="1"/>
  <c r="P274" i="3"/>
  <c r="P287" i="3"/>
  <c r="P293" i="3"/>
  <c r="P302" i="3"/>
  <c r="R302" i="3" s="1"/>
  <c r="T302" i="3" s="1"/>
  <c r="P306" i="3"/>
  <c r="R306" i="3" s="1"/>
  <c r="T306" i="3" s="1"/>
  <c r="P327" i="3"/>
  <c r="P334" i="3"/>
  <c r="R334" i="3" s="1"/>
  <c r="T334" i="3" s="1"/>
  <c r="P295" i="3"/>
  <c r="P205" i="3"/>
  <c r="P250" i="3"/>
  <c r="R250" i="3" s="1"/>
  <c r="T250" i="3" s="1"/>
  <c r="P52" i="3"/>
  <c r="P230" i="3"/>
  <c r="U230" i="3" s="1"/>
  <c r="P112" i="3"/>
  <c r="P49" i="3"/>
  <c r="R49" i="3" s="1"/>
  <c r="T49" i="3" s="1"/>
  <c r="P307" i="3"/>
  <c r="U307" i="3" s="1"/>
  <c r="P86" i="3"/>
  <c r="P221" i="3"/>
  <c r="P224" i="3"/>
  <c r="P74" i="3"/>
  <c r="U74" i="3" s="1"/>
  <c r="P138" i="3"/>
  <c r="P175" i="3"/>
  <c r="U175" i="3" s="1"/>
  <c r="P54" i="3"/>
  <c r="P255" i="3"/>
  <c r="P320" i="3"/>
  <c r="P323" i="3"/>
  <c r="P339" i="3"/>
  <c r="R339" i="3" s="1"/>
  <c r="T339" i="3" s="1"/>
  <c r="P343" i="3"/>
  <c r="X16" i="3"/>
  <c r="P129" i="3"/>
  <c r="P285" i="3"/>
  <c r="P203" i="3"/>
  <c r="P222" i="3"/>
  <c r="P276" i="3"/>
  <c r="P178" i="3"/>
  <c r="P25" i="3"/>
  <c r="P161" i="3"/>
  <c r="P68" i="3"/>
  <c r="U68" i="3" s="1"/>
  <c r="P122" i="3"/>
  <c r="P172" i="3"/>
  <c r="U172" i="3" s="1"/>
  <c r="P59" i="3"/>
  <c r="P262" i="3"/>
  <c r="R262" i="3" s="1"/>
  <c r="T262" i="3" s="1"/>
  <c r="P281" i="3"/>
  <c r="P296" i="3"/>
  <c r="P313" i="3"/>
  <c r="R313" i="3" s="1"/>
  <c r="T313" i="3" s="1"/>
  <c r="P316" i="3"/>
  <c r="R316" i="3" s="1"/>
  <c r="T316" i="3" s="1"/>
  <c r="P331" i="3"/>
  <c r="P347" i="3"/>
  <c r="P353" i="3"/>
  <c r="R353" i="3" s="1"/>
  <c r="T353" i="3" s="1"/>
  <c r="P351" i="3"/>
  <c r="R351" i="3" s="1"/>
  <c r="P88" i="3"/>
  <c r="R88" i="3" s="1"/>
  <c r="T88" i="3" s="1"/>
  <c r="P58" i="3"/>
  <c r="U58" i="3" s="1"/>
  <c r="P193" i="3"/>
  <c r="U193" i="3" s="1"/>
  <c r="P31" i="3"/>
  <c r="P51" i="3"/>
  <c r="P214" i="3"/>
  <c r="P232" i="3"/>
  <c r="P245" i="3"/>
  <c r="P235" i="3"/>
  <c r="U235" i="3" s="1"/>
  <c r="P44" i="3"/>
  <c r="R44" i="3" s="1"/>
  <c r="T44" i="3" s="1"/>
  <c r="P227" i="3"/>
  <c r="R227" i="3" s="1"/>
  <c r="T227" i="3" s="1"/>
  <c r="P48" i="3"/>
  <c r="U48" i="3" s="1"/>
  <c r="P93" i="3"/>
  <c r="R93" i="3" s="1"/>
  <c r="T93" i="3" s="1"/>
  <c r="P181" i="3"/>
  <c r="P244" i="3"/>
  <c r="P251" i="3"/>
  <c r="P268" i="3"/>
  <c r="P277" i="3"/>
  <c r="R277" i="3" s="1"/>
  <c r="T277" i="3" s="1"/>
  <c r="P289" i="3"/>
  <c r="P304" i="3"/>
  <c r="R304" i="3" s="1"/>
  <c r="T304" i="3" s="1"/>
  <c r="P310" i="3"/>
  <c r="P336" i="3"/>
  <c r="P340" i="3"/>
  <c r="R340" i="3" s="1"/>
  <c r="T340" i="3" s="1"/>
  <c r="P344" i="3"/>
  <c r="R344" i="3" s="1"/>
  <c r="T344" i="3" s="1"/>
  <c r="X17" i="3"/>
  <c r="P130" i="3"/>
  <c r="P50" i="3"/>
  <c r="R50" i="3" s="1"/>
  <c r="T50" i="3" s="1"/>
  <c r="P47" i="3"/>
  <c r="R47" i="3" s="1"/>
  <c r="T47" i="3" s="1"/>
  <c r="P180" i="3"/>
  <c r="P210" i="3"/>
  <c r="P352" i="3"/>
  <c r="P39" i="3"/>
  <c r="P195" i="3"/>
  <c r="P291" i="3"/>
  <c r="P196" i="3"/>
  <c r="U196" i="3" s="1"/>
  <c r="P192" i="3"/>
  <c r="R192" i="3" s="1"/>
  <c r="T192" i="3" s="1"/>
  <c r="P125" i="3"/>
  <c r="P168" i="3"/>
  <c r="P90" i="3"/>
  <c r="R90" i="3" s="1"/>
  <c r="T90" i="3" s="1"/>
  <c r="P283" i="3"/>
  <c r="R283" i="3" s="1"/>
  <c r="T283" i="3" s="1"/>
  <c r="P314" i="3"/>
  <c r="P317" i="3"/>
  <c r="P324" i="3"/>
  <c r="P332" i="3"/>
  <c r="U332" i="3" s="1"/>
  <c r="P348" i="3"/>
  <c r="X14" i="3"/>
  <c r="X18" i="3"/>
  <c r="P300" i="3"/>
  <c r="P179" i="3"/>
  <c r="U179" i="3" s="1"/>
  <c r="P247" i="3"/>
  <c r="P84" i="3"/>
  <c r="R84" i="3" s="1"/>
  <c r="T84" i="3" s="1"/>
  <c r="P215" i="3"/>
  <c r="P243" i="3"/>
  <c r="U243" i="3" s="1"/>
  <c r="P234" i="3"/>
  <c r="P38" i="3"/>
  <c r="P216" i="3"/>
  <c r="U216" i="3" s="1"/>
  <c r="P188" i="3"/>
  <c r="P80" i="3"/>
  <c r="P103" i="3"/>
  <c r="P169" i="3"/>
  <c r="P158" i="3"/>
  <c r="P55" i="3"/>
  <c r="P252" i="3"/>
  <c r="P264" i="3"/>
  <c r="P299" i="3"/>
  <c r="P311" i="3"/>
  <c r="R311" i="3" s="1"/>
  <c r="T311" i="3" s="1"/>
  <c r="P321" i="3"/>
  <c r="P341" i="3"/>
  <c r="R341" i="3" s="1"/>
  <c r="T341" i="3" s="1"/>
  <c r="P345" i="3"/>
  <c r="X19" i="3"/>
  <c r="P170" i="3"/>
  <c r="R170" i="3" s="1"/>
  <c r="T170" i="3" s="1"/>
  <c r="P85" i="3"/>
  <c r="P218" i="3"/>
  <c r="P40" i="3"/>
  <c r="U40" i="3" s="1"/>
  <c r="P202" i="3"/>
  <c r="P92" i="3"/>
  <c r="P155" i="3"/>
  <c r="P246" i="3"/>
  <c r="P187" i="3"/>
  <c r="U187" i="3" s="1"/>
  <c r="P213" i="3"/>
  <c r="P98" i="3"/>
  <c r="P177" i="3"/>
  <c r="P166" i="3"/>
  <c r="R166" i="3" s="1"/>
  <c r="T166" i="3" s="1"/>
  <c r="P253" i="3"/>
  <c r="R253" i="3" s="1"/>
  <c r="T253" i="3" s="1"/>
  <c r="P259" i="3"/>
  <c r="R259" i="3" s="1"/>
  <c r="T259" i="3" s="1"/>
  <c r="P279" i="3"/>
  <c r="U279" i="3" s="1"/>
  <c r="P312" i="3"/>
  <c r="R312" i="3" s="1"/>
  <c r="T312" i="3" s="1"/>
  <c r="P315" i="3"/>
  <c r="P319" i="3"/>
  <c r="P322" i="3"/>
  <c r="P342" i="3"/>
  <c r="R342" i="3" s="1"/>
  <c r="T342" i="3" s="1"/>
  <c r="P346" i="3"/>
  <c r="P350" i="3"/>
  <c r="X15" i="3"/>
  <c r="P225" i="3"/>
  <c r="P83" i="3"/>
  <c r="P223" i="3"/>
  <c r="P325" i="3"/>
  <c r="R325" i="3" s="1"/>
  <c r="T325" i="3" s="1"/>
  <c r="P217" i="3"/>
  <c r="R217" i="3" s="1"/>
  <c r="T217" i="3" s="1"/>
  <c r="P109" i="3"/>
  <c r="P124" i="3"/>
  <c r="U124" i="3" s="1"/>
  <c r="P91" i="3"/>
  <c r="P182" i="3"/>
  <c r="P70" i="3"/>
  <c r="P174" i="3"/>
  <c r="P102" i="3"/>
  <c r="U102" i="3" s="1"/>
  <c r="P76" i="3"/>
  <c r="P123" i="3"/>
  <c r="U113" i="3"/>
  <c r="K340" i="3"/>
  <c r="U340" i="3"/>
  <c r="K302" i="3"/>
  <c r="K334" i="3"/>
  <c r="U334" i="3"/>
  <c r="U105" i="3"/>
  <c r="R81" i="3"/>
  <c r="T81" i="3" s="1"/>
  <c r="R362" i="3"/>
  <c r="T362" i="3" s="1"/>
  <c r="R60" i="3"/>
  <c r="T60" i="3" s="1"/>
  <c r="P204" i="3"/>
  <c r="G204" i="3"/>
  <c r="P189" i="3"/>
  <c r="R189" i="3" s="1"/>
  <c r="T189" i="3" s="1"/>
  <c r="G189" i="3"/>
  <c r="I189" i="3" s="1"/>
  <c r="I172" i="3"/>
  <c r="K312" i="3"/>
  <c r="P159" i="3"/>
  <c r="G159" i="3"/>
  <c r="I159" i="3" s="1"/>
  <c r="U30" i="3"/>
  <c r="R67" i="3"/>
  <c r="T67" i="3" s="1"/>
  <c r="R354" i="3"/>
  <c r="T354" i="3" s="1"/>
  <c r="U49" i="3"/>
  <c r="R269" i="3"/>
  <c r="T269" i="3" s="1"/>
  <c r="R106" i="3"/>
  <c r="T106" i="3" s="1"/>
  <c r="R326" i="3"/>
  <c r="T326" i="3" s="1"/>
  <c r="U326" i="3"/>
  <c r="P36" i="3"/>
  <c r="G36" i="3"/>
  <c r="K344" i="3"/>
  <c r="R360" i="3"/>
  <c r="T360" i="3" s="1"/>
  <c r="P301" i="3"/>
  <c r="R301" i="3" s="1"/>
  <c r="T301" i="3" s="1"/>
  <c r="U107" i="3"/>
  <c r="U162" i="3"/>
  <c r="K337" i="3"/>
  <c r="U337" i="3"/>
  <c r="K316" i="3"/>
  <c r="J209" i="3"/>
  <c r="I141" i="3"/>
  <c r="R72" i="3"/>
  <c r="T72" i="3" s="1"/>
  <c r="R305" i="3"/>
  <c r="T305" i="3" s="1"/>
  <c r="J90" i="3"/>
  <c r="U90" i="3"/>
  <c r="R23" i="3"/>
  <c r="T23" i="3" s="1"/>
  <c r="P61" i="3"/>
  <c r="P185" i="3"/>
  <c r="E370" i="3"/>
  <c r="F370" i="3" s="1"/>
  <c r="G370" i="3" s="1"/>
  <c r="K370" i="3" s="1"/>
  <c r="E388" i="3"/>
  <c r="F388" i="3" s="1"/>
  <c r="P388" i="3" s="1"/>
  <c r="E378" i="3"/>
  <c r="F378" i="3" s="1"/>
  <c r="E369" i="3"/>
  <c r="F369" i="3" s="1"/>
  <c r="G369" i="3" s="1"/>
  <c r="K369" i="3" s="1"/>
  <c r="R101" i="3"/>
  <c r="T101" i="3" s="1"/>
  <c r="R216" i="3"/>
  <c r="T216" i="3" s="1"/>
  <c r="U186" i="3"/>
  <c r="P135" i="3"/>
  <c r="P77" i="3"/>
  <c r="P233" i="3"/>
  <c r="R233" i="3" s="1"/>
  <c r="T233" i="3" s="1"/>
  <c r="P46" i="3"/>
  <c r="X6" i="3"/>
  <c r="E392" i="3"/>
  <c r="F392" i="3" s="1"/>
  <c r="E375" i="3"/>
  <c r="F375" i="3" s="1"/>
  <c r="G375" i="3" s="1"/>
  <c r="K375" i="3" s="1"/>
  <c r="E379" i="3"/>
  <c r="F379" i="3" s="1"/>
  <c r="G379" i="3" s="1"/>
  <c r="K379" i="3" s="1"/>
  <c r="E364" i="3"/>
  <c r="F364" i="3" s="1"/>
  <c r="D15" i="3" s="1"/>
  <c r="C19" i="3" s="1"/>
  <c r="E407" i="3"/>
  <c r="F407" i="3" s="1"/>
  <c r="G407" i="3" s="1"/>
  <c r="E398" i="3"/>
  <c r="F398" i="3" s="1"/>
  <c r="P398" i="3" s="1"/>
  <c r="U170" i="3"/>
  <c r="P133" i="3"/>
  <c r="P208" i="3"/>
  <c r="P41" i="3"/>
  <c r="P164" i="3"/>
  <c r="P142" i="3"/>
  <c r="R142" i="3" s="1"/>
  <c r="T142" i="3" s="1"/>
  <c r="P127" i="3"/>
  <c r="U127" i="3" s="1"/>
  <c r="P273" i="3"/>
  <c r="E401" i="3"/>
  <c r="F401" i="3" s="1"/>
  <c r="E405" i="3"/>
  <c r="F405" i="3" s="1"/>
  <c r="E394" i="3"/>
  <c r="F394" i="3" s="1"/>
  <c r="E366" i="3"/>
  <c r="F366" i="3" s="1"/>
  <c r="P132" i="3"/>
  <c r="E403" i="3"/>
  <c r="F403" i="3" s="1"/>
  <c r="E381" i="3"/>
  <c r="F381" i="3" s="1"/>
  <c r="E377" i="3"/>
  <c r="F377" i="3" s="1"/>
  <c r="G377" i="3" s="1"/>
  <c r="K377" i="3" s="1"/>
  <c r="E368" i="3"/>
  <c r="F368" i="3" s="1"/>
  <c r="E395" i="3"/>
  <c r="F395" i="3" s="1"/>
  <c r="P309" i="3"/>
  <c r="U309" i="3" s="1"/>
  <c r="E391" i="3"/>
  <c r="F391" i="3" s="1"/>
  <c r="E389" i="3"/>
  <c r="F389" i="3" s="1"/>
  <c r="G389" i="3" s="1"/>
  <c r="K389" i="3" s="1"/>
  <c r="E387" i="3"/>
  <c r="F387" i="3" s="1"/>
  <c r="G387" i="3" s="1"/>
  <c r="K387" i="3" s="1"/>
  <c r="E383" i="3"/>
  <c r="F383" i="3" s="1"/>
  <c r="G383" i="3" s="1"/>
  <c r="K383" i="3" s="1"/>
  <c r="E372" i="3"/>
  <c r="F372" i="3" s="1"/>
  <c r="E384" i="3"/>
  <c r="F384" i="3" s="1"/>
  <c r="E371" i="3"/>
  <c r="F371" i="3" s="1"/>
  <c r="E399" i="3"/>
  <c r="F399" i="3" s="1"/>
  <c r="E397" i="3"/>
  <c r="F397" i="3" s="1"/>
  <c r="G397" i="3" s="1"/>
  <c r="P231" i="3"/>
  <c r="U231" i="3" s="1"/>
  <c r="P335" i="3"/>
  <c r="U335" i="3" s="1"/>
  <c r="P254" i="3"/>
  <c r="U254" i="3" s="1"/>
  <c r="P209" i="3"/>
  <c r="U209" i="3" s="1"/>
  <c r="P173" i="3"/>
  <c r="P184" i="3"/>
  <c r="P151" i="3"/>
  <c r="U151" i="3" s="1"/>
  <c r="P150" i="3"/>
  <c r="R150" i="3" s="1"/>
  <c r="T150" i="3" s="1"/>
  <c r="P144" i="3"/>
  <c r="E374" i="3"/>
  <c r="F374" i="3" s="1"/>
  <c r="E363" i="3"/>
  <c r="F363" i="3" s="1"/>
  <c r="P219" i="3"/>
  <c r="U219" i="3" s="1"/>
  <c r="P141" i="3"/>
  <c r="U141" i="3" s="1"/>
  <c r="E402" i="3"/>
  <c r="F402" i="3" s="1"/>
  <c r="E400" i="3"/>
  <c r="F400" i="3" s="1"/>
  <c r="G400" i="3" s="1"/>
  <c r="K400" i="3" s="1"/>
  <c r="E393" i="3"/>
  <c r="F393" i="3" s="1"/>
  <c r="G393" i="3" s="1"/>
  <c r="K393" i="3" s="1"/>
  <c r="E376" i="3"/>
  <c r="F376" i="3" s="1"/>
  <c r="E367" i="3"/>
  <c r="F367" i="3" s="1"/>
  <c r="G367" i="3" s="1"/>
  <c r="K367" i="3" s="1"/>
  <c r="E365" i="3"/>
  <c r="F365" i="3" s="1"/>
  <c r="E408" i="3"/>
  <c r="F408" i="3" s="1"/>
  <c r="F48" i="1"/>
  <c r="G48" i="1" s="1"/>
  <c r="J48" i="1" s="1"/>
  <c r="E29" i="15"/>
  <c r="F41" i="1"/>
  <c r="G41" i="1" s="1"/>
  <c r="J41" i="1" s="1"/>
  <c r="E22" i="15"/>
  <c r="E135" i="15"/>
  <c r="E132" i="1"/>
  <c r="E243" i="1"/>
  <c r="E212" i="1"/>
  <c r="F212" i="1" s="1"/>
  <c r="G212" i="1" s="1"/>
  <c r="J212" i="1" s="1"/>
  <c r="E93" i="1"/>
  <c r="E72" i="1"/>
  <c r="E389" i="1"/>
  <c r="F389" i="1" s="1"/>
  <c r="G389" i="1" s="1"/>
  <c r="K389" i="1" s="1"/>
  <c r="E358" i="1"/>
  <c r="F358" i="1" s="1"/>
  <c r="G358" i="1" s="1"/>
  <c r="K358" i="1" s="1"/>
  <c r="E320" i="1"/>
  <c r="E16" i="15"/>
  <c r="F78" i="1"/>
  <c r="E41" i="15"/>
  <c r="F254" i="1"/>
  <c r="G254" i="1" s="1"/>
  <c r="J254" i="1" s="1"/>
  <c r="E167" i="15"/>
  <c r="F217" i="1"/>
  <c r="G217" i="1" s="1"/>
  <c r="I217" i="1" s="1"/>
  <c r="E147" i="15"/>
  <c r="E80" i="1"/>
  <c r="F80" i="1" s="1"/>
  <c r="G80" i="1" s="1"/>
  <c r="I80" i="1" s="1"/>
  <c r="E59" i="1"/>
  <c r="F59" i="1" s="1"/>
  <c r="G59" i="1" s="1"/>
  <c r="J59" i="1" s="1"/>
  <c r="E53" i="1"/>
  <c r="E383" i="1"/>
  <c r="F383" i="1" s="1"/>
  <c r="G383" i="1" s="1"/>
  <c r="K383" i="1" s="1"/>
  <c r="E354" i="1"/>
  <c r="F21" i="1"/>
  <c r="E231" i="15"/>
  <c r="F229" i="1"/>
  <c r="G229" i="1" s="1"/>
  <c r="I229" i="1" s="1"/>
  <c r="E159" i="15"/>
  <c r="F185" i="1"/>
  <c r="G185" i="1" s="1"/>
  <c r="I185" i="1" s="1"/>
  <c r="E120" i="15"/>
  <c r="F64" i="1"/>
  <c r="G64" i="1" s="1"/>
  <c r="I64" i="1" s="1"/>
  <c r="E38" i="15"/>
  <c r="F39" i="1"/>
  <c r="G39" i="1" s="1"/>
  <c r="J39" i="1" s="1"/>
  <c r="E20" i="15"/>
  <c r="F26" i="1"/>
  <c r="G26" i="1" s="1"/>
  <c r="H26" i="1" s="1"/>
  <c r="E12" i="15"/>
  <c r="F350" i="1"/>
  <c r="G350" i="1" s="1"/>
  <c r="E274" i="1"/>
  <c r="E299" i="1"/>
  <c r="E326" i="1"/>
  <c r="E339" i="1"/>
  <c r="F339" i="1" s="1"/>
  <c r="G339" i="1" s="1"/>
  <c r="E346" i="1"/>
  <c r="E355" i="1"/>
  <c r="F355" i="1" s="1"/>
  <c r="G355" i="1" s="1"/>
  <c r="K355" i="1" s="1"/>
  <c r="E362" i="1"/>
  <c r="F362" i="1" s="1"/>
  <c r="G362" i="1" s="1"/>
  <c r="K362" i="1" s="1"/>
  <c r="E369" i="1"/>
  <c r="F369" i="1" s="1"/>
  <c r="G369" i="1" s="1"/>
  <c r="K369" i="1" s="1"/>
  <c r="E375" i="1"/>
  <c r="F375" i="1" s="1"/>
  <c r="G375" i="1" s="1"/>
  <c r="K375" i="1" s="1"/>
  <c r="E384" i="1"/>
  <c r="F384" i="1" s="1"/>
  <c r="G384" i="1" s="1"/>
  <c r="K384" i="1" s="1"/>
  <c r="E393" i="1"/>
  <c r="F393" i="1" s="1"/>
  <c r="G393" i="1" s="1"/>
  <c r="K393" i="1" s="1"/>
  <c r="E24" i="1"/>
  <c r="E28" i="1"/>
  <c r="F28" i="1" s="1"/>
  <c r="G28" i="1" s="1"/>
  <c r="I28" i="1" s="1"/>
  <c r="E43" i="1"/>
  <c r="E46" i="1"/>
  <c r="E50" i="1"/>
  <c r="E57" i="1"/>
  <c r="F57" i="1" s="1"/>
  <c r="P57" i="1" s="1"/>
  <c r="E61" i="1"/>
  <c r="F61" i="1" s="1"/>
  <c r="G61" i="1" s="1"/>
  <c r="J61" i="1" s="1"/>
  <c r="E76" i="1"/>
  <c r="F76" i="1" s="1"/>
  <c r="G76" i="1" s="1"/>
  <c r="I76" i="1" s="1"/>
  <c r="E82" i="1"/>
  <c r="E113" i="1"/>
  <c r="E117" i="1"/>
  <c r="E121" i="1"/>
  <c r="E125" i="1"/>
  <c r="E138" i="1"/>
  <c r="E142" i="1"/>
  <c r="E149" i="1"/>
  <c r="E160" i="1"/>
  <c r="F160" i="1" s="1"/>
  <c r="G160" i="1" s="1"/>
  <c r="I160" i="1" s="1"/>
  <c r="E164" i="1"/>
  <c r="E183" i="1"/>
  <c r="E187" i="1"/>
  <c r="E194" i="1"/>
  <c r="E198" i="1"/>
  <c r="F198" i="1" s="1"/>
  <c r="P198" i="1" s="1"/>
  <c r="E202" i="1"/>
  <c r="E206" i="1"/>
  <c r="E210" i="1"/>
  <c r="F210" i="1" s="1"/>
  <c r="G210" i="1" s="1"/>
  <c r="J210" i="1" s="1"/>
  <c r="E233" i="1"/>
  <c r="F233" i="1" s="1"/>
  <c r="G233" i="1" s="1"/>
  <c r="K233" i="1" s="1"/>
  <c r="E237" i="1"/>
  <c r="E163" i="15" s="1"/>
  <c r="E241" i="1"/>
  <c r="F241" i="1" s="1"/>
  <c r="G241" i="1" s="1"/>
  <c r="K241" i="1" s="1"/>
  <c r="E248" i="1"/>
  <c r="F248" i="1" s="1"/>
  <c r="G248" i="1" s="1"/>
  <c r="K248" i="1" s="1"/>
  <c r="E252" i="1"/>
  <c r="E256" i="1"/>
  <c r="E260" i="1"/>
  <c r="E264" i="1"/>
  <c r="F264" i="1" s="1"/>
  <c r="G264" i="1" s="1"/>
  <c r="K264" i="1" s="1"/>
  <c r="E268" i="1"/>
  <c r="E22" i="1"/>
  <c r="E133" i="1"/>
  <c r="F133" i="1" s="1"/>
  <c r="P133" i="1" s="1"/>
  <c r="E307" i="1"/>
  <c r="E329" i="1"/>
  <c r="F329" i="1" s="1"/>
  <c r="G329" i="1" s="1"/>
  <c r="E340" i="1"/>
  <c r="E347" i="1"/>
  <c r="E363" i="1"/>
  <c r="F363" i="1" s="1"/>
  <c r="G363" i="1" s="1"/>
  <c r="K363" i="1" s="1"/>
  <c r="E370" i="1"/>
  <c r="F370" i="1" s="1"/>
  <c r="G370" i="1" s="1"/>
  <c r="E376" i="1"/>
  <c r="F376" i="1" s="1"/>
  <c r="G376" i="1" s="1"/>
  <c r="K376" i="1" s="1"/>
  <c r="E387" i="1"/>
  <c r="F387" i="1" s="1"/>
  <c r="G387" i="1" s="1"/>
  <c r="K387" i="1" s="1"/>
  <c r="E394" i="1"/>
  <c r="F394" i="1" s="1"/>
  <c r="G394" i="1" s="1"/>
  <c r="K394" i="1" s="1"/>
  <c r="E32" i="1"/>
  <c r="F32" i="1" s="1"/>
  <c r="E36" i="1"/>
  <c r="E40" i="1"/>
  <c r="E54" i="1"/>
  <c r="E65" i="1"/>
  <c r="F65" i="1" s="1"/>
  <c r="G65" i="1" s="1"/>
  <c r="I65" i="1" s="1"/>
  <c r="E69" i="1"/>
  <c r="F69" i="1" s="1"/>
  <c r="G69" i="1" s="1"/>
  <c r="I69" i="1" s="1"/>
  <c r="E73" i="1"/>
  <c r="E40" i="15" s="1"/>
  <c r="E86" i="1"/>
  <c r="E90" i="1"/>
  <c r="E94" i="1"/>
  <c r="E98" i="1"/>
  <c r="E102" i="1"/>
  <c r="F102" i="1" s="1"/>
  <c r="G102" i="1" s="1"/>
  <c r="I102" i="1" s="1"/>
  <c r="E106" i="1"/>
  <c r="F106" i="1" s="1"/>
  <c r="G106" i="1" s="1"/>
  <c r="I106" i="1" s="1"/>
  <c r="E131" i="1"/>
  <c r="F131" i="1" s="1"/>
  <c r="G131" i="1" s="1"/>
  <c r="I131" i="1" s="1"/>
  <c r="E146" i="1"/>
  <c r="F146" i="1" s="1"/>
  <c r="G146" i="1" s="1"/>
  <c r="E153" i="1"/>
  <c r="E157" i="1"/>
  <c r="E168" i="1"/>
  <c r="E172" i="1"/>
  <c r="E176" i="1"/>
  <c r="E180" i="1"/>
  <c r="E191" i="1"/>
  <c r="E214" i="1"/>
  <c r="E218" i="1"/>
  <c r="E222" i="1"/>
  <c r="F222" i="1" s="1"/>
  <c r="E226" i="1"/>
  <c r="E230" i="1"/>
  <c r="F230" i="1" s="1"/>
  <c r="G230" i="1" s="1"/>
  <c r="K230" i="1" s="1"/>
  <c r="E245" i="1"/>
  <c r="E23" i="1"/>
  <c r="E135" i="1"/>
  <c r="F135" i="1" s="1"/>
  <c r="P135" i="1" s="1"/>
  <c r="F17" i="1"/>
  <c r="E315" i="1"/>
  <c r="F315" i="1" s="1"/>
  <c r="G315" i="1" s="1"/>
  <c r="K315" i="1" s="1"/>
  <c r="E331" i="1"/>
  <c r="E341" i="1"/>
  <c r="E348" i="1"/>
  <c r="E356" i="1"/>
  <c r="E372" i="1"/>
  <c r="F372" i="1" s="1"/>
  <c r="G372" i="1" s="1"/>
  <c r="K372" i="1" s="1"/>
  <c r="E377" i="1"/>
  <c r="F377" i="1" s="1"/>
  <c r="G377" i="1" s="1"/>
  <c r="K377" i="1" s="1"/>
  <c r="E25" i="1"/>
  <c r="F25" i="1" s="1"/>
  <c r="E29" i="1"/>
  <c r="F29" i="1" s="1"/>
  <c r="G29" i="1" s="1"/>
  <c r="I29" i="1" s="1"/>
  <c r="E47" i="1"/>
  <c r="F47" i="1" s="1"/>
  <c r="G47" i="1" s="1"/>
  <c r="J47" i="1" s="1"/>
  <c r="E51" i="1"/>
  <c r="E58" i="1"/>
  <c r="F58" i="1" s="1"/>
  <c r="G58" i="1" s="1"/>
  <c r="J58" i="1" s="1"/>
  <c r="E62" i="1"/>
  <c r="F62" i="1" s="1"/>
  <c r="G62" i="1" s="1"/>
  <c r="J62" i="1" s="1"/>
  <c r="E79" i="1"/>
  <c r="F79" i="1" s="1"/>
  <c r="E83" i="1"/>
  <c r="E110" i="1"/>
  <c r="F110" i="1" s="1"/>
  <c r="G110" i="1" s="1"/>
  <c r="I110" i="1" s="1"/>
  <c r="E114" i="1"/>
  <c r="F114" i="1" s="1"/>
  <c r="G114" i="1" s="1"/>
  <c r="I114" i="1" s="1"/>
  <c r="E118" i="1"/>
  <c r="F118" i="1" s="1"/>
  <c r="G118" i="1" s="1"/>
  <c r="I118" i="1" s="1"/>
  <c r="E122" i="1"/>
  <c r="F122" i="1" s="1"/>
  <c r="G122" i="1" s="1"/>
  <c r="I122" i="1" s="1"/>
  <c r="E139" i="1"/>
  <c r="E143" i="1"/>
  <c r="F143" i="1" s="1"/>
  <c r="E150" i="1"/>
  <c r="F150" i="1" s="1"/>
  <c r="G150" i="1" s="1"/>
  <c r="I150" i="1" s="1"/>
  <c r="E161" i="1"/>
  <c r="F161" i="1" s="1"/>
  <c r="G161" i="1" s="1"/>
  <c r="I161" i="1" s="1"/>
  <c r="E165" i="1"/>
  <c r="E99" i="15" s="1"/>
  <c r="E184" i="1"/>
  <c r="F184" i="1" s="1"/>
  <c r="G184" i="1" s="1"/>
  <c r="I184" i="1" s="1"/>
  <c r="E195" i="1"/>
  <c r="E130" i="15" s="1"/>
  <c r="E199" i="1"/>
  <c r="E203" i="1"/>
  <c r="E207" i="1"/>
  <c r="F207" i="1" s="1"/>
  <c r="G207" i="1" s="1"/>
  <c r="J207" i="1" s="1"/>
  <c r="E211" i="1"/>
  <c r="E234" i="1"/>
  <c r="F234" i="1" s="1"/>
  <c r="P234" i="1" s="1"/>
  <c r="E238" i="1"/>
  <c r="F238" i="1" s="1"/>
  <c r="G238" i="1" s="1"/>
  <c r="I238" i="1" s="1"/>
  <c r="E242" i="1"/>
  <c r="E249" i="1"/>
  <c r="F249" i="1" s="1"/>
  <c r="G249" i="1" s="1"/>
  <c r="K249" i="1" s="1"/>
  <c r="E253" i="1"/>
  <c r="E257" i="1"/>
  <c r="E261" i="1"/>
  <c r="E265" i="1"/>
  <c r="E269" i="1"/>
  <c r="E137" i="1"/>
  <c r="F137" i="1" s="1"/>
  <c r="P137" i="1" s="1"/>
  <c r="E316" i="1"/>
  <c r="E332" i="1"/>
  <c r="E342" i="1"/>
  <c r="F342" i="1" s="1"/>
  <c r="G342" i="1" s="1"/>
  <c r="K342" i="1" s="1"/>
  <c r="E349" i="1"/>
  <c r="F349" i="1" s="1"/>
  <c r="G349" i="1" s="1"/>
  <c r="K349" i="1" s="1"/>
  <c r="E357" i="1"/>
  <c r="F357" i="1" s="1"/>
  <c r="G357" i="1" s="1"/>
  <c r="K357" i="1" s="1"/>
  <c r="E364" i="1"/>
  <c r="F364" i="1" s="1"/>
  <c r="G364" i="1" s="1"/>
  <c r="E380" i="1"/>
  <c r="F380" i="1" s="1"/>
  <c r="G380" i="1" s="1"/>
  <c r="K380" i="1" s="1"/>
  <c r="E378" i="1"/>
  <c r="F378" i="1" s="1"/>
  <c r="G378" i="1" s="1"/>
  <c r="K378" i="1" s="1"/>
  <c r="E388" i="1"/>
  <c r="F388" i="1" s="1"/>
  <c r="G388" i="1" s="1"/>
  <c r="K388" i="1" s="1"/>
  <c r="E395" i="1"/>
  <c r="F395" i="1" s="1"/>
  <c r="G395" i="1" s="1"/>
  <c r="K395" i="1" s="1"/>
  <c r="E33" i="1"/>
  <c r="F33" i="1" s="1"/>
  <c r="P33" i="1" s="1"/>
  <c r="E37" i="1"/>
  <c r="E44" i="1"/>
  <c r="E55" i="1"/>
  <c r="E66" i="1"/>
  <c r="F66" i="1" s="1"/>
  <c r="G66" i="1" s="1"/>
  <c r="E70" i="1"/>
  <c r="F70" i="1" s="1"/>
  <c r="G70" i="1" s="1"/>
  <c r="I70" i="1" s="1"/>
  <c r="E74" i="1"/>
  <c r="F74" i="1" s="1"/>
  <c r="G74" i="1" s="1"/>
  <c r="I74" i="1" s="1"/>
  <c r="E87" i="1"/>
  <c r="E91" i="1"/>
  <c r="E95" i="1"/>
  <c r="F95" i="1" s="1"/>
  <c r="G95" i="1" s="1"/>
  <c r="I95" i="1" s="1"/>
  <c r="E99" i="1"/>
  <c r="F99" i="1" s="1"/>
  <c r="G99" i="1" s="1"/>
  <c r="I99" i="1" s="1"/>
  <c r="E103" i="1"/>
  <c r="F103" i="1" s="1"/>
  <c r="G103" i="1" s="1"/>
  <c r="I103" i="1" s="1"/>
  <c r="E107" i="1"/>
  <c r="E126" i="1"/>
  <c r="E134" i="1"/>
  <c r="F134" i="1" s="1"/>
  <c r="G134" i="1" s="1"/>
  <c r="I134" i="1" s="1"/>
  <c r="E147" i="1"/>
  <c r="E154" i="1"/>
  <c r="E169" i="1"/>
  <c r="E173" i="1"/>
  <c r="F173" i="1" s="1"/>
  <c r="G173" i="1" s="1"/>
  <c r="I173" i="1" s="1"/>
  <c r="E177" i="1"/>
  <c r="E112" i="15" s="1"/>
  <c r="E181" i="1"/>
  <c r="F181" i="1" s="1"/>
  <c r="G181" i="1" s="1"/>
  <c r="I181" i="1" s="1"/>
  <c r="E188" i="1"/>
  <c r="E215" i="1"/>
  <c r="E219" i="1"/>
  <c r="E223" i="1"/>
  <c r="E227" i="1"/>
  <c r="F227" i="1" s="1"/>
  <c r="G227" i="1" s="1"/>
  <c r="I227" i="1" s="1"/>
  <c r="E246" i="1"/>
  <c r="E77" i="1"/>
  <c r="F77" i="1" s="1"/>
  <c r="E278" i="1"/>
  <c r="F278" i="1" s="1"/>
  <c r="E322" i="1"/>
  <c r="F322" i="1" s="1"/>
  <c r="G322" i="1" s="1"/>
  <c r="K322" i="1" s="1"/>
  <c r="E336" i="1"/>
  <c r="E344" i="1"/>
  <c r="E351" i="1"/>
  <c r="E359" i="1"/>
  <c r="F359" i="1" s="1"/>
  <c r="G359" i="1" s="1"/>
  <c r="K359" i="1" s="1"/>
  <c r="E366" i="1"/>
  <c r="F366" i="1" s="1"/>
  <c r="G366" i="1" s="1"/>
  <c r="K366" i="1" s="1"/>
  <c r="E386" i="1"/>
  <c r="F386" i="1" s="1"/>
  <c r="G386" i="1" s="1"/>
  <c r="K386" i="1" s="1"/>
  <c r="E379" i="1"/>
  <c r="F379" i="1" s="1"/>
  <c r="G379" i="1" s="1"/>
  <c r="K379" i="1" s="1"/>
  <c r="E390" i="1"/>
  <c r="F390" i="1" s="1"/>
  <c r="G390" i="1" s="1"/>
  <c r="K390" i="1" s="1"/>
  <c r="E352" i="1"/>
  <c r="E30" i="1"/>
  <c r="E34" i="1"/>
  <c r="E38" i="1"/>
  <c r="E45" i="1"/>
  <c r="E52" i="1"/>
  <c r="E67" i="1"/>
  <c r="F67" i="1" s="1"/>
  <c r="G67" i="1" s="1"/>
  <c r="I67" i="1" s="1"/>
  <c r="E71" i="1"/>
  <c r="F71" i="1" s="1"/>
  <c r="G71" i="1" s="1"/>
  <c r="I71" i="1" s="1"/>
  <c r="E75" i="1"/>
  <c r="F75" i="1" s="1"/>
  <c r="G75" i="1" s="1"/>
  <c r="I75" i="1" s="1"/>
  <c r="E88" i="1"/>
  <c r="E92" i="1"/>
  <c r="E96" i="1"/>
  <c r="E100" i="1"/>
  <c r="E104" i="1"/>
  <c r="E108" i="1"/>
  <c r="E127" i="1"/>
  <c r="F127" i="1" s="1"/>
  <c r="G127" i="1" s="1"/>
  <c r="I127" i="1" s="1"/>
  <c r="E151" i="1"/>
  <c r="E91" i="15" s="1"/>
  <c r="E155" i="1"/>
  <c r="E170" i="1"/>
  <c r="E174" i="1"/>
  <c r="E178" i="1"/>
  <c r="E182" i="1"/>
  <c r="E189" i="1"/>
  <c r="E216" i="1"/>
  <c r="E146" i="15" s="1"/>
  <c r="E220" i="1"/>
  <c r="E224" i="1"/>
  <c r="E228" i="1"/>
  <c r="E129" i="1"/>
  <c r="E300" i="1"/>
  <c r="E290" i="1"/>
  <c r="F290" i="1" s="1"/>
  <c r="G290" i="1" s="1"/>
  <c r="K290" i="1" s="1"/>
  <c r="E323" i="1"/>
  <c r="E337" i="1"/>
  <c r="E345" i="1"/>
  <c r="F345" i="1" s="1"/>
  <c r="G345" i="1" s="1"/>
  <c r="E353" i="1"/>
  <c r="E360" i="1"/>
  <c r="F360" i="1" s="1"/>
  <c r="G360" i="1" s="1"/>
  <c r="K360" i="1" s="1"/>
  <c r="E367" i="1"/>
  <c r="F367" i="1" s="1"/>
  <c r="G367" i="1" s="1"/>
  <c r="K367" i="1" s="1"/>
  <c r="E373" i="1"/>
  <c r="F373" i="1" s="1"/>
  <c r="G373" i="1" s="1"/>
  <c r="K373" i="1" s="1"/>
  <c r="E382" i="1"/>
  <c r="F382" i="1" s="1"/>
  <c r="G382" i="1" s="1"/>
  <c r="K382" i="1" s="1"/>
  <c r="E391" i="1"/>
  <c r="F391" i="1" s="1"/>
  <c r="G391" i="1" s="1"/>
  <c r="K391" i="1" s="1"/>
  <c r="E27" i="1"/>
  <c r="E42" i="1"/>
  <c r="E49" i="1"/>
  <c r="E56" i="1"/>
  <c r="F56" i="1" s="1"/>
  <c r="E60" i="1"/>
  <c r="F60" i="1" s="1"/>
  <c r="E81" i="1"/>
  <c r="F81" i="1" s="1"/>
  <c r="G81" i="1" s="1"/>
  <c r="E85" i="1"/>
  <c r="E112" i="1"/>
  <c r="E116" i="1"/>
  <c r="E120" i="1"/>
  <c r="F120" i="1" s="1"/>
  <c r="P120" i="1" s="1"/>
  <c r="E124" i="1"/>
  <c r="F124" i="1" s="1"/>
  <c r="G124" i="1" s="1"/>
  <c r="E136" i="1"/>
  <c r="E141" i="1"/>
  <c r="E148" i="1"/>
  <c r="F148" i="1" s="1"/>
  <c r="E159" i="1"/>
  <c r="F159" i="1" s="1"/>
  <c r="G159" i="1" s="1"/>
  <c r="E163" i="1"/>
  <c r="F163" i="1" s="1"/>
  <c r="G163" i="1" s="1"/>
  <c r="E167" i="1"/>
  <c r="E186" i="1"/>
  <c r="F186" i="1" s="1"/>
  <c r="G186" i="1" s="1"/>
  <c r="E193" i="1"/>
  <c r="E197" i="1"/>
  <c r="E201" i="1"/>
  <c r="E205" i="1"/>
  <c r="E209" i="1"/>
  <c r="E213" i="1"/>
  <c r="E232" i="1"/>
  <c r="F232" i="1" s="1"/>
  <c r="P232" i="1" s="1"/>
  <c r="E236" i="1"/>
  <c r="E240" i="1"/>
  <c r="E247" i="1"/>
  <c r="E251" i="1"/>
  <c r="F251" i="1" s="1"/>
  <c r="G251" i="1" s="1"/>
  <c r="K251" i="1" s="1"/>
  <c r="E255" i="1"/>
  <c r="E259" i="1"/>
  <c r="F259" i="1" s="1"/>
  <c r="G259" i="1" s="1"/>
  <c r="K259" i="1" s="1"/>
  <c r="E263" i="1"/>
  <c r="F263" i="1" s="1"/>
  <c r="P263" i="1" s="1"/>
  <c r="R263" i="1" s="1"/>
  <c r="T263" i="1" s="1"/>
  <c r="E267" i="1"/>
  <c r="F267" i="1" s="1"/>
  <c r="E130" i="1"/>
  <c r="E96" i="15"/>
  <c r="E171" i="1"/>
  <c r="E97" i="1"/>
  <c r="E374" i="1"/>
  <c r="F374" i="1" s="1"/>
  <c r="G374" i="1" s="1"/>
  <c r="E258" i="1"/>
  <c r="E221" i="1"/>
  <c r="E196" i="1"/>
  <c r="E190" i="1"/>
  <c r="E158" i="1"/>
  <c r="F158" i="1" s="1"/>
  <c r="G158" i="1" s="1"/>
  <c r="I158" i="1" s="1"/>
  <c r="E152" i="1"/>
  <c r="F152" i="1" s="1"/>
  <c r="G152" i="1" s="1"/>
  <c r="I152" i="1" s="1"/>
  <c r="E140" i="1"/>
  <c r="E128" i="1"/>
  <c r="E115" i="1"/>
  <c r="E109" i="1"/>
  <c r="E84" i="1"/>
  <c r="E63" i="1"/>
  <c r="E31" i="1"/>
  <c r="F31" i="1" s="1"/>
  <c r="G31" i="1" s="1"/>
  <c r="J31" i="1" s="1"/>
  <c r="E385" i="1"/>
  <c r="F385" i="1" s="1"/>
  <c r="G385" i="1" s="1"/>
  <c r="K385" i="1" s="1"/>
  <c r="E343" i="1"/>
  <c r="E173" i="15"/>
  <c r="E89" i="1"/>
  <c r="E68" i="1"/>
  <c r="F68" i="1" s="1"/>
  <c r="G68" i="1" s="1"/>
  <c r="I68" i="1" s="1"/>
  <c r="E368" i="1"/>
  <c r="F368" i="1" s="1"/>
  <c r="G368" i="1" s="1"/>
  <c r="K368" i="1" s="1"/>
  <c r="E338" i="1"/>
  <c r="E266" i="15"/>
  <c r="E272" i="15"/>
  <c r="F175" i="1"/>
  <c r="G175" i="1" s="1"/>
  <c r="I175" i="1" s="1"/>
  <c r="E109" i="15"/>
  <c r="E101" i="1"/>
  <c r="E371" i="1"/>
  <c r="F371" i="1" s="1"/>
  <c r="G371" i="1" s="1"/>
  <c r="K371" i="1" s="1"/>
  <c r="E365" i="1"/>
  <c r="F365" i="1" s="1"/>
  <c r="G365" i="1" s="1"/>
  <c r="K365" i="1" s="1"/>
  <c r="E335" i="1"/>
  <c r="F335" i="1" s="1"/>
  <c r="G335" i="1" s="1"/>
  <c r="K335" i="1" s="1"/>
  <c r="E396" i="1"/>
  <c r="F396" i="1" s="1"/>
  <c r="G396" i="1" s="1"/>
  <c r="K396" i="1" s="1"/>
  <c r="P270" i="1"/>
  <c r="U270" i="1" s="1"/>
  <c r="G270" i="1"/>
  <c r="J270" i="1" s="1"/>
  <c r="G143" i="1"/>
  <c r="I143" i="1" s="1"/>
  <c r="P143" i="1"/>
  <c r="G60" i="1"/>
  <c r="J60" i="1" s="1"/>
  <c r="P60" i="1"/>
  <c r="P56" i="1"/>
  <c r="G56" i="1"/>
  <c r="J56" i="1" s="1"/>
  <c r="P66" i="1"/>
  <c r="E254" i="15"/>
  <c r="E253" i="15"/>
  <c r="E58" i="15"/>
  <c r="P162" i="1"/>
  <c r="R162" i="1" s="1"/>
  <c r="T162" i="1" s="1"/>
  <c r="E334" i="1"/>
  <c r="E328" i="1"/>
  <c r="F328" i="1" s="1"/>
  <c r="G328" i="1" s="1"/>
  <c r="K328" i="1" s="1"/>
  <c r="E321" i="1"/>
  <c r="E288" i="1"/>
  <c r="F288" i="1" s="1"/>
  <c r="G288" i="1" s="1"/>
  <c r="K288" i="1" s="1"/>
  <c r="P127" i="1"/>
  <c r="P184" i="1"/>
  <c r="R184" i="1" s="1"/>
  <c r="T184" i="1" s="1"/>
  <c r="P105" i="1"/>
  <c r="U105" i="1" s="1"/>
  <c r="P231" i="1"/>
  <c r="U231" i="1" s="1"/>
  <c r="E269" i="15"/>
  <c r="E116" i="15"/>
  <c r="E333" i="1"/>
  <c r="E327" i="1"/>
  <c r="E312" i="1"/>
  <c r="E282" i="1"/>
  <c r="P74" i="1"/>
  <c r="R74" i="1" s="1"/>
  <c r="T74" i="1" s="1"/>
  <c r="P166" i="1"/>
  <c r="P200" i="1"/>
  <c r="U200" i="1" s="1"/>
  <c r="E226" i="15"/>
  <c r="E157" i="15"/>
  <c r="E61" i="15"/>
  <c r="P208" i="1"/>
  <c r="P81" i="1"/>
  <c r="R81" i="1" s="1"/>
  <c r="T81" i="1" s="1"/>
  <c r="G33" i="1"/>
  <c r="P175" i="1"/>
  <c r="R175" i="1" s="1"/>
  <c r="T175" i="1" s="1"/>
  <c r="P179" i="1"/>
  <c r="E92" i="15"/>
  <c r="X9" i="1"/>
  <c r="X10" i="1"/>
  <c r="X5" i="1"/>
  <c r="P48" i="1"/>
  <c r="R48" i="1" s="1"/>
  <c r="T48" i="1" s="1"/>
  <c r="P160" i="1"/>
  <c r="P65" i="1"/>
  <c r="R65" i="1" s="1"/>
  <c r="T65" i="1" s="1"/>
  <c r="P212" i="1"/>
  <c r="R212" i="1" s="1"/>
  <c r="T212" i="1" s="1"/>
  <c r="E250" i="15"/>
  <c r="E215" i="15"/>
  <c r="E14" i="15"/>
  <c r="E330" i="1"/>
  <c r="E324" i="1"/>
  <c r="E319" i="1"/>
  <c r="E399" i="1"/>
  <c r="F399" i="1" s="1"/>
  <c r="P399" i="1" s="1"/>
  <c r="E402" i="1"/>
  <c r="F402" i="1" s="1"/>
  <c r="G402" i="1" s="1"/>
  <c r="K402" i="1" s="1"/>
  <c r="X2" i="1"/>
  <c r="X3" i="1"/>
  <c r="X6" i="1"/>
  <c r="P289" i="1"/>
  <c r="U289" i="1" s="1"/>
  <c r="U119" i="1"/>
  <c r="E265" i="15"/>
  <c r="P67" i="1"/>
  <c r="R67" i="1" s="1"/>
  <c r="T67" i="1" s="1"/>
  <c r="P239" i="1"/>
  <c r="E197" i="15"/>
  <c r="E107" i="15"/>
  <c r="E87" i="15"/>
  <c r="X7" i="1"/>
  <c r="P276" i="1"/>
  <c r="R276" i="1" s="1"/>
  <c r="T276" i="1" s="1"/>
  <c r="P152" i="1"/>
  <c r="R152" i="1" s="1"/>
  <c r="T152" i="1" s="1"/>
  <c r="P204" i="1"/>
  <c r="R204" i="1" s="1"/>
  <c r="T204" i="1" s="1"/>
  <c r="E160" i="15"/>
  <c r="E88" i="15"/>
  <c r="P210" i="1"/>
  <c r="R210" i="1" s="1"/>
  <c r="T210" i="1" s="1"/>
  <c r="G279" i="1"/>
  <c r="R279" i="1" s="1"/>
  <c r="T279" i="1" s="1"/>
  <c r="P279" i="1"/>
  <c r="G297" i="1"/>
  <c r="K297" i="1" s="1"/>
  <c r="P297" i="1"/>
  <c r="K289" i="1"/>
  <c r="I186" i="1"/>
  <c r="K273" i="1"/>
  <c r="G271" i="1"/>
  <c r="P271" i="1"/>
  <c r="J276" i="1"/>
  <c r="K364" i="1"/>
  <c r="E175" i="15"/>
  <c r="F262" i="1"/>
  <c r="G262" i="1" s="1"/>
  <c r="E252" i="15"/>
  <c r="F180" i="1"/>
  <c r="E115" i="15"/>
  <c r="E102" i="15"/>
  <c r="F168" i="1"/>
  <c r="F151" i="1"/>
  <c r="F98" i="1"/>
  <c r="G98" i="1" s="1"/>
  <c r="I98" i="1" s="1"/>
  <c r="E57" i="15"/>
  <c r="E176" i="15"/>
  <c r="F282" i="1"/>
  <c r="G282" i="1" s="1"/>
  <c r="J282" i="1" s="1"/>
  <c r="P371" i="1"/>
  <c r="R371" i="1" s="1"/>
  <c r="T371" i="1" s="1"/>
  <c r="P374" i="1"/>
  <c r="R374" i="1" s="1"/>
  <c r="T374" i="1" s="1"/>
  <c r="P390" i="1"/>
  <c r="X17" i="1"/>
  <c r="P364" i="1"/>
  <c r="R364" i="1" s="1"/>
  <c r="T364" i="1" s="1"/>
  <c r="P370" i="1"/>
  <c r="R370" i="1" s="1"/>
  <c r="T370" i="1" s="1"/>
  <c r="P358" i="1"/>
  <c r="P227" i="1"/>
  <c r="P262" i="1"/>
  <c r="R262" i="1" s="1"/>
  <c r="T262" i="1" s="1"/>
  <c r="P111" i="1"/>
  <c r="R111" i="1" s="1"/>
  <c r="T111" i="1" s="1"/>
  <c r="P339" i="1"/>
  <c r="R339" i="1" s="1"/>
  <c r="T339" i="1" s="1"/>
  <c r="P376" i="1"/>
  <c r="P345" i="1"/>
  <c r="U345" i="1" s="1"/>
  <c r="P264" i="1"/>
  <c r="U264" i="1" s="1"/>
  <c r="P186" i="1"/>
  <c r="R186" i="1" s="1"/>
  <c r="T186" i="1" s="1"/>
  <c r="E248" i="15"/>
  <c r="F257" i="1"/>
  <c r="G257" i="1" s="1"/>
  <c r="K257" i="1" s="1"/>
  <c r="E155" i="15"/>
  <c r="F225" i="1"/>
  <c r="E152" i="15"/>
  <c r="F192" i="1"/>
  <c r="E127" i="15"/>
  <c r="E105" i="15"/>
  <c r="F171" i="1"/>
  <c r="E207" i="15"/>
  <c r="K370" i="1"/>
  <c r="E223" i="15"/>
  <c r="F346" i="1"/>
  <c r="G346" i="1" s="1"/>
  <c r="K346" i="1" s="1"/>
  <c r="E185" i="15"/>
  <c r="E158" i="15"/>
  <c r="F228" i="1"/>
  <c r="E63" i="15"/>
  <c r="F107" i="1"/>
  <c r="G107" i="1" s="1"/>
  <c r="I107" i="1" s="1"/>
  <c r="E19" i="15"/>
  <c r="F38" i="1"/>
  <c r="P273" i="1"/>
  <c r="U273" i="1" s="1"/>
  <c r="E180" i="15"/>
  <c r="R231" i="1"/>
  <c r="T231" i="1" s="1"/>
  <c r="R200" i="1"/>
  <c r="T200" i="1" s="1"/>
  <c r="E255" i="15"/>
  <c r="F195" i="1"/>
  <c r="E108" i="15"/>
  <c r="F174" i="1"/>
  <c r="E46" i="15"/>
  <c r="F86" i="1"/>
  <c r="F245" i="1"/>
  <c r="G245" i="1" s="1"/>
  <c r="K245" i="1" s="1"/>
  <c r="E243" i="15"/>
  <c r="E49" i="15"/>
  <c r="F89" i="1"/>
  <c r="F44" i="1"/>
  <c r="E25" i="15"/>
  <c r="E222" i="15"/>
  <c r="F343" i="1"/>
  <c r="G343" i="1" s="1"/>
  <c r="F291" i="1"/>
  <c r="G291" i="1" s="1"/>
  <c r="J291" i="1" s="1"/>
  <c r="E179" i="15"/>
  <c r="K374" i="1"/>
  <c r="I81" i="1"/>
  <c r="G208" i="1"/>
  <c r="E121" i="15"/>
  <c r="G263" i="1"/>
  <c r="E111" i="15"/>
  <c r="F177" i="1"/>
  <c r="G177" i="1" s="1"/>
  <c r="I177" i="1" s="1"/>
  <c r="F113" i="1"/>
  <c r="E67" i="15"/>
  <c r="F104" i="1"/>
  <c r="E62" i="15"/>
  <c r="K339" i="1"/>
  <c r="U339" i="1"/>
  <c r="E139" i="15"/>
  <c r="F205" i="1"/>
  <c r="F165" i="1"/>
  <c r="G165" i="1" s="1"/>
  <c r="I165" i="1" s="1"/>
  <c r="F139" i="1"/>
  <c r="G139" i="1" s="1"/>
  <c r="I139" i="1" s="1"/>
  <c r="E83" i="15"/>
  <c r="E34" i="15"/>
  <c r="F53" i="1"/>
  <c r="G53" i="1" s="1"/>
  <c r="J53" i="1" s="1"/>
  <c r="E11" i="15"/>
  <c r="P78" i="1"/>
  <c r="E317" i="1"/>
  <c r="E308" i="1"/>
  <c r="E301" i="1"/>
  <c r="E293" i="1"/>
  <c r="E272" i="1"/>
  <c r="E404" i="1"/>
  <c r="F404" i="1" s="1"/>
  <c r="P404" i="1" s="1"/>
  <c r="E408" i="1"/>
  <c r="F408" i="1" s="1"/>
  <c r="P408" i="1" s="1"/>
  <c r="E398" i="1"/>
  <c r="F398" i="1" s="1"/>
  <c r="P398" i="1" s="1"/>
  <c r="E406" i="1"/>
  <c r="F406" i="1" s="1"/>
  <c r="E400" i="1"/>
  <c r="F400" i="1" s="1"/>
  <c r="V400" i="1" s="1"/>
  <c r="E306" i="1"/>
  <c r="E298" i="1"/>
  <c r="E280" i="1"/>
  <c r="E381" i="1"/>
  <c r="F381" i="1" s="1"/>
  <c r="V381" i="1" s="1"/>
  <c r="E314" i="1"/>
  <c r="E311" i="1"/>
  <c r="E285" i="1"/>
  <c r="E277" i="1"/>
  <c r="E401" i="1"/>
  <c r="F401" i="1" s="1"/>
  <c r="E310" i="1"/>
  <c r="E304" i="1"/>
  <c r="E275" i="1"/>
  <c r="E403" i="1"/>
  <c r="F403" i="1" s="1"/>
  <c r="G403" i="1" s="1"/>
  <c r="E397" i="1"/>
  <c r="F397" i="1" s="1"/>
  <c r="P397" i="1" s="1"/>
  <c r="E318" i="1"/>
  <c r="E313" i="1"/>
  <c r="E309" i="1"/>
  <c r="E296" i="1"/>
  <c r="E283" i="1"/>
  <c r="E405" i="1"/>
  <c r="F405" i="1" s="1"/>
  <c r="G290" i="3"/>
  <c r="P290" i="3"/>
  <c r="R63" i="3"/>
  <c r="T63" i="3" s="1"/>
  <c r="U63" i="3"/>
  <c r="K233" i="3"/>
  <c r="R310" i="3"/>
  <c r="T310" i="3" s="1"/>
  <c r="U310" i="3"/>
  <c r="P261" i="3"/>
  <c r="G261" i="3"/>
  <c r="P37" i="3"/>
  <c r="G37" i="3"/>
  <c r="J37" i="3" s="1"/>
  <c r="P99" i="3"/>
  <c r="G99" i="3"/>
  <c r="I99" i="3" s="1"/>
  <c r="D16" i="3"/>
  <c r="D19" i="3" s="1"/>
  <c r="G21" i="3"/>
  <c r="H21" i="3" s="1"/>
  <c r="P21" i="3"/>
  <c r="K332" i="3"/>
  <c r="G271" i="3"/>
  <c r="P271" i="3"/>
  <c r="R271" i="3" s="1"/>
  <c r="T271" i="3" s="1"/>
  <c r="G248" i="3"/>
  <c r="P248" i="3"/>
  <c r="U73" i="3"/>
  <c r="R115" i="3"/>
  <c r="T115" i="3" s="1"/>
  <c r="U358" i="3"/>
  <c r="R390" i="3"/>
  <c r="T390" i="3" s="1"/>
  <c r="K390" i="3"/>
  <c r="P95" i="3"/>
  <c r="R95" i="3" s="1"/>
  <c r="T95" i="3" s="1"/>
  <c r="U362" i="3"/>
  <c r="I74" i="3"/>
  <c r="R198" i="3"/>
  <c r="T198" i="3" s="1"/>
  <c r="U198" i="3"/>
  <c r="J335" i="3"/>
  <c r="R236" i="3"/>
  <c r="T236" i="3" s="1"/>
  <c r="P153" i="3"/>
  <c r="G153" i="3"/>
  <c r="P163" i="3"/>
  <c r="R163" i="3" s="1"/>
  <c r="T163" i="3" s="1"/>
  <c r="G163" i="3"/>
  <c r="J44" i="3"/>
  <c r="U251" i="3"/>
  <c r="R251" i="3"/>
  <c r="T251" i="3" s="1"/>
  <c r="P35" i="3"/>
  <c r="G35" i="3"/>
  <c r="P149" i="3"/>
  <c r="G149" i="3"/>
  <c r="G114" i="3"/>
  <c r="P114" i="3"/>
  <c r="G338" i="3"/>
  <c r="P338" i="3"/>
  <c r="R338" i="3" s="1"/>
  <c r="T338" i="3" s="1"/>
  <c r="G308" i="3"/>
  <c r="P308" i="3"/>
  <c r="G284" i="3"/>
  <c r="P284" i="3"/>
  <c r="P263" i="3"/>
  <c r="G263" i="3"/>
  <c r="U131" i="3"/>
  <c r="R357" i="3"/>
  <c r="T357" i="3" s="1"/>
  <c r="P303" i="3"/>
  <c r="G303" i="3"/>
  <c r="P258" i="3"/>
  <c r="G275" i="3"/>
  <c r="P275" i="3"/>
  <c r="I102" i="3"/>
  <c r="G240" i="3"/>
  <c r="P240" i="3"/>
  <c r="R240" i="3" s="1"/>
  <c r="T240" i="3" s="1"/>
  <c r="R254" i="3"/>
  <c r="T254" i="3" s="1"/>
  <c r="P212" i="3"/>
  <c r="G212" i="3"/>
  <c r="G388" i="3"/>
  <c r="K388" i="3" s="1"/>
  <c r="G286" i="3"/>
  <c r="K286" i="3" s="1"/>
  <c r="P286" i="3"/>
  <c r="I176" i="3"/>
  <c r="U176" i="3"/>
  <c r="R221" i="3"/>
  <c r="T221" i="3" s="1"/>
  <c r="U221" i="3"/>
  <c r="R51" i="3"/>
  <c r="T51" i="3" s="1"/>
  <c r="U51" i="3"/>
  <c r="R327" i="3"/>
  <c r="T327" i="3" s="1"/>
  <c r="U327" i="3"/>
  <c r="P270" i="3"/>
  <c r="G270" i="3"/>
  <c r="P206" i="3"/>
  <c r="G206" i="3"/>
  <c r="R26" i="3"/>
  <c r="T26" i="3" s="1"/>
  <c r="U71" i="3"/>
  <c r="G382" i="3"/>
  <c r="R382" i="3" s="1"/>
  <c r="T382" i="3" s="1"/>
  <c r="U93" i="3"/>
  <c r="K267" i="3"/>
  <c r="G298" i="3"/>
  <c r="P298" i="3"/>
  <c r="R298" i="3" s="1"/>
  <c r="T298" i="3" s="1"/>
  <c r="I187" i="3"/>
  <c r="R279" i="3"/>
  <c r="T279" i="3" s="1"/>
  <c r="G239" i="3"/>
  <c r="P239" i="3"/>
  <c r="I175" i="3"/>
  <c r="U119" i="3"/>
  <c r="U24" i="3"/>
  <c r="U117" i="3"/>
  <c r="R71" i="3"/>
  <c r="T71" i="3" s="1"/>
  <c r="U280" i="3"/>
  <c r="K280" i="3"/>
  <c r="R128" i="3"/>
  <c r="T128" i="3" s="1"/>
  <c r="U128" i="3"/>
  <c r="U34" i="3"/>
  <c r="R34" i="3"/>
  <c r="T34" i="3" s="1"/>
  <c r="U126" i="3"/>
  <c r="R126" i="3"/>
  <c r="T126" i="3" s="1"/>
  <c r="J57" i="3"/>
  <c r="U57" i="3"/>
  <c r="U88" i="3"/>
  <c r="P330" i="3"/>
  <c r="G330" i="3"/>
  <c r="G294" i="3"/>
  <c r="P294" i="3"/>
  <c r="U282" i="3"/>
  <c r="G211" i="3"/>
  <c r="P211" i="3"/>
  <c r="P62" i="3"/>
  <c r="G62" i="3"/>
  <c r="I200" i="3"/>
  <c r="P199" i="3"/>
  <c r="G199" i="3"/>
  <c r="P197" i="3"/>
  <c r="G197" i="3"/>
  <c r="R190" i="3"/>
  <c r="T190" i="3" s="1"/>
  <c r="I190" i="3"/>
  <c r="U159" i="3"/>
  <c r="G156" i="3"/>
  <c r="P156" i="3"/>
  <c r="R191" i="3"/>
  <c r="T191" i="3" s="1"/>
  <c r="I191" i="3"/>
  <c r="U191" i="3"/>
  <c r="P385" i="3"/>
  <c r="R385" i="3" s="1"/>
  <c r="T385" i="3" s="1"/>
  <c r="P386" i="3"/>
  <c r="G260" i="3"/>
  <c r="P260" i="3"/>
  <c r="P278" i="3"/>
  <c r="G278" i="3"/>
  <c r="R157" i="3"/>
  <c r="T157" i="3" s="1"/>
  <c r="I157" i="3"/>
  <c r="R243" i="3"/>
  <c r="T243" i="3" s="1"/>
  <c r="K243" i="3"/>
  <c r="R285" i="3"/>
  <c r="T285" i="3" s="1"/>
  <c r="U285" i="3"/>
  <c r="R345" i="3"/>
  <c r="T345" i="3" s="1"/>
  <c r="U345" i="3"/>
  <c r="P242" i="3"/>
  <c r="G242" i="3"/>
  <c r="P272" i="3"/>
  <c r="G272" i="3"/>
  <c r="P237" i="3"/>
  <c r="G237" i="3"/>
  <c r="R361" i="3"/>
  <c r="T361" i="3" s="1"/>
  <c r="I162" i="3"/>
  <c r="R162" i="3"/>
  <c r="T162" i="3" s="1"/>
  <c r="H23" i="3"/>
  <c r="U23" i="3"/>
  <c r="U192" i="3"/>
  <c r="J48" i="3"/>
  <c r="R234" i="3"/>
  <c r="T234" i="3" s="1"/>
  <c r="U234" i="3"/>
  <c r="G329" i="3"/>
  <c r="P329" i="3"/>
  <c r="R329" i="3" s="1"/>
  <c r="T329" i="3" s="1"/>
  <c r="P318" i="3"/>
  <c r="R318" i="3" s="1"/>
  <c r="T318" i="3" s="1"/>
  <c r="G318" i="3"/>
  <c r="P56" i="3"/>
  <c r="G56" i="3"/>
  <c r="U134" i="3"/>
  <c r="I134" i="3"/>
  <c r="U190" i="3"/>
  <c r="R176" i="3"/>
  <c r="T176" i="3" s="1"/>
  <c r="R57" i="3"/>
  <c r="T57" i="3" s="1"/>
  <c r="R335" i="3"/>
  <c r="T335" i="3" s="1"/>
  <c r="G297" i="3"/>
  <c r="P226" i="3"/>
  <c r="G226" i="3"/>
  <c r="U292" i="3"/>
  <c r="P241" i="3"/>
  <c r="P167" i="3"/>
  <c r="G167" i="3"/>
  <c r="G136" i="3"/>
  <c r="P136" i="3"/>
  <c r="P267" i="3"/>
  <c r="R267" i="3" s="1"/>
  <c r="T267" i="3" s="1"/>
  <c r="R69" i="3"/>
  <c r="T69" i="3" s="1"/>
  <c r="P43" i="3"/>
  <c r="G43" i="3"/>
  <c r="P45" i="3"/>
  <c r="R45" i="3" s="1"/>
  <c r="T45" i="3" s="1"/>
  <c r="G45" i="3"/>
  <c r="G160" i="3"/>
  <c r="P160" i="3"/>
  <c r="P171" i="3"/>
  <c r="G171" i="3"/>
  <c r="P139" i="3"/>
  <c r="G139" i="3"/>
  <c r="P143" i="3"/>
  <c r="R143" i="3" s="1"/>
  <c r="T143" i="3" s="1"/>
  <c r="G143" i="3"/>
  <c r="R204" i="3"/>
  <c r="T204" i="3" s="1"/>
  <c r="G395" i="3"/>
  <c r="K395" i="3" s="1"/>
  <c r="P395" i="3"/>
  <c r="R307" i="3"/>
  <c r="T307" i="3" s="1"/>
  <c r="P349" i="3"/>
  <c r="G61" i="3"/>
  <c r="R61" i="3" s="1"/>
  <c r="T61" i="3" s="1"/>
  <c r="R124" i="3"/>
  <c r="T124" i="3" s="1"/>
  <c r="P201" i="3"/>
  <c r="G201" i="3"/>
  <c r="P183" i="3"/>
  <c r="G183" i="3"/>
  <c r="G147" i="3"/>
  <c r="P147" i="3"/>
  <c r="P257" i="3"/>
  <c r="G257" i="3"/>
  <c r="G238" i="3"/>
  <c r="P238" i="3"/>
  <c r="P140" i="3"/>
  <c r="G140" i="3"/>
  <c r="P408" i="3"/>
  <c r="U408" i="3" s="1"/>
  <c r="G408" i="3"/>
  <c r="K408" i="3" s="1"/>
  <c r="P228" i="3"/>
  <c r="G144" i="3"/>
  <c r="G229" i="3"/>
  <c r="I229" i="3" s="1"/>
  <c r="P200" i="3"/>
  <c r="R200" i="3" s="1"/>
  <c r="T200" i="3" s="1"/>
  <c r="G194" i="3"/>
  <c r="G165" i="3"/>
  <c r="P145" i="3"/>
  <c r="G33" i="3"/>
  <c r="R172" i="3"/>
  <c r="T172" i="3" s="1"/>
  <c r="K286" i="1"/>
  <c r="G305" i="1"/>
  <c r="P305" i="1"/>
  <c r="G294" i="1"/>
  <c r="P294" i="1"/>
  <c r="G287" i="1"/>
  <c r="P287" i="1"/>
  <c r="G302" i="1"/>
  <c r="K302" i="1" s="1"/>
  <c r="P302" i="1"/>
  <c r="G284" i="1"/>
  <c r="P284" i="1"/>
  <c r="G235" i="1"/>
  <c r="P235" i="1"/>
  <c r="G292" i="1"/>
  <c r="K292" i="1" s="1"/>
  <c r="P292" i="1"/>
  <c r="G303" i="1"/>
  <c r="P303" i="1"/>
  <c r="G21" i="1"/>
  <c r="P21" i="1"/>
  <c r="P281" i="1"/>
  <c r="G281" i="1"/>
  <c r="K271" i="1"/>
  <c r="E178" i="15"/>
  <c r="E270" i="15"/>
  <c r="E79" i="15"/>
  <c r="K345" i="1"/>
  <c r="R273" i="1"/>
  <c r="T273" i="1" s="1"/>
  <c r="R143" i="1"/>
  <c r="T143" i="1" s="1"/>
  <c r="E161" i="15"/>
  <c r="U162" i="1"/>
  <c r="I200" i="1"/>
  <c r="P290" i="1"/>
  <c r="R290" i="1" s="1"/>
  <c r="T290" i="1" s="1"/>
  <c r="I162" i="1"/>
  <c r="P286" i="1"/>
  <c r="R286" i="1" s="1"/>
  <c r="T286" i="1" s="1"/>
  <c r="E263" i="15"/>
  <c r="P295" i="1"/>
  <c r="R295" i="1" s="1"/>
  <c r="T295" i="1" s="1"/>
  <c r="I111" i="1"/>
  <c r="U152" i="1"/>
  <c r="P230" i="1"/>
  <c r="U230" i="1" s="1"/>
  <c r="P80" i="1"/>
  <c r="R80" i="1" s="1"/>
  <c r="T80" i="1" s="1"/>
  <c r="E221" i="15"/>
  <c r="G148" i="1"/>
  <c r="I148" i="1" s="1"/>
  <c r="P148" i="1"/>
  <c r="R148" i="1" s="1"/>
  <c r="T148" i="1" s="1"/>
  <c r="P396" i="1"/>
  <c r="P407" i="3"/>
  <c r="G399" i="3"/>
  <c r="P399" i="3"/>
  <c r="G380" i="3"/>
  <c r="P380" i="3"/>
  <c r="G396" i="3"/>
  <c r="G398" i="1"/>
  <c r="G399" i="1"/>
  <c r="C16" i="11"/>
  <c r="D18" i="11" s="1"/>
  <c r="O203" i="7"/>
  <c r="O219" i="7"/>
  <c r="O206" i="7"/>
  <c r="O209" i="7"/>
  <c r="O225" i="7"/>
  <c r="O204" i="7"/>
  <c r="O216" i="7"/>
  <c r="O207" i="7"/>
  <c r="O223" i="7"/>
  <c r="O218" i="7"/>
  <c r="O222" i="7"/>
  <c r="O224" i="7"/>
  <c r="O211" i="7"/>
  <c r="O198" i="7"/>
  <c r="O214" i="7"/>
  <c r="O201" i="7"/>
  <c r="O217" i="7"/>
  <c r="O196" i="7"/>
  <c r="O212" i="7"/>
  <c r="O199" i="7"/>
  <c r="O215" i="7"/>
  <c r="O202" i="7"/>
  <c r="O210" i="7"/>
  <c r="O213" i="7"/>
  <c r="O221" i="7"/>
  <c r="O200" i="7"/>
  <c r="O208" i="7"/>
  <c r="C15" i="7"/>
  <c r="C18" i="7" s="1"/>
  <c r="O220" i="7"/>
  <c r="O197" i="7"/>
  <c r="O205" i="7"/>
  <c r="C16" i="12"/>
  <c r="D18" i="12" s="1"/>
  <c r="C16" i="5"/>
  <c r="D18" i="5" s="1"/>
  <c r="O201" i="5"/>
  <c r="O224" i="5"/>
  <c r="O211" i="5"/>
  <c r="O220" i="5"/>
  <c r="O212" i="5"/>
  <c r="C15" i="5"/>
  <c r="C18" i="5" s="1"/>
  <c r="O200" i="5"/>
  <c r="O197" i="5"/>
  <c r="O207" i="5"/>
  <c r="O206" i="5"/>
  <c r="O222" i="5"/>
  <c r="O221" i="5"/>
  <c r="O208" i="5"/>
  <c r="O217" i="5"/>
  <c r="O223" i="5"/>
  <c r="O203" i="5"/>
  <c r="O209" i="5"/>
  <c r="O218" i="5"/>
  <c r="O215" i="5"/>
  <c r="O204" i="5"/>
  <c r="O210" i="5"/>
  <c r="O198" i="5"/>
  <c r="O214" i="5"/>
  <c r="O205" i="5"/>
  <c r="O213" i="5"/>
  <c r="O216" i="5"/>
  <c r="O219" i="5"/>
  <c r="O225" i="5"/>
  <c r="O196" i="5"/>
  <c r="O199" i="5"/>
  <c r="O202" i="5"/>
  <c r="C15" i="12"/>
  <c r="C18" i="12" s="1"/>
  <c r="C16" i="7"/>
  <c r="D18" i="7" s="1"/>
  <c r="C16" i="9"/>
  <c r="D18" i="9" s="1"/>
  <c r="O55" i="11"/>
  <c r="C15" i="11"/>
  <c r="C18" i="11" s="1"/>
  <c r="O46" i="11"/>
  <c r="O50" i="11"/>
  <c r="O44" i="11"/>
  <c r="O45" i="11"/>
  <c r="O52" i="11"/>
  <c r="O47" i="11"/>
  <c r="O53" i="11"/>
  <c r="O49" i="11"/>
  <c r="O48" i="11"/>
  <c r="O51" i="11"/>
  <c r="O54" i="11"/>
  <c r="O47" i="9"/>
  <c r="O50" i="9"/>
  <c r="O45" i="9"/>
  <c r="C15" i="9"/>
  <c r="C18" i="9" s="1"/>
  <c r="O53" i="9"/>
  <c r="O48" i="9"/>
  <c r="O46" i="9"/>
  <c r="O49" i="9"/>
  <c r="O52" i="9"/>
  <c r="O44" i="9"/>
  <c r="O51" i="9"/>
  <c r="U28" i="3"/>
  <c r="R28" i="3"/>
  <c r="T28" i="3" s="1"/>
  <c r="H65" i="10"/>
  <c r="G65" i="10"/>
  <c r="U96" i="3"/>
  <c r="R96" i="3"/>
  <c r="T96" i="3" s="1"/>
  <c r="R166" i="1"/>
  <c r="T166" i="1" s="1"/>
  <c r="U166" i="1"/>
  <c r="G68" i="13"/>
  <c r="H68" i="13"/>
  <c r="R388" i="3"/>
  <c r="T388" i="3" s="1"/>
  <c r="U388" i="3"/>
  <c r="U297" i="1"/>
  <c r="R297" i="1"/>
  <c r="T297" i="1" s="1"/>
  <c r="U356" i="3"/>
  <c r="R356" i="3"/>
  <c r="T356" i="3" s="1"/>
  <c r="U204" i="1"/>
  <c r="H75" i="10"/>
  <c r="R86" i="3"/>
  <c r="T86" i="3" s="1"/>
  <c r="U86" i="3"/>
  <c r="G70" i="13"/>
  <c r="R291" i="3"/>
  <c r="T291" i="3" s="1"/>
  <c r="U291" i="3"/>
  <c r="R37" i="3"/>
  <c r="T37" i="3" s="1"/>
  <c r="U37" i="3"/>
  <c r="G76" i="13"/>
  <c r="R70" i="3"/>
  <c r="T70" i="3" s="1"/>
  <c r="U70" i="3"/>
  <c r="U249" i="3"/>
  <c r="R249" i="3"/>
  <c r="T249" i="3" s="1"/>
  <c r="R180" i="3"/>
  <c r="T180" i="3" s="1"/>
  <c r="U180" i="3"/>
  <c r="U85" i="3"/>
  <c r="R85" i="3"/>
  <c r="T85" i="3" s="1"/>
  <c r="R120" i="3"/>
  <c r="T120" i="3" s="1"/>
  <c r="R99" i="3"/>
  <c r="T99" i="3" s="1"/>
  <c r="R108" i="3"/>
  <c r="T108" i="3" s="1"/>
  <c r="G66" i="6"/>
  <c r="H66" i="6"/>
  <c r="I39" i="13"/>
  <c r="J39" i="13" s="1"/>
  <c r="F39" i="13"/>
  <c r="H39" i="13" s="1"/>
  <c r="G83" i="10"/>
  <c r="H83" i="10"/>
  <c r="F76" i="10"/>
  <c r="H76" i="10" s="1"/>
  <c r="I76" i="10"/>
  <c r="J76" i="10" s="1"/>
  <c r="F39" i="8"/>
  <c r="H39" i="8" s="1"/>
  <c r="I39" i="8"/>
  <c r="J39" i="8" s="1"/>
  <c r="G31" i="8"/>
  <c r="H31" i="8"/>
  <c r="O13" i="2"/>
  <c r="Q13" i="2"/>
  <c r="E13" i="2"/>
  <c r="K13" i="2"/>
  <c r="H13" i="2"/>
  <c r="J13" i="2"/>
  <c r="I13" i="2"/>
  <c r="M13" i="2"/>
  <c r="H56" i="8"/>
  <c r="G56" i="8"/>
  <c r="G44" i="8"/>
  <c r="H44" i="8"/>
  <c r="I23" i="8"/>
  <c r="F23" i="8"/>
  <c r="I72" i="13"/>
  <c r="J72" i="13" s="1"/>
  <c r="F72" i="13"/>
  <c r="H72" i="13" s="1"/>
  <c r="H57" i="13"/>
  <c r="G57" i="13"/>
  <c r="I51" i="13"/>
  <c r="J51" i="13" s="1"/>
  <c r="F51" i="13"/>
  <c r="H51" i="13" s="1"/>
  <c r="H37" i="13"/>
  <c r="G37" i="13"/>
  <c r="G31" i="13"/>
  <c r="H31" i="13"/>
  <c r="I82" i="10"/>
  <c r="J82" i="10" s="1"/>
  <c r="F82" i="10"/>
  <c r="H82" i="10" s="1"/>
  <c r="I73" i="10"/>
  <c r="J73" i="10" s="1"/>
  <c r="F73" i="10"/>
  <c r="G55" i="10"/>
  <c r="H55" i="10"/>
  <c r="I67" i="8"/>
  <c r="J67" i="8" s="1"/>
  <c r="F67" i="8"/>
  <c r="H67" i="8" s="1"/>
  <c r="G43" i="8"/>
  <c r="H43" i="8"/>
  <c r="G67" i="10"/>
  <c r="H67" i="10"/>
  <c r="H59" i="10"/>
  <c r="G59" i="10"/>
  <c r="H72" i="6"/>
  <c r="G72" i="6"/>
  <c r="F48" i="6"/>
  <c r="H48" i="6" s="1"/>
  <c r="G48" i="6"/>
  <c r="I48" i="6"/>
  <c r="J48" i="6" s="1"/>
  <c r="H41" i="6"/>
  <c r="G41" i="6"/>
  <c r="H22" i="6"/>
  <c r="G22" i="6"/>
  <c r="H71" i="8"/>
  <c r="G71" i="8"/>
  <c r="H42" i="8"/>
  <c r="G42" i="8"/>
  <c r="I35" i="8"/>
  <c r="J35" i="8" s="1"/>
  <c r="F35" i="8"/>
  <c r="H35" i="8" s="1"/>
  <c r="H49" i="13"/>
  <c r="G49" i="13"/>
  <c r="H81" i="10"/>
  <c r="G81" i="10"/>
  <c r="H21" i="10"/>
  <c r="G21" i="10"/>
  <c r="G44" i="13"/>
  <c r="F82" i="8"/>
  <c r="H82" i="8" s="1"/>
  <c r="H76" i="8"/>
  <c r="G76" i="8"/>
  <c r="I27" i="8"/>
  <c r="J27" i="8" s="1"/>
  <c r="F27" i="8"/>
  <c r="G55" i="13"/>
  <c r="H55" i="13"/>
  <c r="H48" i="13"/>
  <c r="G48" i="13"/>
  <c r="G32" i="10"/>
  <c r="I32" i="10"/>
  <c r="J32" i="10" s="1"/>
  <c r="G75" i="8"/>
  <c r="H75" i="8"/>
  <c r="G33" i="8"/>
  <c r="H33" i="8"/>
  <c r="H63" i="10"/>
  <c r="G63" i="10"/>
  <c r="F47" i="8"/>
  <c r="H47" i="8" s="1"/>
  <c r="G42" i="13"/>
  <c r="I27" i="13"/>
  <c r="F27" i="13"/>
  <c r="G58" i="10"/>
  <c r="H58" i="10"/>
  <c r="I49" i="10"/>
  <c r="J49" i="10" s="1"/>
  <c r="F49" i="10"/>
  <c r="G23" i="8"/>
  <c r="G73" i="8"/>
  <c r="H73" i="8"/>
  <c r="I63" i="8"/>
  <c r="J63" i="8" s="1"/>
  <c r="F63" i="8"/>
  <c r="G38" i="8"/>
  <c r="H38" i="8"/>
  <c r="H81" i="13"/>
  <c r="G81" i="13"/>
  <c r="G58" i="13"/>
  <c r="H58" i="13"/>
  <c r="G45" i="13"/>
  <c r="H45" i="13"/>
  <c r="G38" i="13"/>
  <c r="H38" i="13"/>
  <c r="G62" i="10"/>
  <c r="H73" i="6"/>
  <c r="G73" i="6"/>
  <c r="F67" i="6"/>
  <c r="I67" i="6"/>
  <c r="J67" i="6" s="1"/>
  <c r="H61" i="6"/>
  <c r="G61" i="6"/>
  <c r="G42" i="6"/>
  <c r="H42" i="6"/>
  <c r="H36" i="6"/>
  <c r="G36" i="6"/>
  <c r="I81" i="13"/>
  <c r="J81" i="13" s="1"/>
  <c r="I33" i="10"/>
  <c r="J33" i="10" s="1"/>
  <c r="I21" i="10"/>
  <c r="I51" i="6"/>
  <c r="J51" i="6" s="1"/>
  <c r="G40" i="6"/>
  <c r="H40" i="6"/>
  <c r="H21" i="6"/>
  <c r="G21" i="6"/>
  <c r="G84" i="8"/>
  <c r="F72" i="10"/>
  <c r="H72" i="10" s="1"/>
  <c r="I50" i="10"/>
  <c r="J50" i="10" s="1"/>
  <c r="G77" i="6"/>
  <c r="H77" i="6"/>
  <c r="H70" i="6"/>
  <c r="G70" i="6"/>
  <c r="G53" i="6"/>
  <c r="H53" i="6"/>
  <c r="F27" i="6"/>
  <c r="I27" i="6"/>
  <c r="I52" i="13"/>
  <c r="J52" i="13" s="1"/>
  <c r="G29" i="13"/>
  <c r="H33" i="6"/>
  <c r="G33" i="6"/>
  <c r="G26" i="6"/>
  <c r="H26" i="6"/>
  <c r="F43" i="10"/>
  <c r="H82" i="6"/>
  <c r="G82" i="6"/>
  <c r="G57" i="6"/>
  <c r="H57" i="6"/>
  <c r="F32" i="6"/>
  <c r="H32" i="6" s="1"/>
  <c r="I32" i="6"/>
  <c r="J32" i="6" s="1"/>
  <c r="H81" i="6"/>
  <c r="G81" i="6"/>
  <c r="H80" i="6"/>
  <c r="G80" i="6"/>
  <c r="H74" i="6"/>
  <c r="G74" i="6"/>
  <c r="G50" i="6"/>
  <c r="H50" i="6"/>
  <c r="H30" i="6"/>
  <c r="G30" i="6"/>
  <c r="P28" i="12"/>
  <c r="R28" i="12" s="1"/>
  <c r="P224" i="5"/>
  <c r="R224" i="5" s="1"/>
  <c r="P206" i="5"/>
  <c r="R206" i="5" s="1"/>
  <c r="P180" i="5"/>
  <c r="R180" i="5" s="1"/>
  <c r="P154" i="5"/>
  <c r="R154" i="5" s="1"/>
  <c r="V12" i="12"/>
  <c r="V3" i="11"/>
  <c r="U259" i="3"/>
  <c r="P218" i="5"/>
  <c r="R218" i="5" s="1"/>
  <c r="P199" i="5"/>
  <c r="R199" i="5" s="1"/>
  <c r="P174" i="5"/>
  <c r="R174" i="5" s="1"/>
  <c r="P147" i="5"/>
  <c r="R147" i="5" s="1"/>
  <c r="P101" i="5"/>
  <c r="R101" i="5" s="1"/>
  <c r="U353" i="3"/>
  <c r="X13" i="3"/>
  <c r="P26" i="1"/>
  <c r="P95" i="1"/>
  <c r="P99" i="1"/>
  <c r="P114" i="1"/>
  <c r="P134" i="1"/>
  <c r="P173" i="1"/>
  <c r="P185" i="1"/>
  <c r="P233" i="1"/>
  <c r="P251" i="1"/>
  <c r="P315" i="1"/>
  <c r="P342" i="1"/>
  <c r="P346" i="1"/>
  <c r="P363" i="1"/>
  <c r="P373" i="1"/>
  <c r="P375" i="1"/>
  <c r="P384" i="1"/>
  <c r="P388" i="1"/>
  <c r="X18" i="1"/>
  <c r="P29" i="1"/>
  <c r="P61" i="1"/>
  <c r="P118" i="1"/>
  <c r="P122" i="1"/>
  <c r="P145" i="1"/>
  <c r="P156" i="1"/>
  <c r="P248" i="1"/>
  <c r="P254" i="1"/>
  <c r="P361" i="1"/>
  <c r="P368" i="1"/>
  <c r="P385" i="1"/>
  <c r="P382" i="1"/>
  <c r="P393" i="1"/>
  <c r="P77" i="1"/>
  <c r="X19" i="1"/>
  <c r="P28" i="1"/>
  <c r="P39" i="1"/>
  <c r="P59" i="1"/>
  <c r="P217" i="1"/>
  <c r="P250" i="1"/>
  <c r="P288" i="1"/>
  <c r="P372" i="1"/>
  <c r="X20" i="1"/>
  <c r="X11" i="1"/>
  <c r="P35" i="1"/>
  <c r="P53" i="1"/>
  <c r="P282" i="1"/>
  <c r="P291" i="1"/>
  <c r="P349" i="1"/>
  <c r="P357" i="1"/>
  <c r="P359" i="1"/>
  <c r="P366" i="1"/>
  <c r="P389" i="1"/>
  <c r="X15" i="1"/>
  <c r="X13" i="1"/>
  <c r="P76" i="1"/>
  <c r="P102" i="1"/>
  <c r="P106" i="1"/>
  <c r="P123" i="1"/>
  <c r="P144" i="1"/>
  <c r="P229" i="1"/>
  <c r="P244" i="1"/>
  <c r="P266" i="1"/>
  <c r="P335" i="1"/>
  <c r="P369" i="1"/>
  <c r="P386" i="1"/>
  <c r="P379" i="1"/>
  <c r="P394" i="1"/>
  <c r="X16" i="1"/>
  <c r="P62" i="1"/>
  <c r="P139" i="1"/>
  <c r="P257" i="1"/>
  <c r="P360" i="1"/>
  <c r="P367" i="1"/>
  <c r="P380" i="1"/>
  <c r="P392" i="1"/>
  <c r="X14" i="1"/>
  <c r="P33" i="12"/>
  <c r="R33" i="12" s="1"/>
  <c r="V15" i="5"/>
  <c r="P93" i="5"/>
  <c r="R93" i="5" s="1"/>
  <c r="P97" i="3"/>
  <c r="X4" i="1"/>
  <c r="P62" i="12"/>
  <c r="R62" i="12" s="1"/>
  <c r="P41" i="12"/>
  <c r="R41" i="12" s="1"/>
  <c r="P23" i="12"/>
  <c r="R23" i="12" s="1"/>
  <c r="P130" i="5"/>
  <c r="P212" i="5"/>
  <c r="R212" i="5" s="1"/>
  <c r="P192" i="5"/>
  <c r="R192" i="5" s="1"/>
  <c r="P167" i="5"/>
  <c r="R167" i="5" s="1"/>
  <c r="P59" i="5"/>
  <c r="R59" i="5" s="1"/>
  <c r="P37" i="5"/>
  <c r="R37" i="5" s="1"/>
  <c r="P25" i="5"/>
  <c r="R25" i="5" s="1"/>
  <c r="P379" i="3"/>
  <c r="P377" i="3"/>
  <c r="P404" i="3"/>
  <c r="P367" i="3"/>
  <c r="P373" i="3"/>
  <c r="P383" i="3"/>
  <c r="P369" i="3"/>
  <c r="P375" i="3"/>
  <c r="P387" i="3"/>
  <c r="P370" i="3"/>
  <c r="P75" i="1"/>
  <c r="P58" i="1"/>
  <c r="X12" i="1"/>
  <c r="P60" i="12"/>
  <c r="R60" i="12" s="1"/>
  <c r="P36" i="12"/>
  <c r="R36" i="12" s="1"/>
  <c r="P30" i="12"/>
  <c r="R30" i="12" s="1"/>
  <c r="P400" i="3"/>
  <c r="P123" i="5"/>
  <c r="P211" i="5"/>
  <c r="R211" i="5" s="1"/>
  <c r="P186" i="5"/>
  <c r="R186" i="5" s="1"/>
  <c r="P160" i="5"/>
  <c r="R160" i="5" s="1"/>
  <c r="P131" i="5"/>
  <c r="R131" i="5" s="1"/>
  <c r="P104" i="3"/>
  <c r="X8" i="1"/>
  <c r="I18" i="8"/>
  <c r="I18" i="4"/>
  <c r="F18" i="2"/>
  <c r="H18" i="4"/>
  <c r="F18" i="6"/>
  <c r="L18" i="2"/>
  <c r="F18" i="8"/>
  <c r="J18" i="2"/>
  <c r="F18" i="13"/>
  <c r="I18" i="10"/>
  <c r="K18" i="2"/>
  <c r="I18" i="2"/>
  <c r="F18" i="10"/>
  <c r="K18" i="4"/>
  <c r="I18" i="13"/>
  <c r="I18" i="6"/>
  <c r="F18" i="4"/>
  <c r="J18" i="4"/>
  <c r="H18" i="2"/>
  <c r="I66" i="1" l="1"/>
  <c r="U66" i="1"/>
  <c r="R66" i="1"/>
  <c r="T66" i="1" s="1"/>
  <c r="G278" i="1"/>
  <c r="K278" i="1" s="1"/>
  <c r="P278" i="1"/>
  <c r="G222" i="1"/>
  <c r="I222" i="1" s="1"/>
  <c r="P222" i="1"/>
  <c r="R222" i="1" s="1"/>
  <c r="T222" i="1" s="1"/>
  <c r="R198" i="1"/>
  <c r="T198" i="1" s="1"/>
  <c r="G198" i="1"/>
  <c r="I198" i="1" s="1"/>
  <c r="P383" i="1"/>
  <c r="P391" i="1"/>
  <c r="P165" i="1"/>
  <c r="P238" i="1"/>
  <c r="P110" i="1"/>
  <c r="E133" i="15"/>
  <c r="P365" i="1"/>
  <c r="U365" i="1" s="1"/>
  <c r="E204" i="15"/>
  <c r="P64" i="1"/>
  <c r="K279" i="1"/>
  <c r="G57" i="1"/>
  <c r="P98" i="1"/>
  <c r="P395" i="1"/>
  <c r="U395" i="1" s="1"/>
  <c r="G408" i="1"/>
  <c r="U408" i="1" s="1"/>
  <c r="P350" i="1"/>
  <c r="R350" i="1" s="1"/>
  <c r="T350" i="1" s="1"/>
  <c r="P181" i="1"/>
  <c r="R181" i="1" s="1"/>
  <c r="T181" i="1" s="1"/>
  <c r="E13" i="15"/>
  <c r="G234" i="1"/>
  <c r="R234" i="1" s="1"/>
  <c r="T234" i="1" s="1"/>
  <c r="P146" i="1"/>
  <c r="P245" i="1"/>
  <c r="U67" i="1"/>
  <c r="R208" i="1"/>
  <c r="T208" i="1" s="1"/>
  <c r="P378" i="1"/>
  <c r="R378" i="1" s="1"/>
  <c r="T378" i="1" s="1"/>
  <c r="U371" i="1"/>
  <c r="P362" i="1"/>
  <c r="P107" i="1"/>
  <c r="P71" i="1"/>
  <c r="P381" i="1"/>
  <c r="G232" i="1"/>
  <c r="R232" i="1" s="1"/>
  <c r="T232" i="1" s="1"/>
  <c r="E28" i="15"/>
  <c r="F73" i="1"/>
  <c r="P73" i="1" s="1"/>
  <c r="F216" i="1"/>
  <c r="P161" i="1"/>
  <c r="R161" i="1" s="1"/>
  <c r="T161" i="1" s="1"/>
  <c r="F237" i="1"/>
  <c r="P241" i="1"/>
  <c r="E209" i="15"/>
  <c r="P249" i="1"/>
  <c r="R249" i="1" s="1"/>
  <c r="T249" i="1" s="1"/>
  <c r="P70" i="1"/>
  <c r="R70" i="1" s="1"/>
  <c r="T70" i="1" s="1"/>
  <c r="P355" i="1"/>
  <c r="R355" i="1" s="1"/>
  <c r="T355" i="1" s="1"/>
  <c r="P328" i="1"/>
  <c r="P68" i="1"/>
  <c r="P69" i="1"/>
  <c r="U48" i="1"/>
  <c r="U175" i="1"/>
  <c r="P131" i="1"/>
  <c r="R131" i="1" s="1"/>
  <c r="T131" i="1" s="1"/>
  <c r="E72" i="15"/>
  <c r="U60" i="1"/>
  <c r="R33" i="1"/>
  <c r="T33" i="1" s="1"/>
  <c r="P377" i="1"/>
  <c r="P47" i="1"/>
  <c r="P322" i="1"/>
  <c r="P31" i="1"/>
  <c r="R31" i="1" s="1"/>
  <c r="T31" i="1" s="1"/>
  <c r="P387" i="1"/>
  <c r="E80" i="15"/>
  <c r="P158" i="1"/>
  <c r="E164" i="15"/>
  <c r="P163" i="1"/>
  <c r="U407" i="1"/>
  <c r="K407" i="1"/>
  <c r="U207" i="3"/>
  <c r="J42" i="3"/>
  <c r="U42" i="3"/>
  <c r="R139" i="3"/>
  <c r="T139" i="3" s="1"/>
  <c r="R43" i="3"/>
  <c r="T43" i="3" s="1"/>
  <c r="R272" i="3"/>
  <c r="T272" i="3" s="1"/>
  <c r="R333" i="3"/>
  <c r="T333" i="3" s="1"/>
  <c r="R175" i="3"/>
  <c r="T175" i="3" s="1"/>
  <c r="R308" i="3"/>
  <c r="T308" i="3" s="1"/>
  <c r="P397" i="3"/>
  <c r="R48" i="3"/>
  <c r="T48" i="3" s="1"/>
  <c r="R332" i="3"/>
  <c r="T332" i="3" s="1"/>
  <c r="R231" i="3"/>
  <c r="T231" i="3" s="1"/>
  <c r="P389" i="3"/>
  <c r="P393" i="3"/>
  <c r="R197" i="3"/>
  <c r="T197" i="3" s="1"/>
  <c r="R36" i="3"/>
  <c r="T36" i="3" s="1"/>
  <c r="U286" i="3"/>
  <c r="U341" i="3"/>
  <c r="R114" i="3"/>
  <c r="T114" i="3" s="1"/>
  <c r="R260" i="3"/>
  <c r="T260" i="3" s="1"/>
  <c r="U342" i="3"/>
  <c r="R275" i="3"/>
  <c r="T275" i="3" s="1"/>
  <c r="R22" i="3"/>
  <c r="T22" i="3" s="1"/>
  <c r="U359" i="3"/>
  <c r="K359" i="3"/>
  <c r="U406" i="3"/>
  <c r="K406" i="3"/>
  <c r="R399" i="1"/>
  <c r="T399" i="1" s="1"/>
  <c r="U65" i="1"/>
  <c r="G36" i="13"/>
  <c r="G79" i="8"/>
  <c r="G59" i="8"/>
  <c r="H59" i="8"/>
  <c r="H44" i="6"/>
  <c r="H46" i="6"/>
  <c r="U184" i="1"/>
  <c r="U233" i="3"/>
  <c r="R127" i="3"/>
  <c r="T127" i="3" s="1"/>
  <c r="H54" i="6"/>
  <c r="G54" i="6"/>
  <c r="H37" i="8"/>
  <c r="G37" i="8"/>
  <c r="U210" i="1"/>
  <c r="G54" i="13"/>
  <c r="H54" i="13"/>
  <c r="R235" i="3"/>
  <c r="T235" i="3" s="1"/>
  <c r="U339" i="3"/>
  <c r="G33" i="13"/>
  <c r="H34" i="6"/>
  <c r="G34" i="6"/>
  <c r="G23" i="10"/>
  <c r="H29" i="8"/>
  <c r="G29" i="8"/>
  <c r="U80" i="1"/>
  <c r="U94" i="3"/>
  <c r="E14" i="7"/>
  <c r="E14" i="9"/>
  <c r="G68" i="6"/>
  <c r="H39" i="6"/>
  <c r="G39" i="6"/>
  <c r="G29" i="10"/>
  <c r="G23" i="13"/>
  <c r="H78" i="8"/>
  <c r="G78" i="8"/>
  <c r="R179" i="3"/>
  <c r="T179" i="3" s="1"/>
  <c r="G24" i="8"/>
  <c r="H21" i="8"/>
  <c r="G21" i="8"/>
  <c r="G54" i="8"/>
  <c r="H54" i="8"/>
  <c r="G31" i="10"/>
  <c r="R396" i="3"/>
  <c r="T396" i="3" s="1"/>
  <c r="R345" i="1"/>
  <c r="T345" i="1" s="1"/>
  <c r="R220" i="3"/>
  <c r="T220" i="3" s="1"/>
  <c r="G76" i="6"/>
  <c r="R56" i="1"/>
  <c r="T56" i="1" s="1"/>
  <c r="U370" i="1"/>
  <c r="R271" i="1"/>
  <c r="T271" i="1" s="1"/>
  <c r="R230" i="1"/>
  <c r="T230" i="1" s="1"/>
  <c r="P159" i="1"/>
  <c r="U159" i="1" s="1"/>
  <c r="R57" i="1"/>
  <c r="T57" i="1" s="1"/>
  <c r="U292" i="1"/>
  <c r="O5" i="4"/>
  <c r="O2" i="4"/>
  <c r="O3" i="4"/>
  <c r="O6" i="4"/>
  <c r="O1" i="4"/>
  <c r="O246" i="4" s="1"/>
  <c r="O4" i="4"/>
  <c r="U189" i="3"/>
  <c r="H53" i="8"/>
  <c r="G53" i="8"/>
  <c r="U313" i="3"/>
  <c r="R193" i="3"/>
  <c r="T193" i="3" s="1"/>
  <c r="U111" i="1"/>
  <c r="U271" i="1"/>
  <c r="U266" i="3"/>
  <c r="U302" i="3"/>
  <c r="U306" i="3"/>
  <c r="H68" i="10"/>
  <c r="G68" i="10"/>
  <c r="H65" i="13"/>
  <c r="G65" i="13"/>
  <c r="G32" i="8"/>
  <c r="G47" i="8"/>
  <c r="U325" i="3"/>
  <c r="U74" i="1"/>
  <c r="R207" i="3"/>
  <c r="T207" i="3" s="1"/>
  <c r="R187" i="3"/>
  <c r="T187" i="3" s="1"/>
  <c r="R102" i="3"/>
  <c r="T102" i="3" s="1"/>
  <c r="U44" i="3"/>
  <c r="U316" i="3"/>
  <c r="U312" i="3"/>
  <c r="U152" i="3"/>
  <c r="R152" i="3"/>
  <c r="T152" i="3" s="1"/>
  <c r="H43" i="6"/>
  <c r="G43" i="6"/>
  <c r="G63" i="6"/>
  <c r="H63" i="6"/>
  <c r="U311" i="3"/>
  <c r="G39" i="8"/>
  <c r="U217" i="3"/>
  <c r="H56" i="6"/>
  <c r="G56" i="6"/>
  <c r="H26" i="10"/>
  <c r="G26" i="10"/>
  <c r="G74" i="10"/>
  <c r="H74" i="10"/>
  <c r="G80" i="8"/>
  <c r="H80" i="8"/>
  <c r="R408" i="3"/>
  <c r="T408" i="3" s="1"/>
  <c r="R58" i="3"/>
  <c r="T58" i="3" s="1"/>
  <c r="U166" i="3"/>
  <c r="E14" i="5"/>
  <c r="U227" i="3"/>
  <c r="R105" i="1"/>
  <c r="T105" i="1" s="1"/>
  <c r="R264" i="1"/>
  <c r="T264" i="1" s="1"/>
  <c r="R230" i="3"/>
  <c r="T230" i="3" s="1"/>
  <c r="R146" i="1"/>
  <c r="T146" i="1" s="1"/>
  <c r="U47" i="3"/>
  <c r="H70" i="8"/>
  <c r="G70" i="8"/>
  <c r="H73" i="13"/>
  <c r="G73" i="13"/>
  <c r="G35" i="13"/>
  <c r="H35" i="13"/>
  <c r="G76" i="10"/>
  <c r="R286" i="3"/>
  <c r="T286" i="3" s="1"/>
  <c r="R209" i="3"/>
  <c r="T209" i="3" s="1"/>
  <c r="H50" i="8"/>
  <c r="G50" i="8"/>
  <c r="G24" i="13"/>
  <c r="H24" i="13"/>
  <c r="G72" i="13"/>
  <c r="R33" i="3"/>
  <c r="T33" i="3" s="1"/>
  <c r="R196" i="3"/>
  <c r="T196" i="3" s="1"/>
  <c r="R74" i="3"/>
  <c r="T74" i="3" s="1"/>
  <c r="H83" i="8"/>
  <c r="G83" i="8"/>
  <c r="E14" i="11"/>
  <c r="U395" i="3"/>
  <c r="R159" i="3"/>
  <c r="T159" i="3" s="1"/>
  <c r="R206" i="3"/>
  <c r="T206" i="3" s="1"/>
  <c r="R153" i="3"/>
  <c r="T153" i="3" s="1"/>
  <c r="R184" i="3"/>
  <c r="T184" i="3" s="1"/>
  <c r="U184" i="3"/>
  <c r="P371" i="3"/>
  <c r="R371" i="3" s="1"/>
  <c r="T371" i="3" s="1"/>
  <c r="G371" i="3"/>
  <c r="P394" i="3"/>
  <c r="G394" i="3"/>
  <c r="R208" i="3"/>
  <c r="T208" i="3" s="1"/>
  <c r="U208" i="3"/>
  <c r="U344" i="3"/>
  <c r="R68" i="3"/>
  <c r="T68" i="3" s="1"/>
  <c r="J204" i="3"/>
  <c r="U204" i="3"/>
  <c r="R141" i="3"/>
  <c r="T141" i="3" s="1"/>
  <c r="R350" i="3"/>
  <c r="T350" i="3" s="1"/>
  <c r="U350" i="3"/>
  <c r="R155" i="3"/>
  <c r="T155" i="3" s="1"/>
  <c r="U155" i="3"/>
  <c r="R158" i="3"/>
  <c r="T158" i="3" s="1"/>
  <c r="U158" i="3"/>
  <c r="R348" i="3"/>
  <c r="T348" i="3" s="1"/>
  <c r="U348" i="3"/>
  <c r="R125" i="3"/>
  <c r="T125" i="3" s="1"/>
  <c r="U125" i="3"/>
  <c r="R331" i="3"/>
  <c r="T331" i="3" s="1"/>
  <c r="U331" i="3"/>
  <c r="R122" i="3"/>
  <c r="T122" i="3" s="1"/>
  <c r="U122" i="3"/>
  <c r="U54" i="3"/>
  <c r="R54" i="3"/>
  <c r="T54" i="3" s="1"/>
  <c r="U253" i="3"/>
  <c r="U150" i="3"/>
  <c r="R399" i="3"/>
  <c r="T399" i="3" s="1"/>
  <c r="R136" i="3"/>
  <c r="T136" i="3" s="1"/>
  <c r="G365" i="3"/>
  <c r="P365" i="3"/>
  <c r="R365" i="3" s="1"/>
  <c r="T365" i="3" s="1"/>
  <c r="R173" i="3"/>
  <c r="T173" i="3" s="1"/>
  <c r="U173" i="3"/>
  <c r="P384" i="3"/>
  <c r="G384" i="3"/>
  <c r="P368" i="3"/>
  <c r="G368" i="3"/>
  <c r="P405" i="3"/>
  <c r="G405" i="3"/>
  <c r="G392" i="3"/>
  <c r="P392" i="3"/>
  <c r="R392" i="3" s="1"/>
  <c r="T392" i="3" s="1"/>
  <c r="R123" i="3"/>
  <c r="T123" i="3" s="1"/>
  <c r="U123" i="3"/>
  <c r="R109" i="3"/>
  <c r="T109" i="3" s="1"/>
  <c r="U109" i="3"/>
  <c r="R346" i="3"/>
  <c r="T346" i="3" s="1"/>
  <c r="U346" i="3"/>
  <c r="U92" i="3"/>
  <c r="R92" i="3"/>
  <c r="T92" i="3" s="1"/>
  <c r="R169" i="3"/>
  <c r="T169" i="3" s="1"/>
  <c r="U169" i="3"/>
  <c r="R215" i="3"/>
  <c r="T215" i="3" s="1"/>
  <c r="U215" i="3"/>
  <c r="U31" i="3"/>
  <c r="R31" i="3"/>
  <c r="T31" i="3" s="1"/>
  <c r="R112" i="3"/>
  <c r="T112" i="3" s="1"/>
  <c r="U112" i="3"/>
  <c r="U304" i="3"/>
  <c r="U142" i="3"/>
  <c r="K288" i="3"/>
  <c r="U288" i="3"/>
  <c r="R380" i="3"/>
  <c r="T380" i="3" s="1"/>
  <c r="R238" i="3"/>
  <c r="T238" i="3" s="1"/>
  <c r="R183" i="3"/>
  <c r="T183" i="3" s="1"/>
  <c r="R62" i="3"/>
  <c r="T62" i="3" s="1"/>
  <c r="R330" i="3"/>
  <c r="T330" i="3" s="1"/>
  <c r="R270" i="3"/>
  <c r="T270" i="3" s="1"/>
  <c r="G363" i="3"/>
  <c r="P363" i="3"/>
  <c r="G372" i="3"/>
  <c r="K372" i="3" s="1"/>
  <c r="P372" i="3"/>
  <c r="G401" i="3"/>
  <c r="P401" i="3"/>
  <c r="R401" i="3" s="1"/>
  <c r="T401" i="3" s="1"/>
  <c r="U185" i="3"/>
  <c r="R185" i="3"/>
  <c r="T185" i="3" s="1"/>
  <c r="J36" i="3"/>
  <c r="U36" i="3"/>
  <c r="R76" i="3"/>
  <c r="T76" i="3" s="1"/>
  <c r="U76" i="3"/>
  <c r="R202" i="3"/>
  <c r="T202" i="3" s="1"/>
  <c r="U202" i="3"/>
  <c r="R321" i="3"/>
  <c r="T321" i="3" s="1"/>
  <c r="U321" i="3"/>
  <c r="R103" i="3"/>
  <c r="T103" i="3" s="1"/>
  <c r="U103" i="3"/>
  <c r="R324" i="3"/>
  <c r="T324" i="3" s="1"/>
  <c r="U324" i="3"/>
  <c r="R289" i="3"/>
  <c r="T289" i="3" s="1"/>
  <c r="U289" i="3"/>
  <c r="U161" i="3"/>
  <c r="R161" i="3"/>
  <c r="T161" i="3" s="1"/>
  <c r="R138" i="3"/>
  <c r="T138" i="3" s="1"/>
  <c r="U138" i="3"/>
  <c r="U265" i="3"/>
  <c r="K265" i="3"/>
  <c r="P376" i="3"/>
  <c r="G376" i="3"/>
  <c r="P374" i="3"/>
  <c r="G374" i="3"/>
  <c r="G381" i="3"/>
  <c r="P381" i="3"/>
  <c r="R273" i="3"/>
  <c r="T273" i="3" s="1"/>
  <c r="U273" i="3"/>
  <c r="U46" i="3"/>
  <c r="R46" i="3"/>
  <c r="T46" i="3" s="1"/>
  <c r="R309" i="3"/>
  <c r="T309" i="3" s="1"/>
  <c r="R322" i="3"/>
  <c r="T322" i="3" s="1"/>
  <c r="U322" i="3"/>
  <c r="U177" i="3"/>
  <c r="R177" i="3"/>
  <c r="T177" i="3" s="1"/>
  <c r="U80" i="3"/>
  <c r="R80" i="3"/>
  <c r="T80" i="3" s="1"/>
  <c r="R247" i="3"/>
  <c r="T247" i="3" s="1"/>
  <c r="U247" i="3"/>
  <c r="U317" i="3"/>
  <c r="R317" i="3"/>
  <c r="T317" i="3" s="1"/>
  <c r="R296" i="3"/>
  <c r="T296" i="3" s="1"/>
  <c r="U296" i="3"/>
  <c r="R25" i="3"/>
  <c r="T25" i="3" s="1"/>
  <c r="U25" i="3"/>
  <c r="R343" i="3"/>
  <c r="T343" i="3" s="1"/>
  <c r="U343" i="3"/>
  <c r="R52" i="3"/>
  <c r="T52" i="3" s="1"/>
  <c r="U52" i="3"/>
  <c r="R293" i="3"/>
  <c r="T293" i="3" s="1"/>
  <c r="U293" i="3"/>
  <c r="J82" i="3"/>
  <c r="U82" i="3"/>
  <c r="U283" i="3"/>
  <c r="U84" i="3"/>
  <c r="R144" i="3"/>
  <c r="T144" i="3" s="1"/>
  <c r="R201" i="3"/>
  <c r="T201" i="3" s="1"/>
  <c r="R395" i="3"/>
  <c r="T395" i="3" s="1"/>
  <c r="R167" i="3"/>
  <c r="T167" i="3" s="1"/>
  <c r="R56" i="3"/>
  <c r="T56" i="3" s="1"/>
  <c r="R290" i="3"/>
  <c r="T290" i="3" s="1"/>
  <c r="P403" i="3"/>
  <c r="G403" i="3"/>
  <c r="G398" i="3"/>
  <c r="R219" i="3"/>
  <c r="T219" i="3" s="1"/>
  <c r="U50" i="3"/>
  <c r="R174" i="3"/>
  <c r="T174" i="3" s="1"/>
  <c r="U174" i="3"/>
  <c r="R223" i="3"/>
  <c r="T223" i="3" s="1"/>
  <c r="U223" i="3"/>
  <c r="R319" i="3"/>
  <c r="T319" i="3" s="1"/>
  <c r="U319" i="3"/>
  <c r="R98" i="3"/>
  <c r="T98" i="3" s="1"/>
  <c r="U98" i="3"/>
  <c r="U218" i="3"/>
  <c r="R218" i="3"/>
  <c r="T218" i="3" s="1"/>
  <c r="R299" i="3"/>
  <c r="T299" i="3" s="1"/>
  <c r="U299" i="3"/>
  <c r="R188" i="3"/>
  <c r="T188" i="3" s="1"/>
  <c r="U188" i="3"/>
  <c r="U314" i="3"/>
  <c r="R314" i="3"/>
  <c r="T314" i="3" s="1"/>
  <c r="U195" i="3"/>
  <c r="R195" i="3"/>
  <c r="T195" i="3" s="1"/>
  <c r="R268" i="3"/>
  <c r="T268" i="3" s="1"/>
  <c r="U268" i="3"/>
  <c r="R281" i="3"/>
  <c r="T281" i="3" s="1"/>
  <c r="U281" i="3"/>
  <c r="R178" i="3"/>
  <c r="T178" i="3" s="1"/>
  <c r="U178" i="3"/>
  <c r="R224" i="3"/>
  <c r="T224" i="3" s="1"/>
  <c r="U224" i="3"/>
  <c r="R287" i="3"/>
  <c r="T287" i="3" s="1"/>
  <c r="U287" i="3"/>
  <c r="R82" i="3"/>
  <c r="T82" i="3" s="1"/>
  <c r="U250" i="3"/>
  <c r="R256" i="3"/>
  <c r="T256" i="3" s="1"/>
  <c r="U229" i="3"/>
  <c r="R284" i="3"/>
  <c r="T284" i="3" s="1"/>
  <c r="U83" i="3"/>
  <c r="R83" i="3"/>
  <c r="T83" i="3" s="1"/>
  <c r="R315" i="3"/>
  <c r="T315" i="3" s="1"/>
  <c r="U315" i="3"/>
  <c r="U213" i="3"/>
  <c r="R213" i="3"/>
  <c r="T213" i="3" s="1"/>
  <c r="R264" i="3"/>
  <c r="T264" i="3" s="1"/>
  <c r="U264" i="3"/>
  <c r="U300" i="3"/>
  <c r="R300" i="3"/>
  <c r="T300" i="3" s="1"/>
  <c r="R39" i="3"/>
  <c r="T39" i="3" s="1"/>
  <c r="U39" i="3"/>
  <c r="R245" i="3"/>
  <c r="T245" i="3" s="1"/>
  <c r="U245" i="3"/>
  <c r="R276" i="3"/>
  <c r="T276" i="3" s="1"/>
  <c r="U276" i="3"/>
  <c r="U323" i="3"/>
  <c r="R323" i="3"/>
  <c r="T323" i="3" s="1"/>
  <c r="R205" i="3"/>
  <c r="T205" i="3" s="1"/>
  <c r="U205" i="3"/>
  <c r="R274" i="3"/>
  <c r="T274" i="3" s="1"/>
  <c r="U274" i="3"/>
  <c r="R40" i="3"/>
  <c r="T40" i="3" s="1"/>
  <c r="K256" i="3"/>
  <c r="U256" i="3"/>
  <c r="R156" i="3"/>
  <c r="T156" i="3" s="1"/>
  <c r="G402" i="3"/>
  <c r="K402" i="3" s="1"/>
  <c r="P402" i="3"/>
  <c r="G391" i="3"/>
  <c r="P391" i="3"/>
  <c r="G366" i="3"/>
  <c r="P366" i="3"/>
  <c r="R164" i="3"/>
  <c r="T164" i="3" s="1"/>
  <c r="U164" i="3"/>
  <c r="P364" i="3"/>
  <c r="G364" i="3"/>
  <c r="K364" i="3" s="1"/>
  <c r="U182" i="3"/>
  <c r="R182" i="3"/>
  <c r="T182" i="3" s="1"/>
  <c r="R225" i="3"/>
  <c r="T225" i="3" s="1"/>
  <c r="U225" i="3"/>
  <c r="R252" i="3"/>
  <c r="T252" i="3" s="1"/>
  <c r="U252" i="3"/>
  <c r="U38" i="3"/>
  <c r="R38" i="3"/>
  <c r="T38" i="3" s="1"/>
  <c r="R352" i="3"/>
  <c r="T352" i="3" s="1"/>
  <c r="U352" i="3"/>
  <c r="U244" i="3"/>
  <c r="R244" i="3"/>
  <c r="T244" i="3" s="1"/>
  <c r="R232" i="3"/>
  <c r="T232" i="3" s="1"/>
  <c r="U232" i="3"/>
  <c r="U59" i="3"/>
  <c r="R59" i="3"/>
  <c r="T59" i="3" s="1"/>
  <c r="R222" i="3"/>
  <c r="T222" i="3" s="1"/>
  <c r="U222" i="3"/>
  <c r="U320" i="3"/>
  <c r="R320" i="3"/>
  <c r="T320" i="3" s="1"/>
  <c r="R295" i="3"/>
  <c r="T295" i="3" s="1"/>
  <c r="U295" i="3"/>
  <c r="U277" i="3"/>
  <c r="R151" i="3"/>
  <c r="T151" i="3" s="1"/>
  <c r="U41" i="3"/>
  <c r="R41" i="3"/>
  <c r="T41" i="3" s="1"/>
  <c r="P378" i="3"/>
  <c r="G378" i="3"/>
  <c r="R91" i="3"/>
  <c r="T91" i="3" s="1"/>
  <c r="U91" i="3"/>
  <c r="U246" i="3"/>
  <c r="R246" i="3"/>
  <c r="T246" i="3" s="1"/>
  <c r="R55" i="3"/>
  <c r="T55" i="3" s="1"/>
  <c r="U55" i="3"/>
  <c r="R168" i="3"/>
  <c r="T168" i="3" s="1"/>
  <c r="U168" i="3"/>
  <c r="R210" i="3"/>
  <c r="T210" i="3" s="1"/>
  <c r="U210" i="3"/>
  <c r="R336" i="3"/>
  <c r="T336" i="3" s="1"/>
  <c r="U336" i="3"/>
  <c r="U181" i="3"/>
  <c r="R181" i="3"/>
  <c r="T181" i="3" s="1"/>
  <c r="U214" i="3"/>
  <c r="R214" i="3"/>
  <c r="T214" i="3" s="1"/>
  <c r="R347" i="3"/>
  <c r="T347" i="3" s="1"/>
  <c r="U347" i="3"/>
  <c r="U203" i="3"/>
  <c r="R203" i="3"/>
  <c r="T203" i="3" s="1"/>
  <c r="R255" i="3"/>
  <c r="T255" i="3" s="1"/>
  <c r="U255" i="3"/>
  <c r="U262" i="3"/>
  <c r="U301" i="3"/>
  <c r="I163" i="1"/>
  <c r="R163" i="1"/>
  <c r="T163" i="1" s="1"/>
  <c r="I159" i="1"/>
  <c r="R159" i="1"/>
  <c r="T159" i="1" s="1"/>
  <c r="U276" i="1"/>
  <c r="P207" i="1"/>
  <c r="P150" i="1"/>
  <c r="P124" i="1"/>
  <c r="F101" i="1"/>
  <c r="E60" i="15"/>
  <c r="F115" i="1"/>
  <c r="E68" i="15"/>
  <c r="F258" i="1"/>
  <c r="E249" i="15"/>
  <c r="E143" i="15"/>
  <c r="F213" i="1"/>
  <c r="F112" i="1"/>
  <c r="E66" i="15"/>
  <c r="F323" i="1"/>
  <c r="E205" i="15"/>
  <c r="F189" i="1"/>
  <c r="E124" i="15"/>
  <c r="F108" i="1"/>
  <c r="E64" i="15"/>
  <c r="F269" i="1"/>
  <c r="E257" i="15"/>
  <c r="F83" i="1"/>
  <c r="E43" i="15"/>
  <c r="F191" i="1"/>
  <c r="E126" i="15"/>
  <c r="F22" i="1"/>
  <c r="E232" i="15"/>
  <c r="F183" i="1"/>
  <c r="E118" i="15"/>
  <c r="F117" i="1"/>
  <c r="E70" i="15"/>
  <c r="F43" i="1"/>
  <c r="E24" i="15"/>
  <c r="F320" i="1"/>
  <c r="E202" i="15"/>
  <c r="F128" i="1"/>
  <c r="E75" i="15"/>
  <c r="F209" i="1"/>
  <c r="E141" i="15"/>
  <c r="E45" i="15"/>
  <c r="F85" i="1"/>
  <c r="F182" i="1"/>
  <c r="E117" i="15"/>
  <c r="F52" i="1"/>
  <c r="E33" i="15"/>
  <c r="E36" i="15"/>
  <c r="F55" i="1"/>
  <c r="F265" i="1"/>
  <c r="E169" i="15"/>
  <c r="F211" i="1"/>
  <c r="E142" i="15"/>
  <c r="P79" i="1"/>
  <c r="G79" i="1"/>
  <c r="E233" i="15"/>
  <c r="F23" i="1"/>
  <c r="F268" i="1"/>
  <c r="E256" i="15"/>
  <c r="F164" i="1"/>
  <c r="E98" i="15"/>
  <c r="P41" i="1"/>
  <c r="G404" i="1"/>
  <c r="R404" i="1" s="1"/>
  <c r="T404" i="1" s="1"/>
  <c r="U374" i="1"/>
  <c r="P343" i="1"/>
  <c r="R270" i="1"/>
  <c r="T270" i="1" s="1"/>
  <c r="F140" i="1"/>
  <c r="E84" i="15"/>
  <c r="F255" i="1"/>
  <c r="E246" i="15"/>
  <c r="F300" i="1"/>
  <c r="E183" i="15"/>
  <c r="F178" i="1"/>
  <c r="E113" i="15"/>
  <c r="F100" i="1"/>
  <c r="E59" i="15"/>
  <c r="E26" i="15"/>
  <c r="F45" i="1"/>
  <c r="E165" i="15"/>
  <c r="F246" i="1"/>
  <c r="F261" i="1"/>
  <c r="E168" i="15"/>
  <c r="F356" i="1"/>
  <c r="E230" i="15"/>
  <c r="F176" i="1"/>
  <c r="E110" i="15"/>
  <c r="F54" i="1"/>
  <c r="E35" i="15"/>
  <c r="F82" i="1"/>
  <c r="E42" i="15"/>
  <c r="F24" i="1"/>
  <c r="E234" i="15"/>
  <c r="U163" i="1"/>
  <c r="F97" i="1"/>
  <c r="E56" i="15"/>
  <c r="F201" i="1"/>
  <c r="E136" i="15"/>
  <c r="F141" i="1"/>
  <c r="E85" i="15"/>
  <c r="F129" i="1"/>
  <c r="P129" i="1" s="1"/>
  <c r="E76" i="15"/>
  <c r="F96" i="1"/>
  <c r="E55" i="15"/>
  <c r="F169" i="1"/>
  <c r="E103" i="15"/>
  <c r="F37" i="1"/>
  <c r="E18" i="15"/>
  <c r="F203" i="1"/>
  <c r="E138" i="15"/>
  <c r="F348" i="1"/>
  <c r="E225" i="15"/>
  <c r="F172" i="1"/>
  <c r="E106" i="15"/>
  <c r="F40" i="1"/>
  <c r="E21" i="15"/>
  <c r="F347" i="1"/>
  <c r="E224" i="15"/>
  <c r="F260" i="1"/>
  <c r="E251" i="15"/>
  <c r="F206" i="1"/>
  <c r="E140" i="15"/>
  <c r="F149" i="1"/>
  <c r="E90" i="15"/>
  <c r="F326" i="1"/>
  <c r="E208" i="15"/>
  <c r="F72" i="1"/>
  <c r="E39" i="15"/>
  <c r="U148" i="1"/>
  <c r="R289" i="1"/>
  <c r="T289" i="1" s="1"/>
  <c r="P259" i="1"/>
  <c r="P402" i="1"/>
  <c r="E119" i="15"/>
  <c r="G120" i="1"/>
  <c r="P103" i="1"/>
  <c r="F247" i="1"/>
  <c r="E166" i="15"/>
  <c r="F197" i="1"/>
  <c r="E132" i="15"/>
  <c r="F136" i="1"/>
  <c r="E81" i="15"/>
  <c r="F170" i="1"/>
  <c r="E104" i="15"/>
  <c r="F92" i="1"/>
  <c r="E52" i="15"/>
  <c r="F34" i="1"/>
  <c r="E15" i="15"/>
  <c r="F351" i="1"/>
  <c r="E228" i="15"/>
  <c r="F223" i="1"/>
  <c r="E153" i="15"/>
  <c r="F154" i="1"/>
  <c r="E94" i="15"/>
  <c r="F91" i="1"/>
  <c r="E51" i="15"/>
  <c r="F253" i="1"/>
  <c r="E245" i="15"/>
  <c r="F199" i="1"/>
  <c r="E134" i="15"/>
  <c r="E32" i="15"/>
  <c r="F51" i="1"/>
  <c r="F341" i="1"/>
  <c r="E220" i="15"/>
  <c r="F226" i="1"/>
  <c r="E156" i="15"/>
  <c r="F94" i="1"/>
  <c r="E54" i="15"/>
  <c r="F36" i="1"/>
  <c r="E17" i="15"/>
  <c r="F340" i="1"/>
  <c r="E219" i="15"/>
  <c r="F256" i="1"/>
  <c r="E247" i="15"/>
  <c r="F202" i="1"/>
  <c r="E137" i="15"/>
  <c r="F142" i="1"/>
  <c r="E86" i="15"/>
  <c r="F299" i="1"/>
  <c r="E273" i="15"/>
  <c r="F354" i="1"/>
  <c r="E229" i="15"/>
  <c r="F93" i="1"/>
  <c r="E53" i="15"/>
  <c r="R60" i="1"/>
  <c r="T60" i="1" s="1"/>
  <c r="U143" i="1"/>
  <c r="F338" i="1"/>
  <c r="E218" i="15"/>
  <c r="F63" i="1"/>
  <c r="E37" i="15"/>
  <c r="F190" i="1"/>
  <c r="E125" i="15"/>
  <c r="F240" i="1"/>
  <c r="E239" i="15"/>
  <c r="F193" i="1"/>
  <c r="E128" i="15"/>
  <c r="F49" i="1"/>
  <c r="E30" i="15"/>
  <c r="F353" i="1"/>
  <c r="E278" i="15"/>
  <c r="F224" i="1"/>
  <c r="E154" i="15"/>
  <c r="F155" i="1"/>
  <c r="E95" i="15"/>
  <c r="F88" i="1"/>
  <c r="E48" i="15"/>
  <c r="F30" i="1"/>
  <c r="E237" i="15"/>
  <c r="F344" i="1"/>
  <c r="E276" i="15"/>
  <c r="F219" i="1"/>
  <c r="E149" i="15"/>
  <c r="E89" i="15"/>
  <c r="F147" i="1"/>
  <c r="F87" i="1"/>
  <c r="E47" i="15"/>
  <c r="F332" i="1"/>
  <c r="E212" i="15"/>
  <c r="F331" i="1"/>
  <c r="E211" i="15"/>
  <c r="F157" i="1"/>
  <c r="E97" i="15"/>
  <c r="F90" i="1"/>
  <c r="E50" i="15"/>
  <c r="F252" i="1"/>
  <c r="E244" i="15"/>
  <c r="F138" i="1"/>
  <c r="E82" i="15"/>
  <c r="F274" i="1"/>
  <c r="E259" i="15"/>
  <c r="F84" i="1"/>
  <c r="E44" i="15"/>
  <c r="F196" i="1"/>
  <c r="E131" i="15"/>
  <c r="F130" i="1"/>
  <c r="P130" i="1" s="1"/>
  <c r="E77" i="15"/>
  <c r="F236" i="1"/>
  <c r="E162" i="15"/>
  <c r="F42" i="1"/>
  <c r="E23" i="15"/>
  <c r="F220" i="1"/>
  <c r="E150" i="15"/>
  <c r="F352" i="1"/>
  <c r="E277" i="15"/>
  <c r="F336" i="1"/>
  <c r="E216" i="15"/>
  <c r="F215" i="1"/>
  <c r="E145" i="15"/>
  <c r="F316" i="1"/>
  <c r="E198" i="15"/>
  <c r="F242" i="1"/>
  <c r="E240" i="15"/>
  <c r="F218" i="1"/>
  <c r="E148" i="15"/>
  <c r="F153" i="1"/>
  <c r="E93" i="15"/>
  <c r="F307" i="1"/>
  <c r="E190" i="15"/>
  <c r="F194" i="1"/>
  <c r="E129" i="15"/>
  <c r="F125" i="1"/>
  <c r="E73" i="15"/>
  <c r="F50" i="1"/>
  <c r="E31" i="15"/>
  <c r="E241" i="15"/>
  <c r="F243" i="1"/>
  <c r="U81" i="1"/>
  <c r="F109" i="1"/>
  <c r="E65" i="15"/>
  <c r="F221" i="1"/>
  <c r="E151" i="15"/>
  <c r="E101" i="15"/>
  <c r="F167" i="1"/>
  <c r="F116" i="1"/>
  <c r="E69" i="15"/>
  <c r="F27" i="1"/>
  <c r="E236" i="15"/>
  <c r="E235" i="15"/>
  <c r="F337" i="1"/>
  <c r="E217" i="15"/>
  <c r="F188" i="1"/>
  <c r="E123" i="15"/>
  <c r="F126" i="1"/>
  <c r="E74" i="15"/>
  <c r="F214" i="1"/>
  <c r="E144" i="15"/>
  <c r="E122" i="15"/>
  <c r="F187" i="1"/>
  <c r="F121" i="1"/>
  <c r="E71" i="15"/>
  <c r="F46" i="1"/>
  <c r="E27" i="15"/>
  <c r="F132" i="1"/>
  <c r="P132" i="1" s="1"/>
  <c r="E78" i="15"/>
  <c r="R281" i="1"/>
  <c r="T281" i="1" s="1"/>
  <c r="F324" i="1"/>
  <c r="E206" i="15"/>
  <c r="J33" i="1"/>
  <c r="U33" i="1"/>
  <c r="U56" i="1"/>
  <c r="R381" i="1"/>
  <c r="T381" i="1" s="1"/>
  <c r="U181" i="1"/>
  <c r="P325" i="1"/>
  <c r="R325" i="1" s="1"/>
  <c r="T325" i="1" s="1"/>
  <c r="R241" i="1"/>
  <c r="T241" i="1" s="1"/>
  <c r="U241" i="1"/>
  <c r="F330" i="1"/>
  <c r="E210" i="15"/>
  <c r="R179" i="1"/>
  <c r="T179" i="1" s="1"/>
  <c r="U179" i="1"/>
  <c r="F321" i="1"/>
  <c r="E203" i="15"/>
  <c r="R239" i="1"/>
  <c r="T239" i="1" s="1"/>
  <c r="U239" i="1"/>
  <c r="E194" i="15"/>
  <c r="F312" i="1"/>
  <c r="U302" i="1"/>
  <c r="P177" i="1"/>
  <c r="U161" i="1"/>
  <c r="F327" i="1"/>
  <c r="E275" i="15"/>
  <c r="F334" i="1"/>
  <c r="E214" i="15"/>
  <c r="U124" i="1"/>
  <c r="I124" i="1"/>
  <c r="J57" i="1"/>
  <c r="U57" i="1"/>
  <c r="U212" i="1"/>
  <c r="F333" i="1"/>
  <c r="E213" i="15"/>
  <c r="R127" i="1"/>
  <c r="T127" i="1" s="1"/>
  <c r="U127" i="1"/>
  <c r="R124" i="1"/>
  <c r="T124" i="1" s="1"/>
  <c r="U146" i="1"/>
  <c r="I146" i="1"/>
  <c r="U186" i="1"/>
  <c r="U234" i="1"/>
  <c r="J234" i="1"/>
  <c r="U249" i="1"/>
  <c r="R158" i="1"/>
  <c r="T158" i="1" s="1"/>
  <c r="U158" i="1"/>
  <c r="R160" i="1"/>
  <c r="T160" i="1" s="1"/>
  <c r="U160" i="1"/>
  <c r="F319" i="1"/>
  <c r="E201" i="15"/>
  <c r="E195" i="15"/>
  <c r="F313" i="1"/>
  <c r="P216" i="1"/>
  <c r="G216" i="1"/>
  <c r="K343" i="1"/>
  <c r="P171" i="1"/>
  <c r="G171" i="1"/>
  <c r="R365" i="1"/>
  <c r="T365" i="1" s="1"/>
  <c r="P403" i="1"/>
  <c r="R403" i="1" s="1"/>
  <c r="T403" i="1" s="1"/>
  <c r="P32" i="1"/>
  <c r="G32" i="1"/>
  <c r="G180" i="1"/>
  <c r="P180" i="1"/>
  <c r="R305" i="1"/>
  <c r="T305" i="1" s="1"/>
  <c r="F318" i="1"/>
  <c r="E200" i="15"/>
  <c r="P86" i="1"/>
  <c r="G86" i="1"/>
  <c r="R358" i="1"/>
  <c r="T358" i="1" s="1"/>
  <c r="U358" i="1"/>
  <c r="G237" i="1"/>
  <c r="J237" i="1" s="1"/>
  <c r="P237" i="1"/>
  <c r="G401" i="1"/>
  <c r="P401" i="1"/>
  <c r="F272" i="1"/>
  <c r="E171" i="15"/>
  <c r="G113" i="1"/>
  <c r="P113" i="1"/>
  <c r="U364" i="1"/>
  <c r="R287" i="1"/>
  <c r="T287" i="1" s="1"/>
  <c r="F277" i="1"/>
  <c r="E174" i="15"/>
  <c r="E262" i="15"/>
  <c r="F280" i="1"/>
  <c r="F293" i="1"/>
  <c r="E271" i="15"/>
  <c r="P44" i="1"/>
  <c r="G44" i="1"/>
  <c r="P174" i="1"/>
  <c r="G174" i="1"/>
  <c r="G228" i="1"/>
  <c r="P228" i="1"/>
  <c r="K325" i="1"/>
  <c r="P192" i="1"/>
  <c r="G192" i="1"/>
  <c r="G151" i="1"/>
  <c r="P151" i="1"/>
  <c r="R151" i="1" s="1"/>
  <c r="T151" i="1" s="1"/>
  <c r="G405" i="1"/>
  <c r="K405" i="1" s="1"/>
  <c r="P405" i="1"/>
  <c r="K403" i="1"/>
  <c r="E177" i="15"/>
  <c r="F285" i="1"/>
  <c r="E182" i="15"/>
  <c r="F298" i="1"/>
  <c r="F301" i="1"/>
  <c r="E184" i="15"/>
  <c r="U208" i="1"/>
  <c r="J208" i="1"/>
  <c r="P89" i="1"/>
  <c r="G89" i="1"/>
  <c r="R383" i="1"/>
  <c r="T383" i="1" s="1"/>
  <c r="U383" i="1"/>
  <c r="R390" i="1"/>
  <c r="T390" i="1" s="1"/>
  <c r="U390" i="1"/>
  <c r="U198" i="1"/>
  <c r="P400" i="1"/>
  <c r="G397" i="1"/>
  <c r="R397" i="1" s="1"/>
  <c r="T397" i="1" s="1"/>
  <c r="U290" i="1"/>
  <c r="R235" i="1"/>
  <c r="T235" i="1" s="1"/>
  <c r="R294" i="1"/>
  <c r="T294" i="1" s="1"/>
  <c r="E264" i="15"/>
  <c r="F283" i="1"/>
  <c r="F275" i="1"/>
  <c r="E260" i="15"/>
  <c r="E193" i="15"/>
  <c r="F311" i="1"/>
  <c r="F306" i="1"/>
  <c r="E189" i="15"/>
  <c r="F308" i="1"/>
  <c r="E191" i="15"/>
  <c r="P25" i="1"/>
  <c r="G25" i="1"/>
  <c r="U263" i="1"/>
  <c r="K263" i="1"/>
  <c r="G168" i="1"/>
  <c r="P168" i="1"/>
  <c r="R303" i="1"/>
  <c r="T303" i="1" s="1"/>
  <c r="F296" i="1"/>
  <c r="E181" i="15"/>
  <c r="E187" i="15"/>
  <c r="F304" i="1"/>
  <c r="E196" i="15"/>
  <c r="F314" i="1"/>
  <c r="F317" i="1"/>
  <c r="E199" i="15"/>
  <c r="P205" i="1"/>
  <c r="G205" i="1"/>
  <c r="G195" i="1"/>
  <c r="P195" i="1"/>
  <c r="P225" i="1"/>
  <c r="G225" i="1"/>
  <c r="P329" i="1"/>
  <c r="R329" i="1" s="1"/>
  <c r="T329" i="1" s="1"/>
  <c r="K262" i="1"/>
  <c r="U262" i="1"/>
  <c r="F309" i="1"/>
  <c r="E192" i="15"/>
  <c r="F310" i="1"/>
  <c r="E274" i="15"/>
  <c r="G406" i="1"/>
  <c r="K406" i="1" s="1"/>
  <c r="P406" i="1"/>
  <c r="G104" i="1"/>
  <c r="P104" i="1"/>
  <c r="J329" i="1"/>
  <c r="G267" i="1"/>
  <c r="P267" i="1"/>
  <c r="R267" i="1" s="1"/>
  <c r="T267" i="1" s="1"/>
  <c r="P38" i="1"/>
  <c r="G38" i="1"/>
  <c r="R376" i="1"/>
  <c r="T376" i="1" s="1"/>
  <c r="U376" i="1"/>
  <c r="R227" i="1"/>
  <c r="T227" i="1" s="1"/>
  <c r="U227" i="1"/>
  <c r="U279" i="1"/>
  <c r="J297" i="3"/>
  <c r="U297" i="3"/>
  <c r="R21" i="3"/>
  <c r="T21" i="3" s="1"/>
  <c r="J33" i="3"/>
  <c r="U33" i="3"/>
  <c r="U228" i="3"/>
  <c r="R228" i="3"/>
  <c r="T228" i="3" s="1"/>
  <c r="I238" i="3"/>
  <c r="U238" i="3"/>
  <c r="I201" i="3"/>
  <c r="U201" i="3"/>
  <c r="U349" i="3"/>
  <c r="R349" i="3"/>
  <c r="T349" i="3" s="1"/>
  <c r="I139" i="3"/>
  <c r="U139" i="3"/>
  <c r="U43" i="3"/>
  <c r="J43" i="3"/>
  <c r="J318" i="3"/>
  <c r="U318" i="3"/>
  <c r="R229" i="3"/>
  <c r="T229" i="3" s="1"/>
  <c r="R242" i="3"/>
  <c r="T242" i="3" s="1"/>
  <c r="I197" i="3"/>
  <c r="U197" i="3"/>
  <c r="R211" i="3"/>
  <c r="T211" i="3" s="1"/>
  <c r="R239" i="3"/>
  <c r="T239" i="3" s="1"/>
  <c r="U382" i="3"/>
  <c r="K382" i="3"/>
  <c r="J270" i="3"/>
  <c r="U270" i="3"/>
  <c r="R212" i="3"/>
  <c r="T212" i="3" s="1"/>
  <c r="U275" i="3"/>
  <c r="K275" i="3"/>
  <c r="K308" i="3"/>
  <c r="U308" i="3"/>
  <c r="R35" i="3"/>
  <c r="T35" i="3" s="1"/>
  <c r="U153" i="3"/>
  <c r="I153" i="3"/>
  <c r="R248" i="3"/>
  <c r="T248" i="3" s="1"/>
  <c r="K278" i="3"/>
  <c r="U278" i="3"/>
  <c r="J211" i="3"/>
  <c r="U211" i="3"/>
  <c r="U239" i="3"/>
  <c r="K239" i="3"/>
  <c r="R258" i="3"/>
  <c r="T258" i="3" s="1"/>
  <c r="U258" i="3"/>
  <c r="R297" i="3"/>
  <c r="T297" i="3" s="1"/>
  <c r="K248" i="3"/>
  <c r="U248" i="3"/>
  <c r="J35" i="3"/>
  <c r="U35" i="3"/>
  <c r="R145" i="3"/>
  <c r="T145" i="3" s="1"/>
  <c r="U145" i="3"/>
  <c r="K257" i="3"/>
  <c r="U257" i="3"/>
  <c r="I171" i="3"/>
  <c r="U171" i="3"/>
  <c r="U237" i="3"/>
  <c r="J237" i="3"/>
  <c r="R278" i="3"/>
  <c r="T278" i="3" s="1"/>
  <c r="U199" i="3"/>
  <c r="I199" i="3"/>
  <c r="U303" i="3"/>
  <c r="K303" i="3"/>
  <c r="K338" i="3"/>
  <c r="U338" i="3"/>
  <c r="U99" i="3"/>
  <c r="U165" i="3"/>
  <c r="R165" i="3"/>
  <c r="T165" i="3" s="1"/>
  <c r="I165" i="3"/>
  <c r="R257" i="3"/>
  <c r="T257" i="3" s="1"/>
  <c r="R171" i="3"/>
  <c r="T171" i="3" s="1"/>
  <c r="I136" i="3"/>
  <c r="U136" i="3"/>
  <c r="J329" i="3"/>
  <c r="U329" i="3"/>
  <c r="R237" i="3"/>
  <c r="T237" i="3" s="1"/>
  <c r="I156" i="3"/>
  <c r="U156" i="3"/>
  <c r="R199" i="3"/>
  <c r="T199" i="3" s="1"/>
  <c r="R303" i="3"/>
  <c r="T303" i="3" s="1"/>
  <c r="K263" i="3"/>
  <c r="U263" i="3"/>
  <c r="U271" i="3"/>
  <c r="K271" i="3"/>
  <c r="K242" i="3"/>
  <c r="U242" i="3"/>
  <c r="J212" i="3"/>
  <c r="U212" i="3"/>
  <c r="I194" i="3"/>
  <c r="U194" i="3"/>
  <c r="R194" i="3"/>
  <c r="T194" i="3" s="1"/>
  <c r="R147" i="3"/>
  <c r="T147" i="3" s="1"/>
  <c r="R160" i="3"/>
  <c r="T160" i="3" s="1"/>
  <c r="U167" i="3"/>
  <c r="I167" i="3"/>
  <c r="J272" i="3"/>
  <c r="U272" i="3"/>
  <c r="K260" i="3"/>
  <c r="U260" i="3"/>
  <c r="U200" i="3"/>
  <c r="R294" i="3"/>
  <c r="T294" i="3" s="1"/>
  <c r="K298" i="3"/>
  <c r="U298" i="3"/>
  <c r="K240" i="3"/>
  <c r="U240" i="3"/>
  <c r="R263" i="3"/>
  <c r="T263" i="3" s="1"/>
  <c r="I114" i="3"/>
  <c r="U114" i="3"/>
  <c r="U144" i="3"/>
  <c r="I144" i="3"/>
  <c r="U140" i="3"/>
  <c r="I140" i="3"/>
  <c r="I147" i="3"/>
  <c r="U147" i="3"/>
  <c r="I160" i="3"/>
  <c r="U160" i="3"/>
  <c r="I226" i="3"/>
  <c r="U226" i="3"/>
  <c r="U386" i="3"/>
  <c r="R386" i="3"/>
  <c r="T386" i="3" s="1"/>
  <c r="J294" i="3"/>
  <c r="U294" i="3"/>
  <c r="U267" i="3"/>
  <c r="I149" i="3"/>
  <c r="U149" i="3"/>
  <c r="U261" i="3"/>
  <c r="J261" i="3"/>
  <c r="J61" i="3"/>
  <c r="U61" i="3"/>
  <c r="R140" i="3"/>
  <c r="T140" i="3" s="1"/>
  <c r="I183" i="3"/>
  <c r="U183" i="3"/>
  <c r="U143" i="3"/>
  <c r="I143" i="3"/>
  <c r="J45" i="3"/>
  <c r="U45" i="3"/>
  <c r="U241" i="3"/>
  <c r="R241" i="3"/>
  <c r="T241" i="3" s="1"/>
  <c r="R226" i="3"/>
  <c r="T226" i="3" s="1"/>
  <c r="J56" i="3"/>
  <c r="U56" i="3"/>
  <c r="J62" i="3"/>
  <c r="U62" i="3"/>
  <c r="J330" i="3"/>
  <c r="U330" i="3"/>
  <c r="U385" i="3"/>
  <c r="J206" i="3"/>
  <c r="U206" i="3"/>
  <c r="U95" i="3"/>
  <c r="K284" i="3"/>
  <c r="U284" i="3"/>
  <c r="R149" i="3"/>
  <c r="T149" i="3" s="1"/>
  <c r="I163" i="3"/>
  <c r="U163" i="3"/>
  <c r="U21" i="3"/>
  <c r="R261" i="3"/>
  <c r="T261" i="3" s="1"/>
  <c r="K290" i="3"/>
  <c r="U290" i="3"/>
  <c r="R292" i="1"/>
  <c r="T292" i="1" s="1"/>
  <c r="R284" i="1"/>
  <c r="T284" i="1" s="1"/>
  <c r="U396" i="1"/>
  <c r="R21" i="1"/>
  <c r="T21" i="1" s="1"/>
  <c r="R302" i="1"/>
  <c r="T302" i="1" s="1"/>
  <c r="U295" i="1"/>
  <c r="H21" i="1"/>
  <c r="U21" i="1"/>
  <c r="K284" i="1"/>
  <c r="U284" i="1"/>
  <c r="R396" i="1"/>
  <c r="T396" i="1" s="1"/>
  <c r="U404" i="1"/>
  <c r="J350" i="1"/>
  <c r="U281" i="1"/>
  <c r="K281" i="1"/>
  <c r="U287" i="1"/>
  <c r="K287" i="1"/>
  <c r="K305" i="1"/>
  <c r="U305" i="1"/>
  <c r="K303" i="1"/>
  <c r="U303" i="1"/>
  <c r="J235" i="1"/>
  <c r="U235" i="1"/>
  <c r="K294" i="1"/>
  <c r="U294" i="1"/>
  <c r="U286" i="1"/>
  <c r="R407" i="3"/>
  <c r="T407" i="3" s="1"/>
  <c r="U407" i="3"/>
  <c r="K407" i="3"/>
  <c r="U380" i="3"/>
  <c r="K380" i="3"/>
  <c r="R397" i="3"/>
  <c r="T397" i="3" s="1"/>
  <c r="U397" i="3"/>
  <c r="K397" i="3"/>
  <c r="U399" i="3"/>
  <c r="K399" i="3"/>
  <c r="K396" i="3"/>
  <c r="U396" i="3"/>
  <c r="U399" i="1"/>
  <c r="K399" i="1"/>
  <c r="R398" i="1"/>
  <c r="T398" i="1" s="1"/>
  <c r="U398" i="1"/>
  <c r="K398" i="1"/>
  <c r="U381" i="1"/>
  <c r="R408" i="1"/>
  <c r="T408" i="1" s="1"/>
  <c r="M6" i="10"/>
  <c r="M6" i="6"/>
  <c r="M6" i="13"/>
  <c r="O5" i="2"/>
  <c r="O3" i="2"/>
  <c r="M6" i="8"/>
  <c r="O4" i="2"/>
  <c r="O2" i="2"/>
  <c r="O1" i="2"/>
  <c r="O6" i="2"/>
  <c r="R377" i="1"/>
  <c r="T377" i="1" s="1"/>
  <c r="U377" i="1"/>
  <c r="U102" i="1"/>
  <c r="R102" i="1"/>
  <c r="T102" i="1" s="1"/>
  <c r="U47" i="1"/>
  <c r="R47" i="1"/>
  <c r="T47" i="1" s="1"/>
  <c r="R373" i="3"/>
  <c r="T373" i="3" s="1"/>
  <c r="U373" i="3"/>
  <c r="U75" i="1"/>
  <c r="R75" i="1"/>
  <c r="T75" i="1" s="1"/>
  <c r="U367" i="3"/>
  <c r="R367" i="3"/>
  <c r="T367" i="3" s="1"/>
  <c r="R394" i="1"/>
  <c r="T394" i="1" s="1"/>
  <c r="U394" i="1"/>
  <c r="U266" i="1"/>
  <c r="R266" i="1"/>
  <c r="T266" i="1" s="1"/>
  <c r="U123" i="1"/>
  <c r="R123" i="1"/>
  <c r="T123" i="1" s="1"/>
  <c r="U357" i="1"/>
  <c r="R357" i="1"/>
  <c r="T357" i="1" s="1"/>
  <c r="R278" i="1"/>
  <c r="T278" i="1" s="1"/>
  <c r="U278" i="1"/>
  <c r="R328" i="1"/>
  <c r="T328" i="1" s="1"/>
  <c r="U328" i="1"/>
  <c r="U68" i="1"/>
  <c r="R68" i="1"/>
  <c r="T68" i="1" s="1"/>
  <c r="U61" i="1"/>
  <c r="R61" i="1"/>
  <c r="T61" i="1" s="1"/>
  <c r="R384" i="1"/>
  <c r="T384" i="1" s="1"/>
  <c r="U384" i="1"/>
  <c r="U134" i="1"/>
  <c r="R134" i="1"/>
  <c r="T134" i="1" s="1"/>
  <c r="H43" i="10"/>
  <c r="G43" i="10"/>
  <c r="G27" i="6"/>
  <c r="H27" i="6"/>
  <c r="G82" i="8"/>
  <c r="G82" i="10"/>
  <c r="G67" i="8"/>
  <c r="R392" i="1"/>
  <c r="T392" i="1" s="1"/>
  <c r="U392" i="1"/>
  <c r="U257" i="1"/>
  <c r="R257" i="1"/>
  <c r="T257" i="1" s="1"/>
  <c r="R379" i="1"/>
  <c r="T379" i="1" s="1"/>
  <c r="U379" i="1"/>
  <c r="U106" i="1"/>
  <c r="R106" i="1"/>
  <c r="T106" i="1" s="1"/>
  <c r="U53" i="1"/>
  <c r="R53" i="1"/>
  <c r="T53" i="1" s="1"/>
  <c r="R391" i="1"/>
  <c r="T391" i="1" s="1"/>
  <c r="U391" i="1"/>
  <c r="R393" i="1"/>
  <c r="T393" i="1" s="1"/>
  <c r="U393" i="1"/>
  <c r="U254" i="1"/>
  <c r="R254" i="1"/>
  <c r="T254" i="1" s="1"/>
  <c r="R156" i="1"/>
  <c r="T156" i="1" s="1"/>
  <c r="U156" i="1"/>
  <c r="R375" i="1"/>
  <c r="T375" i="1" s="1"/>
  <c r="U375" i="1"/>
  <c r="R251" i="1"/>
  <c r="T251" i="1" s="1"/>
  <c r="U251" i="1"/>
  <c r="U114" i="1"/>
  <c r="R114" i="1"/>
  <c r="T114" i="1" s="1"/>
  <c r="R26" i="1"/>
  <c r="T26" i="1" s="1"/>
  <c r="U26" i="1"/>
  <c r="J21" i="10"/>
  <c r="G63" i="8"/>
  <c r="H63" i="8"/>
  <c r="U400" i="3"/>
  <c r="R400" i="3"/>
  <c r="T400" i="3" s="1"/>
  <c r="R29" i="1"/>
  <c r="T29" i="1" s="1"/>
  <c r="U29" i="1"/>
  <c r="R373" i="1"/>
  <c r="T373" i="1" s="1"/>
  <c r="U373" i="1"/>
  <c r="R110" i="1"/>
  <c r="T110" i="1" s="1"/>
  <c r="U110" i="1"/>
  <c r="H27" i="13"/>
  <c r="G27" i="13"/>
  <c r="G35" i="8"/>
  <c r="U370" i="3"/>
  <c r="R370" i="3"/>
  <c r="T370" i="3" s="1"/>
  <c r="R387" i="3"/>
  <c r="T387" i="3" s="1"/>
  <c r="U387" i="3"/>
  <c r="R244" i="1"/>
  <c r="T244" i="1" s="1"/>
  <c r="U244" i="1"/>
  <c r="U59" i="1"/>
  <c r="R59" i="1"/>
  <c r="T59" i="1" s="1"/>
  <c r="R139" i="1"/>
  <c r="T139" i="1" s="1"/>
  <c r="U139" i="1"/>
  <c r="R372" i="1"/>
  <c r="T372" i="1" s="1"/>
  <c r="U372" i="1"/>
  <c r="R385" i="1"/>
  <c r="T385" i="1" s="1"/>
  <c r="U385" i="1"/>
  <c r="U145" i="1"/>
  <c r="R145" i="1"/>
  <c r="T145" i="1" s="1"/>
  <c r="R363" i="1"/>
  <c r="T363" i="1" s="1"/>
  <c r="U363" i="1"/>
  <c r="R315" i="1"/>
  <c r="T315" i="1" s="1"/>
  <c r="U315" i="1"/>
  <c r="R233" i="1"/>
  <c r="T233" i="1" s="1"/>
  <c r="U233" i="1"/>
  <c r="H67" i="6"/>
  <c r="G67" i="6"/>
  <c r="J27" i="13"/>
  <c r="H27" i="8"/>
  <c r="G27" i="8"/>
  <c r="U389" i="3"/>
  <c r="R389" i="3"/>
  <c r="T389" i="3" s="1"/>
  <c r="R349" i="1"/>
  <c r="T349" i="1" s="1"/>
  <c r="U349" i="1"/>
  <c r="R288" i="1"/>
  <c r="T288" i="1" s="1"/>
  <c r="U288" i="1"/>
  <c r="U248" i="1"/>
  <c r="R248" i="1"/>
  <c r="T248" i="1" s="1"/>
  <c r="R377" i="3"/>
  <c r="T377" i="3" s="1"/>
  <c r="U377" i="3"/>
  <c r="U380" i="1"/>
  <c r="R380" i="1"/>
  <c r="T380" i="1" s="1"/>
  <c r="U369" i="1"/>
  <c r="R369" i="1"/>
  <c r="T369" i="1" s="1"/>
  <c r="R369" i="3"/>
  <c r="T369" i="3" s="1"/>
  <c r="U369" i="3"/>
  <c r="U379" i="3"/>
  <c r="R379" i="3"/>
  <c r="T379" i="3" s="1"/>
  <c r="U367" i="1"/>
  <c r="R367" i="1"/>
  <c r="T367" i="1" s="1"/>
  <c r="R362" i="1"/>
  <c r="T362" i="1" s="1"/>
  <c r="U362" i="1"/>
  <c r="U76" i="1"/>
  <c r="R76" i="1"/>
  <c r="T76" i="1" s="1"/>
  <c r="U322" i="1"/>
  <c r="R322" i="1"/>
  <c r="T322" i="1" s="1"/>
  <c r="U35" i="1"/>
  <c r="R35" i="1"/>
  <c r="T35" i="1" s="1"/>
  <c r="R250" i="1"/>
  <c r="T250" i="1" s="1"/>
  <c r="U250" i="1"/>
  <c r="R165" i="1"/>
  <c r="T165" i="1" s="1"/>
  <c r="U165" i="1"/>
  <c r="R39" i="1"/>
  <c r="T39" i="1" s="1"/>
  <c r="U39" i="1"/>
  <c r="R368" i="1"/>
  <c r="T368" i="1" s="1"/>
  <c r="U368" i="1"/>
  <c r="U122" i="1"/>
  <c r="R122" i="1"/>
  <c r="T122" i="1" s="1"/>
  <c r="U99" i="1"/>
  <c r="R99" i="1"/>
  <c r="T99" i="1" s="1"/>
  <c r="G72" i="10"/>
  <c r="G39" i="13"/>
  <c r="O112" i="4"/>
  <c r="O47" i="4"/>
  <c r="O284" i="4"/>
  <c r="U222" i="1"/>
  <c r="R382" i="1"/>
  <c r="T382" i="1" s="1"/>
  <c r="U382" i="1"/>
  <c r="R375" i="3"/>
  <c r="T375" i="3" s="1"/>
  <c r="U375" i="3"/>
  <c r="U229" i="1"/>
  <c r="R229" i="1"/>
  <c r="T229" i="1" s="1"/>
  <c r="U393" i="3"/>
  <c r="R393" i="3"/>
  <c r="T393" i="3" s="1"/>
  <c r="E14" i="12"/>
  <c r="R360" i="1"/>
  <c r="T360" i="1" s="1"/>
  <c r="U360" i="1"/>
  <c r="R62" i="1"/>
  <c r="T62" i="1" s="1"/>
  <c r="U62" i="1"/>
  <c r="U355" i="1"/>
  <c r="R389" i="1"/>
  <c r="T389" i="1" s="1"/>
  <c r="U389" i="1"/>
  <c r="U31" i="1"/>
  <c r="U245" i="1"/>
  <c r="R245" i="1"/>
  <c r="T245" i="1" s="1"/>
  <c r="R361" i="1"/>
  <c r="T361" i="1" s="1"/>
  <c r="U361" i="1"/>
  <c r="U238" i="1"/>
  <c r="R238" i="1"/>
  <c r="T238" i="1" s="1"/>
  <c r="R118" i="1"/>
  <c r="T118" i="1" s="1"/>
  <c r="U118" i="1"/>
  <c r="R346" i="1"/>
  <c r="T346" i="1" s="1"/>
  <c r="U346" i="1"/>
  <c r="R185" i="1"/>
  <c r="T185" i="1" s="1"/>
  <c r="U185" i="1"/>
  <c r="R95" i="1"/>
  <c r="T95" i="1" s="1"/>
  <c r="U95" i="1"/>
  <c r="H73" i="10"/>
  <c r="G73" i="10"/>
  <c r="H23" i="8"/>
  <c r="U144" i="1"/>
  <c r="R144" i="1"/>
  <c r="T144" i="1" s="1"/>
  <c r="U291" i="1"/>
  <c r="R291" i="1"/>
  <c r="T291" i="1" s="1"/>
  <c r="R98" i="1"/>
  <c r="T98" i="1" s="1"/>
  <c r="U98" i="1"/>
  <c r="R395" i="1"/>
  <c r="T395" i="1" s="1"/>
  <c r="H49" i="10"/>
  <c r="G49" i="10"/>
  <c r="J23" i="8"/>
  <c r="R19" i="12"/>
  <c r="U404" i="3"/>
  <c r="R404" i="3"/>
  <c r="T404" i="3" s="1"/>
  <c r="U104" i="3"/>
  <c r="R104" i="3"/>
  <c r="T104" i="3" s="1"/>
  <c r="U97" i="3"/>
  <c r="R97" i="3"/>
  <c r="T97" i="3" s="1"/>
  <c r="R386" i="1"/>
  <c r="T386" i="1" s="1"/>
  <c r="U386" i="1"/>
  <c r="R383" i="3"/>
  <c r="T383" i="3" s="1"/>
  <c r="U383" i="3"/>
  <c r="R366" i="1"/>
  <c r="T366" i="1" s="1"/>
  <c r="U366" i="1"/>
  <c r="U28" i="1"/>
  <c r="R28" i="1"/>
  <c r="T28" i="1" s="1"/>
  <c r="U58" i="1"/>
  <c r="R58" i="1"/>
  <c r="T58" i="1" s="1"/>
  <c r="R335" i="1"/>
  <c r="T335" i="1" s="1"/>
  <c r="U335" i="1"/>
  <c r="R359" i="1"/>
  <c r="T359" i="1" s="1"/>
  <c r="U359" i="1"/>
  <c r="R282" i="1"/>
  <c r="T282" i="1" s="1"/>
  <c r="U282" i="1"/>
  <c r="U107" i="1"/>
  <c r="R107" i="1"/>
  <c r="T107" i="1" s="1"/>
  <c r="R217" i="1"/>
  <c r="T217" i="1" s="1"/>
  <c r="U217" i="1"/>
  <c r="U71" i="1"/>
  <c r="R71" i="1"/>
  <c r="T71" i="1" s="1"/>
  <c r="R388" i="1"/>
  <c r="T388" i="1" s="1"/>
  <c r="U388" i="1"/>
  <c r="R342" i="1"/>
  <c r="T342" i="1" s="1"/>
  <c r="U342" i="1"/>
  <c r="U173" i="1"/>
  <c r="R173" i="1"/>
  <c r="T173" i="1" s="1"/>
  <c r="R69" i="1"/>
  <c r="T69" i="1" s="1"/>
  <c r="U69" i="1"/>
  <c r="G32" i="6"/>
  <c r="J27" i="6"/>
  <c r="G51" i="13"/>
  <c r="G18" i="8"/>
  <c r="E18" i="2"/>
  <c r="J18" i="8"/>
  <c r="G18" i="13"/>
  <c r="H18" i="10"/>
  <c r="C11" i="3"/>
  <c r="G18" i="10"/>
  <c r="H18" i="13"/>
  <c r="H18" i="8"/>
  <c r="H18" i="6"/>
  <c r="J18" i="13"/>
  <c r="J18" i="6"/>
  <c r="G18" i="6"/>
  <c r="C12" i="3"/>
  <c r="J18" i="10"/>
  <c r="O324" i="4" l="1"/>
  <c r="O114" i="4"/>
  <c r="O321" i="4"/>
  <c r="O248" i="4"/>
  <c r="O119" i="4"/>
  <c r="O108" i="4"/>
  <c r="O304" i="4"/>
  <c r="O313" i="4"/>
  <c r="O26" i="4"/>
  <c r="O76" i="4"/>
  <c r="U131" i="1"/>
  <c r="R79" i="1"/>
  <c r="T79" i="1" s="1"/>
  <c r="U70" i="1"/>
  <c r="K408" i="1"/>
  <c r="K232" i="1"/>
  <c r="U350" i="1"/>
  <c r="U403" i="1"/>
  <c r="U232" i="1"/>
  <c r="U64" i="1"/>
  <c r="R64" i="1"/>
  <c r="T64" i="1" s="1"/>
  <c r="U378" i="1"/>
  <c r="U387" i="1"/>
  <c r="R387" i="1"/>
  <c r="T387" i="1" s="1"/>
  <c r="G73" i="1"/>
  <c r="K404" i="1"/>
  <c r="Q266" i="4"/>
  <c r="O24" i="4"/>
  <c r="O256" i="4"/>
  <c r="O149" i="4"/>
  <c r="O52" i="4"/>
  <c r="O84" i="4"/>
  <c r="O105" i="4"/>
  <c r="O181" i="4"/>
  <c r="O110" i="4"/>
  <c r="R366" i="3"/>
  <c r="T366" i="3" s="1"/>
  <c r="O157" i="4"/>
  <c r="O143" i="4"/>
  <c r="O268" i="4"/>
  <c r="O40" i="4"/>
  <c r="O225" i="4"/>
  <c r="O299" i="4"/>
  <c r="O33" i="4"/>
  <c r="R381" i="3"/>
  <c r="T381" i="3" s="1"/>
  <c r="R363" i="3"/>
  <c r="T363" i="3" s="1"/>
  <c r="O273" i="4"/>
  <c r="O224" i="4"/>
  <c r="O307" i="4"/>
  <c r="O310" i="4"/>
  <c r="O77" i="4"/>
  <c r="O300" i="4"/>
  <c r="O160" i="4"/>
  <c r="O146" i="4"/>
  <c r="O226" i="4"/>
  <c r="O158" i="4"/>
  <c r="O51" i="4"/>
  <c r="O275" i="4"/>
  <c r="O271" i="4"/>
  <c r="O144" i="4"/>
  <c r="O66" i="4"/>
  <c r="R384" i="3"/>
  <c r="T384" i="3" s="1"/>
  <c r="O254" i="4"/>
  <c r="O120" i="4"/>
  <c r="O311" i="4"/>
  <c r="O45" i="4"/>
  <c r="O285" i="4"/>
  <c r="O265" i="4"/>
  <c r="O141" i="4"/>
  <c r="O133" i="4"/>
  <c r="O159" i="4"/>
  <c r="O406" i="3"/>
  <c r="O233" i="4"/>
  <c r="O317" i="4"/>
  <c r="O190" i="4"/>
  <c r="O287" i="4"/>
  <c r="O209" i="4"/>
  <c r="O168" i="4"/>
  <c r="O49" i="4"/>
  <c r="O73" i="4"/>
  <c r="O80" i="4"/>
  <c r="O192" i="4"/>
  <c r="O53" i="4"/>
  <c r="O91" i="4"/>
  <c r="O282" i="4"/>
  <c r="O135" i="4"/>
  <c r="O283" i="4"/>
  <c r="O175" i="4"/>
  <c r="O279" i="4"/>
  <c r="O41" i="4"/>
  <c r="O153" i="4"/>
  <c r="O312" i="4"/>
  <c r="O187" i="4"/>
  <c r="O318" i="4"/>
  <c r="O308" i="4"/>
  <c r="O316" i="4"/>
  <c r="O214" i="4"/>
  <c r="O113" i="4"/>
  <c r="O278" i="4"/>
  <c r="O195" i="4"/>
  <c r="O106" i="4"/>
  <c r="O107" i="4"/>
  <c r="O127" i="4"/>
  <c r="O178" i="4"/>
  <c r="O302" i="4"/>
  <c r="O63" i="4"/>
  <c r="O30" i="4"/>
  <c r="O170" i="4"/>
  <c r="O211" i="4"/>
  <c r="O227" i="4"/>
  <c r="O183" i="4"/>
  <c r="O247" i="4"/>
  <c r="O249" i="4"/>
  <c r="O37" i="4"/>
  <c r="O297" i="4"/>
  <c r="O203" i="4"/>
  <c r="O74" i="4"/>
  <c r="O148" i="4"/>
  <c r="O111" i="4"/>
  <c r="O31" i="4"/>
  <c r="O88" i="4"/>
  <c r="O237" i="4"/>
  <c r="O220" i="4"/>
  <c r="O174" i="4"/>
  <c r="O303" i="4"/>
  <c r="O193" i="4"/>
  <c r="P228" i="4"/>
  <c r="O205" i="4"/>
  <c r="O83" i="4"/>
  <c r="O200" i="4"/>
  <c r="O131" i="4"/>
  <c r="O264" i="4"/>
  <c r="O94" i="4"/>
  <c r="O97" i="4"/>
  <c r="O39" i="4"/>
  <c r="O241" i="4"/>
  <c r="O199" i="4"/>
  <c r="O70" i="4"/>
  <c r="O229" i="4"/>
  <c r="O166" i="4"/>
  <c r="O129" i="4"/>
  <c r="O167" i="4"/>
  <c r="O115" i="4"/>
  <c r="O276" i="4"/>
  <c r="O164" i="4"/>
  <c r="O322" i="4"/>
  <c r="O298" i="4"/>
  <c r="O238" i="4"/>
  <c r="O58" i="4"/>
  <c r="O43" i="4"/>
  <c r="O140" i="4"/>
  <c r="O172" i="4"/>
  <c r="O306" i="4"/>
  <c r="O204" i="4"/>
  <c r="O217" i="4"/>
  <c r="O269" i="4"/>
  <c r="O136" i="4"/>
  <c r="O100" i="4"/>
  <c r="O215" i="4"/>
  <c r="O289" i="4"/>
  <c r="P312" i="4"/>
  <c r="P157" i="4"/>
  <c r="O7" i="4"/>
  <c r="E6" i="4" s="1"/>
  <c r="E9" i="4" s="1"/>
  <c r="E10" i="4" s="1"/>
  <c r="O87" i="4"/>
  <c r="O92" i="4"/>
  <c r="O208" i="4"/>
  <c r="O294" i="4"/>
  <c r="O34" i="4"/>
  <c r="O188" i="4"/>
  <c r="O293" i="4"/>
  <c r="O154" i="4"/>
  <c r="O29" i="4"/>
  <c r="O98" i="4"/>
  <c r="O328" i="4"/>
  <c r="O320" i="4"/>
  <c r="O288" i="4"/>
  <c r="O48" i="4"/>
  <c r="O262" i="4"/>
  <c r="O27" i="4"/>
  <c r="O231" i="4"/>
  <c r="O132" i="4"/>
  <c r="O296" i="4"/>
  <c r="O72" i="4"/>
  <c r="O57" i="4"/>
  <c r="O139" i="4"/>
  <c r="O201" i="4"/>
  <c r="O221" i="4"/>
  <c r="O125" i="4"/>
  <c r="O274" i="4"/>
  <c r="O184" i="4"/>
  <c r="O197" i="4"/>
  <c r="O89" i="4"/>
  <c r="O90" i="4"/>
  <c r="O118" i="4"/>
  <c r="O130" i="4"/>
  <c r="O44" i="4"/>
  <c r="Q263" i="4"/>
  <c r="Q160" i="4"/>
  <c r="O235" i="4"/>
  <c r="O54" i="4"/>
  <c r="O251" i="4"/>
  <c r="O116" i="4"/>
  <c r="O301" i="4"/>
  <c r="O68" i="4"/>
  <c r="O35" i="4"/>
  <c r="O62" i="4"/>
  <c r="O71" i="4"/>
  <c r="O218" i="4"/>
  <c r="O177" i="4"/>
  <c r="O258" i="4"/>
  <c r="O150" i="4"/>
  <c r="O101" i="4"/>
  <c r="O151" i="4"/>
  <c r="O65" i="4"/>
  <c r="O22" i="4"/>
  <c r="O186" i="4"/>
  <c r="O206" i="4"/>
  <c r="O147" i="4"/>
  <c r="O123" i="4"/>
  <c r="O85" i="4"/>
  <c r="O305" i="4"/>
  <c r="O109" i="4"/>
  <c r="O323" i="4"/>
  <c r="O202" i="4"/>
  <c r="O266" i="4"/>
  <c r="O280" i="4"/>
  <c r="O245" i="4"/>
  <c r="O185" i="4"/>
  <c r="O325" i="4"/>
  <c r="O182" i="4"/>
  <c r="O36" i="4"/>
  <c r="O212" i="4"/>
  <c r="O232" i="4"/>
  <c r="O194" i="4"/>
  <c r="O210" i="4"/>
  <c r="O327" i="4"/>
  <c r="O191" i="4"/>
  <c r="O291" i="4"/>
  <c r="O234" i="4"/>
  <c r="O79" i="4"/>
  <c r="O315" i="4"/>
  <c r="O121" i="4"/>
  <c r="O96" i="4"/>
  <c r="O142" i="4"/>
  <c r="O56" i="4"/>
  <c r="O138" i="4"/>
  <c r="O134" i="4"/>
  <c r="O261" i="4"/>
  <c r="O82" i="4"/>
  <c r="O50" i="4"/>
  <c r="O124" i="4"/>
  <c r="O61" i="4"/>
  <c r="O236" i="4"/>
  <c r="O228" i="4"/>
  <c r="O103" i="4"/>
  <c r="O272" i="4"/>
  <c r="O126" i="4"/>
  <c r="P52" i="4"/>
  <c r="O267" i="4"/>
  <c r="O314" i="4"/>
  <c r="O128" i="4"/>
  <c r="O295" i="4"/>
  <c r="O242" i="4"/>
  <c r="O152" i="4"/>
  <c r="O21" i="4"/>
  <c r="O117" i="4"/>
  <c r="O213" i="4"/>
  <c r="O64" i="4"/>
  <c r="O319" i="4"/>
  <c r="O28" i="4"/>
  <c r="O55" i="4"/>
  <c r="O243" i="4"/>
  <c r="O145" i="4"/>
  <c r="O67" i="4"/>
  <c r="O222" i="4"/>
  <c r="O25" i="4"/>
  <c r="O23" i="4"/>
  <c r="O309" i="4"/>
  <c r="O263" i="4"/>
  <c r="O196" i="4"/>
  <c r="O230" i="4"/>
  <c r="O219" i="4"/>
  <c r="O122" i="4"/>
  <c r="O99" i="4"/>
  <c r="O253" i="4"/>
  <c r="O75" i="4"/>
  <c r="O104" i="4"/>
  <c r="O326" i="4"/>
  <c r="O216" i="4"/>
  <c r="O239" i="4"/>
  <c r="O277" i="4"/>
  <c r="O207" i="4"/>
  <c r="O173" i="4"/>
  <c r="P273" i="4"/>
  <c r="Q309" i="4"/>
  <c r="P56" i="4"/>
  <c r="P126" i="4"/>
  <c r="P288" i="4"/>
  <c r="P121" i="4"/>
  <c r="Q37" i="4"/>
  <c r="Q98" i="4"/>
  <c r="P138" i="4"/>
  <c r="P227" i="4"/>
  <c r="P203" i="4"/>
  <c r="Q85" i="4"/>
  <c r="P192" i="4"/>
  <c r="P238" i="4"/>
  <c r="P291" i="4"/>
  <c r="P124" i="4"/>
  <c r="Q322" i="4"/>
  <c r="Q124" i="4"/>
  <c r="Q272" i="4"/>
  <c r="P200" i="4"/>
  <c r="P22" i="4"/>
  <c r="Q248" i="4"/>
  <c r="Q301" i="4"/>
  <c r="P161" i="4"/>
  <c r="Q285" i="4"/>
  <c r="P177" i="4"/>
  <c r="Q306" i="4"/>
  <c r="P222" i="4"/>
  <c r="P134" i="4"/>
  <c r="Q244" i="4"/>
  <c r="P250" i="4"/>
  <c r="P258" i="4"/>
  <c r="P217" i="4"/>
  <c r="Q46" i="4"/>
  <c r="Q147" i="4"/>
  <c r="P99" i="4"/>
  <c r="P186" i="4"/>
  <c r="P269" i="4"/>
  <c r="Q117" i="4"/>
  <c r="Q217" i="4"/>
  <c r="P190" i="4"/>
  <c r="P268" i="4"/>
  <c r="P85" i="4"/>
  <c r="Q73" i="4"/>
  <c r="Q251" i="4"/>
  <c r="Q213" i="4"/>
  <c r="Q169" i="4"/>
  <c r="Q51" i="4"/>
  <c r="Q278" i="4"/>
  <c r="P37" i="4"/>
  <c r="P150" i="4"/>
  <c r="P309" i="4"/>
  <c r="P153" i="4"/>
  <c r="Q226" i="4"/>
  <c r="Q324" i="4"/>
  <c r="P60" i="4"/>
  <c r="P292" i="4"/>
  <c r="P204" i="4"/>
  <c r="P317" i="4"/>
  <c r="P154" i="4"/>
  <c r="P136" i="4"/>
  <c r="P116" i="4"/>
  <c r="P75" i="4"/>
  <c r="P92" i="4"/>
  <c r="P72" i="4"/>
  <c r="P264" i="4"/>
  <c r="P78" i="4"/>
  <c r="P31" i="4"/>
  <c r="P259" i="4"/>
  <c r="P295" i="4"/>
  <c r="P215" i="4"/>
  <c r="P172" i="4"/>
  <c r="Q327" i="4"/>
  <c r="Q321" i="4"/>
  <c r="Q181" i="4"/>
  <c r="Q70" i="4"/>
  <c r="Q30" i="4"/>
  <c r="Q290" i="4"/>
  <c r="Q154" i="4"/>
  <c r="Q203" i="4"/>
  <c r="Q283" i="4"/>
  <c r="Q113" i="4"/>
  <c r="Q286" i="4"/>
  <c r="Q90" i="4"/>
  <c r="Q136" i="4"/>
  <c r="Q101" i="4"/>
  <c r="Q294" i="4"/>
  <c r="Q140" i="4"/>
  <c r="Q259" i="4"/>
  <c r="Q197" i="4"/>
  <c r="Q96" i="4"/>
  <c r="P43" i="4"/>
  <c r="P303" i="4"/>
  <c r="P50" i="4"/>
  <c r="P84" i="4"/>
  <c r="P188" i="4"/>
  <c r="Q129" i="4"/>
  <c r="Q302" i="4"/>
  <c r="Q36" i="4"/>
  <c r="P301" i="4"/>
  <c r="P231" i="4"/>
  <c r="P179" i="4"/>
  <c r="P107" i="4"/>
  <c r="P280" i="4"/>
  <c r="P59" i="4"/>
  <c r="P262" i="4"/>
  <c r="P120" i="4"/>
  <c r="P202" i="4"/>
  <c r="P183" i="4"/>
  <c r="P266" i="4"/>
  <c r="P108" i="4"/>
  <c r="P278" i="4"/>
  <c r="P275" i="4"/>
  <c r="P244" i="4"/>
  <c r="P169" i="4"/>
  <c r="P132" i="4"/>
  <c r="P257" i="4"/>
  <c r="P114" i="4"/>
  <c r="P44" i="4"/>
  <c r="P143" i="4"/>
  <c r="P148" i="4"/>
  <c r="P100" i="4"/>
  <c r="P119" i="4"/>
  <c r="P30" i="4"/>
  <c r="P243" i="4"/>
  <c r="P146" i="4"/>
  <c r="P65" i="4"/>
  <c r="P83" i="4"/>
  <c r="P242" i="4"/>
  <c r="P187" i="4"/>
  <c r="P267" i="4"/>
  <c r="P39" i="4"/>
  <c r="P185" i="4"/>
  <c r="P63" i="4"/>
  <c r="P82" i="4"/>
  <c r="P213" i="4"/>
  <c r="Q175" i="4"/>
  <c r="Q196" i="4"/>
  <c r="Q139" i="4"/>
  <c r="Q257" i="4"/>
  <c r="Q308" i="4"/>
  <c r="Q97" i="4"/>
  <c r="Q303" i="4"/>
  <c r="Q47" i="4"/>
  <c r="Q193" i="4"/>
  <c r="Q206" i="4"/>
  <c r="Q265" i="4"/>
  <c r="Q269" i="4"/>
  <c r="Q126" i="4"/>
  <c r="Q177" i="4"/>
  <c r="Q48" i="4"/>
  <c r="Q229" i="4"/>
  <c r="Q313" i="4"/>
  <c r="Q167" i="4"/>
  <c r="Q110" i="4"/>
  <c r="R343" i="1"/>
  <c r="T343" i="1" s="1"/>
  <c r="U343" i="1"/>
  <c r="P198" i="4"/>
  <c r="P32" i="4"/>
  <c r="P142" i="4"/>
  <c r="Q77" i="4"/>
  <c r="P297" i="4"/>
  <c r="P57" i="4"/>
  <c r="P97" i="4"/>
  <c r="P67" i="4"/>
  <c r="P144" i="4"/>
  <c r="P221" i="4"/>
  <c r="P196" i="4"/>
  <c r="P64" i="4"/>
  <c r="P272" i="4"/>
  <c r="P211" i="4"/>
  <c r="P207" i="4"/>
  <c r="P182" i="4"/>
  <c r="P58" i="4"/>
  <c r="P208" i="4"/>
  <c r="P102" i="4"/>
  <c r="P308" i="4"/>
  <c r="P38" i="4"/>
  <c r="P252" i="4"/>
  <c r="P34" i="4"/>
  <c r="Q149" i="4"/>
  <c r="Q158" i="4"/>
  <c r="Q151" i="4"/>
  <c r="Q208" i="4"/>
  <c r="Q161" i="4"/>
  <c r="Q176" i="4"/>
  <c r="Q232" i="4"/>
  <c r="Q184" i="4"/>
  <c r="Q128" i="4"/>
  <c r="Q162" i="4"/>
  <c r="Q205" i="4"/>
  <c r="Q21" i="4"/>
  <c r="Q88" i="4"/>
  <c r="Q38" i="4"/>
  <c r="Q22" i="4"/>
  <c r="Q146" i="4"/>
  <c r="Q91" i="4"/>
  <c r="Q111" i="4"/>
  <c r="Q95" i="4"/>
  <c r="P53" i="4"/>
  <c r="P128" i="4"/>
  <c r="P315" i="4"/>
  <c r="P21" i="4"/>
  <c r="Q316" i="4"/>
  <c r="Q300" i="4"/>
  <c r="P294" i="4"/>
  <c r="P305" i="4"/>
  <c r="P159" i="4"/>
  <c r="P225" i="4"/>
  <c r="P170" i="4"/>
  <c r="P313" i="4"/>
  <c r="P246" i="4"/>
  <c r="P73" i="4"/>
  <c r="P199" i="4"/>
  <c r="P253" i="4"/>
  <c r="P152" i="4"/>
  <c r="P173" i="4"/>
  <c r="P237" i="4"/>
  <c r="P323" i="4"/>
  <c r="P307" i="4"/>
  <c r="P86" i="4"/>
  <c r="P319" i="4"/>
  <c r="P306" i="4"/>
  <c r="P277" i="4"/>
  <c r="P265" i="4"/>
  <c r="P180" i="4"/>
  <c r="P90" i="4"/>
  <c r="P299" i="4"/>
  <c r="P88" i="4"/>
  <c r="P210" i="4"/>
  <c r="P174" i="4"/>
  <c r="P327" i="4"/>
  <c r="Q315" i="4"/>
  <c r="Q282" i="4"/>
  <c r="Q261" i="4"/>
  <c r="Q296" i="4"/>
  <c r="Q228" i="4"/>
  <c r="Q130" i="4"/>
  <c r="Q89" i="4"/>
  <c r="Q104" i="4"/>
  <c r="Q28" i="4"/>
  <c r="Q24" i="4"/>
  <c r="Q27" i="4"/>
  <c r="Q186" i="4"/>
  <c r="Q152" i="4"/>
  <c r="Q260" i="4"/>
  <c r="Q241" i="4"/>
  <c r="Q267" i="4"/>
  <c r="Q187" i="4"/>
  <c r="Q235" i="4"/>
  <c r="P230" i="4"/>
  <c r="P281" i="4"/>
  <c r="P93" i="4"/>
  <c r="P139" i="4"/>
  <c r="P206" i="4"/>
  <c r="Q295" i="4"/>
  <c r="Q43" i="4"/>
  <c r="P91" i="4"/>
  <c r="P28" i="4"/>
  <c r="P263" i="4"/>
  <c r="P168" i="4"/>
  <c r="P218" i="4"/>
  <c r="P122" i="4"/>
  <c r="P283" i="4"/>
  <c r="P113" i="4"/>
  <c r="P147" i="4"/>
  <c r="P232" i="4"/>
  <c r="P61" i="4"/>
  <c r="P284" i="4"/>
  <c r="P87" i="4"/>
  <c r="P89" i="4"/>
  <c r="P310" i="4"/>
  <c r="P101" i="4"/>
  <c r="P233" i="4"/>
  <c r="P279" i="4"/>
  <c r="P76" i="4"/>
  <c r="P111" i="4"/>
  <c r="P62" i="4"/>
  <c r="P40" i="4"/>
  <c r="P129" i="4"/>
  <c r="P41" i="4"/>
  <c r="P322" i="4"/>
  <c r="P109" i="4"/>
  <c r="P239" i="4"/>
  <c r="P104" i="4"/>
  <c r="P191" i="4"/>
  <c r="P118" i="4"/>
  <c r="P175" i="4"/>
  <c r="P131" i="4"/>
  <c r="P24" i="4"/>
  <c r="P193" i="4"/>
  <c r="P216" i="4"/>
  <c r="Q153" i="4"/>
  <c r="Q178" i="4"/>
  <c r="Q214" i="4"/>
  <c r="Q274" i="4"/>
  <c r="Q55" i="4"/>
  <c r="Q67" i="4"/>
  <c r="Q189" i="4"/>
  <c r="Q310" i="4"/>
  <c r="Q182" i="4"/>
  <c r="Q234" i="4"/>
  <c r="Q68" i="4"/>
  <c r="Q83" i="4"/>
  <c r="Q319" i="4"/>
  <c r="Q233" i="4"/>
  <c r="Q262" i="4"/>
  <c r="Q84" i="4"/>
  <c r="Q109" i="4"/>
  <c r="Q277" i="4"/>
  <c r="Q64" i="4"/>
  <c r="Q121" i="4"/>
  <c r="Q39" i="4"/>
  <c r="Q317" i="4"/>
  <c r="Q247" i="4"/>
  <c r="Q72" i="4"/>
  <c r="Q148" i="4"/>
  <c r="Q86" i="4"/>
  <c r="Q125" i="4"/>
  <c r="Q188" i="4"/>
  <c r="Q23" i="4"/>
  <c r="Q210" i="4"/>
  <c r="Q200" i="4"/>
  <c r="Q53" i="4"/>
  <c r="Q185" i="4"/>
  <c r="Q134" i="4"/>
  <c r="Q190" i="4"/>
  <c r="Q31" i="4"/>
  <c r="Q123" i="4"/>
  <c r="Q157" i="4"/>
  <c r="Q142" i="4"/>
  <c r="Q271" i="4"/>
  <c r="Q80" i="4"/>
  <c r="Q138" i="4"/>
  <c r="Q276" i="4"/>
  <c r="Q249" i="4"/>
  <c r="Q75" i="4"/>
  <c r="Q179" i="4"/>
  <c r="Q57" i="4"/>
  <c r="Q253" i="4"/>
  <c r="Q61" i="4"/>
  <c r="Q201" i="4"/>
  <c r="Q156" i="4"/>
  <c r="Q66" i="4"/>
  <c r="Q133" i="4"/>
  <c r="Q112" i="4"/>
  <c r="Q211" i="4"/>
  <c r="P205" i="4"/>
  <c r="P214" i="4"/>
  <c r="P241" i="4"/>
  <c r="P318" i="4"/>
  <c r="P320" i="4"/>
  <c r="P235" i="4"/>
  <c r="P79" i="4"/>
  <c r="P25" i="4"/>
  <c r="P212" i="4"/>
  <c r="P164" i="4"/>
  <c r="P234" i="4"/>
  <c r="P51" i="4"/>
  <c r="P176" i="4"/>
  <c r="P149" i="4"/>
  <c r="P33" i="4"/>
  <c r="P286" i="4"/>
  <c r="P236" i="4"/>
  <c r="P42" i="4"/>
  <c r="P98" i="4"/>
  <c r="P311" i="4"/>
  <c r="P223" i="4"/>
  <c r="P66" i="4"/>
  <c r="P105" i="4"/>
  <c r="P287" i="4"/>
  <c r="P195" i="4"/>
  <c r="P103" i="4"/>
  <c r="P158" i="4"/>
  <c r="P194" i="4"/>
  <c r="P298" i="4"/>
  <c r="P117" i="4"/>
  <c r="P48" i="4"/>
  <c r="P123" i="4"/>
  <c r="P112" i="4"/>
  <c r="P285" i="4"/>
  <c r="P23" i="4"/>
  <c r="P35" i="4"/>
  <c r="P325" i="4"/>
  <c r="P304" i="4"/>
  <c r="P162" i="4"/>
  <c r="Q199" i="4"/>
  <c r="Q279" i="4"/>
  <c r="Q114" i="4"/>
  <c r="Q71" i="4"/>
  <c r="Q304" i="4"/>
  <c r="Q323" i="4"/>
  <c r="Q216" i="4"/>
  <c r="Q183" i="4"/>
  <c r="Q240" i="4"/>
  <c r="Q135" i="4"/>
  <c r="Q246" i="4"/>
  <c r="Q81" i="4"/>
  <c r="Q63" i="4"/>
  <c r="Q242" i="4"/>
  <c r="Q132" i="4"/>
  <c r="Q25" i="4"/>
  <c r="Q256" i="4"/>
  <c r="Q35" i="4"/>
  <c r="Q299" i="4"/>
  <c r="Q26" i="4"/>
  <c r="Q163" i="4"/>
  <c r="Q264" i="4"/>
  <c r="Q297" i="4"/>
  <c r="Q289" i="4"/>
  <c r="Q243" i="4"/>
  <c r="Q82" i="4"/>
  <c r="Q314" i="4"/>
  <c r="Q164" i="4"/>
  <c r="Q258" i="4"/>
  <c r="Q59" i="4"/>
  <c r="Q245" i="4"/>
  <c r="Q145" i="4"/>
  <c r="Q107" i="4"/>
  <c r="Q298" i="4"/>
  <c r="Q222" i="4"/>
  <c r="Q49" i="4"/>
  <c r="Q65" i="4"/>
  <c r="Q119" i="4"/>
  <c r="Q291" i="4"/>
  <c r="Q287" i="4"/>
  <c r="Q307" i="4"/>
  <c r="Q280" i="4"/>
  <c r="Q79" i="4"/>
  <c r="Q230" i="4"/>
  <c r="Q127" i="4"/>
  <c r="P166" i="4"/>
  <c r="P69" i="4"/>
  <c r="P55" i="4"/>
  <c r="P80" i="4"/>
  <c r="P197" i="4"/>
  <c r="P54" i="4"/>
  <c r="P74" i="4"/>
  <c r="P184" i="4"/>
  <c r="P130" i="4"/>
  <c r="P249" i="4"/>
  <c r="P293" i="4"/>
  <c r="P165" i="4"/>
  <c r="P167" i="4"/>
  <c r="P171" i="4"/>
  <c r="P95" i="4"/>
  <c r="P260" i="4"/>
  <c r="P81" i="4"/>
  <c r="P47" i="4"/>
  <c r="P290" i="4"/>
  <c r="P189" i="4"/>
  <c r="P46" i="4"/>
  <c r="P329" i="4"/>
  <c r="P70" i="4"/>
  <c r="P209" i="4"/>
  <c r="P255" i="4"/>
  <c r="P178" i="4"/>
  <c r="P247" i="4"/>
  <c r="P94" i="4"/>
  <c r="P276" i="4"/>
  <c r="P224" i="4"/>
  <c r="P27" i="4"/>
  <c r="P127" i="4"/>
  <c r="P26" i="4"/>
  <c r="P96" i="4"/>
  <c r="P219" i="4"/>
  <c r="P29" i="4"/>
  <c r="P160" i="4"/>
  <c r="P45" i="4"/>
  <c r="P135" i="4"/>
  <c r="Q143" i="4"/>
  <c r="P282" i="4"/>
  <c r="P36" i="4"/>
  <c r="P229" i="4"/>
  <c r="P141" i="4"/>
  <c r="P271" i="4"/>
  <c r="P261" i="4"/>
  <c r="P289" i="4"/>
  <c r="Q50" i="4"/>
  <c r="Q131" i="4"/>
  <c r="Q192" i="4"/>
  <c r="Q155" i="4"/>
  <c r="Q311" i="4"/>
  <c r="Q159" i="4"/>
  <c r="Q78" i="4"/>
  <c r="Q252" i="4"/>
  <c r="Q191" i="4"/>
  <c r="Q94" i="4"/>
  <c r="Q212" i="4"/>
  <c r="Q171" i="4"/>
  <c r="Q122" i="4"/>
  <c r="Q227" i="4"/>
  <c r="Q221" i="4"/>
  <c r="Q105" i="4"/>
  <c r="Q320" i="4"/>
  <c r="Q56" i="4"/>
  <c r="Q281" i="4"/>
  <c r="Q218" i="4"/>
  <c r="Q166" i="4"/>
  <c r="Q224" i="4"/>
  <c r="Q69" i="4"/>
  <c r="Q325" i="4"/>
  <c r="Q32" i="4"/>
  <c r="Q194" i="4"/>
  <c r="Q254" i="4"/>
  <c r="Q45" i="4"/>
  <c r="Q41" i="4"/>
  <c r="Q165" i="4"/>
  <c r="Q204" i="4"/>
  <c r="Q220" i="4"/>
  <c r="Q275" i="4"/>
  <c r="Q312" i="4"/>
  <c r="Q29" i="4"/>
  <c r="Q326" i="4"/>
  <c r="Q239" i="4"/>
  <c r="Q106" i="4"/>
  <c r="P140" i="4"/>
  <c r="P163" i="4"/>
  <c r="P106" i="4"/>
  <c r="P226" i="4"/>
  <c r="P155" i="4"/>
  <c r="P68" i="4"/>
  <c r="Q284" i="4"/>
  <c r="Q219" i="4"/>
  <c r="Q207" i="4"/>
  <c r="Q293" i="4"/>
  <c r="Q108" i="4"/>
  <c r="Q92" i="4"/>
  <c r="Q44" i="4"/>
  <c r="Q58" i="4"/>
  <c r="Q141" i="4"/>
  <c r="Q99" i="4"/>
  <c r="Q54" i="4"/>
  <c r="Q195" i="4"/>
  <c r="Q93" i="4"/>
  <c r="Q33" i="4"/>
  <c r="Q137" i="4"/>
  <c r="Q87" i="4"/>
  <c r="Q270" i="4"/>
  <c r="Q288" i="4"/>
  <c r="Q237" i="4"/>
  <c r="Q255" i="4"/>
  <c r="Q328" i="4"/>
  <c r="Q215" i="4"/>
  <c r="Q103" i="4"/>
  <c r="Q118" i="4"/>
  <c r="Q144" i="4"/>
  <c r="Q236" i="4"/>
  <c r="Q174" i="4"/>
  <c r="Q62" i="4"/>
  <c r="Q238" i="4"/>
  <c r="Q52" i="4"/>
  <c r="Q116" i="4"/>
  <c r="Q150" i="4"/>
  <c r="Q170" i="4"/>
  <c r="Q115" i="4"/>
  <c r="Q40" i="4"/>
  <c r="Q180" i="4"/>
  <c r="Q34" i="4"/>
  <c r="Q172" i="4"/>
  <c r="Q173" i="4"/>
  <c r="P133" i="4"/>
  <c r="P302" i="4"/>
  <c r="P254" i="4"/>
  <c r="P181" i="4"/>
  <c r="Q329" i="4"/>
  <c r="Q209" i="4"/>
  <c r="Q202" i="4"/>
  <c r="P316" i="4"/>
  <c r="P49" i="4"/>
  <c r="P300" i="4"/>
  <c r="P274" i="4"/>
  <c r="P321" i="4"/>
  <c r="P328" i="4"/>
  <c r="P314" i="4"/>
  <c r="P151" i="4"/>
  <c r="P296" i="4"/>
  <c r="P220" i="4"/>
  <c r="P110" i="4"/>
  <c r="P71" i="4"/>
  <c r="P248" i="4"/>
  <c r="P145" i="4"/>
  <c r="P240" i="4"/>
  <c r="P251" i="4"/>
  <c r="P125" i="4"/>
  <c r="P324" i="4"/>
  <c r="P245" i="4"/>
  <c r="P201" i="4"/>
  <c r="P115" i="4"/>
  <c r="P270" i="4"/>
  <c r="P156" i="4"/>
  <c r="P326" i="4"/>
  <c r="P137" i="4"/>
  <c r="P77" i="4"/>
  <c r="P256" i="4"/>
  <c r="Q120" i="4"/>
  <c r="Q318" i="4"/>
  <c r="Q60" i="4"/>
  <c r="Q273" i="4"/>
  <c r="Q223" i="4"/>
  <c r="Q305" i="4"/>
  <c r="Q74" i="4"/>
  <c r="Q231" i="4"/>
  <c r="Q250" i="4"/>
  <c r="Q198" i="4"/>
  <c r="Q100" i="4"/>
  <c r="Q102" i="4"/>
  <c r="Q225" i="4"/>
  <c r="Q268" i="4"/>
  <c r="Q76" i="4"/>
  <c r="Q292" i="4"/>
  <c r="Q42" i="4"/>
  <c r="Q168" i="4"/>
  <c r="R192" i="1"/>
  <c r="T192" i="1" s="1"/>
  <c r="D16" i="1"/>
  <c r="D19" i="1" s="1"/>
  <c r="O329" i="4"/>
  <c r="O60" i="4"/>
  <c r="O86" i="4"/>
  <c r="O137" i="4"/>
  <c r="O59" i="4"/>
  <c r="O32" i="4"/>
  <c r="O281" i="4"/>
  <c r="O290" i="4"/>
  <c r="O161" i="4"/>
  <c r="O286" i="4"/>
  <c r="O169" i="4"/>
  <c r="O252" i="4"/>
  <c r="O95" i="4"/>
  <c r="O102" i="4"/>
  <c r="O260" i="4"/>
  <c r="O198" i="4"/>
  <c r="O240" i="4"/>
  <c r="O163" i="4"/>
  <c r="O93" i="4"/>
  <c r="O180" i="4"/>
  <c r="O179" i="4"/>
  <c r="O78" i="4"/>
  <c r="O255" i="4"/>
  <c r="O46" i="4"/>
  <c r="O270" i="4"/>
  <c r="O250" i="4"/>
  <c r="O223" i="4"/>
  <c r="O189" i="4"/>
  <c r="O176" i="4"/>
  <c r="O162" i="4"/>
  <c r="O244" i="4"/>
  <c r="O171" i="4"/>
  <c r="O38" i="4"/>
  <c r="O259" i="4"/>
  <c r="O292" i="4"/>
  <c r="O81" i="4"/>
  <c r="O69" i="4"/>
  <c r="O156" i="4"/>
  <c r="O257" i="4"/>
  <c r="O165" i="4"/>
  <c r="O155" i="4"/>
  <c r="O42" i="4"/>
  <c r="O380" i="3"/>
  <c r="O227" i="3"/>
  <c r="O354" i="3"/>
  <c r="O254" i="3"/>
  <c r="O304" i="3"/>
  <c r="O347" i="3"/>
  <c r="O367" i="3"/>
  <c r="O223" i="3"/>
  <c r="O210" i="3"/>
  <c r="O233" i="3"/>
  <c r="O378" i="3"/>
  <c r="O405" i="3"/>
  <c r="O220" i="3"/>
  <c r="O335" i="3"/>
  <c r="O241" i="3"/>
  <c r="O207" i="3"/>
  <c r="O393" i="3"/>
  <c r="O234" i="3"/>
  <c r="O249" i="3"/>
  <c r="O339" i="3"/>
  <c r="O312" i="3"/>
  <c r="O397" i="3"/>
  <c r="O224" i="3"/>
  <c r="O232" i="3"/>
  <c r="C15" i="3"/>
  <c r="C18" i="3" s="1"/>
  <c r="O368" i="3"/>
  <c r="O206" i="3"/>
  <c r="O222" i="3"/>
  <c r="O369" i="3"/>
  <c r="O389" i="3"/>
  <c r="O355" i="3"/>
  <c r="O306" i="3"/>
  <c r="O333" i="3"/>
  <c r="O376" i="3"/>
  <c r="O231" i="3"/>
  <c r="O313" i="3"/>
  <c r="O387" i="3"/>
  <c r="O373" i="3"/>
  <c r="O379" i="3"/>
  <c r="O225" i="3"/>
  <c r="O307" i="3"/>
  <c r="O322" i="3"/>
  <c r="O407" i="3"/>
  <c r="O261" i="3"/>
  <c r="O358" i="3"/>
  <c r="O372" i="3"/>
  <c r="O356" i="3"/>
  <c r="O361" i="3"/>
  <c r="O214" i="3"/>
  <c r="O328" i="3"/>
  <c r="O336" i="3"/>
  <c r="O381" i="3"/>
  <c r="O204" i="3"/>
  <c r="O294" i="3"/>
  <c r="O229" i="3"/>
  <c r="O316" i="3"/>
  <c r="O237" i="3"/>
  <c r="O311" i="3"/>
  <c r="O331" i="3"/>
  <c r="O334" i="3"/>
  <c r="O288" i="3"/>
  <c r="O317" i="3"/>
  <c r="O282" i="3"/>
  <c r="O395" i="3"/>
  <c r="O365" i="3"/>
  <c r="O377" i="3"/>
  <c r="O344" i="3"/>
  <c r="O384" i="3"/>
  <c r="O349" i="3"/>
  <c r="O319" i="3"/>
  <c r="O321" i="3"/>
  <c r="O400" i="3"/>
  <c r="O272" i="3"/>
  <c r="O238" i="3"/>
  <c r="O203" i="3"/>
  <c r="O215" i="3"/>
  <c r="O324" i="3"/>
  <c r="O353" i="3"/>
  <c r="O402" i="3"/>
  <c r="O366" i="3"/>
  <c r="O302" i="3"/>
  <c r="O205" i="3"/>
  <c r="O364" i="3"/>
  <c r="O303" i="3"/>
  <c r="O398" i="3"/>
  <c r="O340" i="3"/>
  <c r="O221" i="3"/>
  <c r="O208" i="3"/>
  <c r="O247" i="3"/>
  <c r="O374" i="3"/>
  <c r="O390" i="3"/>
  <c r="O363" i="3"/>
  <c r="O357" i="3"/>
  <c r="O401" i="3"/>
  <c r="O310" i="3"/>
  <c r="O332" i="3"/>
  <c r="O323" i="3"/>
  <c r="O382" i="3"/>
  <c r="O291" i="3"/>
  <c r="O346" i="3"/>
  <c r="O285" i="3"/>
  <c r="O216" i="3"/>
  <c r="O330" i="3"/>
  <c r="O348" i="3"/>
  <c r="O408" i="3"/>
  <c r="O385" i="3"/>
  <c r="O226" i="3"/>
  <c r="O246" i="3"/>
  <c r="O300" i="3"/>
  <c r="O404" i="3"/>
  <c r="O248" i="3"/>
  <c r="O273" i="3"/>
  <c r="O265" i="3"/>
  <c r="O391" i="3"/>
  <c r="O375" i="3"/>
  <c r="O314" i="3"/>
  <c r="O236" i="3"/>
  <c r="O301" i="3"/>
  <c r="O394" i="3"/>
  <c r="O308" i="3"/>
  <c r="O277" i="3"/>
  <c r="O228" i="3"/>
  <c r="O295" i="3"/>
  <c r="O297" i="3"/>
  <c r="O396" i="3"/>
  <c r="O388" i="3"/>
  <c r="O299" i="3"/>
  <c r="O341" i="3"/>
  <c r="O211" i="3"/>
  <c r="O250" i="3"/>
  <c r="O370" i="3"/>
  <c r="O386" i="3"/>
  <c r="O338" i="3"/>
  <c r="O371" i="3"/>
  <c r="O219" i="3"/>
  <c r="O235" i="3"/>
  <c r="O362" i="3"/>
  <c r="O305" i="3"/>
  <c r="O337" i="3"/>
  <c r="O325" i="3"/>
  <c r="O213" i="3"/>
  <c r="O230" i="3"/>
  <c r="O218" i="3"/>
  <c r="O350" i="3"/>
  <c r="O359" i="3"/>
  <c r="O399" i="3"/>
  <c r="O287" i="3"/>
  <c r="O392" i="3"/>
  <c r="O264" i="3"/>
  <c r="O403" i="3"/>
  <c r="O329" i="3"/>
  <c r="O212" i="3"/>
  <c r="O278" i="3"/>
  <c r="O360" i="3"/>
  <c r="O270" i="3"/>
  <c r="O251" i="3"/>
  <c r="O217" i="3"/>
  <c r="O345" i="3"/>
  <c r="O320" i="3"/>
  <c r="O209" i="3"/>
  <c r="O315" i="3"/>
  <c r="O383" i="3"/>
  <c r="O318" i="3"/>
  <c r="O276" i="3"/>
  <c r="O327" i="3"/>
  <c r="O342" i="3"/>
  <c r="C16" i="3"/>
  <c r="D18" i="3" s="1"/>
  <c r="R376" i="3"/>
  <c r="T376" i="3" s="1"/>
  <c r="K401" i="3"/>
  <c r="U401" i="3"/>
  <c r="U392" i="3"/>
  <c r="K392" i="3"/>
  <c r="K371" i="3"/>
  <c r="U371" i="3"/>
  <c r="U372" i="3"/>
  <c r="R372" i="3"/>
  <c r="T372" i="3" s="1"/>
  <c r="K405" i="3"/>
  <c r="U405" i="3"/>
  <c r="U378" i="3"/>
  <c r="K378" i="3"/>
  <c r="R405" i="3"/>
  <c r="T405" i="3" s="1"/>
  <c r="U365" i="3"/>
  <c r="K365" i="3"/>
  <c r="R378" i="3"/>
  <c r="T378" i="3" s="1"/>
  <c r="K366" i="3"/>
  <c r="U366" i="3"/>
  <c r="U368" i="3"/>
  <c r="K368" i="3"/>
  <c r="R391" i="3"/>
  <c r="T391" i="3" s="1"/>
  <c r="K381" i="3"/>
  <c r="U381" i="3"/>
  <c r="U363" i="3"/>
  <c r="K363" i="3"/>
  <c r="R368" i="3"/>
  <c r="T368" i="3" s="1"/>
  <c r="K391" i="3"/>
  <c r="U391" i="3"/>
  <c r="K398" i="3"/>
  <c r="R398" i="3"/>
  <c r="T398" i="3" s="1"/>
  <c r="U398" i="3"/>
  <c r="R374" i="3"/>
  <c r="T374" i="3" s="1"/>
  <c r="K374" i="3"/>
  <c r="U374" i="3"/>
  <c r="U384" i="3"/>
  <c r="K384" i="3"/>
  <c r="U402" i="3"/>
  <c r="R402" i="3"/>
  <c r="T402" i="3" s="1"/>
  <c r="U403" i="3"/>
  <c r="K403" i="3"/>
  <c r="U394" i="3"/>
  <c r="K394" i="3"/>
  <c r="U364" i="3"/>
  <c r="R364" i="3"/>
  <c r="T364" i="3" s="1"/>
  <c r="R403" i="3"/>
  <c r="T403" i="3" s="1"/>
  <c r="K376" i="3"/>
  <c r="U376" i="3"/>
  <c r="R394" i="3"/>
  <c r="T394" i="3" s="1"/>
  <c r="G52" i="1"/>
  <c r="P52" i="1"/>
  <c r="G221" i="1"/>
  <c r="P221" i="1"/>
  <c r="R221" i="1" s="1"/>
  <c r="T221" i="1" s="1"/>
  <c r="G147" i="1"/>
  <c r="I147" i="1" s="1"/>
  <c r="P147" i="1"/>
  <c r="G326" i="1"/>
  <c r="P326" i="1"/>
  <c r="G347" i="1"/>
  <c r="P347" i="1"/>
  <c r="G203" i="1"/>
  <c r="I203" i="1" s="1"/>
  <c r="P203" i="1"/>
  <c r="P164" i="1"/>
  <c r="G164" i="1"/>
  <c r="I164" i="1" s="1"/>
  <c r="G211" i="1"/>
  <c r="P211" i="1"/>
  <c r="G182" i="1"/>
  <c r="P182" i="1"/>
  <c r="G213" i="1"/>
  <c r="P213" i="1"/>
  <c r="R213" i="1" s="1"/>
  <c r="T213" i="1" s="1"/>
  <c r="G187" i="1"/>
  <c r="P187" i="1"/>
  <c r="G72" i="1"/>
  <c r="P72" i="1"/>
  <c r="G260" i="1"/>
  <c r="P260" i="1"/>
  <c r="G97" i="1"/>
  <c r="P97" i="1"/>
  <c r="R97" i="1" s="1"/>
  <c r="T97" i="1" s="1"/>
  <c r="G128" i="1"/>
  <c r="I128" i="1" s="1"/>
  <c r="P128" i="1"/>
  <c r="G214" i="1"/>
  <c r="P214" i="1"/>
  <c r="G125" i="1"/>
  <c r="P125" i="1"/>
  <c r="G218" i="1"/>
  <c r="P218" i="1"/>
  <c r="R218" i="1" s="1"/>
  <c r="T218" i="1" s="1"/>
  <c r="G336" i="1"/>
  <c r="P336" i="1"/>
  <c r="G236" i="1"/>
  <c r="P236" i="1"/>
  <c r="G274" i="1"/>
  <c r="P274" i="1"/>
  <c r="P157" i="1"/>
  <c r="G157" i="1"/>
  <c r="G88" i="1"/>
  <c r="P88" i="1"/>
  <c r="G49" i="1"/>
  <c r="P49" i="1"/>
  <c r="G63" i="1"/>
  <c r="P63" i="1"/>
  <c r="G354" i="1"/>
  <c r="P354" i="1"/>
  <c r="R354" i="1" s="1"/>
  <c r="T354" i="1" s="1"/>
  <c r="P256" i="1"/>
  <c r="G256" i="1"/>
  <c r="G226" i="1"/>
  <c r="P226" i="1"/>
  <c r="G253" i="1"/>
  <c r="P253" i="1"/>
  <c r="G351" i="1"/>
  <c r="P351" i="1"/>
  <c r="R351" i="1" s="1"/>
  <c r="T351" i="1" s="1"/>
  <c r="P136" i="1"/>
  <c r="G136" i="1"/>
  <c r="U402" i="1"/>
  <c r="R402" i="1"/>
  <c r="T402" i="1" s="1"/>
  <c r="G24" i="1"/>
  <c r="P24" i="1"/>
  <c r="G356" i="1"/>
  <c r="P356" i="1"/>
  <c r="R356" i="1" s="1"/>
  <c r="T356" i="1" s="1"/>
  <c r="G100" i="1"/>
  <c r="P100" i="1"/>
  <c r="G140" i="1"/>
  <c r="P140" i="1"/>
  <c r="G85" i="1"/>
  <c r="P85" i="1"/>
  <c r="G320" i="1"/>
  <c r="P320" i="1"/>
  <c r="R320" i="1" s="1"/>
  <c r="T320" i="1" s="1"/>
  <c r="G22" i="1"/>
  <c r="P22" i="1"/>
  <c r="P108" i="1"/>
  <c r="G108" i="1"/>
  <c r="R150" i="1"/>
  <c r="T150" i="1" s="1"/>
  <c r="U150" i="1"/>
  <c r="R216" i="1"/>
  <c r="T216" i="1" s="1"/>
  <c r="G27" i="1"/>
  <c r="P27" i="1"/>
  <c r="G109" i="1"/>
  <c r="P109" i="1"/>
  <c r="R259" i="1"/>
  <c r="T259" i="1" s="1"/>
  <c r="U259" i="1"/>
  <c r="G149" i="1"/>
  <c r="P149" i="1"/>
  <c r="P40" i="1"/>
  <c r="G40" i="1"/>
  <c r="G37" i="1"/>
  <c r="P37" i="1"/>
  <c r="P141" i="1"/>
  <c r="G141" i="1"/>
  <c r="G268" i="1"/>
  <c r="P268" i="1"/>
  <c r="G265" i="1"/>
  <c r="P265" i="1"/>
  <c r="R207" i="1"/>
  <c r="T207" i="1" s="1"/>
  <c r="U207" i="1"/>
  <c r="G46" i="1"/>
  <c r="P46" i="1"/>
  <c r="R46" i="1" s="1"/>
  <c r="T46" i="1" s="1"/>
  <c r="G126" i="1"/>
  <c r="P126" i="1"/>
  <c r="P194" i="1"/>
  <c r="G194" i="1"/>
  <c r="G242" i="1"/>
  <c r="P242" i="1"/>
  <c r="V352" i="1"/>
  <c r="P352" i="1"/>
  <c r="R352" i="1" s="1"/>
  <c r="P138" i="1"/>
  <c r="G138" i="1"/>
  <c r="P331" i="1"/>
  <c r="G331" i="1"/>
  <c r="G219" i="1"/>
  <c r="P219" i="1"/>
  <c r="G155" i="1"/>
  <c r="P155" i="1"/>
  <c r="R155" i="1" s="1"/>
  <c r="T155" i="1" s="1"/>
  <c r="G193" i="1"/>
  <c r="P193" i="1"/>
  <c r="G338" i="1"/>
  <c r="P338" i="1"/>
  <c r="G299" i="1"/>
  <c r="P299" i="1"/>
  <c r="G340" i="1"/>
  <c r="P340" i="1"/>
  <c r="R340" i="1" s="1"/>
  <c r="T340" i="1" s="1"/>
  <c r="G341" i="1"/>
  <c r="P341" i="1"/>
  <c r="G91" i="1"/>
  <c r="P91" i="1"/>
  <c r="G34" i="1"/>
  <c r="P34" i="1"/>
  <c r="G197" i="1"/>
  <c r="P197" i="1"/>
  <c r="R197" i="1" s="1"/>
  <c r="T197" i="1" s="1"/>
  <c r="G82" i="1"/>
  <c r="P82" i="1"/>
  <c r="P261" i="1"/>
  <c r="G261" i="1"/>
  <c r="G178" i="1"/>
  <c r="P178" i="1"/>
  <c r="P23" i="1"/>
  <c r="G23" i="1"/>
  <c r="G55" i="1"/>
  <c r="P55" i="1"/>
  <c r="G43" i="1"/>
  <c r="P43" i="1"/>
  <c r="G191" i="1"/>
  <c r="P191" i="1"/>
  <c r="G189" i="1"/>
  <c r="P189" i="1"/>
  <c r="R189" i="1" s="1"/>
  <c r="T189" i="1" s="1"/>
  <c r="G258" i="1"/>
  <c r="P258" i="1"/>
  <c r="R41" i="1"/>
  <c r="T41" i="1" s="1"/>
  <c r="U41" i="1"/>
  <c r="G116" i="1"/>
  <c r="P116" i="1"/>
  <c r="G243" i="1"/>
  <c r="P243" i="1"/>
  <c r="R243" i="1" s="1"/>
  <c r="T243" i="1" s="1"/>
  <c r="G51" i="1"/>
  <c r="P51" i="1"/>
  <c r="G206" i="1"/>
  <c r="P206" i="1"/>
  <c r="G172" i="1"/>
  <c r="P172" i="1"/>
  <c r="G169" i="1"/>
  <c r="P169" i="1"/>
  <c r="R169" i="1" s="1"/>
  <c r="T169" i="1" s="1"/>
  <c r="G201" i="1"/>
  <c r="P201" i="1"/>
  <c r="G246" i="1"/>
  <c r="P246" i="1"/>
  <c r="G209" i="1"/>
  <c r="P209" i="1"/>
  <c r="R103" i="1"/>
  <c r="T103" i="1" s="1"/>
  <c r="U103" i="1"/>
  <c r="P348" i="1"/>
  <c r="G348" i="1"/>
  <c r="G45" i="1"/>
  <c r="P45" i="1"/>
  <c r="G121" i="1"/>
  <c r="P121" i="1"/>
  <c r="G188" i="1"/>
  <c r="P188" i="1"/>
  <c r="R188" i="1" s="1"/>
  <c r="T188" i="1" s="1"/>
  <c r="G167" i="1"/>
  <c r="P167" i="1"/>
  <c r="G307" i="1"/>
  <c r="P307" i="1"/>
  <c r="G316" i="1"/>
  <c r="P316" i="1"/>
  <c r="G220" i="1"/>
  <c r="I220" i="1" s="1"/>
  <c r="P220" i="1"/>
  <c r="G196" i="1"/>
  <c r="P196" i="1"/>
  <c r="G252" i="1"/>
  <c r="K252" i="1" s="1"/>
  <c r="P252" i="1"/>
  <c r="G332" i="1"/>
  <c r="P332" i="1"/>
  <c r="G344" i="1"/>
  <c r="P344" i="1"/>
  <c r="R344" i="1" s="1"/>
  <c r="T344" i="1" s="1"/>
  <c r="G224" i="1"/>
  <c r="P224" i="1"/>
  <c r="G240" i="1"/>
  <c r="P240" i="1"/>
  <c r="P142" i="1"/>
  <c r="G142" i="1"/>
  <c r="G36" i="1"/>
  <c r="P36" i="1"/>
  <c r="R36" i="1" s="1"/>
  <c r="T36" i="1" s="1"/>
  <c r="G154" i="1"/>
  <c r="P154" i="1"/>
  <c r="G92" i="1"/>
  <c r="P92" i="1"/>
  <c r="G247" i="1"/>
  <c r="P247" i="1"/>
  <c r="G54" i="1"/>
  <c r="P54" i="1"/>
  <c r="R54" i="1" s="1"/>
  <c r="T54" i="1" s="1"/>
  <c r="P300" i="1"/>
  <c r="G300" i="1"/>
  <c r="I79" i="1"/>
  <c r="U79" i="1"/>
  <c r="G117" i="1"/>
  <c r="I117" i="1" s="1"/>
  <c r="P117" i="1"/>
  <c r="P83" i="1"/>
  <c r="G83" i="1"/>
  <c r="G323" i="1"/>
  <c r="P323" i="1"/>
  <c r="P115" i="1"/>
  <c r="G115" i="1"/>
  <c r="G96" i="1"/>
  <c r="P96" i="1"/>
  <c r="R104" i="1"/>
  <c r="T104" i="1" s="1"/>
  <c r="G337" i="1"/>
  <c r="P337" i="1"/>
  <c r="G50" i="1"/>
  <c r="P50" i="1"/>
  <c r="R50" i="1" s="1"/>
  <c r="T50" i="1" s="1"/>
  <c r="G153" i="1"/>
  <c r="I153" i="1" s="1"/>
  <c r="P153" i="1"/>
  <c r="G215" i="1"/>
  <c r="P215" i="1"/>
  <c r="G42" i="1"/>
  <c r="P42" i="1"/>
  <c r="G84" i="1"/>
  <c r="P84" i="1"/>
  <c r="R84" i="1" s="1"/>
  <c r="T84" i="1" s="1"/>
  <c r="G90" i="1"/>
  <c r="P90" i="1"/>
  <c r="G87" i="1"/>
  <c r="P87" i="1"/>
  <c r="G30" i="1"/>
  <c r="P30" i="1"/>
  <c r="G353" i="1"/>
  <c r="P353" i="1"/>
  <c r="R353" i="1" s="1"/>
  <c r="T353" i="1" s="1"/>
  <c r="G190" i="1"/>
  <c r="P190" i="1"/>
  <c r="G93" i="1"/>
  <c r="P93" i="1"/>
  <c r="G202" i="1"/>
  <c r="P202" i="1"/>
  <c r="G94" i="1"/>
  <c r="P94" i="1"/>
  <c r="R94" i="1" s="1"/>
  <c r="T94" i="1" s="1"/>
  <c r="G199" i="1"/>
  <c r="P199" i="1"/>
  <c r="P223" i="1"/>
  <c r="G223" i="1"/>
  <c r="G170" i="1"/>
  <c r="P170" i="1"/>
  <c r="R120" i="1"/>
  <c r="T120" i="1" s="1"/>
  <c r="I120" i="1"/>
  <c r="U120" i="1"/>
  <c r="G176" i="1"/>
  <c r="P176" i="1"/>
  <c r="G255" i="1"/>
  <c r="P255" i="1"/>
  <c r="R255" i="1" s="1"/>
  <c r="T255" i="1" s="1"/>
  <c r="G183" i="1"/>
  <c r="P183" i="1"/>
  <c r="P269" i="1"/>
  <c r="G269" i="1"/>
  <c r="G112" i="1"/>
  <c r="I112" i="1" s="1"/>
  <c r="P112" i="1"/>
  <c r="G101" i="1"/>
  <c r="P101" i="1"/>
  <c r="R101" i="1" s="1"/>
  <c r="T101" i="1" s="1"/>
  <c r="G334" i="1"/>
  <c r="P334" i="1"/>
  <c r="G321" i="1"/>
  <c r="P321" i="1"/>
  <c r="G327" i="1"/>
  <c r="P327" i="1"/>
  <c r="U325" i="1"/>
  <c r="R73" i="1"/>
  <c r="T73" i="1" s="1"/>
  <c r="G319" i="1"/>
  <c r="P319" i="1"/>
  <c r="G312" i="1"/>
  <c r="P312" i="1"/>
  <c r="G324" i="1"/>
  <c r="P324" i="1"/>
  <c r="R228" i="1"/>
  <c r="T228" i="1" s="1"/>
  <c r="R113" i="1"/>
  <c r="T113" i="1" s="1"/>
  <c r="R25" i="1"/>
  <c r="T25" i="1" s="1"/>
  <c r="P333" i="1"/>
  <c r="G333" i="1"/>
  <c r="R205" i="1"/>
  <c r="T205" i="1" s="1"/>
  <c r="R177" i="1"/>
  <c r="T177" i="1" s="1"/>
  <c r="U177" i="1"/>
  <c r="G330" i="1"/>
  <c r="P330" i="1"/>
  <c r="R330" i="1" s="1"/>
  <c r="T330" i="1" s="1"/>
  <c r="R225" i="1"/>
  <c r="T225" i="1" s="1"/>
  <c r="G317" i="1"/>
  <c r="P317" i="1"/>
  <c r="R317" i="1" s="1"/>
  <c r="T317" i="1" s="1"/>
  <c r="G308" i="1"/>
  <c r="P308" i="1"/>
  <c r="I192" i="1"/>
  <c r="U192" i="1"/>
  <c r="R44" i="1"/>
  <c r="T44" i="1" s="1"/>
  <c r="U44" i="1"/>
  <c r="J44" i="1"/>
  <c r="R401" i="1"/>
  <c r="T401" i="1" s="1"/>
  <c r="R86" i="1"/>
  <c r="T86" i="1" s="1"/>
  <c r="R32" i="1"/>
  <c r="T32" i="1" s="1"/>
  <c r="I216" i="1"/>
  <c r="U216" i="1"/>
  <c r="K267" i="1"/>
  <c r="U267" i="1"/>
  <c r="G310" i="1"/>
  <c r="P310" i="1"/>
  <c r="R310" i="1" s="1"/>
  <c r="T310" i="1" s="1"/>
  <c r="G314" i="1"/>
  <c r="P314" i="1"/>
  <c r="R168" i="1"/>
  <c r="T168" i="1" s="1"/>
  <c r="U401" i="1"/>
  <c r="K401" i="1"/>
  <c r="U329" i="1"/>
  <c r="I168" i="1"/>
  <c r="U168" i="1"/>
  <c r="G306" i="1"/>
  <c r="P306" i="1"/>
  <c r="U405" i="1"/>
  <c r="R405" i="1"/>
  <c r="T405" i="1" s="1"/>
  <c r="U73" i="1"/>
  <c r="I73" i="1"/>
  <c r="G309" i="1"/>
  <c r="P309" i="1"/>
  <c r="R309" i="1" s="1"/>
  <c r="T309" i="1" s="1"/>
  <c r="R195" i="1"/>
  <c r="T195" i="1" s="1"/>
  <c r="G304" i="1"/>
  <c r="P304" i="1"/>
  <c r="G311" i="1"/>
  <c r="P311" i="1"/>
  <c r="R311" i="1" s="1"/>
  <c r="T311" i="1" s="1"/>
  <c r="G301" i="1"/>
  <c r="P301" i="1"/>
  <c r="G293" i="1"/>
  <c r="P293" i="1"/>
  <c r="U237" i="1"/>
  <c r="R237" i="1"/>
  <c r="T237" i="1" s="1"/>
  <c r="G318" i="1"/>
  <c r="P318" i="1"/>
  <c r="R318" i="1" s="1"/>
  <c r="T318" i="1" s="1"/>
  <c r="U195" i="1"/>
  <c r="I195" i="1"/>
  <c r="G298" i="1"/>
  <c r="P298" i="1"/>
  <c r="G280" i="1"/>
  <c r="P280" i="1"/>
  <c r="U171" i="1"/>
  <c r="I171" i="1"/>
  <c r="G313" i="1"/>
  <c r="P313" i="1"/>
  <c r="I104" i="1"/>
  <c r="U104" i="1"/>
  <c r="J205" i="1"/>
  <c r="U205" i="1"/>
  <c r="H25" i="1"/>
  <c r="U25" i="1"/>
  <c r="I228" i="1"/>
  <c r="U228" i="1"/>
  <c r="I113" i="1"/>
  <c r="U113" i="1"/>
  <c r="R180" i="1"/>
  <c r="T180" i="1" s="1"/>
  <c r="R171" i="1"/>
  <c r="T171" i="1" s="1"/>
  <c r="J38" i="1"/>
  <c r="U38" i="1"/>
  <c r="U406" i="1"/>
  <c r="R406" i="1"/>
  <c r="T406" i="1" s="1"/>
  <c r="G296" i="1"/>
  <c r="P296" i="1"/>
  <c r="G275" i="1"/>
  <c r="P275" i="1"/>
  <c r="K397" i="1"/>
  <c r="U397" i="1"/>
  <c r="J89" i="1"/>
  <c r="U89" i="1"/>
  <c r="G285" i="1"/>
  <c r="P285" i="1"/>
  <c r="U174" i="1"/>
  <c r="I174" i="1"/>
  <c r="I180" i="1"/>
  <c r="U180" i="1"/>
  <c r="R38" i="1"/>
  <c r="T38" i="1" s="1"/>
  <c r="U225" i="1"/>
  <c r="I225" i="1"/>
  <c r="G283" i="1"/>
  <c r="P283" i="1"/>
  <c r="R400" i="1"/>
  <c r="T400" i="1" s="1"/>
  <c r="U400" i="1"/>
  <c r="R89" i="1"/>
  <c r="T89" i="1" s="1"/>
  <c r="I151" i="1"/>
  <c r="U151" i="1"/>
  <c r="R174" i="1"/>
  <c r="T174" i="1" s="1"/>
  <c r="G277" i="1"/>
  <c r="P277" i="1"/>
  <c r="G272" i="1"/>
  <c r="D15" i="1"/>
  <c r="C19" i="1" s="1"/>
  <c r="P272" i="1"/>
  <c r="J86" i="1"/>
  <c r="U86" i="1"/>
  <c r="I32" i="1"/>
  <c r="U32" i="1"/>
  <c r="M5" i="8"/>
  <c r="M3" i="8"/>
  <c r="M4" i="8"/>
  <c r="M2" i="8"/>
  <c r="M1" i="8"/>
  <c r="M4" i="6"/>
  <c r="M2" i="6"/>
  <c r="M1" i="6"/>
  <c r="M5" i="13"/>
  <c r="M3" i="13"/>
  <c r="M5" i="6"/>
  <c r="M3" i="6"/>
  <c r="M4" i="13"/>
  <c r="M2" i="13"/>
  <c r="M1" i="13"/>
  <c r="M5" i="10"/>
  <c r="M3" i="10"/>
  <c r="M4" i="10"/>
  <c r="M2" i="10"/>
  <c r="M1" i="10"/>
  <c r="Q199" i="2"/>
  <c r="Q144" i="2"/>
  <c r="Q329" i="2"/>
  <c r="Q195" i="2"/>
  <c r="Q61" i="2"/>
  <c r="Q31" i="2"/>
  <c r="Q216" i="2"/>
  <c r="Q74" i="2"/>
  <c r="Q267" i="2"/>
  <c r="Q133" i="2"/>
  <c r="Q318" i="2"/>
  <c r="Q319" i="2"/>
  <c r="Q177" i="2"/>
  <c r="Q43" i="2"/>
  <c r="Q236" i="2"/>
  <c r="Q94" i="2"/>
  <c r="Q264" i="2"/>
  <c r="Q115" i="2"/>
  <c r="Q285" i="2"/>
  <c r="Q96" i="2"/>
  <c r="Q250" i="2"/>
  <c r="Q109" i="2"/>
  <c r="Q335" i="2"/>
  <c r="Q178" i="2"/>
  <c r="Q29" i="2"/>
  <c r="Q247" i="2"/>
  <c r="Q40" i="2"/>
  <c r="Q210" i="2"/>
  <c r="Q53" i="2"/>
  <c r="Q288" i="2"/>
  <c r="Q22" i="2"/>
  <c r="Q92" i="2"/>
  <c r="Q257" i="2"/>
  <c r="Q270" i="2"/>
  <c r="Q148" i="2"/>
  <c r="Q313" i="2"/>
  <c r="Q310" i="2"/>
  <c r="Q188" i="2"/>
  <c r="Q34" i="2"/>
  <c r="Q303" i="2"/>
  <c r="Q117" i="2"/>
  <c r="Q23" i="2"/>
  <c r="Q208" i="2"/>
  <c r="Q66" i="2"/>
  <c r="Q259" i="2"/>
  <c r="Q125" i="2"/>
  <c r="Q95" i="2"/>
  <c r="Q280" i="2"/>
  <c r="Q138" i="2"/>
  <c r="Q331" i="2"/>
  <c r="Q197" i="2"/>
  <c r="Q39" i="2"/>
  <c r="Q56" i="2"/>
  <c r="Q241" i="2"/>
  <c r="Q107" i="2"/>
  <c r="Q300" i="2"/>
  <c r="Q158" i="2"/>
  <c r="Q41" i="2"/>
  <c r="Q219" i="2"/>
  <c r="Q70" i="2"/>
  <c r="Q192" i="2"/>
  <c r="Q35" i="2"/>
  <c r="Q213" i="2"/>
  <c r="Q112" i="2"/>
  <c r="Q282" i="2"/>
  <c r="Q141" i="2"/>
  <c r="Q32" i="2"/>
  <c r="Q136" i="2"/>
  <c r="Q306" i="2"/>
  <c r="Q157" i="2"/>
  <c r="Q217" i="2"/>
  <c r="Q230" i="2"/>
  <c r="Q292" i="2"/>
  <c r="Q146" i="2"/>
  <c r="Q143" i="2"/>
  <c r="Q21" i="2"/>
  <c r="Q186" i="2"/>
  <c r="Q231" i="2"/>
  <c r="Q77" i="2"/>
  <c r="Q242" i="2"/>
  <c r="Q256" i="2"/>
  <c r="Q333" i="2"/>
  <c r="Q151" i="2"/>
  <c r="Q336" i="2"/>
  <c r="Q194" i="2"/>
  <c r="Q68" i="2"/>
  <c r="Q253" i="2"/>
  <c r="Q223" i="2"/>
  <c r="Q81" i="2"/>
  <c r="Q266" i="2"/>
  <c r="Q140" i="2"/>
  <c r="Q325" i="2"/>
  <c r="Q167" i="2"/>
  <c r="Q184" i="2"/>
  <c r="Q42" i="2"/>
  <c r="Q235" i="2"/>
  <c r="Q101" i="2"/>
  <c r="Q286" i="2"/>
  <c r="Q249" i="2"/>
  <c r="Q100" i="2"/>
  <c r="Q262" i="2"/>
  <c r="Q65" i="2"/>
  <c r="Q243" i="2"/>
  <c r="Q86" i="2"/>
  <c r="Q320" i="2"/>
  <c r="Q163" i="2"/>
  <c r="Q341" i="2"/>
  <c r="Q232" i="2"/>
  <c r="Q25" i="2"/>
  <c r="Q187" i="2"/>
  <c r="Q38" i="2"/>
  <c r="Q290" i="2"/>
  <c r="Q304" i="2"/>
  <c r="Q46" i="2"/>
  <c r="Q227" i="2"/>
  <c r="Q57" i="2"/>
  <c r="Q102" i="2"/>
  <c r="Q283" i="2"/>
  <c r="Q129" i="2"/>
  <c r="Q150" i="2"/>
  <c r="Q339" i="2"/>
  <c r="Q58" i="2"/>
  <c r="Q215" i="2"/>
  <c r="Q73" i="2"/>
  <c r="Q258" i="2"/>
  <c r="Q132" i="2"/>
  <c r="Q317" i="2"/>
  <c r="Q287" i="2"/>
  <c r="Q145" i="2"/>
  <c r="Q330" i="2"/>
  <c r="Q204" i="2"/>
  <c r="Q62" i="2"/>
  <c r="Q63" i="2"/>
  <c r="Q248" i="2"/>
  <c r="Q106" i="2"/>
  <c r="Q299" i="2"/>
  <c r="Q165" i="2"/>
  <c r="Q175" i="2"/>
  <c r="Q26" i="2"/>
  <c r="Q212" i="2"/>
  <c r="Q342" i="2"/>
  <c r="Q169" i="2"/>
  <c r="Q28" i="2"/>
  <c r="Q198" i="2"/>
  <c r="Q97" i="2"/>
  <c r="Q275" i="2"/>
  <c r="Q110" i="2"/>
  <c r="Q328" i="2"/>
  <c r="Q121" i="2"/>
  <c r="Q291" i="2"/>
  <c r="Q142" i="2"/>
  <c r="Q179" i="2"/>
  <c r="Q233" i="2"/>
  <c r="Q246" i="2"/>
  <c r="Q116" i="2"/>
  <c r="Q289" i="2"/>
  <c r="Q294" i="2"/>
  <c r="Q164" i="2"/>
  <c r="Q345" i="2"/>
  <c r="Q334" i="2"/>
  <c r="Q220" i="2"/>
  <c r="Q274" i="2"/>
  <c r="Q279" i="2"/>
  <c r="Q137" i="2"/>
  <c r="Q322" i="2"/>
  <c r="Q196" i="2"/>
  <c r="Q54" i="2"/>
  <c r="Q24" i="2"/>
  <c r="Q209" i="2"/>
  <c r="Q75" i="2"/>
  <c r="Q268" i="2"/>
  <c r="Q126" i="2"/>
  <c r="Q127" i="2"/>
  <c r="Q312" i="2"/>
  <c r="Q170" i="2"/>
  <c r="Q44" i="2"/>
  <c r="Q229" i="2"/>
  <c r="Q295" i="2"/>
  <c r="Q122" i="2"/>
  <c r="Q308" i="2"/>
  <c r="Q47" i="2"/>
  <c r="Q281" i="2"/>
  <c r="Q124" i="2"/>
  <c r="Q278" i="2"/>
  <c r="Q193" i="2"/>
  <c r="Q52" i="2"/>
  <c r="Q214" i="2"/>
  <c r="Q105" i="2"/>
  <c r="Q225" i="2"/>
  <c r="Q84" i="2"/>
  <c r="Q238" i="2"/>
  <c r="Q60" i="2"/>
  <c r="Q114" i="2"/>
  <c r="Q55" i="2"/>
  <c r="Q316" i="2"/>
  <c r="Q162" i="2"/>
  <c r="Q183" i="2"/>
  <c r="Q45" i="2"/>
  <c r="Q218" i="2"/>
  <c r="Q271" i="2"/>
  <c r="Q93" i="2"/>
  <c r="Q155" i="2"/>
  <c r="Q71" i="2"/>
  <c r="Q343" i="2"/>
  <c r="Q201" i="2"/>
  <c r="Q67" i="2"/>
  <c r="Q260" i="2"/>
  <c r="Q118" i="2"/>
  <c r="Q88" i="2"/>
  <c r="Q273" i="2"/>
  <c r="Q139" i="2"/>
  <c r="Q332" i="2"/>
  <c r="Q190" i="2"/>
  <c r="Q191" i="2"/>
  <c r="Q49" i="2"/>
  <c r="Q234" i="2"/>
  <c r="Q108" i="2"/>
  <c r="Q293" i="2"/>
  <c r="Q64" i="2"/>
  <c r="Q226" i="2"/>
  <c r="Q85" i="2"/>
  <c r="Q207" i="2"/>
  <c r="Q50" i="2"/>
  <c r="Q228" i="2"/>
  <c r="Q79" i="2"/>
  <c r="Q297" i="2"/>
  <c r="Q156" i="2"/>
  <c r="Q302" i="2"/>
  <c r="Q119" i="2"/>
  <c r="Q321" i="2"/>
  <c r="Q180" i="2"/>
  <c r="Q326" i="2"/>
  <c r="Q276" i="2"/>
  <c r="Q314" i="2"/>
  <c r="Q72" i="2"/>
  <c r="Q205" i="2"/>
  <c r="Q51" i="2"/>
  <c r="Q160" i="2"/>
  <c r="Q245" i="2"/>
  <c r="Q99" i="2"/>
  <c r="Q200" i="2"/>
  <c r="Q301" i="2"/>
  <c r="Q36" i="2"/>
  <c r="Q80" i="2"/>
  <c r="Q182" i="2"/>
  <c r="Q69" i="2"/>
  <c r="Q298" i="2"/>
  <c r="Q338" i="2"/>
  <c r="Q340" i="2"/>
  <c r="Q111" i="2"/>
  <c r="Q327" i="2"/>
  <c r="Q78" i="2"/>
  <c r="Q307" i="2"/>
  <c r="Q272" i="2"/>
  <c r="Q159" i="2"/>
  <c r="Q261" i="2"/>
  <c r="Q171" i="2"/>
  <c r="Q315" i="2"/>
  <c r="Q309" i="2"/>
  <c r="Q128" i="2"/>
  <c r="Q90" i="2"/>
  <c r="Q104" i="2"/>
  <c r="Q277" i="2"/>
  <c r="Q265" i="2"/>
  <c r="Q152" i="2"/>
  <c r="Q254" i="2"/>
  <c r="Q172" i="2"/>
  <c r="Q181" i="2"/>
  <c r="Q239" i="2"/>
  <c r="Q263" i="2"/>
  <c r="Q149" i="2"/>
  <c r="Q251" i="2"/>
  <c r="Q161" i="2"/>
  <c r="Q130" i="2"/>
  <c r="Q344" i="2"/>
  <c r="Q103" i="2"/>
  <c r="Q37" i="2"/>
  <c r="Q166" i="2"/>
  <c r="Q224" i="2"/>
  <c r="Q240" i="2"/>
  <c r="Q48" i="2"/>
  <c r="Q221" i="2"/>
  <c r="Q123" i="2"/>
  <c r="Q131" i="2"/>
  <c r="Q337" i="2"/>
  <c r="Q255" i="2"/>
  <c r="Q30" i="2"/>
  <c r="Q311" i="2"/>
  <c r="Q82" i="2"/>
  <c r="Q98" i="2"/>
  <c r="Q211" i="2"/>
  <c r="Q89" i="2"/>
  <c r="Q174" i="2"/>
  <c r="Q323" i="2"/>
  <c r="Q202" i="2"/>
  <c r="Q120" i="2"/>
  <c r="Q222" i="2"/>
  <c r="Q296" i="2"/>
  <c r="Q59" i="2"/>
  <c r="Q91" i="2"/>
  <c r="Q173" i="2"/>
  <c r="Q83" i="2"/>
  <c r="Q185" i="2"/>
  <c r="Q87" i="2"/>
  <c r="Q189" i="2"/>
  <c r="Q76" i="2"/>
  <c r="Q305" i="2"/>
  <c r="Q153" i="2"/>
  <c r="Q147" i="2"/>
  <c r="Q237" i="2"/>
  <c r="Q269" i="2"/>
  <c r="Q27" i="2"/>
  <c r="Q176" i="2"/>
  <c r="Q206" i="2"/>
  <c r="Q113" i="2"/>
  <c r="Q154" i="2"/>
  <c r="Q284" i="2"/>
  <c r="Q324" i="2"/>
  <c r="Q134" i="2"/>
  <c r="Q252" i="2"/>
  <c r="Q33" i="2"/>
  <c r="Q244" i="2"/>
  <c r="Q135" i="2"/>
  <c r="Q203" i="2"/>
  <c r="Q168" i="2"/>
  <c r="O172" i="2"/>
  <c r="O213" i="2"/>
  <c r="O271" i="2"/>
  <c r="O181" i="2"/>
  <c r="O224" i="2"/>
  <c r="O138" i="2"/>
  <c r="O312" i="2"/>
  <c r="O81" i="2"/>
  <c r="O53" i="2"/>
  <c r="O256" i="2"/>
  <c r="O227" i="2"/>
  <c r="O344" i="2"/>
  <c r="O185" i="2"/>
  <c r="O311" i="2"/>
  <c r="O38" i="2"/>
  <c r="O104" i="2"/>
  <c r="O339" i="2"/>
  <c r="O78" i="2"/>
  <c r="O169" i="2"/>
  <c r="O199" i="2"/>
  <c r="O161" i="2"/>
  <c r="O323" i="2"/>
  <c r="O214" i="2"/>
  <c r="O274" i="2"/>
  <c r="O294" i="2"/>
  <c r="O120" i="2"/>
  <c r="O146" i="2"/>
  <c r="O77" i="2"/>
  <c r="O265" i="2"/>
  <c r="O188" i="2"/>
  <c r="O327" i="2"/>
  <c r="O290" i="2"/>
  <c r="O317" i="2"/>
  <c r="O29" i="2"/>
  <c r="O147" i="2"/>
  <c r="O304" i="2"/>
  <c r="O299" i="2"/>
  <c r="O246" i="2"/>
  <c r="O40" i="2"/>
  <c r="O62" i="2"/>
  <c r="O42" i="2"/>
  <c r="O180" i="2"/>
  <c r="O23" i="2"/>
  <c r="O283" i="2"/>
  <c r="O145" i="2"/>
  <c r="O175" i="2"/>
  <c r="O183" i="2"/>
  <c r="O39" i="2"/>
  <c r="O88" i="2"/>
  <c r="O151" i="2"/>
  <c r="O86" i="2"/>
  <c r="O226" i="2"/>
  <c r="O187" i="2"/>
  <c r="O336" i="2"/>
  <c r="O173" i="2"/>
  <c r="O159" i="2"/>
  <c r="O41" i="2"/>
  <c r="O326" i="2"/>
  <c r="O25" i="2"/>
  <c r="O131" i="2"/>
  <c r="O59" i="2"/>
  <c r="O121" i="2"/>
  <c r="O74" i="2"/>
  <c r="O277" i="2"/>
  <c r="O239" i="2"/>
  <c r="O329" i="2"/>
  <c r="O228" i="2"/>
  <c r="O190" i="2"/>
  <c r="O140" i="2"/>
  <c r="O292" i="2"/>
  <c r="O170" i="2"/>
  <c r="O124" i="2"/>
  <c r="O194" i="2"/>
  <c r="O115" i="2"/>
  <c r="O98" i="2"/>
  <c r="O330" i="2"/>
  <c r="O133" i="2"/>
  <c r="O208" i="2"/>
  <c r="O119" i="2"/>
  <c r="O135" i="2"/>
  <c r="O100" i="2"/>
  <c r="O193" i="2"/>
  <c r="O293" i="2"/>
  <c r="O338" i="2"/>
  <c r="O129" i="2"/>
  <c r="O267" i="2"/>
  <c r="O233" i="2"/>
  <c r="O157" i="2"/>
  <c r="O297" i="2"/>
  <c r="O164" i="2"/>
  <c r="O99" i="2"/>
  <c r="O165" i="2"/>
  <c r="O24" i="2"/>
  <c r="O275" i="2"/>
  <c r="O288" i="2"/>
  <c r="O335" i="2"/>
  <c r="O314" i="2"/>
  <c r="O155" i="2"/>
  <c r="O21" i="2"/>
  <c r="O110" i="2"/>
  <c r="O71" i="2"/>
  <c r="O261" i="2"/>
  <c r="O306" i="2"/>
  <c r="O223" i="2"/>
  <c r="O303" i="2"/>
  <c r="O257" i="2"/>
  <c r="O240" i="2"/>
  <c r="O305" i="2"/>
  <c r="O103" i="2"/>
  <c r="O150" i="2"/>
  <c r="O198" i="2"/>
  <c r="O289" i="2"/>
  <c r="O195" i="2"/>
  <c r="O92" i="2"/>
  <c r="O196" i="2"/>
  <c r="O212" i="2"/>
  <c r="O205" i="2"/>
  <c r="O57" i="2"/>
  <c r="O210" i="2"/>
  <c r="O308" i="2"/>
  <c r="O152" i="2"/>
  <c r="O125" i="2"/>
  <c r="O45" i="2"/>
  <c r="O235" i="2"/>
  <c r="O219" i="2"/>
  <c r="O218" i="2"/>
  <c r="O222" i="2"/>
  <c r="O80" i="2"/>
  <c r="O56" i="2"/>
  <c r="O142" i="2"/>
  <c r="O269" i="2"/>
  <c r="O46" i="2"/>
  <c r="O341" i="2"/>
  <c r="O167" i="2"/>
  <c r="O149" i="2"/>
  <c r="O132" i="2"/>
  <c r="O112" i="2"/>
  <c r="O282" i="2"/>
  <c r="O144" i="2"/>
  <c r="O108" i="2"/>
  <c r="O241" i="2"/>
  <c r="O209" i="2"/>
  <c r="O82" i="2"/>
  <c r="O127" i="2"/>
  <c r="O295" i="2"/>
  <c r="O48" i="2"/>
  <c r="O44" i="2"/>
  <c r="O309" i="2"/>
  <c r="O252" i="2"/>
  <c r="O63" i="2"/>
  <c r="O178" i="2"/>
  <c r="O97" i="2"/>
  <c r="O286" i="2"/>
  <c r="O331" i="2"/>
  <c r="O153" i="2"/>
  <c r="O184" i="2"/>
  <c r="O54" i="2"/>
  <c r="O204" i="2"/>
  <c r="O67" i="2"/>
  <c r="O52" i="2"/>
  <c r="O154" i="2"/>
  <c r="O105" i="2"/>
  <c r="O298" i="2"/>
  <c r="O189" i="2"/>
  <c r="O279" i="2"/>
  <c r="O220" i="2"/>
  <c r="O301" i="2"/>
  <c r="O102" i="2"/>
  <c r="O118" i="2"/>
  <c r="O245" i="2"/>
  <c r="O296" i="2"/>
  <c r="O201" i="2"/>
  <c r="O284" i="2"/>
  <c r="O65" i="2"/>
  <c r="O266" i="2"/>
  <c r="O113" i="2"/>
  <c r="O163" i="2"/>
  <c r="O94" i="2"/>
  <c r="O27" i="2"/>
  <c r="O342" i="2"/>
  <c r="O58" i="2"/>
  <c r="O66" i="2"/>
  <c r="O43" i="2"/>
  <c r="O114" i="2"/>
  <c r="O72" i="2"/>
  <c r="O171" i="2"/>
  <c r="O85" i="2"/>
  <c r="O253" i="2"/>
  <c r="O158" i="2"/>
  <c r="O60" i="2"/>
  <c r="O55" i="2"/>
  <c r="O307" i="2"/>
  <c r="O325" i="2"/>
  <c r="O70" i="2"/>
  <c r="O96" i="2"/>
  <c r="O186" i="2"/>
  <c r="O247" i="2"/>
  <c r="O230" i="2"/>
  <c r="O83" i="2"/>
  <c r="O345" i="2"/>
  <c r="O236" i="2"/>
  <c r="O34" i="2"/>
  <c r="O276" i="2"/>
  <c r="O313" i="2"/>
  <c r="O116" i="2"/>
  <c r="O238" i="2"/>
  <c r="O200" i="2"/>
  <c r="O106" i="2"/>
  <c r="O139" i="2"/>
  <c r="O192" i="2"/>
  <c r="O160" i="2"/>
  <c r="O250" i="2"/>
  <c r="O254" i="2"/>
  <c r="O237" i="2"/>
  <c r="O128" i="2"/>
  <c r="O90" i="2"/>
  <c r="O340" i="2"/>
  <c r="O332" i="2"/>
  <c r="O324" i="2"/>
  <c r="O280" i="2"/>
  <c r="O320" i="2"/>
  <c r="O107" i="2"/>
  <c r="O302" i="2"/>
  <c r="O207" i="2"/>
  <c r="O334" i="2"/>
  <c r="O126" i="2"/>
  <c r="O270" i="2"/>
  <c r="O232" i="2"/>
  <c r="O322" i="2"/>
  <c r="O285" i="2"/>
  <c r="O242" i="2"/>
  <c r="O262" i="2"/>
  <c r="O319" i="2"/>
  <c r="O177" i="2"/>
  <c r="O137" i="2"/>
  <c r="O273" i="2"/>
  <c r="O51" i="2"/>
  <c r="O191" i="2"/>
  <c r="O217" i="2"/>
  <c r="O68" i="2"/>
  <c r="O251" i="2"/>
  <c r="O111" i="2"/>
  <c r="O202" i="2"/>
  <c r="O148" i="2"/>
  <c r="O166" i="2"/>
  <c r="O162" i="2"/>
  <c r="O37" i="2"/>
  <c r="O333" i="2"/>
  <c r="O32" i="2"/>
  <c r="O122" i="2"/>
  <c r="O101" i="2"/>
  <c r="O287" i="2"/>
  <c r="O328" i="2"/>
  <c r="O343" i="2"/>
  <c r="O76" i="2"/>
  <c r="O143" i="2"/>
  <c r="O93" i="2"/>
  <c r="O244" i="2"/>
  <c r="O64" i="2"/>
  <c r="O26" i="2"/>
  <c r="O260" i="2"/>
  <c r="O79" i="2"/>
  <c r="O22" i="2"/>
  <c r="O61" i="2"/>
  <c r="O291" i="2"/>
  <c r="O50" i="2"/>
  <c r="O197" i="2"/>
  <c r="O206" i="2"/>
  <c r="O168" i="2"/>
  <c r="O258" i="2"/>
  <c r="O221" i="2"/>
  <c r="O91" i="2"/>
  <c r="O255" i="2"/>
  <c r="O315" i="2"/>
  <c r="O141" i="2"/>
  <c r="O31" i="2"/>
  <c r="O300" i="2"/>
  <c r="O310" i="2"/>
  <c r="O73" i="2"/>
  <c r="O203" i="2"/>
  <c r="O33" i="2"/>
  <c r="O281" i="2"/>
  <c r="O243" i="2"/>
  <c r="O47" i="2"/>
  <c r="O249" i="2"/>
  <c r="O30" i="2"/>
  <c r="O179" i="2"/>
  <c r="O272" i="2"/>
  <c r="O35" i="2"/>
  <c r="O49" i="2"/>
  <c r="O156" i="2"/>
  <c r="O95" i="2"/>
  <c r="O134" i="2"/>
  <c r="O109" i="2"/>
  <c r="O89" i="2"/>
  <c r="O321" i="2"/>
  <c r="O337" i="2"/>
  <c r="O84" i="2"/>
  <c r="O28" i="2"/>
  <c r="O234" i="2"/>
  <c r="O318" i="2"/>
  <c r="O130" i="2"/>
  <c r="O316" i="2"/>
  <c r="O36" i="2"/>
  <c r="O263" i="2"/>
  <c r="O87" i="2"/>
  <c r="O123" i="2"/>
  <c r="O75" i="2"/>
  <c r="O248" i="2"/>
  <c r="O229" i="2"/>
  <c r="O174" i="2"/>
  <c r="O225" i="2"/>
  <c r="O211" i="2"/>
  <c r="O216" i="2"/>
  <c r="O215" i="2"/>
  <c r="O182" i="2"/>
  <c r="O136" i="2"/>
  <c r="O259" i="2"/>
  <c r="O264" i="2"/>
  <c r="O268" i="2"/>
  <c r="O278" i="2"/>
  <c r="O231" i="2"/>
  <c r="O69" i="2"/>
  <c r="O117" i="2"/>
  <c r="O176" i="2"/>
  <c r="O7" i="2"/>
  <c r="E6" i="2" s="1"/>
  <c r="E9" i="2" s="1"/>
  <c r="E10" i="2" s="1"/>
  <c r="P117" i="2"/>
  <c r="P302" i="2"/>
  <c r="P160" i="2"/>
  <c r="P345" i="2"/>
  <c r="P211" i="2"/>
  <c r="P61" i="2"/>
  <c r="P246" i="2"/>
  <c r="P104" i="2"/>
  <c r="P289" i="2"/>
  <c r="P155" i="2"/>
  <c r="P69" i="2"/>
  <c r="P254" i="2"/>
  <c r="P112" i="2"/>
  <c r="P297" i="2"/>
  <c r="P163" i="2"/>
  <c r="P77" i="2"/>
  <c r="P262" i="2"/>
  <c r="P120" i="2"/>
  <c r="P110" i="2"/>
  <c r="P295" i="2"/>
  <c r="P153" i="2"/>
  <c r="P338" i="2"/>
  <c r="P212" i="2"/>
  <c r="P54" i="2"/>
  <c r="P239" i="2"/>
  <c r="P97" i="2"/>
  <c r="P282" i="2"/>
  <c r="P156" i="2"/>
  <c r="P62" i="2"/>
  <c r="P247" i="2"/>
  <c r="P105" i="2"/>
  <c r="P290" i="2"/>
  <c r="P164" i="2"/>
  <c r="P70" i="2"/>
  <c r="P255" i="2"/>
  <c r="P39" i="2"/>
  <c r="P25" i="2"/>
  <c r="P83" i="2"/>
  <c r="P125" i="2"/>
  <c r="P111" i="2"/>
  <c r="P161" i="2"/>
  <c r="P219" i="2"/>
  <c r="P261" i="2"/>
  <c r="P311" i="2"/>
  <c r="P34" i="2"/>
  <c r="P36" i="2"/>
  <c r="P134" i="2"/>
  <c r="P184" i="2"/>
  <c r="P42" i="2"/>
  <c r="P235" i="2"/>
  <c r="P85" i="2"/>
  <c r="P270" i="2"/>
  <c r="P128" i="2"/>
  <c r="P313" i="2"/>
  <c r="P53" i="2"/>
  <c r="P103" i="2"/>
  <c r="P89" i="2"/>
  <c r="P147" i="2"/>
  <c r="P189" i="2"/>
  <c r="P175" i="2"/>
  <c r="P225" i="2"/>
  <c r="P283" i="2"/>
  <c r="P325" i="2"/>
  <c r="P48" i="2"/>
  <c r="P98" i="2"/>
  <c r="P100" i="2"/>
  <c r="P198" i="2"/>
  <c r="P309" i="2"/>
  <c r="P32" i="2"/>
  <c r="P82" i="2"/>
  <c r="P84" i="2"/>
  <c r="P118" i="2"/>
  <c r="P168" i="2"/>
  <c r="P154" i="2"/>
  <c r="P220" i="2"/>
  <c r="P318" i="2"/>
  <c r="P304" i="2"/>
  <c r="P35" i="2"/>
  <c r="P141" i="2"/>
  <c r="P127" i="2"/>
  <c r="P46" i="2"/>
  <c r="P96" i="2"/>
  <c r="P146" i="2"/>
  <c r="P148" i="2"/>
  <c r="P182" i="2"/>
  <c r="P232" i="2"/>
  <c r="P218" i="2"/>
  <c r="P284" i="2"/>
  <c r="P55" i="2"/>
  <c r="P41" i="2"/>
  <c r="P99" i="2"/>
  <c r="P205" i="2"/>
  <c r="P191" i="2"/>
  <c r="P177" i="2"/>
  <c r="P43" i="2"/>
  <c r="P236" i="2"/>
  <c r="P78" i="2"/>
  <c r="P263" i="2"/>
  <c r="P121" i="2"/>
  <c r="P224" i="2"/>
  <c r="P276" i="2"/>
  <c r="P296" i="2"/>
  <c r="P133" i="2"/>
  <c r="P169" i="2"/>
  <c r="P269" i="2"/>
  <c r="P49" i="2"/>
  <c r="P107" i="2"/>
  <c r="P149" i="2"/>
  <c r="P135" i="2"/>
  <c r="P185" i="2"/>
  <c r="P115" i="2"/>
  <c r="P308" i="2"/>
  <c r="P150" i="2"/>
  <c r="P335" i="2"/>
  <c r="P193" i="2"/>
  <c r="P59" i="2"/>
  <c r="P252" i="2"/>
  <c r="P158" i="2"/>
  <c r="P343" i="2"/>
  <c r="P201" i="2"/>
  <c r="P67" i="2"/>
  <c r="P260" i="2"/>
  <c r="P102" i="2"/>
  <c r="P287" i="2"/>
  <c r="P145" i="2"/>
  <c r="P330" i="2"/>
  <c r="P204" i="2"/>
  <c r="P288" i="2"/>
  <c r="P340" i="2"/>
  <c r="P33" i="2"/>
  <c r="P197" i="2"/>
  <c r="P233" i="2"/>
  <c r="P333" i="2"/>
  <c r="P113" i="2"/>
  <c r="P171" i="2"/>
  <c r="P213" i="2"/>
  <c r="P199" i="2"/>
  <c r="P249" i="2"/>
  <c r="P179" i="2"/>
  <c r="P29" i="2"/>
  <c r="P214" i="2"/>
  <c r="P72" i="2"/>
  <c r="P257" i="2"/>
  <c r="P123" i="2"/>
  <c r="P37" i="2"/>
  <c r="P222" i="2"/>
  <c r="P80" i="2"/>
  <c r="P265" i="2"/>
  <c r="P131" i="2"/>
  <c r="P324" i="2"/>
  <c r="P166" i="2"/>
  <c r="P24" i="2"/>
  <c r="P209" i="2"/>
  <c r="P75" i="2"/>
  <c r="P268" i="2"/>
  <c r="P181" i="2"/>
  <c r="P217" i="2"/>
  <c r="P253" i="2"/>
  <c r="P26" i="2"/>
  <c r="P126" i="2"/>
  <c r="P162" i="2"/>
  <c r="P326" i="2"/>
  <c r="P241" i="2"/>
  <c r="P299" i="2"/>
  <c r="P245" i="2"/>
  <c r="P281" i="2"/>
  <c r="P317" i="2"/>
  <c r="P90" i="2"/>
  <c r="P190" i="2"/>
  <c r="P226" i="2"/>
  <c r="P63" i="2"/>
  <c r="P305" i="2"/>
  <c r="P44" i="2"/>
  <c r="P341" i="2"/>
  <c r="P64" i="2"/>
  <c r="P114" i="2"/>
  <c r="P307" i="2"/>
  <c r="P157" i="2"/>
  <c r="P342" i="2"/>
  <c r="P200" i="2"/>
  <c r="P58" i="2"/>
  <c r="P251" i="2"/>
  <c r="P165" i="2"/>
  <c r="P23" i="2"/>
  <c r="P208" i="2"/>
  <c r="P66" i="2"/>
  <c r="P259" i="2"/>
  <c r="P109" i="2"/>
  <c r="P294" i="2"/>
  <c r="P152" i="2"/>
  <c r="P337" i="2"/>
  <c r="P203" i="2"/>
  <c r="P316" i="2"/>
  <c r="P174" i="2"/>
  <c r="P210" i="2"/>
  <c r="P310" i="2"/>
  <c r="P27" i="2"/>
  <c r="P119" i="2"/>
  <c r="P227" i="2"/>
  <c r="P319" i="2"/>
  <c r="P106" i="2"/>
  <c r="P108" i="2"/>
  <c r="P142" i="2"/>
  <c r="P192" i="2"/>
  <c r="P178" i="2"/>
  <c r="P52" i="2"/>
  <c r="P221" i="2"/>
  <c r="P79" i="2"/>
  <c r="P264" i="2"/>
  <c r="P122" i="2"/>
  <c r="P315" i="2"/>
  <c r="P229" i="2"/>
  <c r="P87" i="2"/>
  <c r="P272" i="2"/>
  <c r="P130" i="2"/>
  <c r="P323" i="2"/>
  <c r="P173" i="2"/>
  <c r="P31" i="2"/>
  <c r="P216" i="2"/>
  <c r="P74" i="2"/>
  <c r="P267" i="2"/>
  <c r="P238" i="2"/>
  <c r="P274" i="2"/>
  <c r="P47" i="2"/>
  <c r="P91" i="2"/>
  <c r="P183" i="2"/>
  <c r="P291" i="2"/>
  <c r="P56" i="2"/>
  <c r="P170" i="2"/>
  <c r="P172" i="2"/>
  <c r="P206" i="2"/>
  <c r="P256" i="2"/>
  <c r="P242" i="2"/>
  <c r="P116" i="2"/>
  <c r="P285" i="2"/>
  <c r="P143" i="2"/>
  <c r="P328" i="2"/>
  <c r="P186" i="2"/>
  <c r="P60" i="2"/>
  <c r="P293" i="2"/>
  <c r="P151" i="2"/>
  <c r="P336" i="2"/>
  <c r="P194" i="2"/>
  <c r="P68" i="2"/>
  <c r="P237" i="2"/>
  <c r="P95" i="2"/>
  <c r="P280" i="2"/>
  <c r="P138" i="2"/>
  <c r="P331" i="2"/>
  <c r="P167" i="2"/>
  <c r="P275" i="2"/>
  <c r="P303" i="2"/>
  <c r="P28" i="2"/>
  <c r="P176" i="2"/>
  <c r="P228" i="2"/>
  <c r="P248" i="2"/>
  <c r="P234" i="2"/>
  <c r="P300" i="2"/>
  <c r="P334" i="2"/>
  <c r="P320" i="2"/>
  <c r="P306" i="2"/>
  <c r="P180" i="2"/>
  <c r="P22" i="2"/>
  <c r="P207" i="2"/>
  <c r="P65" i="2"/>
  <c r="P250" i="2"/>
  <c r="P124" i="2"/>
  <c r="P30" i="2"/>
  <c r="P215" i="2"/>
  <c r="P73" i="2"/>
  <c r="P258" i="2"/>
  <c r="P132" i="2"/>
  <c r="P301" i="2"/>
  <c r="P159" i="2"/>
  <c r="P344" i="2"/>
  <c r="P202" i="2"/>
  <c r="P76" i="2"/>
  <c r="P231" i="2"/>
  <c r="P21" i="2"/>
  <c r="P244" i="2"/>
  <c r="P314" i="2"/>
  <c r="P137" i="2"/>
  <c r="P223" i="2"/>
  <c r="P339" i="2"/>
  <c r="P277" i="2"/>
  <c r="P93" i="2"/>
  <c r="P187" i="2"/>
  <c r="P329" i="2"/>
  <c r="P88" i="2"/>
  <c r="P40" i="2"/>
  <c r="P71" i="2"/>
  <c r="P86" i="2"/>
  <c r="P188" i="2"/>
  <c r="P322" i="2"/>
  <c r="P81" i="2"/>
  <c r="P92" i="2"/>
  <c r="P327" i="2"/>
  <c r="P278" i="2"/>
  <c r="P101" i="2"/>
  <c r="P195" i="2"/>
  <c r="P273" i="2"/>
  <c r="P240" i="2"/>
  <c r="P57" i="2"/>
  <c r="P271" i="2"/>
  <c r="P94" i="2"/>
  <c r="P196" i="2"/>
  <c r="P266" i="2"/>
  <c r="P292" i="2"/>
  <c r="P50" i="2"/>
  <c r="P136" i="2"/>
  <c r="P286" i="2"/>
  <c r="P45" i="2"/>
  <c r="P139" i="2"/>
  <c r="P298" i="2"/>
  <c r="P243" i="2"/>
  <c r="P321" i="2"/>
  <c r="P144" i="2"/>
  <c r="P230" i="2"/>
  <c r="P332" i="2"/>
  <c r="P312" i="2"/>
  <c r="P129" i="2"/>
  <c r="P38" i="2"/>
  <c r="P279" i="2"/>
  <c r="P140" i="2"/>
  <c r="P51" i="2"/>
  <c r="E4" i="4"/>
  <c r="E5" i="4"/>
  <c r="O18" i="2"/>
  <c r="O18" i="4"/>
  <c r="C12" i="1"/>
  <c r="C11" i="1"/>
  <c r="Q18" i="2"/>
  <c r="P18" i="2"/>
  <c r="Q18" i="4"/>
  <c r="P18" i="4"/>
  <c r="R261" i="1" l="1"/>
  <c r="T261" i="1" s="1"/>
  <c r="R194" i="1"/>
  <c r="T194" i="1" s="1"/>
  <c r="R300" i="1"/>
  <c r="T300" i="1" s="1"/>
  <c r="R348" i="1"/>
  <c r="T348" i="1" s="1"/>
  <c r="R138" i="1"/>
  <c r="T138" i="1" s="1"/>
  <c r="R331" i="1"/>
  <c r="T331" i="1" s="1"/>
  <c r="R269" i="1"/>
  <c r="T269" i="1" s="1"/>
  <c r="R115" i="1"/>
  <c r="T115" i="1" s="1"/>
  <c r="R40" i="1"/>
  <c r="T40" i="1" s="1"/>
  <c r="R223" i="1"/>
  <c r="T223" i="1" s="1"/>
  <c r="R108" i="1"/>
  <c r="T108" i="1" s="1"/>
  <c r="R199" i="1"/>
  <c r="T199" i="1" s="1"/>
  <c r="R190" i="1"/>
  <c r="T190" i="1" s="1"/>
  <c r="R90" i="1"/>
  <c r="T90" i="1" s="1"/>
  <c r="R22" i="1"/>
  <c r="T22" i="1" s="1"/>
  <c r="R100" i="1"/>
  <c r="T100" i="1" s="1"/>
  <c r="R88" i="1"/>
  <c r="T88" i="1" s="1"/>
  <c r="R336" i="1"/>
  <c r="T336" i="1" s="1"/>
  <c r="R187" i="1"/>
  <c r="T187" i="1" s="1"/>
  <c r="O407" i="1"/>
  <c r="E14" i="3"/>
  <c r="R170" i="1"/>
  <c r="T170" i="1" s="1"/>
  <c r="R202" i="1"/>
  <c r="T202" i="1" s="1"/>
  <c r="R30" i="1"/>
  <c r="T30" i="1" s="1"/>
  <c r="R42" i="1"/>
  <c r="T42" i="1" s="1"/>
  <c r="R337" i="1"/>
  <c r="T337" i="1" s="1"/>
  <c r="R85" i="1"/>
  <c r="T85" i="1" s="1"/>
  <c r="R24" i="1"/>
  <c r="T24" i="1" s="1"/>
  <c r="R253" i="1"/>
  <c r="T253" i="1" s="1"/>
  <c r="R63" i="1"/>
  <c r="T63" i="1" s="1"/>
  <c r="R274" i="1"/>
  <c r="T274" i="1" s="1"/>
  <c r="R125" i="1"/>
  <c r="T125" i="1" s="1"/>
  <c r="R260" i="1"/>
  <c r="T260" i="1" s="1"/>
  <c r="R182" i="1"/>
  <c r="T182" i="1" s="1"/>
  <c r="R347" i="1"/>
  <c r="T347" i="1" s="1"/>
  <c r="R52" i="1"/>
  <c r="T52" i="1" s="1"/>
  <c r="R324" i="1"/>
  <c r="T324" i="1" s="1"/>
  <c r="R327" i="1"/>
  <c r="T327" i="1" s="1"/>
  <c r="R176" i="1"/>
  <c r="T176" i="1" s="1"/>
  <c r="R96" i="1"/>
  <c r="T96" i="1" s="1"/>
  <c r="R247" i="1"/>
  <c r="T247" i="1" s="1"/>
  <c r="R332" i="1"/>
  <c r="T332" i="1" s="1"/>
  <c r="R316" i="1"/>
  <c r="T316" i="1" s="1"/>
  <c r="R121" i="1"/>
  <c r="T121" i="1" s="1"/>
  <c r="R209" i="1"/>
  <c r="T209" i="1" s="1"/>
  <c r="R172" i="1"/>
  <c r="T172" i="1" s="1"/>
  <c r="R116" i="1"/>
  <c r="T116" i="1" s="1"/>
  <c r="R191" i="1"/>
  <c r="T191" i="1" s="1"/>
  <c r="R178" i="1"/>
  <c r="T178" i="1" s="1"/>
  <c r="R34" i="1"/>
  <c r="T34" i="1" s="1"/>
  <c r="R299" i="1"/>
  <c r="T299" i="1" s="1"/>
  <c r="R219" i="1"/>
  <c r="T219" i="1" s="1"/>
  <c r="R242" i="1"/>
  <c r="T242" i="1" s="1"/>
  <c r="R37" i="1"/>
  <c r="T37" i="1" s="1"/>
  <c r="R109" i="1"/>
  <c r="T109" i="1" s="1"/>
  <c r="F18" i="3"/>
  <c r="F19" i="3" s="1"/>
  <c r="O342" i="1"/>
  <c r="O306" i="1"/>
  <c r="O396" i="1"/>
  <c r="O250" i="1"/>
  <c r="O377" i="1"/>
  <c r="O371" i="1"/>
  <c r="O214" i="1"/>
  <c r="O399" i="1"/>
  <c r="O205" i="1"/>
  <c r="O330" i="1"/>
  <c r="O288" i="1"/>
  <c r="O333" i="1"/>
  <c r="O325" i="1"/>
  <c r="O365" i="1"/>
  <c r="O222" i="1"/>
  <c r="O358" i="1"/>
  <c r="O233" i="1"/>
  <c r="O247" i="1"/>
  <c r="O395" i="1"/>
  <c r="O210" i="1"/>
  <c r="O314" i="1"/>
  <c r="O296" i="1"/>
  <c r="C15" i="1"/>
  <c r="O238" i="1"/>
  <c r="O389" i="1"/>
  <c r="O226" i="1"/>
  <c r="O331" i="1"/>
  <c r="O285" i="1"/>
  <c r="O212" i="1"/>
  <c r="O209" i="1"/>
  <c r="O300" i="1"/>
  <c r="O305" i="1"/>
  <c r="O308" i="1"/>
  <c r="O264" i="1"/>
  <c r="O317" i="1"/>
  <c r="O231" i="1"/>
  <c r="O207" i="1"/>
  <c r="O356" i="1"/>
  <c r="O322" i="1"/>
  <c r="O313" i="1"/>
  <c r="O369" i="1"/>
  <c r="O345" i="1"/>
  <c r="O338" i="1"/>
  <c r="O326" i="1"/>
  <c r="O241" i="1"/>
  <c r="O376" i="1"/>
  <c r="O301" i="1"/>
  <c r="O405" i="1"/>
  <c r="O402" i="1"/>
  <c r="O223" i="1"/>
  <c r="O324" i="1"/>
  <c r="O360" i="1"/>
  <c r="O320" i="1"/>
  <c r="O404" i="1"/>
  <c r="O361" i="1"/>
  <c r="O224" i="1"/>
  <c r="O370" i="1"/>
  <c r="O393" i="1"/>
  <c r="O332" i="1"/>
  <c r="O311" i="1"/>
  <c r="O381" i="1"/>
  <c r="O203" i="1"/>
  <c r="O349" i="1"/>
  <c r="O392" i="1"/>
  <c r="O394" i="1"/>
  <c r="O270" i="1"/>
  <c r="O336" i="1"/>
  <c r="O204" i="1"/>
  <c r="O401" i="1"/>
  <c r="O316" i="1"/>
  <c r="O329" i="1"/>
  <c r="O251" i="1"/>
  <c r="O219" i="1"/>
  <c r="O215" i="1"/>
  <c r="O282" i="1"/>
  <c r="O216" i="1"/>
  <c r="O372" i="1"/>
  <c r="O298" i="1"/>
  <c r="O354" i="1"/>
  <c r="O390" i="1"/>
  <c r="O276" i="1"/>
  <c r="O379" i="1"/>
  <c r="O315" i="1"/>
  <c r="O294" i="1"/>
  <c r="O348" i="1"/>
  <c r="O334" i="1"/>
  <c r="O374" i="1"/>
  <c r="O350" i="1"/>
  <c r="O368" i="1"/>
  <c r="O227" i="1"/>
  <c r="O228" i="1"/>
  <c r="O246" i="1"/>
  <c r="O234" i="1"/>
  <c r="O391" i="1"/>
  <c r="O337" i="1"/>
  <c r="O343" i="1"/>
  <c r="O303" i="1"/>
  <c r="O304" i="1"/>
  <c r="O385" i="1"/>
  <c r="O309" i="1"/>
  <c r="O225" i="1"/>
  <c r="O386" i="1"/>
  <c r="O232" i="1"/>
  <c r="O295" i="1"/>
  <c r="O229" i="1"/>
  <c r="O380" i="1"/>
  <c r="O346" i="1"/>
  <c r="O362" i="1"/>
  <c r="O340" i="1"/>
  <c r="O363" i="1"/>
  <c r="O323" i="1"/>
  <c r="O347" i="1"/>
  <c r="O236" i="1"/>
  <c r="O397" i="1"/>
  <c r="O312" i="1"/>
  <c r="O388" i="1"/>
  <c r="O328" i="1"/>
  <c r="O339" i="1"/>
  <c r="O273" i="1"/>
  <c r="O321" i="1"/>
  <c r="O249" i="1"/>
  <c r="O235" i="1"/>
  <c r="O307" i="1"/>
  <c r="O384" i="1"/>
  <c r="O318" i="1"/>
  <c r="O237" i="1"/>
  <c r="O335" i="1"/>
  <c r="O357" i="1"/>
  <c r="O408" i="1"/>
  <c r="O287" i="1"/>
  <c r="O319" i="1"/>
  <c r="O278" i="1"/>
  <c r="O248" i="1"/>
  <c r="O211" i="1"/>
  <c r="O351" i="1"/>
  <c r="O277" i="1"/>
  <c r="O406" i="1"/>
  <c r="O208" i="1"/>
  <c r="O261" i="1"/>
  <c r="O373" i="1"/>
  <c r="O254" i="1"/>
  <c r="O403" i="1"/>
  <c r="O378" i="1"/>
  <c r="O375" i="1"/>
  <c r="O272" i="1"/>
  <c r="O400" i="1"/>
  <c r="O382" i="1"/>
  <c r="O230" i="1"/>
  <c r="O341" i="1"/>
  <c r="O291" i="1"/>
  <c r="O366" i="1"/>
  <c r="O355" i="1"/>
  <c r="O367" i="1"/>
  <c r="O302" i="1"/>
  <c r="O206" i="1"/>
  <c r="O387" i="1"/>
  <c r="O265" i="1"/>
  <c r="O218" i="1"/>
  <c r="O398" i="1"/>
  <c r="O213" i="1"/>
  <c r="O364" i="1"/>
  <c r="O217" i="1"/>
  <c r="O221" i="1"/>
  <c r="O220" i="1"/>
  <c r="O359" i="1"/>
  <c r="O383" i="1"/>
  <c r="C16" i="1"/>
  <c r="D18" i="1" s="1"/>
  <c r="J87" i="1"/>
  <c r="U87" i="1"/>
  <c r="I214" i="1"/>
  <c r="U214" i="1"/>
  <c r="I101" i="1"/>
  <c r="U101" i="1"/>
  <c r="K255" i="1"/>
  <c r="U255" i="1"/>
  <c r="I223" i="1"/>
  <c r="U223" i="1"/>
  <c r="R93" i="1"/>
  <c r="T93" i="1" s="1"/>
  <c r="R87" i="1"/>
  <c r="T87" i="1" s="1"/>
  <c r="R215" i="1"/>
  <c r="T215" i="1" s="1"/>
  <c r="R83" i="1"/>
  <c r="T83" i="1" s="1"/>
  <c r="J54" i="1"/>
  <c r="U54" i="1"/>
  <c r="J36" i="1"/>
  <c r="U36" i="1"/>
  <c r="K344" i="1"/>
  <c r="U344" i="1"/>
  <c r="I188" i="1"/>
  <c r="U188" i="1"/>
  <c r="I169" i="1"/>
  <c r="U169" i="1"/>
  <c r="K243" i="1"/>
  <c r="U243" i="1"/>
  <c r="I189" i="1"/>
  <c r="U189" i="1"/>
  <c r="R23" i="1"/>
  <c r="T23" i="1" s="1"/>
  <c r="I197" i="1"/>
  <c r="U197" i="1"/>
  <c r="K340" i="1"/>
  <c r="U340" i="1"/>
  <c r="I155" i="1"/>
  <c r="U155" i="1"/>
  <c r="J46" i="1"/>
  <c r="U46" i="1"/>
  <c r="R141" i="1"/>
  <c r="T141" i="1" s="1"/>
  <c r="I108" i="1"/>
  <c r="U108" i="1"/>
  <c r="R140" i="1"/>
  <c r="T140" i="1" s="1"/>
  <c r="R226" i="1"/>
  <c r="T226" i="1" s="1"/>
  <c r="R49" i="1"/>
  <c r="T49" i="1" s="1"/>
  <c r="R236" i="1"/>
  <c r="T236" i="1" s="1"/>
  <c r="R214" i="1"/>
  <c r="T214" i="1" s="1"/>
  <c r="R72" i="1"/>
  <c r="T72" i="1" s="1"/>
  <c r="R211" i="1"/>
  <c r="T211" i="1" s="1"/>
  <c r="R326" i="1"/>
  <c r="T326" i="1" s="1"/>
  <c r="J326" i="1"/>
  <c r="U326" i="1"/>
  <c r="I176" i="1"/>
  <c r="U176" i="1"/>
  <c r="U153" i="1"/>
  <c r="R153" i="1"/>
  <c r="T153" i="1" s="1"/>
  <c r="I96" i="1"/>
  <c r="U96" i="1"/>
  <c r="I247" i="1"/>
  <c r="U247" i="1"/>
  <c r="R142" i="1"/>
  <c r="T142" i="1" s="1"/>
  <c r="K332" i="1"/>
  <c r="U332" i="1"/>
  <c r="K316" i="1"/>
  <c r="U316" i="1"/>
  <c r="I121" i="1"/>
  <c r="U121" i="1"/>
  <c r="J209" i="1"/>
  <c r="U209" i="1"/>
  <c r="I172" i="1"/>
  <c r="U172" i="1"/>
  <c r="U116" i="1"/>
  <c r="I116" i="1"/>
  <c r="I191" i="1"/>
  <c r="U191" i="1"/>
  <c r="I178" i="1"/>
  <c r="U178" i="1"/>
  <c r="J34" i="1"/>
  <c r="U34" i="1"/>
  <c r="K299" i="1"/>
  <c r="U299" i="1"/>
  <c r="I219" i="1"/>
  <c r="U219" i="1"/>
  <c r="K242" i="1"/>
  <c r="U242" i="1"/>
  <c r="J37" i="1"/>
  <c r="U37" i="1"/>
  <c r="I109" i="1"/>
  <c r="U109" i="1"/>
  <c r="I136" i="1"/>
  <c r="U136" i="1"/>
  <c r="K256" i="1"/>
  <c r="U256" i="1"/>
  <c r="U128" i="1"/>
  <c r="R128" i="1"/>
  <c r="T128" i="1" s="1"/>
  <c r="U147" i="1"/>
  <c r="R147" i="1"/>
  <c r="T147" i="1" s="1"/>
  <c r="U112" i="1"/>
  <c r="R112" i="1"/>
  <c r="T112" i="1" s="1"/>
  <c r="I142" i="1"/>
  <c r="U142" i="1"/>
  <c r="I226" i="1"/>
  <c r="U226" i="1"/>
  <c r="R285" i="1"/>
  <c r="T285" i="1" s="1"/>
  <c r="R296" i="1"/>
  <c r="T296" i="1" s="1"/>
  <c r="R298" i="1"/>
  <c r="T298" i="1" s="1"/>
  <c r="R293" i="1"/>
  <c r="T293" i="1" s="1"/>
  <c r="K269" i="1"/>
  <c r="U269" i="1"/>
  <c r="I199" i="1"/>
  <c r="U199" i="1"/>
  <c r="I190" i="1"/>
  <c r="U190" i="1"/>
  <c r="J90" i="1"/>
  <c r="U90" i="1"/>
  <c r="I115" i="1"/>
  <c r="U115" i="1"/>
  <c r="R92" i="1"/>
  <c r="T92" i="1" s="1"/>
  <c r="R240" i="1"/>
  <c r="T240" i="1" s="1"/>
  <c r="U252" i="1"/>
  <c r="R252" i="1"/>
  <c r="T252" i="1" s="1"/>
  <c r="R307" i="1"/>
  <c r="T307" i="1" s="1"/>
  <c r="R45" i="1"/>
  <c r="T45" i="1" s="1"/>
  <c r="R246" i="1"/>
  <c r="T246" i="1" s="1"/>
  <c r="R206" i="1"/>
  <c r="T206" i="1" s="1"/>
  <c r="R43" i="1"/>
  <c r="T43" i="1" s="1"/>
  <c r="J261" i="1"/>
  <c r="U261" i="1"/>
  <c r="R91" i="1"/>
  <c r="T91" i="1" s="1"/>
  <c r="R338" i="1"/>
  <c r="T338" i="1" s="1"/>
  <c r="U331" i="1"/>
  <c r="J331" i="1"/>
  <c r="I194" i="1"/>
  <c r="U194" i="1"/>
  <c r="R265" i="1"/>
  <c r="T265" i="1" s="1"/>
  <c r="J40" i="1"/>
  <c r="U40" i="1"/>
  <c r="R27" i="1"/>
  <c r="T27" i="1" s="1"/>
  <c r="H22" i="1"/>
  <c r="U22" i="1"/>
  <c r="I100" i="1"/>
  <c r="U100" i="1"/>
  <c r="R136" i="1"/>
  <c r="T136" i="1" s="1"/>
  <c r="R256" i="1"/>
  <c r="T256" i="1" s="1"/>
  <c r="J88" i="1"/>
  <c r="U88" i="1"/>
  <c r="J336" i="1"/>
  <c r="U336" i="1"/>
  <c r="I187" i="1"/>
  <c r="U187" i="1"/>
  <c r="U164" i="1"/>
  <c r="R164" i="1"/>
  <c r="T164" i="1" s="1"/>
  <c r="U72" i="1"/>
  <c r="I72" i="1"/>
  <c r="J92" i="1"/>
  <c r="U92" i="1"/>
  <c r="K240" i="1"/>
  <c r="U240" i="1"/>
  <c r="K307" i="1"/>
  <c r="U307" i="1"/>
  <c r="J45" i="1"/>
  <c r="U45" i="1"/>
  <c r="J246" i="1"/>
  <c r="U246" i="1"/>
  <c r="J206" i="1"/>
  <c r="U206" i="1"/>
  <c r="J43" i="1"/>
  <c r="U43" i="1"/>
  <c r="J91" i="1"/>
  <c r="U91" i="1"/>
  <c r="K338" i="1"/>
  <c r="U338" i="1"/>
  <c r="K265" i="1"/>
  <c r="U265" i="1"/>
  <c r="I27" i="1"/>
  <c r="U27" i="1"/>
  <c r="I157" i="1"/>
  <c r="U157" i="1"/>
  <c r="U203" i="1"/>
  <c r="R203" i="1"/>
  <c r="T203" i="1" s="1"/>
  <c r="I215" i="1"/>
  <c r="U215" i="1"/>
  <c r="J236" i="1"/>
  <c r="U236" i="1"/>
  <c r="R333" i="1"/>
  <c r="T333" i="1" s="1"/>
  <c r="R319" i="1"/>
  <c r="T319" i="1" s="1"/>
  <c r="R334" i="1"/>
  <c r="T334" i="1" s="1"/>
  <c r="R183" i="1"/>
  <c r="T183" i="1" s="1"/>
  <c r="I94" i="1"/>
  <c r="U94" i="1"/>
  <c r="I353" i="1"/>
  <c r="U353" i="1"/>
  <c r="J84" i="1"/>
  <c r="U84" i="1"/>
  <c r="J50" i="1"/>
  <c r="U50" i="1"/>
  <c r="R323" i="1"/>
  <c r="T323" i="1" s="1"/>
  <c r="K300" i="1"/>
  <c r="U300" i="1"/>
  <c r="R154" i="1"/>
  <c r="T154" i="1" s="1"/>
  <c r="R224" i="1"/>
  <c r="T224" i="1" s="1"/>
  <c r="R196" i="1"/>
  <c r="T196" i="1" s="1"/>
  <c r="R167" i="1"/>
  <c r="T167" i="1" s="1"/>
  <c r="U348" i="1"/>
  <c r="K348" i="1"/>
  <c r="R201" i="1"/>
  <c r="T201" i="1" s="1"/>
  <c r="R51" i="1"/>
  <c r="T51" i="1" s="1"/>
  <c r="R258" i="1"/>
  <c r="T258" i="1" s="1"/>
  <c r="R55" i="1"/>
  <c r="T55" i="1" s="1"/>
  <c r="R82" i="1"/>
  <c r="T82" i="1" s="1"/>
  <c r="R341" i="1"/>
  <c r="T341" i="1" s="1"/>
  <c r="R193" i="1"/>
  <c r="T193" i="1" s="1"/>
  <c r="I138" i="1"/>
  <c r="U138" i="1"/>
  <c r="R126" i="1"/>
  <c r="T126" i="1" s="1"/>
  <c r="R268" i="1"/>
  <c r="T268" i="1" s="1"/>
  <c r="R149" i="1"/>
  <c r="T149" i="1" s="1"/>
  <c r="K320" i="1"/>
  <c r="U320" i="1"/>
  <c r="K356" i="1"/>
  <c r="U356" i="1"/>
  <c r="K351" i="1"/>
  <c r="U351" i="1"/>
  <c r="K354" i="1"/>
  <c r="U354" i="1"/>
  <c r="R157" i="1"/>
  <c r="T157" i="1" s="1"/>
  <c r="I218" i="1"/>
  <c r="U218" i="1"/>
  <c r="I97" i="1"/>
  <c r="U97" i="1"/>
  <c r="J213" i="1"/>
  <c r="U213" i="1"/>
  <c r="I221" i="1"/>
  <c r="U221" i="1"/>
  <c r="I93" i="1"/>
  <c r="U93" i="1"/>
  <c r="U117" i="1"/>
  <c r="R117" i="1"/>
  <c r="T117" i="1" s="1"/>
  <c r="I140" i="1"/>
  <c r="U140" i="1"/>
  <c r="J49" i="1"/>
  <c r="U49" i="1"/>
  <c r="I183" i="1"/>
  <c r="U183" i="1"/>
  <c r="K323" i="1"/>
  <c r="U323" i="1"/>
  <c r="I154" i="1"/>
  <c r="U154" i="1"/>
  <c r="U224" i="1"/>
  <c r="I224" i="1"/>
  <c r="I196" i="1"/>
  <c r="U196" i="1"/>
  <c r="I167" i="1"/>
  <c r="U167" i="1"/>
  <c r="I201" i="1"/>
  <c r="U201" i="1"/>
  <c r="J51" i="1"/>
  <c r="U51" i="1"/>
  <c r="U258" i="1"/>
  <c r="K258" i="1"/>
  <c r="J55" i="1"/>
  <c r="U55" i="1"/>
  <c r="J82" i="1"/>
  <c r="U82" i="1"/>
  <c r="K341" i="1"/>
  <c r="U341" i="1"/>
  <c r="I193" i="1"/>
  <c r="U193" i="1"/>
  <c r="I126" i="1"/>
  <c r="U126" i="1"/>
  <c r="K268" i="1"/>
  <c r="U268" i="1"/>
  <c r="I149" i="1"/>
  <c r="U149" i="1"/>
  <c r="J211" i="1"/>
  <c r="U211" i="1"/>
  <c r="R272" i="1"/>
  <c r="T272" i="1" s="1"/>
  <c r="I170" i="1"/>
  <c r="U170" i="1"/>
  <c r="I202" i="1"/>
  <c r="U202" i="1"/>
  <c r="I30" i="1"/>
  <c r="U30" i="1"/>
  <c r="J42" i="1"/>
  <c r="U42" i="1"/>
  <c r="K337" i="1"/>
  <c r="U337" i="1"/>
  <c r="J83" i="1"/>
  <c r="U83" i="1"/>
  <c r="U220" i="1"/>
  <c r="R220" i="1"/>
  <c r="T220" i="1" s="1"/>
  <c r="U23" i="1"/>
  <c r="H23" i="1"/>
  <c r="I141" i="1"/>
  <c r="U141" i="1"/>
  <c r="J85" i="1"/>
  <c r="U85" i="1"/>
  <c r="U24" i="1"/>
  <c r="H24" i="1"/>
  <c r="K253" i="1"/>
  <c r="U253" i="1"/>
  <c r="I63" i="1"/>
  <c r="U63" i="1"/>
  <c r="K274" i="1"/>
  <c r="U274" i="1"/>
  <c r="I125" i="1"/>
  <c r="U125" i="1"/>
  <c r="K260" i="1"/>
  <c r="U260" i="1"/>
  <c r="I182" i="1"/>
  <c r="U182" i="1"/>
  <c r="K347" i="1"/>
  <c r="U347" i="1"/>
  <c r="J52" i="1"/>
  <c r="U52" i="1"/>
  <c r="J330" i="1"/>
  <c r="U330" i="1"/>
  <c r="K324" i="1"/>
  <c r="U324" i="1"/>
  <c r="K327" i="1"/>
  <c r="U327" i="1"/>
  <c r="R312" i="1"/>
  <c r="T312" i="1" s="1"/>
  <c r="R321" i="1"/>
  <c r="T321" i="1" s="1"/>
  <c r="K333" i="1"/>
  <c r="U333" i="1"/>
  <c r="K312" i="1"/>
  <c r="U312" i="1"/>
  <c r="U321" i="1"/>
  <c r="K321" i="1"/>
  <c r="J319" i="1"/>
  <c r="U319" i="1"/>
  <c r="K334" i="1"/>
  <c r="U334" i="1"/>
  <c r="J285" i="1"/>
  <c r="U285" i="1"/>
  <c r="J296" i="1"/>
  <c r="U296" i="1"/>
  <c r="J298" i="1"/>
  <c r="U298" i="1"/>
  <c r="K293" i="1"/>
  <c r="U293" i="1"/>
  <c r="R313" i="1"/>
  <c r="T313" i="1" s="1"/>
  <c r="R301" i="1"/>
  <c r="T301" i="1" s="1"/>
  <c r="K309" i="1"/>
  <c r="U309" i="1"/>
  <c r="U310" i="1"/>
  <c r="I310" i="1"/>
  <c r="K317" i="1"/>
  <c r="U317" i="1"/>
  <c r="K313" i="1"/>
  <c r="U313" i="1"/>
  <c r="J301" i="1"/>
  <c r="U301" i="1"/>
  <c r="K318" i="1"/>
  <c r="U318" i="1"/>
  <c r="K311" i="1"/>
  <c r="U311" i="1"/>
  <c r="J272" i="1"/>
  <c r="U272" i="1"/>
  <c r="R275" i="1"/>
  <c r="T275" i="1" s="1"/>
  <c r="R280" i="1"/>
  <c r="T280" i="1" s="1"/>
  <c r="R304" i="1"/>
  <c r="T304" i="1" s="1"/>
  <c r="R277" i="1"/>
  <c r="T277" i="1" s="1"/>
  <c r="R283" i="1"/>
  <c r="T283" i="1" s="1"/>
  <c r="K275" i="1"/>
  <c r="U275" i="1"/>
  <c r="K280" i="1"/>
  <c r="U280" i="1"/>
  <c r="K304" i="1"/>
  <c r="U304" i="1"/>
  <c r="R306" i="1"/>
  <c r="T306" i="1" s="1"/>
  <c r="R314" i="1"/>
  <c r="T314" i="1" s="1"/>
  <c r="R308" i="1"/>
  <c r="T308" i="1" s="1"/>
  <c r="K277" i="1"/>
  <c r="U277" i="1"/>
  <c r="K283" i="1"/>
  <c r="U283" i="1"/>
  <c r="K306" i="1"/>
  <c r="U306" i="1"/>
  <c r="U314" i="1"/>
  <c r="K314" i="1"/>
  <c r="J308" i="1"/>
  <c r="U308" i="1"/>
  <c r="E5" i="2"/>
  <c r="E4" i="2"/>
  <c r="N119" i="13"/>
  <c r="N206" i="13"/>
  <c r="N45" i="13"/>
  <c r="N73" i="13"/>
  <c r="N178" i="13"/>
  <c r="N38" i="13"/>
  <c r="N126" i="13"/>
  <c r="N191" i="13"/>
  <c r="N151" i="13"/>
  <c r="N40" i="13"/>
  <c r="N189" i="13"/>
  <c r="N243" i="13"/>
  <c r="N158" i="13"/>
  <c r="N224" i="13"/>
  <c r="N174" i="13"/>
  <c r="N225" i="13"/>
  <c r="N182" i="13"/>
  <c r="N233" i="13"/>
  <c r="N214" i="13"/>
  <c r="N42" i="13"/>
  <c r="N109" i="13"/>
  <c r="N164" i="13"/>
  <c r="N133" i="13"/>
  <c r="N188" i="13"/>
  <c r="N141" i="13"/>
  <c r="N196" i="13"/>
  <c r="N149" i="13"/>
  <c r="N220" i="13"/>
  <c r="N55" i="13"/>
  <c r="N29" i="13"/>
  <c r="N106" i="13"/>
  <c r="N137" i="13"/>
  <c r="N22" i="13"/>
  <c r="N103" i="13"/>
  <c r="N190" i="13"/>
  <c r="N147" i="13"/>
  <c r="N74" i="13"/>
  <c r="N105" i="13"/>
  <c r="N72" i="13"/>
  <c r="N64" i="13"/>
  <c r="N77" i="13"/>
  <c r="N239" i="13"/>
  <c r="N85" i="13"/>
  <c r="N83" i="13"/>
  <c r="N93" i="13"/>
  <c r="N128" i="13"/>
  <c r="N101" i="13"/>
  <c r="N163" i="13"/>
  <c r="N205" i="13"/>
  <c r="N167" i="13"/>
  <c r="N213" i="13"/>
  <c r="N155" i="13"/>
  <c r="N221" i="13"/>
  <c r="N187" i="13"/>
  <c r="N229" i="13"/>
  <c r="N195" i="13"/>
  <c r="N21" i="13"/>
  <c r="N48" i="13"/>
  <c r="N154" i="13"/>
  <c r="N234" i="13"/>
  <c r="N102" i="13"/>
  <c r="N23" i="13"/>
  <c r="N108" i="13"/>
  <c r="N117" i="13"/>
  <c r="N201" i="13"/>
  <c r="N202" i="13"/>
  <c r="N70" i="13"/>
  <c r="N238" i="13"/>
  <c r="N43" i="13"/>
  <c r="N237" i="13"/>
  <c r="N203" i="13"/>
  <c r="N91" i="13"/>
  <c r="N211" i="13"/>
  <c r="N136" i="13"/>
  <c r="N120" i="13"/>
  <c r="N231" i="13"/>
  <c r="N30" i="13"/>
  <c r="N228" i="13"/>
  <c r="N71" i="13"/>
  <c r="N240" i="13"/>
  <c r="N95" i="13"/>
  <c r="N27" i="13"/>
  <c r="N135" i="13"/>
  <c r="N59" i="13"/>
  <c r="N82" i="13"/>
  <c r="N113" i="13"/>
  <c r="N218" i="13"/>
  <c r="N79" i="13"/>
  <c r="N166" i="13"/>
  <c r="N92" i="13"/>
  <c r="N32" i="13"/>
  <c r="N181" i="13"/>
  <c r="N241" i="13"/>
  <c r="N46" i="13"/>
  <c r="N134" i="13"/>
  <c r="N199" i="13"/>
  <c r="N122" i="13"/>
  <c r="N159" i="13"/>
  <c r="N162" i="13"/>
  <c r="N160" i="13"/>
  <c r="N186" i="13"/>
  <c r="N179" i="13"/>
  <c r="N226" i="13"/>
  <c r="N180" i="13"/>
  <c r="N140" i="13"/>
  <c r="N215" i="13"/>
  <c r="N156" i="13"/>
  <c r="N223" i="13"/>
  <c r="N24" i="13"/>
  <c r="N146" i="13"/>
  <c r="N177" i="13"/>
  <c r="N63" i="13"/>
  <c r="N143" i="13"/>
  <c r="N28" i="13"/>
  <c r="N66" i="13"/>
  <c r="N97" i="13"/>
  <c r="N51" i="13"/>
  <c r="N50" i="13"/>
  <c r="N111" i="13"/>
  <c r="N198" i="13"/>
  <c r="N175" i="13"/>
  <c r="N31" i="13"/>
  <c r="N88" i="13"/>
  <c r="N76" i="13"/>
  <c r="N107" i="13"/>
  <c r="N100" i="13"/>
  <c r="N183" i="13"/>
  <c r="N132" i="13"/>
  <c r="N207" i="13"/>
  <c r="N129" i="13"/>
  <c r="N35" i="13"/>
  <c r="N145" i="13"/>
  <c r="N104" i="13"/>
  <c r="N153" i="13"/>
  <c r="N210" i="13"/>
  <c r="N78" i="13"/>
  <c r="N127" i="13"/>
  <c r="N84" i="13"/>
  <c r="N53" i="13"/>
  <c r="N130" i="13"/>
  <c r="N161" i="13"/>
  <c r="N80" i="13"/>
  <c r="N204" i="13"/>
  <c r="N47" i="13"/>
  <c r="N60" i="13"/>
  <c r="N171" i="13"/>
  <c r="N65" i="13"/>
  <c r="N115" i="13"/>
  <c r="N81" i="13"/>
  <c r="N176" i="13"/>
  <c r="N89" i="13"/>
  <c r="N232" i="13"/>
  <c r="N121" i="13"/>
  <c r="N236" i="13"/>
  <c r="N94" i="13"/>
  <c r="N200" i="13"/>
  <c r="N110" i="13"/>
  <c r="N209" i="13"/>
  <c r="N118" i="13"/>
  <c r="N216" i="13"/>
  <c r="N150" i="13"/>
  <c r="N217" i="13"/>
  <c r="N90" i="13"/>
  <c r="N39" i="13"/>
  <c r="N169" i="13"/>
  <c r="N227" i="13"/>
  <c r="N168" i="13"/>
  <c r="N37" i="13"/>
  <c r="N123" i="13"/>
  <c r="N172" i="13"/>
  <c r="N68" i="13"/>
  <c r="N62" i="13"/>
  <c r="N125" i="13"/>
  <c r="N49" i="13"/>
  <c r="N86" i="13"/>
  <c r="N36" i="13"/>
  <c r="N131" i="13"/>
  <c r="N230" i="13"/>
  <c r="N170" i="13"/>
  <c r="N52" i="13"/>
  <c r="N99" i="13"/>
  <c r="N165" i="13"/>
  <c r="N197" i="13"/>
  <c r="N26" i="13"/>
  <c r="N98" i="13"/>
  <c r="N148" i="13"/>
  <c r="N235" i="13"/>
  <c r="N208" i="13"/>
  <c r="N185" i="13"/>
  <c r="N193" i="13"/>
  <c r="N112" i="13"/>
  <c r="N56" i="13"/>
  <c r="N124" i="13"/>
  <c r="N87" i="13"/>
  <c r="N138" i="13"/>
  <c r="N157" i="13"/>
  <c r="N173" i="13"/>
  <c r="N242" i="13"/>
  <c r="N58" i="13"/>
  <c r="N144" i="13"/>
  <c r="N54" i="13"/>
  <c r="N212" i="13"/>
  <c r="N67" i="13"/>
  <c r="N41" i="13"/>
  <c r="N184" i="13"/>
  <c r="N44" i="13"/>
  <c r="N152" i="13"/>
  <c r="N192" i="13"/>
  <c r="N69" i="13"/>
  <c r="N116" i="13"/>
  <c r="N25" i="13"/>
  <c r="N33" i="13"/>
  <c r="N96" i="13"/>
  <c r="N75" i="13"/>
  <c r="N142" i="13"/>
  <c r="N139" i="13"/>
  <c r="N57" i="13"/>
  <c r="N61" i="13"/>
  <c r="N34" i="13"/>
  <c r="N114" i="13"/>
  <c r="N219" i="13"/>
  <c r="N222" i="13"/>
  <c r="N194" i="13"/>
  <c r="N101" i="6"/>
  <c r="N159" i="6"/>
  <c r="N217" i="6"/>
  <c r="N84" i="6"/>
  <c r="N142" i="6"/>
  <c r="N208" i="6"/>
  <c r="N106" i="6"/>
  <c r="N61" i="6"/>
  <c r="N119" i="6"/>
  <c r="N177" i="6"/>
  <c r="N154" i="6"/>
  <c r="N30" i="6"/>
  <c r="N96" i="6"/>
  <c r="N155" i="6"/>
  <c r="N172" i="6"/>
  <c r="N149" i="6"/>
  <c r="N207" i="6"/>
  <c r="N43" i="6"/>
  <c r="N124" i="6"/>
  <c r="N182" i="6"/>
  <c r="N245" i="6"/>
  <c r="N58" i="6"/>
  <c r="N131" i="6"/>
  <c r="N34" i="6"/>
  <c r="N45" i="6"/>
  <c r="N167" i="6"/>
  <c r="N67" i="6"/>
  <c r="N141" i="6"/>
  <c r="N132" i="6"/>
  <c r="N190" i="6"/>
  <c r="N25" i="6"/>
  <c r="N122" i="6"/>
  <c r="N181" i="6"/>
  <c r="N240" i="6"/>
  <c r="N75" i="6"/>
  <c r="N92" i="6"/>
  <c r="N150" i="6"/>
  <c r="N216" i="6"/>
  <c r="N170" i="6"/>
  <c r="N69" i="6"/>
  <c r="N127" i="6"/>
  <c r="N185" i="6"/>
  <c r="N218" i="6"/>
  <c r="N180" i="6"/>
  <c r="N243" i="6"/>
  <c r="N73" i="6"/>
  <c r="N138" i="6"/>
  <c r="N222" i="6"/>
  <c r="N56" i="6"/>
  <c r="N115" i="6"/>
  <c r="N39" i="6"/>
  <c r="N104" i="6"/>
  <c r="N161" i="6"/>
  <c r="N220" i="6"/>
  <c r="N198" i="6"/>
  <c r="N65" i="6"/>
  <c r="N114" i="6"/>
  <c r="N68" i="6"/>
  <c r="N95" i="6"/>
  <c r="N123" i="6"/>
  <c r="N117" i="6"/>
  <c r="N144" i="6"/>
  <c r="N196" i="6"/>
  <c r="N224" i="6"/>
  <c r="N187" i="6"/>
  <c r="N246" i="6"/>
  <c r="N41" i="6"/>
  <c r="N90" i="6"/>
  <c r="N214" i="6"/>
  <c r="N242" i="6"/>
  <c r="N164" i="6"/>
  <c r="N191" i="6"/>
  <c r="N219" i="6"/>
  <c r="N52" i="6"/>
  <c r="N79" i="6"/>
  <c r="N107" i="6"/>
  <c r="N93" i="6"/>
  <c r="N120" i="6"/>
  <c r="N202" i="6"/>
  <c r="N38" i="6"/>
  <c r="N195" i="6"/>
  <c r="N200" i="6"/>
  <c r="N235" i="6"/>
  <c r="N37" i="6"/>
  <c r="N64" i="6"/>
  <c r="N244" i="6"/>
  <c r="N78" i="6"/>
  <c r="N105" i="6"/>
  <c r="N28" i="6"/>
  <c r="N55" i="6"/>
  <c r="N83" i="6"/>
  <c r="N233" i="6"/>
  <c r="N32" i="6"/>
  <c r="N50" i="6"/>
  <c r="N116" i="6"/>
  <c r="N143" i="6"/>
  <c r="N171" i="6"/>
  <c r="N157" i="6"/>
  <c r="N184" i="6"/>
  <c r="N162" i="6"/>
  <c r="N71" i="6"/>
  <c r="N223" i="6"/>
  <c r="N226" i="6"/>
  <c r="N40" i="6"/>
  <c r="N230" i="6"/>
  <c r="N192" i="6"/>
  <c r="N26" i="6"/>
  <c r="N47" i="6"/>
  <c r="N234" i="6"/>
  <c r="N62" i="6"/>
  <c r="N89" i="6"/>
  <c r="N148" i="6"/>
  <c r="N111" i="6"/>
  <c r="N139" i="6"/>
  <c r="N125" i="6"/>
  <c r="N88" i="6"/>
  <c r="N130" i="6"/>
  <c r="N94" i="6"/>
  <c r="N57" i="6"/>
  <c r="N44" i="6"/>
  <c r="N213" i="6"/>
  <c r="N176" i="6"/>
  <c r="N98" i="6"/>
  <c r="N23" i="6"/>
  <c r="N209" i="6"/>
  <c r="N72" i="6"/>
  <c r="N204" i="6"/>
  <c r="N168" i="6"/>
  <c r="N232" i="6"/>
  <c r="N166" i="6"/>
  <c r="N126" i="6"/>
  <c r="N153" i="6"/>
  <c r="N212" i="6"/>
  <c r="N175" i="6"/>
  <c r="N203" i="6"/>
  <c r="N189" i="6"/>
  <c r="N152" i="6"/>
  <c r="N210" i="6"/>
  <c r="N158" i="6"/>
  <c r="N121" i="6"/>
  <c r="N108" i="6"/>
  <c r="N46" i="6"/>
  <c r="N237" i="6"/>
  <c r="N60" i="6"/>
  <c r="N87" i="6"/>
  <c r="N51" i="6"/>
  <c r="N97" i="6"/>
  <c r="N70" i="6"/>
  <c r="N193" i="6"/>
  <c r="N33" i="6"/>
  <c r="N199" i="6"/>
  <c r="N31" i="6"/>
  <c r="N66" i="6"/>
  <c r="N49" i="6"/>
  <c r="N227" i="6"/>
  <c r="N241" i="6"/>
  <c r="N137" i="6"/>
  <c r="N151" i="6"/>
  <c r="N82" i="6"/>
  <c r="N109" i="6"/>
  <c r="N229" i="6"/>
  <c r="N128" i="6"/>
  <c r="N146" i="6"/>
  <c r="N113" i="6"/>
  <c r="N63" i="6"/>
  <c r="N77" i="6"/>
  <c r="N201" i="6"/>
  <c r="N215" i="6"/>
  <c r="N140" i="6"/>
  <c r="N134" i="6"/>
  <c r="N35" i="6"/>
  <c r="N59" i="6"/>
  <c r="N156" i="6"/>
  <c r="N147" i="6"/>
  <c r="N160" i="6"/>
  <c r="N21" i="6"/>
  <c r="N228" i="6"/>
  <c r="N81" i="6"/>
  <c r="N129" i="6"/>
  <c r="N42" i="6"/>
  <c r="N239" i="6"/>
  <c r="N225" i="6"/>
  <c r="N211" i="6"/>
  <c r="N221" i="6"/>
  <c r="N85" i="6"/>
  <c r="N178" i="6"/>
  <c r="N145" i="6"/>
  <c r="N163" i="6"/>
  <c r="N173" i="6"/>
  <c r="N53" i="6"/>
  <c r="N22" i="6"/>
  <c r="N36" i="6"/>
  <c r="N27" i="6"/>
  <c r="N110" i="6"/>
  <c r="N188" i="6"/>
  <c r="N179" i="6"/>
  <c r="N103" i="6"/>
  <c r="N186" i="6"/>
  <c r="N206" i="6"/>
  <c r="N86" i="6"/>
  <c r="N100" i="6"/>
  <c r="N91" i="6"/>
  <c r="N174" i="6"/>
  <c r="N29" i="6"/>
  <c r="N236" i="6"/>
  <c r="N136" i="6"/>
  <c r="N205" i="6"/>
  <c r="N80" i="6"/>
  <c r="N183" i="6"/>
  <c r="N133" i="6"/>
  <c r="N194" i="6"/>
  <c r="N48" i="6"/>
  <c r="N54" i="6"/>
  <c r="N76" i="6"/>
  <c r="N102" i="6"/>
  <c r="N99" i="6"/>
  <c r="N24" i="6"/>
  <c r="N197" i="6"/>
  <c r="N231" i="6"/>
  <c r="N112" i="6"/>
  <c r="N118" i="6"/>
  <c r="N238" i="6"/>
  <c r="N169" i="6"/>
  <c r="N74" i="6"/>
  <c r="N165" i="6"/>
  <c r="N135" i="6"/>
  <c r="M242" i="10"/>
  <c r="M185" i="10"/>
  <c r="M117" i="10"/>
  <c r="M210" i="10"/>
  <c r="M217" i="10"/>
  <c r="M149" i="10"/>
  <c r="M44" i="10"/>
  <c r="M139" i="10"/>
  <c r="M30" i="10"/>
  <c r="M148" i="10"/>
  <c r="M191" i="10"/>
  <c r="M77" i="10"/>
  <c r="M36" i="10"/>
  <c r="M84" i="10"/>
  <c r="M171" i="10"/>
  <c r="M31" i="10"/>
  <c r="M7" i="10"/>
  <c r="E4" i="10" s="1"/>
  <c r="M230" i="10"/>
  <c r="M52" i="10"/>
  <c r="M223" i="10"/>
  <c r="M111" i="10"/>
  <c r="M33" i="10"/>
  <c r="M181" i="10"/>
  <c r="M70" i="10"/>
  <c r="M72" i="10"/>
  <c r="M213" i="10"/>
  <c r="M140" i="10"/>
  <c r="M24" i="10"/>
  <c r="M26" i="10"/>
  <c r="M63" i="10"/>
  <c r="M79" i="10"/>
  <c r="M163" i="10"/>
  <c r="M46" i="10"/>
  <c r="M172" i="10"/>
  <c r="M101" i="10"/>
  <c r="M59" i="10"/>
  <c r="M99" i="10"/>
  <c r="M188" i="10"/>
  <c r="M108" i="10"/>
  <c r="M231" i="10"/>
  <c r="M203" i="10"/>
  <c r="M37" i="10"/>
  <c r="M129" i="10"/>
  <c r="M60" i="10"/>
  <c r="M239" i="10"/>
  <c r="M174" i="10"/>
  <c r="M23" i="10"/>
  <c r="M207" i="10"/>
  <c r="M206" i="10"/>
  <c r="M53" i="10"/>
  <c r="M137" i="10"/>
  <c r="M237" i="10"/>
  <c r="M122" i="10"/>
  <c r="M42" i="10"/>
  <c r="M71" i="10"/>
  <c r="M173" i="10"/>
  <c r="M25" i="10"/>
  <c r="M169" i="10"/>
  <c r="M120" i="10"/>
  <c r="M154" i="10"/>
  <c r="M109" i="10"/>
  <c r="M21" i="10"/>
  <c r="M47" i="10"/>
  <c r="M114" i="10"/>
  <c r="M54" i="10"/>
  <c r="M147" i="10"/>
  <c r="M82" i="10"/>
  <c r="M89" i="10"/>
  <c r="M179" i="10"/>
  <c r="M87" i="10"/>
  <c r="M190" i="10"/>
  <c r="M180" i="10"/>
  <c r="M183" i="10"/>
  <c r="M218" i="10"/>
  <c r="M126" i="10"/>
  <c r="M168" i="10"/>
  <c r="M119" i="10"/>
  <c r="M222" i="10"/>
  <c r="M244" i="10"/>
  <c r="M215" i="10"/>
  <c r="M55" i="10"/>
  <c r="M240" i="10"/>
  <c r="M27" i="10"/>
  <c r="M170" i="10"/>
  <c r="M166" i="10"/>
  <c r="M104" i="10"/>
  <c r="M28" i="10"/>
  <c r="M131" i="10"/>
  <c r="M164" i="10"/>
  <c r="M45" i="10"/>
  <c r="M115" i="10"/>
  <c r="M102" i="10"/>
  <c r="M95" i="10"/>
  <c r="M241" i="10"/>
  <c r="M226" i="10"/>
  <c r="M176" i="10"/>
  <c r="M177" i="10"/>
  <c r="M162" i="10"/>
  <c r="M113" i="10"/>
  <c r="M112" i="10"/>
  <c r="M32" i="10"/>
  <c r="M78" i="10"/>
  <c r="M125" i="10"/>
  <c r="M145" i="10"/>
  <c r="M233" i="10"/>
  <c r="M121" i="10"/>
  <c r="M146" i="10"/>
  <c r="M85" i="10"/>
  <c r="M65" i="10"/>
  <c r="M61" i="10"/>
  <c r="M22" i="10"/>
  <c r="M110" i="10"/>
  <c r="M143" i="10"/>
  <c r="M76" i="10"/>
  <c r="M157" i="10"/>
  <c r="M38" i="10"/>
  <c r="M93" i="10"/>
  <c r="M81" i="10"/>
  <c r="M41" i="10"/>
  <c r="M187" i="10"/>
  <c r="M105" i="10"/>
  <c r="M86" i="10"/>
  <c r="M68" i="10"/>
  <c r="M94" i="10"/>
  <c r="M136" i="10"/>
  <c r="M198" i="10"/>
  <c r="M57" i="10"/>
  <c r="M216" i="10"/>
  <c r="M67" i="10"/>
  <c r="M238" i="10"/>
  <c r="M62" i="10"/>
  <c r="M106" i="10"/>
  <c r="M184" i="10"/>
  <c r="M66" i="10"/>
  <c r="M88" i="10"/>
  <c r="M49" i="10"/>
  <c r="M234" i="10"/>
  <c r="M197" i="10"/>
  <c r="M29" i="10"/>
  <c r="M35" i="10"/>
  <c r="M98" i="10"/>
  <c r="M182" i="10"/>
  <c r="M243" i="10"/>
  <c r="M165" i="10"/>
  <c r="M227" i="10"/>
  <c r="M64" i="10"/>
  <c r="M175" i="10"/>
  <c r="M245" i="10"/>
  <c r="M142" i="10"/>
  <c r="M48" i="10"/>
  <c r="M58" i="10"/>
  <c r="M156" i="10"/>
  <c r="M50" i="10"/>
  <c r="M189" i="10"/>
  <c r="M39" i="10"/>
  <c r="M151" i="10"/>
  <c r="M221" i="10"/>
  <c r="M159" i="10"/>
  <c r="M141" i="10"/>
  <c r="M160" i="10"/>
  <c r="M205" i="10"/>
  <c r="M220" i="10"/>
  <c r="M178" i="10"/>
  <c r="M194" i="10"/>
  <c r="M161" i="10"/>
  <c r="M235" i="10"/>
  <c r="M75" i="10"/>
  <c r="M236" i="10"/>
  <c r="M229" i="10"/>
  <c r="M208" i="10"/>
  <c r="M83" i="10"/>
  <c r="M225" i="10"/>
  <c r="M224" i="10"/>
  <c r="M127" i="10"/>
  <c r="M90" i="10"/>
  <c r="M186" i="10"/>
  <c r="M118" i="10"/>
  <c r="M193" i="10"/>
  <c r="M132" i="10"/>
  <c r="M202" i="10"/>
  <c r="M199" i="10"/>
  <c r="M150" i="10"/>
  <c r="M201" i="10"/>
  <c r="M209" i="10"/>
  <c r="M192" i="10"/>
  <c r="M155" i="10"/>
  <c r="M167" i="10"/>
  <c r="M134" i="10"/>
  <c r="M43" i="10"/>
  <c r="M219" i="10"/>
  <c r="M96" i="10"/>
  <c r="M152" i="10"/>
  <c r="M91" i="10"/>
  <c r="M116" i="10"/>
  <c r="M144" i="10"/>
  <c r="M195" i="10"/>
  <c r="M74" i="10"/>
  <c r="M128" i="10"/>
  <c r="M232" i="10"/>
  <c r="M123" i="10"/>
  <c r="M40" i="10"/>
  <c r="M80" i="10"/>
  <c r="M211" i="10"/>
  <c r="M103" i="10"/>
  <c r="M97" i="10"/>
  <c r="M200" i="10"/>
  <c r="M212" i="10"/>
  <c r="M130" i="10"/>
  <c r="M133" i="10"/>
  <c r="M228" i="10"/>
  <c r="M124" i="10"/>
  <c r="M138" i="10"/>
  <c r="M51" i="10"/>
  <c r="M34" i="10"/>
  <c r="M196" i="10"/>
  <c r="M246" i="10"/>
  <c r="M56" i="10"/>
  <c r="M135" i="10"/>
  <c r="M107" i="10"/>
  <c r="M92" i="10"/>
  <c r="M204" i="10"/>
  <c r="M69" i="10"/>
  <c r="M158" i="10"/>
  <c r="M73" i="10"/>
  <c r="M100" i="10"/>
  <c r="M153" i="10"/>
  <c r="M214" i="10"/>
  <c r="O76" i="6"/>
  <c r="O134" i="6"/>
  <c r="O69" i="6"/>
  <c r="O135" i="6"/>
  <c r="O182" i="6"/>
  <c r="O73" i="6"/>
  <c r="O98" i="6"/>
  <c r="O110" i="6"/>
  <c r="O240" i="6"/>
  <c r="O210" i="6"/>
  <c r="O30" i="6"/>
  <c r="O184" i="6"/>
  <c r="O239" i="6"/>
  <c r="O181" i="6"/>
  <c r="O128" i="6"/>
  <c r="O37" i="6"/>
  <c r="O103" i="6"/>
  <c r="O38" i="6"/>
  <c r="O212" i="6"/>
  <c r="O199" i="6"/>
  <c r="O35" i="6"/>
  <c r="O132" i="6"/>
  <c r="O143" i="6"/>
  <c r="O209" i="6"/>
  <c r="O60" i="6"/>
  <c r="O63" i="6"/>
  <c r="O153" i="6"/>
  <c r="O130" i="6"/>
  <c r="O214" i="6"/>
  <c r="O97" i="6"/>
  <c r="O39" i="6"/>
  <c r="O166" i="6"/>
  <c r="O94" i="6"/>
  <c r="O201" i="6"/>
  <c r="O77" i="6"/>
  <c r="O176" i="6"/>
  <c r="O66" i="6"/>
  <c r="O215" i="6"/>
  <c r="O179" i="6"/>
  <c r="O126" i="6"/>
  <c r="O221" i="6"/>
  <c r="O84" i="6"/>
  <c r="O87" i="6"/>
  <c r="O169" i="6"/>
  <c r="O242" i="6"/>
  <c r="O238" i="6"/>
  <c r="O113" i="6"/>
  <c r="O246" i="6"/>
  <c r="O158" i="6"/>
  <c r="O57" i="6"/>
  <c r="O218" i="6"/>
  <c r="O225" i="6"/>
  <c r="O160" i="6"/>
  <c r="O219" i="6"/>
  <c r="O204" i="6"/>
  <c r="O108" i="6"/>
  <c r="O71" i="6"/>
  <c r="O127" i="6"/>
  <c r="O163" i="6"/>
  <c r="O22" i="6"/>
  <c r="O145" i="6"/>
  <c r="O228" i="6"/>
  <c r="O120" i="6"/>
  <c r="O42" i="6"/>
  <c r="O159" i="6"/>
  <c r="O165" i="6"/>
  <c r="O236" i="6"/>
  <c r="O124" i="6"/>
  <c r="O104" i="6"/>
  <c r="O146" i="6"/>
  <c r="O55" i="6"/>
  <c r="O107" i="6"/>
  <c r="O173" i="6"/>
  <c r="O89" i="6"/>
  <c r="O156" i="6"/>
  <c r="O64" i="6"/>
  <c r="O74" i="6"/>
  <c r="O189" i="6"/>
  <c r="O136" i="6"/>
  <c r="O195" i="6"/>
  <c r="O117" i="6"/>
  <c r="O80" i="6"/>
  <c r="O139" i="6"/>
  <c r="O45" i="6"/>
  <c r="O24" i="6"/>
  <c r="O83" i="6"/>
  <c r="O116" i="6"/>
  <c r="O119" i="6"/>
  <c r="O193" i="6"/>
  <c r="O58" i="6"/>
  <c r="O133" i="6"/>
  <c r="O47" i="6"/>
  <c r="O52" i="6"/>
  <c r="O43" i="6"/>
  <c r="O151" i="6"/>
  <c r="O244" i="6"/>
  <c r="O59" i="6"/>
  <c r="O109" i="6"/>
  <c r="O41" i="6"/>
  <c r="O92" i="6"/>
  <c r="O243" i="6"/>
  <c r="O202" i="6"/>
  <c r="O23" i="6"/>
  <c r="O245" i="6"/>
  <c r="O53" i="6"/>
  <c r="O224" i="6"/>
  <c r="O114" i="6"/>
  <c r="O140" i="6"/>
  <c r="O197" i="6"/>
  <c r="O40" i="6"/>
  <c r="O220" i="6"/>
  <c r="O171" i="6"/>
  <c r="O56" i="6"/>
  <c r="O93" i="6"/>
  <c r="O123" i="6"/>
  <c r="O54" i="6"/>
  <c r="O105" i="6"/>
  <c r="O180" i="6"/>
  <c r="O144" i="6"/>
  <c r="O154" i="6"/>
  <c r="O111" i="6"/>
  <c r="O147" i="6"/>
  <c r="O141" i="6"/>
  <c r="O65" i="6"/>
  <c r="O101" i="6"/>
  <c r="O102" i="6"/>
  <c r="O168" i="6"/>
  <c r="O157" i="6"/>
  <c r="O231" i="6"/>
  <c r="O25" i="6"/>
  <c r="O46" i="6"/>
  <c r="O187" i="6"/>
  <c r="O142" i="6"/>
  <c r="O229" i="6"/>
  <c r="O29" i="6"/>
  <c r="O208" i="6"/>
  <c r="O122" i="6"/>
  <c r="O183" i="6"/>
  <c r="O211" i="6"/>
  <c r="O86" i="6"/>
  <c r="O129" i="6"/>
  <c r="O233" i="6"/>
  <c r="O230" i="6"/>
  <c r="O232" i="6"/>
  <c r="O190" i="6"/>
  <c r="O162" i="6"/>
  <c r="O217" i="6"/>
  <c r="O79" i="6"/>
  <c r="O26" i="6"/>
  <c r="O222" i="6"/>
  <c r="O67" i="6"/>
  <c r="O205" i="6"/>
  <c r="O49" i="6"/>
  <c r="O100" i="6"/>
  <c r="O88" i="6"/>
  <c r="O234" i="6"/>
  <c r="O174" i="6"/>
  <c r="O27" i="6"/>
  <c r="O70" i="6"/>
  <c r="O36" i="6"/>
  <c r="O137" i="6"/>
  <c r="O207" i="6"/>
  <c r="O148" i="6"/>
  <c r="O51" i="6"/>
  <c r="O227" i="6"/>
  <c r="O106" i="6"/>
  <c r="O167" i="6"/>
  <c r="O131" i="6"/>
  <c r="O62" i="6"/>
  <c r="O177" i="6"/>
  <c r="O188" i="6"/>
  <c r="O152" i="6"/>
  <c r="O50" i="6"/>
  <c r="O31" i="6"/>
  <c r="O91" i="6"/>
  <c r="O198" i="6"/>
  <c r="O61" i="6"/>
  <c r="O99" i="6"/>
  <c r="O48" i="6"/>
  <c r="O85" i="6"/>
  <c r="O115" i="6"/>
  <c r="O192" i="6"/>
  <c r="O194" i="6"/>
  <c r="O235" i="6"/>
  <c r="O138" i="6"/>
  <c r="O150" i="6"/>
  <c r="O237" i="6"/>
  <c r="O125" i="6"/>
  <c r="O216" i="6"/>
  <c r="O186" i="6"/>
  <c r="O191" i="6"/>
  <c r="O155" i="6"/>
  <c r="O44" i="6"/>
  <c r="O149" i="6"/>
  <c r="O223" i="6"/>
  <c r="O112" i="6"/>
  <c r="O118" i="6"/>
  <c r="O226" i="6"/>
  <c r="O33" i="6"/>
  <c r="O164" i="6"/>
  <c r="O72" i="6"/>
  <c r="O90" i="6"/>
  <c r="O95" i="6"/>
  <c r="O75" i="6"/>
  <c r="O213" i="6"/>
  <c r="O121" i="6"/>
  <c r="O28" i="6"/>
  <c r="O32" i="6"/>
  <c r="O82" i="6"/>
  <c r="O21" i="6"/>
  <c r="O96" i="6"/>
  <c r="O172" i="6"/>
  <c r="O200" i="6"/>
  <c r="O34" i="6"/>
  <c r="O241" i="6"/>
  <c r="O170" i="6"/>
  <c r="O178" i="6"/>
  <c r="O175" i="6"/>
  <c r="O206" i="6"/>
  <c r="O78" i="6"/>
  <c r="O68" i="6"/>
  <c r="O185" i="6"/>
  <c r="O161" i="6"/>
  <c r="O81" i="6"/>
  <c r="O203" i="6"/>
  <c r="O196" i="6"/>
  <c r="N27" i="10"/>
  <c r="N111" i="10"/>
  <c r="N32" i="10"/>
  <c r="N34" i="10"/>
  <c r="N64" i="10"/>
  <c r="N223" i="10"/>
  <c r="N213" i="10"/>
  <c r="N204" i="10"/>
  <c r="N144" i="10"/>
  <c r="N53" i="10"/>
  <c r="N202" i="10"/>
  <c r="N44" i="10"/>
  <c r="N154" i="10"/>
  <c r="N169" i="10"/>
  <c r="N230" i="10"/>
  <c r="N117" i="10"/>
  <c r="N108" i="10"/>
  <c r="N57" i="10"/>
  <c r="N58" i="10"/>
  <c r="N139" i="10"/>
  <c r="N66" i="10"/>
  <c r="N193" i="10"/>
  <c r="N210" i="10"/>
  <c r="N24" i="10"/>
  <c r="N123" i="10"/>
  <c r="N120" i="10"/>
  <c r="N41" i="10"/>
  <c r="N151" i="10"/>
  <c r="N125" i="10"/>
  <c r="N116" i="10"/>
  <c r="N67" i="10"/>
  <c r="N38" i="10"/>
  <c r="N198" i="10"/>
  <c r="N147" i="10"/>
  <c r="N130" i="10"/>
  <c r="N145" i="10"/>
  <c r="N99" i="10"/>
  <c r="N61" i="10"/>
  <c r="N143" i="10"/>
  <c r="N62" i="10"/>
  <c r="N95" i="10"/>
  <c r="N102" i="10"/>
  <c r="N191" i="10"/>
  <c r="N245" i="10"/>
  <c r="N236" i="10"/>
  <c r="N176" i="10"/>
  <c r="N22" i="10"/>
  <c r="N36" i="10"/>
  <c r="N195" i="10"/>
  <c r="N74" i="10"/>
  <c r="N217" i="10"/>
  <c r="N189" i="10"/>
  <c r="N180" i="10"/>
  <c r="N141" i="10"/>
  <c r="N132" i="10"/>
  <c r="N78" i="10"/>
  <c r="N45" i="10"/>
  <c r="N194" i="10"/>
  <c r="N209" i="10"/>
  <c r="N26" i="10"/>
  <c r="N93" i="10"/>
  <c r="N84" i="10"/>
  <c r="N77" i="10"/>
  <c r="N159" i="10"/>
  <c r="N166" i="10"/>
  <c r="N238" i="10"/>
  <c r="N98" i="10"/>
  <c r="N113" i="10"/>
  <c r="N240" i="10"/>
  <c r="N129" i="10"/>
  <c r="N101" i="10"/>
  <c r="N215" i="10"/>
  <c r="N192" i="10"/>
  <c r="N150" i="10"/>
  <c r="N188" i="10"/>
  <c r="N229" i="10"/>
  <c r="N183" i="10"/>
  <c r="N231" i="10"/>
  <c r="N214" i="10"/>
  <c r="N21" i="10"/>
  <c r="N170" i="10"/>
  <c r="N185" i="10"/>
  <c r="N122" i="10"/>
  <c r="N137" i="10"/>
  <c r="N65" i="10"/>
  <c r="N85" i="10"/>
  <c r="N76" i="10"/>
  <c r="N206" i="10"/>
  <c r="N222" i="10"/>
  <c r="N75" i="10"/>
  <c r="N89" i="10"/>
  <c r="N237" i="10"/>
  <c r="N228" i="10"/>
  <c r="N168" i="10"/>
  <c r="N70" i="10"/>
  <c r="N103" i="10"/>
  <c r="N110" i="10"/>
  <c r="N115" i="10"/>
  <c r="N160" i="10"/>
  <c r="N161" i="10"/>
  <c r="N178" i="10"/>
  <c r="N55" i="10"/>
  <c r="N91" i="10"/>
  <c r="N96" i="10"/>
  <c r="N25" i="10"/>
  <c r="N119" i="10"/>
  <c r="N69" i="10"/>
  <c r="N107" i="10"/>
  <c r="N33" i="10"/>
  <c r="N205" i="10"/>
  <c r="N136" i="10"/>
  <c r="N50" i="10"/>
  <c r="N239" i="10"/>
  <c r="N148" i="10"/>
  <c r="N100" i="10"/>
  <c r="N52" i="10"/>
  <c r="N177" i="10"/>
  <c r="N94" i="10"/>
  <c r="N29" i="10"/>
  <c r="N88" i="10"/>
  <c r="N227" i="10"/>
  <c r="N49" i="10"/>
  <c r="N86" i="10"/>
  <c r="N175" i="10"/>
  <c r="N127" i="10"/>
  <c r="N155" i="10"/>
  <c r="N81" i="10"/>
  <c r="N48" i="10"/>
  <c r="N63" i="10"/>
  <c r="N233" i="10"/>
  <c r="N181" i="10"/>
  <c r="N112" i="10"/>
  <c r="N211" i="10"/>
  <c r="N126" i="10"/>
  <c r="N197" i="10"/>
  <c r="N220" i="10"/>
  <c r="N128" i="10"/>
  <c r="N163" i="10"/>
  <c r="N43" i="10"/>
  <c r="N235" i="10"/>
  <c r="N142" i="10"/>
  <c r="N60" i="10"/>
  <c r="N105" i="10"/>
  <c r="N226" i="10"/>
  <c r="N114" i="10"/>
  <c r="N124" i="10"/>
  <c r="N225" i="10"/>
  <c r="N35" i="10"/>
  <c r="N131" i="10"/>
  <c r="N79" i="10"/>
  <c r="N59" i="10"/>
  <c r="N40" i="10"/>
  <c r="N80" i="10"/>
  <c r="N212" i="10"/>
  <c r="N46" i="10"/>
  <c r="N167" i="10"/>
  <c r="N30" i="10"/>
  <c r="N219" i="10"/>
  <c r="N158" i="10"/>
  <c r="N23" i="10"/>
  <c r="N47" i="10"/>
  <c r="N186" i="10"/>
  <c r="N51" i="10"/>
  <c r="N208" i="10"/>
  <c r="N153" i="10"/>
  <c r="N104" i="10"/>
  <c r="N172" i="10"/>
  <c r="N199" i="10"/>
  <c r="N243" i="10"/>
  <c r="N224" i="10"/>
  <c r="N190" i="10"/>
  <c r="N234" i="10"/>
  <c r="N39" i="10"/>
  <c r="N68" i="10"/>
  <c r="N28" i="10"/>
  <c r="N173" i="10"/>
  <c r="N207" i="10"/>
  <c r="N174" i="10"/>
  <c r="N92" i="10"/>
  <c r="N156" i="10"/>
  <c r="N87" i="10"/>
  <c r="N83" i="10"/>
  <c r="N106" i="10"/>
  <c r="N149" i="10"/>
  <c r="N109" i="10"/>
  <c r="N241" i="10"/>
  <c r="N165" i="10"/>
  <c r="N203" i="10"/>
  <c r="N121" i="10"/>
  <c r="N140" i="10"/>
  <c r="N218" i="10"/>
  <c r="N42" i="10"/>
  <c r="N73" i="10"/>
  <c r="N97" i="10"/>
  <c r="N37" i="10"/>
  <c r="N72" i="10"/>
  <c r="N164" i="10"/>
  <c r="N171" i="10"/>
  <c r="N242" i="10"/>
  <c r="N152" i="10"/>
  <c r="N201" i="10"/>
  <c r="N157" i="10"/>
  <c r="N71" i="10"/>
  <c r="N118" i="10"/>
  <c r="N182" i="10"/>
  <c r="N200" i="10"/>
  <c r="N138" i="10"/>
  <c r="N162" i="10"/>
  <c r="N133" i="10"/>
  <c r="N56" i="10"/>
  <c r="N221" i="10"/>
  <c r="N54" i="10"/>
  <c r="N90" i="10"/>
  <c r="N187" i="10"/>
  <c r="N246" i="10"/>
  <c r="N232" i="10"/>
  <c r="N82" i="10"/>
  <c r="N244" i="10"/>
  <c r="N31" i="10"/>
  <c r="N196" i="10"/>
  <c r="N134" i="10"/>
  <c r="N146" i="10"/>
  <c r="N179" i="10"/>
  <c r="N216" i="10"/>
  <c r="N135" i="10"/>
  <c r="N184" i="10"/>
  <c r="M134" i="8"/>
  <c r="M26" i="8"/>
  <c r="M242" i="8"/>
  <c r="M37" i="8"/>
  <c r="M144" i="8"/>
  <c r="M36" i="8"/>
  <c r="M234" i="8"/>
  <c r="M173" i="8"/>
  <c r="M81" i="8"/>
  <c r="M172" i="8"/>
  <c r="M131" i="8"/>
  <c r="M32" i="8"/>
  <c r="M122" i="8"/>
  <c r="M87" i="8"/>
  <c r="M197" i="8"/>
  <c r="M105" i="8"/>
  <c r="M196" i="8"/>
  <c r="M225" i="8"/>
  <c r="M56" i="8"/>
  <c r="M146" i="8"/>
  <c r="M183" i="8"/>
  <c r="M136" i="8"/>
  <c r="M168" i="8"/>
  <c r="M34" i="8"/>
  <c r="M124" i="8"/>
  <c r="M240" i="8"/>
  <c r="M195" i="8"/>
  <c r="M198" i="8"/>
  <c r="M90" i="8"/>
  <c r="M238" i="8"/>
  <c r="M101" i="8"/>
  <c r="M208" i="8"/>
  <c r="M100" i="8"/>
  <c r="M191" i="8"/>
  <c r="M30" i="8"/>
  <c r="M145" i="8"/>
  <c r="M107" i="8"/>
  <c r="M135" i="8"/>
  <c r="M96" i="8"/>
  <c r="M186" i="8"/>
  <c r="M91" i="8"/>
  <c r="M54" i="8"/>
  <c r="M169" i="8"/>
  <c r="M203" i="8"/>
  <c r="M222" i="8"/>
  <c r="M120" i="8"/>
  <c r="M210" i="8"/>
  <c r="M187" i="8"/>
  <c r="M193" i="8"/>
  <c r="M223" i="8"/>
  <c r="M92" i="8"/>
  <c r="M179" i="8"/>
  <c r="M67" i="8"/>
  <c r="M227" i="8"/>
  <c r="M104" i="8"/>
  <c r="M21" i="8"/>
  <c r="M128" i="8"/>
  <c r="M218" i="8"/>
  <c r="M219" i="8"/>
  <c r="M22" i="8"/>
  <c r="M137" i="8"/>
  <c r="M75" i="8"/>
  <c r="M103" i="8"/>
  <c r="M158" i="8"/>
  <c r="M50" i="8"/>
  <c r="M115" i="8"/>
  <c r="M117" i="8"/>
  <c r="M25" i="8"/>
  <c r="M116" i="8"/>
  <c r="M221" i="8"/>
  <c r="M182" i="8"/>
  <c r="M74" i="8"/>
  <c r="M211" i="8"/>
  <c r="M141" i="8"/>
  <c r="M49" i="8"/>
  <c r="M140" i="8"/>
  <c r="M241" i="8"/>
  <c r="M244" i="8"/>
  <c r="M143" i="8"/>
  <c r="M159" i="8"/>
  <c r="M157" i="8"/>
  <c r="M40" i="8"/>
  <c r="M129" i="8"/>
  <c r="M213" i="8"/>
  <c r="M121" i="8"/>
  <c r="M212" i="8"/>
  <c r="M39" i="8"/>
  <c r="M214" i="8"/>
  <c r="M106" i="8"/>
  <c r="M23" i="8"/>
  <c r="M45" i="8"/>
  <c r="M152" i="8"/>
  <c r="M44" i="8"/>
  <c r="M243" i="8"/>
  <c r="M102" i="8"/>
  <c r="M217" i="8"/>
  <c r="M111" i="8"/>
  <c r="M69" i="8"/>
  <c r="M176" i="8"/>
  <c r="M68" i="8"/>
  <c r="M63" i="8"/>
  <c r="M126" i="8"/>
  <c r="M239" i="8"/>
  <c r="M207" i="8"/>
  <c r="M29" i="8"/>
  <c r="M61" i="8"/>
  <c r="M142" i="8"/>
  <c r="M33" i="8"/>
  <c r="M98" i="8"/>
  <c r="M188" i="8"/>
  <c r="M236" i="8"/>
  <c r="M199" i="8"/>
  <c r="M70" i="8"/>
  <c r="M233" i="8"/>
  <c r="M80" i="8"/>
  <c r="M27" i="8"/>
  <c r="M216" i="8"/>
  <c r="M220" i="8"/>
  <c r="M58" i="8"/>
  <c r="M133" i="8"/>
  <c r="M132" i="8"/>
  <c r="M190" i="8"/>
  <c r="M229" i="8"/>
  <c r="M110" i="8"/>
  <c r="M66" i="8"/>
  <c r="M119" i="8"/>
  <c r="M171" i="8"/>
  <c r="M64" i="8"/>
  <c r="M215" i="8"/>
  <c r="M73" i="8"/>
  <c r="M99" i="8"/>
  <c r="M209" i="8"/>
  <c r="M53" i="8"/>
  <c r="M52" i="8"/>
  <c r="M118" i="8"/>
  <c r="M175" i="8"/>
  <c r="M184" i="8"/>
  <c r="M95" i="8"/>
  <c r="M60" i="8"/>
  <c r="M230" i="8"/>
  <c r="M72" i="8"/>
  <c r="M123" i="8"/>
  <c r="M192" i="8"/>
  <c r="M127" i="8"/>
  <c r="M201" i="8"/>
  <c r="M7" i="8"/>
  <c r="E4" i="8" s="1"/>
  <c r="M114" i="8"/>
  <c r="M181" i="8"/>
  <c r="M180" i="8"/>
  <c r="M48" i="8"/>
  <c r="M151" i="8"/>
  <c r="M113" i="8"/>
  <c r="M228" i="8"/>
  <c r="M31" i="8"/>
  <c r="M206" i="8"/>
  <c r="M162" i="8"/>
  <c r="M57" i="8"/>
  <c r="M35" i="8"/>
  <c r="M42" i="8"/>
  <c r="M178" i="8"/>
  <c r="M38" i="8"/>
  <c r="M139" i="8"/>
  <c r="M112" i="8"/>
  <c r="M155" i="8"/>
  <c r="M177" i="8"/>
  <c r="M235" i="8"/>
  <c r="M93" i="8"/>
  <c r="M65" i="8"/>
  <c r="M43" i="8"/>
  <c r="M185" i="8"/>
  <c r="M237" i="8"/>
  <c r="M170" i="8"/>
  <c r="M109" i="8"/>
  <c r="M108" i="8"/>
  <c r="M166" i="8"/>
  <c r="M147" i="8"/>
  <c r="M41" i="8"/>
  <c r="M232" i="8"/>
  <c r="M82" i="8"/>
  <c r="M78" i="8"/>
  <c r="M200" i="8"/>
  <c r="M156" i="8"/>
  <c r="M71" i="8"/>
  <c r="M154" i="8"/>
  <c r="M165" i="8"/>
  <c r="M164" i="8"/>
  <c r="M94" i="8"/>
  <c r="M79" i="8"/>
  <c r="M160" i="8"/>
  <c r="M245" i="8"/>
  <c r="M231" i="8"/>
  <c r="M77" i="8"/>
  <c r="M76" i="8"/>
  <c r="M28" i="8"/>
  <c r="M51" i="8"/>
  <c r="M189" i="8"/>
  <c r="M46" i="8"/>
  <c r="M149" i="8"/>
  <c r="M148" i="8"/>
  <c r="M150" i="8"/>
  <c r="M83" i="8"/>
  <c r="M88" i="8"/>
  <c r="M59" i="8"/>
  <c r="M153" i="8"/>
  <c r="M167" i="8"/>
  <c r="M202" i="8"/>
  <c r="M62" i="8"/>
  <c r="M226" i="8"/>
  <c r="M246" i="8"/>
  <c r="M174" i="8"/>
  <c r="M130" i="8"/>
  <c r="M194" i="8"/>
  <c r="M163" i="8"/>
  <c r="M84" i="8"/>
  <c r="M205" i="8"/>
  <c r="M47" i="8"/>
  <c r="M224" i="8"/>
  <c r="M55" i="8"/>
  <c r="M97" i="8"/>
  <c r="M204" i="8"/>
  <c r="M125" i="8"/>
  <c r="M161" i="8"/>
  <c r="M85" i="8"/>
  <c r="M86" i="8"/>
  <c r="M24" i="8"/>
  <c r="M89" i="8"/>
  <c r="M138" i="8"/>
  <c r="O189" i="13"/>
  <c r="O65" i="13"/>
  <c r="O222" i="13"/>
  <c r="O111" i="13"/>
  <c r="O120" i="13"/>
  <c r="O170" i="13"/>
  <c r="O157" i="13"/>
  <c r="O31" i="13"/>
  <c r="O206" i="13"/>
  <c r="O21" i="13"/>
  <c r="O26" i="13"/>
  <c r="O126" i="13"/>
  <c r="O66" i="13"/>
  <c r="O118" i="13"/>
  <c r="O90" i="13"/>
  <c r="O179" i="13"/>
  <c r="O98" i="13"/>
  <c r="O228" i="13"/>
  <c r="O122" i="13"/>
  <c r="O235" i="13"/>
  <c r="O130" i="13"/>
  <c r="O41" i="13"/>
  <c r="O29" i="13"/>
  <c r="O62" i="13"/>
  <c r="O37" i="13"/>
  <c r="O107" i="13"/>
  <c r="O61" i="13"/>
  <c r="O183" i="13"/>
  <c r="O106" i="13"/>
  <c r="O193" i="13"/>
  <c r="O69" i="13"/>
  <c r="O108" i="13"/>
  <c r="O32" i="13"/>
  <c r="O233" i="13"/>
  <c r="O74" i="13"/>
  <c r="O161" i="13"/>
  <c r="O159" i="13"/>
  <c r="O143" i="13"/>
  <c r="O152" i="13"/>
  <c r="O78" i="13"/>
  <c r="O54" i="13"/>
  <c r="O175" i="13"/>
  <c r="O84" i="13"/>
  <c r="O236" i="13"/>
  <c r="O92" i="13"/>
  <c r="O49" i="13"/>
  <c r="O116" i="13"/>
  <c r="O123" i="13"/>
  <c r="O124" i="13"/>
  <c r="O142" i="13"/>
  <c r="O148" i="13"/>
  <c r="O146" i="13"/>
  <c r="O156" i="13"/>
  <c r="O171" i="13"/>
  <c r="O180" i="13"/>
  <c r="O186" i="13"/>
  <c r="O45" i="13"/>
  <c r="O50" i="13"/>
  <c r="O133" i="13"/>
  <c r="O172" i="13"/>
  <c r="O196" i="13"/>
  <c r="O155" i="13"/>
  <c r="O138" i="13"/>
  <c r="O225" i="13"/>
  <c r="O35" i="13"/>
  <c r="O76" i="13"/>
  <c r="O216" i="13"/>
  <c r="O202" i="13"/>
  <c r="O23" i="13"/>
  <c r="O194" i="13"/>
  <c r="O47" i="13"/>
  <c r="O210" i="13"/>
  <c r="O55" i="13"/>
  <c r="O218" i="13"/>
  <c r="O81" i="13"/>
  <c r="O226" i="13"/>
  <c r="O89" i="13"/>
  <c r="O241" i="13"/>
  <c r="O113" i="13"/>
  <c r="O243" i="13"/>
  <c r="O121" i="13"/>
  <c r="O25" i="13"/>
  <c r="O145" i="13"/>
  <c r="O75" i="13"/>
  <c r="O59" i="13"/>
  <c r="O100" i="13"/>
  <c r="O240" i="13"/>
  <c r="O114" i="13"/>
  <c r="O201" i="13"/>
  <c r="O238" i="13"/>
  <c r="O27" i="13"/>
  <c r="O68" i="13"/>
  <c r="O208" i="13"/>
  <c r="O229" i="13"/>
  <c r="O105" i="13"/>
  <c r="O158" i="13"/>
  <c r="O56" i="13"/>
  <c r="O200" i="13"/>
  <c r="O43" i="13"/>
  <c r="O224" i="13"/>
  <c r="O51" i="13"/>
  <c r="O232" i="13"/>
  <c r="O77" i="13"/>
  <c r="O83" i="13"/>
  <c r="O85" i="13"/>
  <c r="O102" i="13"/>
  <c r="O109" i="13"/>
  <c r="O182" i="13"/>
  <c r="O117" i="13"/>
  <c r="O188" i="13"/>
  <c r="O141" i="13"/>
  <c r="O198" i="13"/>
  <c r="O125" i="13"/>
  <c r="O190" i="13"/>
  <c r="O58" i="13"/>
  <c r="O93" i="13"/>
  <c r="O154" i="13"/>
  <c r="O169" i="13"/>
  <c r="O149" i="13"/>
  <c r="O173" i="13"/>
  <c r="O181" i="13"/>
  <c r="O205" i="13"/>
  <c r="O213" i="13"/>
  <c r="O28" i="13"/>
  <c r="O36" i="13"/>
  <c r="O60" i="13"/>
  <c r="O103" i="13"/>
  <c r="O197" i="13"/>
  <c r="O227" i="13"/>
  <c r="O71" i="13"/>
  <c r="O101" i="13"/>
  <c r="O163" i="13"/>
  <c r="O153" i="13"/>
  <c r="O177" i="13"/>
  <c r="O185" i="13"/>
  <c r="O209" i="13"/>
  <c r="O217" i="13"/>
  <c r="O34" i="13"/>
  <c r="O42" i="13"/>
  <c r="O64" i="13"/>
  <c r="O129" i="13"/>
  <c r="O38" i="13"/>
  <c r="O166" i="13"/>
  <c r="O97" i="13"/>
  <c r="O79" i="13"/>
  <c r="O70" i="13"/>
  <c r="O191" i="13"/>
  <c r="O199" i="13"/>
  <c r="O215" i="13"/>
  <c r="O223" i="13"/>
  <c r="O48" i="13"/>
  <c r="O115" i="13"/>
  <c r="O134" i="13"/>
  <c r="O147" i="13"/>
  <c r="O242" i="13"/>
  <c r="O234" i="13"/>
  <c r="O165" i="13"/>
  <c r="O195" i="13"/>
  <c r="O214" i="13"/>
  <c r="O119" i="13"/>
  <c r="O187" i="13"/>
  <c r="O168" i="13"/>
  <c r="O52" i="13"/>
  <c r="O86" i="13"/>
  <c r="O82" i="13"/>
  <c r="O63" i="13"/>
  <c r="O139" i="13"/>
  <c r="O128" i="13"/>
  <c r="O237" i="13"/>
  <c r="O231" i="13"/>
  <c r="O53" i="13"/>
  <c r="O221" i="13"/>
  <c r="O140" i="13"/>
  <c r="O72" i="13"/>
  <c r="O24" i="13"/>
  <c r="O33" i="13"/>
  <c r="O151" i="13"/>
  <c r="O211" i="13"/>
  <c r="O30" i="13"/>
  <c r="O137" i="13"/>
  <c r="O132" i="13"/>
  <c r="O88" i="13"/>
  <c r="O94" i="13"/>
  <c r="O104" i="13"/>
  <c r="O67" i="13"/>
  <c r="O178" i="13"/>
  <c r="O46" i="13"/>
  <c r="O44" i="13"/>
  <c r="O135" i="13"/>
  <c r="O204" i="13"/>
  <c r="O167" i="13"/>
  <c r="O131" i="13"/>
  <c r="O112" i="13"/>
  <c r="O144" i="13"/>
  <c r="O87" i="13"/>
  <c r="O136" i="13"/>
  <c r="O99" i="13"/>
  <c r="O176" i="13"/>
  <c r="O110" i="13"/>
  <c r="O96" i="13"/>
  <c r="O91" i="13"/>
  <c r="O219" i="13"/>
  <c r="O184" i="13"/>
  <c r="O212" i="13"/>
  <c r="O220" i="13"/>
  <c r="O203" i="13"/>
  <c r="O207" i="13"/>
  <c r="O57" i="13"/>
  <c r="O150" i="13"/>
  <c r="O22" i="13"/>
  <c r="O80" i="13"/>
  <c r="O239" i="13"/>
  <c r="O39" i="13"/>
  <c r="O192" i="13"/>
  <c r="O95" i="13"/>
  <c r="O174" i="13"/>
  <c r="O230" i="13"/>
  <c r="O164" i="13"/>
  <c r="O162" i="13"/>
  <c r="O40" i="13"/>
  <c r="O73" i="13"/>
  <c r="O127" i="13"/>
  <c r="O160" i="13"/>
  <c r="N86" i="8"/>
  <c r="N201" i="8"/>
  <c r="N51" i="8"/>
  <c r="N69" i="8"/>
  <c r="N176" i="8"/>
  <c r="N68" i="8"/>
  <c r="N67" i="8"/>
  <c r="N53" i="8"/>
  <c r="N57" i="8"/>
  <c r="N46" i="8"/>
  <c r="N128" i="8"/>
  <c r="N205" i="8"/>
  <c r="N28" i="8"/>
  <c r="N232" i="8"/>
  <c r="N154" i="8"/>
  <c r="N245" i="8"/>
  <c r="N162" i="8"/>
  <c r="N71" i="8"/>
  <c r="N178" i="8"/>
  <c r="N103" i="8"/>
  <c r="N82" i="8"/>
  <c r="N99" i="8"/>
  <c r="N209" i="8"/>
  <c r="N240" i="8"/>
  <c r="N113" i="8"/>
  <c r="N59" i="8"/>
  <c r="N200" i="8"/>
  <c r="N55" i="8"/>
  <c r="N150" i="8"/>
  <c r="N42" i="8"/>
  <c r="N23" i="8"/>
  <c r="N133" i="8"/>
  <c r="N41" i="8"/>
  <c r="N132" i="8"/>
  <c r="N39" i="8"/>
  <c r="N61" i="8"/>
  <c r="N145" i="8"/>
  <c r="N134" i="8"/>
  <c r="N216" i="8"/>
  <c r="N38" i="8"/>
  <c r="N116" i="8"/>
  <c r="N239" i="8"/>
  <c r="N44" i="8"/>
  <c r="N241" i="8"/>
  <c r="N52" i="8"/>
  <c r="N43" i="8"/>
  <c r="N60" i="8"/>
  <c r="N107" i="8"/>
  <c r="N186" i="8"/>
  <c r="N135" i="8"/>
  <c r="N98" i="8"/>
  <c r="N131" i="8"/>
  <c r="N217" i="8"/>
  <c r="N63" i="8"/>
  <c r="N121" i="8"/>
  <c r="N91" i="8"/>
  <c r="N80" i="8"/>
  <c r="N170" i="8"/>
  <c r="N227" i="8"/>
  <c r="N54" i="8"/>
  <c r="N169" i="8"/>
  <c r="N207" i="8"/>
  <c r="N203" i="8"/>
  <c r="N30" i="8"/>
  <c r="N90" i="8"/>
  <c r="N109" i="8"/>
  <c r="N185" i="8"/>
  <c r="N104" i="8"/>
  <c r="N246" i="8"/>
  <c r="N206" i="8"/>
  <c r="N212" i="8"/>
  <c r="N24" i="8"/>
  <c r="N47" i="8"/>
  <c r="N32" i="8"/>
  <c r="N111" i="8"/>
  <c r="N126" i="8"/>
  <c r="N156" i="8"/>
  <c r="N141" i="8"/>
  <c r="N84" i="8"/>
  <c r="N171" i="8"/>
  <c r="N210" i="8"/>
  <c r="N220" i="8"/>
  <c r="N122" i="8"/>
  <c r="N224" i="8"/>
  <c r="N37" i="8"/>
  <c r="N144" i="8"/>
  <c r="N36" i="8"/>
  <c r="N159" i="8"/>
  <c r="N118" i="8"/>
  <c r="N234" i="8"/>
  <c r="N179" i="8"/>
  <c r="N45" i="8"/>
  <c r="N110" i="8"/>
  <c r="N77" i="8"/>
  <c r="N189" i="8"/>
  <c r="N50" i="8"/>
  <c r="N25" i="8"/>
  <c r="N87" i="8"/>
  <c r="N120" i="8"/>
  <c r="N83" i="8"/>
  <c r="N136" i="8"/>
  <c r="N115" i="8"/>
  <c r="N152" i="8"/>
  <c r="N147" i="8"/>
  <c r="N56" i="8"/>
  <c r="N143" i="8"/>
  <c r="N142" i="8"/>
  <c r="N172" i="8"/>
  <c r="N181" i="8"/>
  <c r="N92" i="8"/>
  <c r="N225" i="8"/>
  <c r="N218" i="8"/>
  <c r="N221" i="8"/>
  <c r="N101" i="8"/>
  <c r="N208" i="8"/>
  <c r="N100" i="8"/>
  <c r="N195" i="8"/>
  <c r="N182" i="8"/>
  <c r="N74" i="8"/>
  <c r="N151" i="8"/>
  <c r="N125" i="8"/>
  <c r="N198" i="8"/>
  <c r="N157" i="8"/>
  <c r="N70" i="8"/>
  <c r="N130" i="8"/>
  <c r="N129" i="8"/>
  <c r="N155" i="8"/>
  <c r="N33" i="8"/>
  <c r="N119" i="8"/>
  <c r="N49" i="8"/>
  <c r="N183" i="8"/>
  <c r="N65" i="8"/>
  <c r="N215" i="8"/>
  <c r="N160" i="8"/>
  <c r="N211" i="8"/>
  <c r="N64" i="8"/>
  <c r="N175" i="8"/>
  <c r="N166" i="8"/>
  <c r="N180" i="8"/>
  <c r="N222" i="8"/>
  <c r="N108" i="8"/>
  <c r="N228" i="8"/>
  <c r="N165" i="8"/>
  <c r="N73" i="8"/>
  <c r="N164" i="8"/>
  <c r="N167" i="8"/>
  <c r="N48" i="8"/>
  <c r="N138" i="8"/>
  <c r="N123" i="8"/>
  <c r="N213" i="8"/>
  <c r="N88" i="8"/>
  <c r="N85" i="8"/>
  <c r="N158" i="8"/>
  <c r="N29" i="8"/>
  <c r="N26" i="8"/>
  <c r="N127" i="8"/>
  <c r="N153" i="8"/>
  <c r="N187" i="8"/>
  <c r="N161" i="8"/>
  <c r="N219" i="8"/>
  <c r="N177" i="8"/>
  <c r="N229" i="8"/>
  <c r="N81" i="8"/>
  <c r="N223" i="8"/>
  <c r="N184" i="8"/>
  <c r="N233" i="8"/>
  <c r="N72" i="8"/>
  <c r="N235" i="8"/>
  <c r="N174" i="8"/>
  <c r="N188" i="8"/>
  <c r="N137" i="8"/>
  <c r="N202" i="8"/>
  <c r="N173" i="8"/>
  <c r="N243" i="8"/>
  <c r="N236" i="8"/>
  <c r="N238" i="8"/>
  <c r="N244" i="8"/>
  <c r="N106" i="8"/>
  <c r="N196" i="8"/>
  <c r="N21" i="8"/>
  <c r="N62" i="8"/>
  <c r="N102" i="8"/>
  <c r="N139" i="8"/>
  <c r="N163" i="8"/>
  <c r="N79" i="8"/>
  <c r="N31" i="8"/>
  <c r="N40" i="8"/>
  <c r="N34" i="8"/>
  <c r="N66" i="8"/>
  <c r="N89" i="8"/>
  <c r="N96" i="8"/>
  <c r="N231" i="8"/>
  <c r="N230" i="8"/>
  <c r="N97" i="8"/>
  <c r="N124" i="8"/>
  <c r="N148" i="8"/>
  <c r="N194" i="8"/>
  <c r="N242" i="8"/>
  <c r="N75" i="8"/>
  <c r="N94" i="8"/>
  <c r="N117" i="8"/>
  <c r="N191" i="8"/>
  <c r="N35" i="8"/>
  <c r="N27" i="8"/>
  <c r="N237" i="8"/>
  <c r="N197" i="8"/>
  <c r="N149" i="8"/>
  <c r="N190" i="8"/>
  <c r="N78" i="8"/>
  <c r="N93" i="8"/>
  <c r="N199" i="8"/>
  <c r="N95" i="8"/>
  <c r="N214" i="8"/>
  <c r="N105" i="8"/>
  <c r="N226" i="8"/>
  <c r="N204" i="8"/>
  <c r="N140" i="8"/>
  <c r="N76" i="8"/>
  <c r="N114" i="8"/>
  <c r="N168" i="8"/>
  <c r="N58" i="8"/>
  <c r="N192" i="8"/>
  <c r="N22" i="8"/>
  <c r="N112" i="8"/>
  <c r="N146" i="8"/>
  <c r="N193" i="8"/>
  <c r="M225" i="4"/>
  <c r="M103" i="4"/>
  <c r="M209" i="4"/>
  <c r="M203" i="4"/>
  <c r="M214" i="4"/>
  <c r="V17" i="4"/>
  <c r="V22" i="4"/>
  <c r="M321" i="4"/>
  <c r="M128" i="4"/>
  <c r="M36" i="4"/>
  <c r="M261" i="4"/>
  <c r="M224" i="4"/>
  <c r="M195" i="4"/>
  <c r="M268" i="4"/>
  <c r="M174" i="4"/>
  <c r="M26" i="4"/>
  <c r="M259" i="4"/>
  <c r="M167" i="4"/>
  <c r="M28" i="4"/>
  <c r="M130" i="4"/>
  <c r="M58" i="4"/>
  <c r="M238" i="4"/>
  <c r="M79" i="4"/>
  <c r="M89" i="4"/>
  <c r="M141" i="4"/>
  <c r="M116" i="4"/>
  <c r="M192" i="4"/>
  <c r="M115" i="4"/>
  <c r="M165" i="4"/>
  <c r="M237" i="4"/>
  <c r="M35" i="4"/>
  <c r="M320" i="4"/>
  <c r="M186" i="4"/>
  <c r="M23" i="4"/>
  <c r="M106" i="4"/>
  <c r="M142" i="4"/>
  <c r="M170" i="4"/>
  <c r="M295" i="4"/>
  <c r="M131" i="4"/>
  <c r="M138" i="4"/>
  <c r="M262" i="4"/>
  <c r="M84" i="4"/>
  <c r="M98" i="4"/>
  <c r="M171" i="4"/>
  <c r="M309" i="4"/>
  <c r="M154" i="4"/>
  <c r="M52" i="4"/>
  <c r="M210" i="4"/>
  <c r="M194" i="4"/>
  <c r="M125" i="4"/>
  <c r="M202" i="4"/>
  <c r="M318" i="4"/>
  <c r="M270" i="4"/>
  <c r="V7" i="4"/>
  <c r="M110" i="4"/>
  <c r="M24" i="4"/>
  <c r="V11" i="4"/>
  <c r="M249" i="4"/>
  <c r="M241" i="4"/>
  <c r="M193" i="4"/>
  <c r="M54" i="4"/>
  <c r="M189" i="4"/>
  <c r="M168" i="4"/>
  <c r="M226" i="4"/>
  <c r="M257" i="4"/>
  <c r="M38" i="4"/>
  <c r="M280" i="4"/>
  <c r="M147" i="4"/>
  <c r="M164" i="4"/>
  <c r="M140" i="4"/>
  <c r="M185" i="4"/>
  <c r="M277" i="4"/>
  <c r="M46" i="4"/>
  <c r="M96" i="4"/>
  <c r="M240" i="4"/>
  <c r="M284" i="4"/>
  <c r="V18" i="4"/>
  <c r="M97" i="4"/>
  <c r="M53" i="4"/>
  <c r="M328" i="4"/>
  <c r="M76" i="4"/>
  <c r="M256" i="4"/>
  <c r="M70" i="4"/>
  <c r="M34" i="4"/>
  <c r="M55" i="4"/>
  <c r="M230" i="4"/>
  <c r="V13" i="4"/>
  <c r="M244" i="4"/>
  <c r="M199" i="4"/>
  <c r="M64" i="4"/>
  <c r="M301" i="4"/>
  <c r="M22" i="4"/>
  <c r="M150" i="4"/>
  <c r="M248" i="4"/>
  <c r="M120" i="4"/>
  <c r="M264" i="4"/>
  <c r="M102" i="4"/>
  <c r="M187" i="4"/>
  <c r="M40" i="4"/>
  <c r="M223" i="4"/>
  <c r="M27" i="4"/>
  <c r="M263" i="4"/>
  <c r="M267" i="4"/>
  <c r="M109" i="4"/>
  <c r="M251" i="4"/>
  <c r="M30" i="4"/>
  <c r="M85" i="4"/>
  <c r="M82" i="4"/>
  <c r="M81" i="4"/>
  <c r="M307" i="4"/>
  <c r="M145" i="4"/>
  <c r="M228" i="4"/>
  <c r="M191" i="4"/>
  <c r="M208" i="4"/>
  <c r="M77" i="4"/>
  <c r="M117" i="4"/>
  <c r="M90" i="4"/>
  <c r="M247" i="4"/>
  <c r="M188" i="4"/>
  <c r="M231" i="4"/>
  <c r="M73" i="4"/>
  <c r="M91" i="4"/>
  <c r="M212" i="4"/>
  <c r="M283" i="4"/>
  <c r="M162" i="4"/>
  <c r="M180" i="4"/>
  <c r="M275" i="4"/>
  <c r="M303" i="4"/>
  <c r="M246" i="4"/>
  <c r="M290" i="4"/>
  <c r="M319" i="4"/>
  <c r="M148" i="4"/>
  <c r="M322" i="4"/>
  <c r="M42" i="4"/>
  <c r="M157" i="4"/>
  <c r="M201" i="4"/>
  <c r="V3" i="4"/>
  <c r="M206" i="4"/>
  <c r="M105" i="4"/>
  <c r="M108" i="4"/>
  <c r="M235" i="4"/>
  <c r="M124" i="4"/>
  <c r="M135" i="4"/>
  <c r="M178" i="4"/>
  <c r="M121" i="4"/>
  <c r="M273" i="4"/>
  <c r="M158" i="4"/>
  <c r="M33" i="4"/>
  <c r="V12" i="4"/>
  <c r="M222" i="4"/>
  <c r="M118" i="4"/>
  <c r="M50" i="4"/>
  <c r="M63" i="4"/>
  <c r="V6" i="4"/>
  <c r="M232" i="4"/>
  <c r="M227" i="4"/>
  <c r="V19" i="4"/>
  <c r="M300" i="4"/>
  <c r="M80" i="4"/>
  <c r="M88" i="4"/>
  <c r="M155" i="4"/>
  <c r="M297" i="4"/>
  <c r="M107" i="4"/>
  <c r="M144" i="4"/>
  <c r="V25" i="4"/>
  <c r="M198" i="4"/>
  <c r="M326" i="4"/>
  <c r="M44" i="4"/>
  <c r="M152" i="4"/>
  <c r="M29" i="4"/>
  <c r="M292" i="4"/>
  <c r="M266" i="4"/>
  <c r="M229" i="4"/>
  <c r="M182" i="4"/>
  <c r="M271" i="4"/>
  <c r="M123" i="4"/>
  <c r="M221" i="4"/>
  <c r="M250" i="4"/>
  <c r="M94" i="4"/>
  <c r="M242" i="4"/>
  <c r="M62" i="4"/>
  <c r="M269" i="4"/>
  <c r="M196" i="4"/>
  <c r="M315" i="4"/>
  <c r="M190" i="4"/>
  <c r="M176" i="4"/>
  <c r="M32" i="4"/>
  <c r="M220" i="4"/>
  <c r="M146" i="4"/>
  <c r="M291" i="4"/>
  <c r="M92" i="4"/>
  <c r="M274" i="4"/>
  <c r="M99" i="4"/>
  <c r="M216" i="4"/>
  <c r="M111" i="4"/>
  <c r="M56" i="4"/>
  <c r="M324" i="4"/>
  <c r="V2" i="4"/>
  <c r="M302" i="4"/>
  <c r="M51" i="4"/>
  <c r="M69" i="4"/>
  <c r="M323" i="4"/>
  <c r="M329" i="4"/>
  <c r="M41" i="4"/>
  <c r="M67" i="4"/>
  <c r="M253" i="4"/>
  <c r="V16" i="4"/>
  <c r="M39" i="4"/>
  <c r="M181" i="4"/>
  <c r="M279" i="4"/>
  <c r="M184" i="4"/>
  <c r="M287" i="4"/>
  <c r="M276" i="4"/>
  <c r="M172" i="4"/>
  <c r="M213" i="4"/>
  <c r="M21" i="4"/>
  <c r="M175" i="4"/>
  <c r="M205" i="4"/>
  <c r="V10" i="4"/>
  <c r="M272" i="4"/>
  <c r="M136" i="4"/>
  <c r="M126" i="4"/>
  <c r="V8" i="4"/>
  <c r="M49" i="4"/>
  <c r="M122" i="4"/>
  <c r="M169" i="4"/>
  <c r="M59" i="4"/>
  <c r="M299" i="4"/>
  <c r="M265" i="4"/>
  <c r="M179" i="4"/>
  <c r="M207" i="4"/>
  <c r="M134" i="4"/>
  <c r="M104" i="4"/>
  <c r="M288" i="4"/>
  <c r="M304" i="4"/>
  <c r="V9" i="4"/>
  <c r="M260" i="4"/>
  <c r="M112" i="4"/>
  <c r="M66" i="4"/>
  <c r="M119" i="4"/>
  <c r="M129" i="4"/>
  <c r="M78" i="4"/>
  <c r="M233" i="4"/>
  <c r="V26" i="4"/>
  <c r="M137" i="4"/>
  <c r="M127" i="4"/>
  <c r="M48" i="4"/>
  <c r="M298" i="4"/>
  <c r="M95" i="4"/>
  <c r="M87" i="4"/>
  <c r="M133" i="4"/>
  <c r="M314" i="4"/>
  <c r="M166" i="4"/>
  <c r="M255" i="4"/>
  <c r="M183" i="4"/>
  <c r="M173" i="4"/>
  <c r="M160" i="4"/>
  <c r="M281" i="4"/>
  <c r="M310" i="4"/>
  <c r="M86" i="4"/>
  <c r="M156" i="4"/>
  <c r="M313" i="4"/>
  <c r="M159" i="4"/>
  <c r="V15" i="4"/>
  <c r="M289" i="4"/>
  <c r="M296" i="4"/>
  <c r="M177" i="4"/>
  <c r="M61" i="4"/>
  <c r="M215" i="4"/>
  <c r="M47" i="4"/>
  <c r="M163" i="4"/>
  <c r="M234" i="4"/>
  <c r="M293" i="4"/>
  <c r="V21" i="4"/>
  <c r="M327" i="4"/>
  <c r="M151" i="4"/>
  <c r="M306" i="4"/>
  <c r="M72" i="4"/>
  <c r="M245" i="4"/>
  <c r="M153" i="4"/>
  <c r="M139" i="4"/>
  <c r="M100" i="4"/>
  <c r="M60" i="4"/>
  <c r="M236" i="4"/>
  <c r="M31" i="4"/>
  <c r="M83" i="4"/>
  <c r="M74" i="4"/>
  <c r="V4" i="4"/>
  <c r="M258" i="4"/>
  <c r="M218" i="4"/>
  <c r="M93" i="4"/>
  <c r="M45" i="4"/>
  <c r="M252" i="4"/>
  <c r="M308" i="4"/>
  <c r="M217" i="4"/>
  <c r="M286" i="4"/>
  <c r="M114" i="4"/>
  <c r="M219" i="4"/>
  <c r="M243" i="4"/>
  <c r="M68" i="4"/>
  <c r="M311" i="4"/>
  <c r="M25" i="4"/>
  <c r="M43" i="4"/>
  <c r="M317" i="4"/>
  <c r="M101" i="4"/>
  <c r="M285" i="4"/>
  <c r="M37" i="4"/>
  <c r="M312" i="4"/>
  <c r="M200" i="4"/>
  <c r="M161" i="4"/>
  <c r="M282" i="4"/>
  <c r="M143" i="4"/>
  <c r="V23" i="4"/>
  <c r="M113" i="4"/>
  <c r="V20" i="4"/>
  <c r="M57" i="4"/>
  <c r="M149" i="4"/>
  <c r="M204" i="4"/>
  <c r="M71" i="4"/>
  <c r="V5" i="4"/>
  <c r="M294" i="4"/>
  <c r="M75" i="4"/>
  <c r="M197" i="4"/>
  <c r="M325" i="4"/>
  <c r="M305" i="4"/>
  <c r="M65" i="4"/>
  <c r="V14" i="4"/>
  <c r="M239" i="4"/>
  <c r="M316" i="4"/>
  <c r="M254" i="4"/>
  <c r="M278" i="4"/>
  <c r="M211" i="4"/>
  <c r="M132" i="4"/>
  <c r="V24" i="4"/>
  <c r="O67" i="10"/>
  <c r="O207" i="10"/>
  <c r="O131" i="10"/>
  <c r="O57" i="10"/>
  <c r="O75" i="10"/>
  <c r="O212" i="10"/>
  <c r="O230" i="10"/>
  <c r="O189" i="10"/>
  <c r="O50" i="10"/>
  <c r="O38" i="10"/>
  <c r="O62" i="10"/>
  <c r="O171" i="10"/>
  <c r="O144" i="10"/>
  <c r="O36" i="10"/>
  <c r="O174" i="10"/>
  <c r="O133" i="10"/>
  <c r="O220" i="10"/>
  <c r="O218" i="10"/>
  <c r="O90" i="10"/>
  <c r="O193" i="10"/>
  <c r="O88" i="10"/>
  <c r="O199" i="10"/>
  <c r="O26" i="10"/>
  <c r="O165" i="10"/>
  <c r="O24" i="10"/>
  <c r="O74" i="10"/>
  <c r="O60" i="10"/>
  <c r="O147" i="10"/>
  <c r="O33" i="10"/>
  <c r="O106" i="10"/>
  <c r="O244" i="10"/>
  <c r="O198" i="10"/>
  <c r="O232" i="10"/>
  <c r="O175" i="10"/>
  <c r="O99" i="10"/>
  <c r="O56" i="10"/>
  <c r="O151" i="10"/>
  <c r="O243" i="10"/>
  <c r="O117" i="10"/>
  <c r="O196" i="10"/>
  <c r="O94" i="10"/>
  <c r="O70" i="10"/>
  <c r="O177" i="10"/>
  <c r="O65" i="10"/>
  <c r="O95" i="10"/>
  <c r="O187" i="10"/>
  <c r="O160" i="10"/>
  <c r="O63" i="10"/>
  <c r="O39" i="10"/>
  <c r="O245" i="10"/>
  <c r="O121" i="10"/>
  <c r="O41" i="10"/>
  <c r="O127" i="10"/>
  <c r="O219" i="10"/>
  <c r="O93" i="10"/>
  <c r="O172" i="10"/>
  <c r="O194" i="10"/>
  <c r="O136" i="10"/>
  <c r="O54" i="10"/>
  <c r="O150" i="10"/>
  <c r="O173" i="10"/>
  <c r="O55" i="10"/>
  <c r="O30" i="10"/>
  <c r="O100" i="10"/>
  <c r="O72" i="10"/>
  <c r="O108" i="10"/>
  <c r="O46" i="10"/>
  <c r="O124" i="10"/>
  <c r="O35" i="10"/>
  <c r="O48" i="10"/>
  <c r="O43" i="10"/>
  <c r="O191" i="10"/>
  <c r="O58" i="10"/>
  <c r="O71" i="10"/>
  <c r="O66" i="10"/>
  <c r="O76" i="10"/>
  <c r="O49" i="10"/>
  <c r="O92" i="10"/>
  <c r="O200" i="10"/>
  <c r="O116" i="10"/>
  <c r="O214" i="10"/>
  <c r="O237" i="10"/>
  <c r="O137" i="10"/>
  <c r="O120" i="10"/>
  <c r="O188" i="10"/>
  <c r="O128" i="10"/>
  <c r="O81" i="10"/>
  <c r="O29" i="10"/>
  <c r="O204" i="10"/>
  <c r="O42" i="10"/>
  <c r="O132" i="10"/>
  <c r="O73" i="10"/>
  <c r="O140" i="10"/>
  <c r="O25" i="10"/>
  <c r="O156" i="10"/>
  <c r="O96" i="10"/>
  <c r="O164" i="10"/>
  <c r="O112" i="10"/>
  <c r="O37" i="10"/>
  <c r="O141" i="10"/>
  <c r="O180" i="10"/>
  <c r="O206" i="10"/>
  <c r="O138" i="10"/>
  <c r="O205" i="10"/>
  <c r="O105" i="10"/>
  <c r="O51" i="10"/>
  <c r="O47" i="10"/>
  <c r="O163" i="10"/>
  <c r="O101" i="10"/>
  <c r="O53" i="10"/>
  <c r="O197" i="10"/>
  <c r="O83" i="10"/>
  <c r="O125" i="10"/>
  <c r="O91" i="10"/>
  <c r="O240" i="10"/>
  <c r="O185" i="10"/>
  <c r="O31" i="10"/>
  <c r="O113" i="10"/>
  <c r="O44" i="10"/>
  <c r="O209" i="10"/>
  <c r="O85" i="10"/>
  <c r="O217" i="10"/>
  <c r="O181" i="10"/>
  <c r="O28" i="10"/>
  <c r="O59" i="10"/>
  <c r="O169" i="10"/>
  <c r="O64" i="10"/>
  <c r="O111" i="10"/>
  <c r="O227" i="10"/>
  <c r="O68" i="10"/>
  <c r="O155" i="10"/>
  <c r="O69" i="10"/>
  <c r="O86" i="10"/>
  <c r="O213" i="10"/>
  <c r="O179" i="10"/>
  <c r="O221" i="10"/>
  <c r="O107" i="10"/>
  <c r="O149" i="10"/>
  <c r="O115" i="10"/>
  <c r="O157" i="10"/>
  <c r="O123" i="10"/>
  <c r="O32" i="10"/>
  <c r="O139" i="10"/>
  <c r="O45" i="10"/>
  <c r="O235" i="10"/>
  <c r="O170" i="10"/>
  <c r="O40" i="10"/>
  <c r="O104" i="10"/>
  <c r="O239" i="10"/>
  <c r="O210" i="10"/>
  <c r="O130" i="10"/>
  <c r="O158" i="10"/>
  <c r="O146" i="10"/>
  <c r="O166" i="10"/>
  <c r="O154" i="10"/>
  <c r="O226" i="10"/>
  <c r="O82" i="10"/>
  <c r="O242" i="10"/>
  <c r="O229" i="10"/>
  <c r="O203" i="10"/>
  <c r="O98" i="10"/>
  <c r="O211" i="10"/>
  <c r="O114" i="10"/>
  <c r="O110" i="10"/>
  <c r="O122" i="10"/>
  <c r="O142" i="10"/>
  <c r="O22" i="10"/>
  <c r="O79" i="10"/>
  <c r="O195" i="10"/>
  <c r="O168" i="10"/>
  <c r="O84" i="10"/>
  <c r="O134" i="10"/>
  <c r="O61" i="10"/>
  <c r="O102" i="10"/>
  <c r="O159" i="10"/>
  <c r="O234" i="10"/>
  <c r="O87" i="10"/>
  <c r="O182" i="10"/>
  <c r="O162" i="10"/>
  <c r="O246" i="10"/>
  <c r="O178" i="10"/>
  <c r="O190" i="10"/>
  <c r="O21" i="10"/>
  <c r="O186" i="10"/>
  <c r="O34" i="10"/>
  <c r="O233" i="10"/>
  <c r="O135" i="10"/>
  <c r="O52" i="10"/>
  <c r="O143" i="10"/>
  <c r="O153" i="10"/>
  <c r="O89" i="10"/>
  <c r="O228" i="10"/>
  <c r="O129" i="10"/>
  <c r="O118" i="10"/>
  <c r="O238" i="10"/>
  <c r="O222" i="10"/>
  <c r="O225" i="10"/>
  <c r="O77" i="10"/>
  <c r="O109" i="10"/>
  <c r="O216" i="10"/>
  <c r="O152" i="10"/>
  <c r="O176" i="10"/>
  <c r="O192" i="10"/>
  <c r="O148" i="10"/>
  <c r="O23" i="10"/>
  <c r="O183" i="10"/>
  <c r="O119" i="10"/>
  <c r="O223" i="10"/>
  <c r="O126" i="10"/>
  <c r="O27" i="10"/>
  <c r="O202" i="10"/>
  <c r="O241" i="10"/>
  <c r="O208" i="10"/>
  <c r="O224" i="10"/>
  <c r="O80" i="10"/>
  <c r="O184" i="10"/>
  <c r="O161" i="10"/>
  <c r="O97" i="10"/>
  <c r="O78" i="10"/>
  <c r="O215" i="10"/>
  <c r="O167" i="10"/>
  <c r="O103" i="10"/>
  <c r="O236" i="10"/>
  <c r="O201" i="10"/>
  <c r="O231" i="10"/>
  <c r="O145" i="10"/>
  <c r="O104" i="8"/>
  <c r="O157" i="8"/>
  <c r="O65" i="8"/>
  <c r="O158" i="8"/>
  <c r="O45" i="8"/>
  <c r="O121" i="8"/>
  <c r="O115" i="8"/>
  <c r="O175" i="8"/>
  <c r="O57" i="8"/>
  <c r="O24" i="8"/>
  <c r="O218" i="8"/>
  <c r="O67" i="8"/>
  <c r="O89" i="8"/>
  <c r="O31" i="8"/>
  <c r="O113" i="8"/>
  <c r="O95" i="8"/>
  <c r="O137" i="8"/>
  <c r="O127" i="8"/>
  <c r="O153" i="8"/>
  <c r="O159" i="8"/>
  <c r="O177" i="8"/>
  <c r="O223" i="8"/>
  <c r="O201" i="8"/>
  <c r="O231" i="8"/>
  <c r="O217" i="8"/>
  <c r="O35" i="8"/>
  <c r="O237" i="8"/>
  <c r="O99" i="8"/>
  <c r="O61" i="8"/>
  <c r="O168" i="8"/>
  <c r="O225" i="8"/>
  <c r="O129" i="8"/>
  <c r="O48" i="8"/>
  <c r="O133" i="8"/>
  <c r="O209" i="8"/>
  <c r="O55" i="8"/>
  <c r="O69" i="8"/>
  <c r="O145" i="8"/>
  <c r="O112" i="8"/>
  <c r="O84" i="8"/>
  <c r="O39" i="8"/>
  <c r="O34" i="8"/>
  <c r="O131" i="8"/>
  <c r="O50" i="8"/>
  <c r="O163" i="8"/>
  <c r="O66" i="8"/>
  <c r="O227" i="8"/>
  <c r="O82" i="8"/>
  <c r="O238" i="8"/>
  <c r="O98" i="8"/>
  <c r="O240" i="8"/>
  <c r="O114" i="8"/>
  <c r="O71" i="8"/>
  <c r="O130" i="8"/>
  <c r="O103" i="8"/>
  <c r="O138" i="8"/>
  <c r="O135" i="8"/>
  <c r="O189" i="8"/>
  <c r="O97" i="8"/>
  <c r="O142" i="8"/>
  <c r="O26" i="8"/>
  <c r="O216" i="8"/>
  <c r="O94" i="8"/>
  <c r="O122" i="8"/>
  <c r="O233" i="8"/>
  <c r="O30" i="8"/>
  <c r="O74" i="8"/>
  <c r="O81" i="8"/>
  <c r="O212" i="8"/>
  <c r="O47" i="8"/>
  <c r="O36" i="8"/>
  <c r="O243" i="8"/>
  <c r="O44" i="8"/>
  <c r="O79" i="8"/>
  <c r="O60" i="8"/>
  <c r="O111" i="8"/>
  <c r="O68" i="8"/>
  <c r="O143" i="8"/>
  <c r="O76" i="8"/>
  <c r="O207" i="8"/>
  <c r="O92" i="8"/>
  <c r="O230" i="8"/>
  <c r="O100" i="8"/>
  <c r="O232" i="8"/>
  <c r="O108" i="8"/>
  <c r="O46" i="8"/>
  <c r="O161" i="8"/>
  <c r="O206" i="8"/>
  <c r="O21" i="8"/>
  <c r="O105" i="8"/>
  <c r="O182" i="8"/>
  <c r="O186" i="8"/>
  <c r="O191" i="8"/>
  <c r="O118" i="8"/>
  <c r="O85" i="8"/>
  <c r="O169" i="8"/>
  <c r="O222" i="8"/>
  <c r="O241" i="8"/>
  <c r="O124" i="8"/>
  <c r="O37" i="8"/>
  <c r="O132" i="8"/>
  <c r="O53" i="8"/>
  <c r="O140" i="8"/>
  <c r="O77" i="8"/>
  <c r="O156" i="8"/>
  <c r="O101" i="8"/>
  <c r="O164" i="8"/>
  <c r="O117" i="8"/>
  <c r="O172" i="8"/>
  <c r="O141" i="8"/>
  <c r="O188" i="8"/>
  <c r="O165" i="8"/>
  <c r="O196" i="8"/>
  <c r="O110" i="8"/>
  <c r="O221" i="8"/>
  <c r="O72" i="8"/>
  <c r="O109" i="8"/>
  <c r="O185" i="8"/>
  <c r="O64" i="8"/>
  <c r="O52" i="8"/>
  <c r="O195" i="8"/>
  <c r="O198" i="8"/>
  <c r="O173" i="8"/>
  <c r="O245" i="8"/>
  <c r="O183" i="8"/>
  <c r="O181" i="8"/>
  <c r="O204" i="8"/>
  <c r="O205" i="8"/>
  <c r="O220" i="8"/>
  <c r="O22" i="8"/>
  <c r="O51" i="8"/>
  <c r="O38" i="8"/>
  <c r="O83" i="8"/>
  <c r="O62" i="8"/>
  <c r="O147" i="8"/>
  <c r="O86" i="8"/>
  <c r="O179" i="8"/>
  <c r="O102" i="8"/>
  <c r="O211" i="8"/>
  <c r="O126" i="8"/>
  <c r="O228" i="8"/>
  <c r="O29" i="8"/>
  <c r="O128" i="8"/>
  <c r="O180" i="8"/>
  <c r="O54" i="8"/>
  <c r="O43" i="8"/>
  <c r="O144" i="8"/>
  <c r="O87" i="8"/>
  <c r="O75" i="8"/>
  <c r="O25" i="8"/>
  <c r="O226" i="8"/>
  <c r="O224" i="8"/>
  <c r="O78" i="8"/>
  <c r="O106" i="8"/>
  <c r="O167" i="8"/>
  <c r="O192" i="8"/>
  <c r="O120" i="8"/>
  <c r="O23" i="8"/>
  <c r="O236" i="8"/>
  <c r="O208" i="8"/>
  <c r="O215" i="8"/>
  <c r="O203" i="8"/>
  <c r="O125" i="8"/>
  <c r="O200" i="8"/>
  <c r="O152" i="8"/>
  <c r="O149" i="8"/>
  <c r="O154" i="8"/>
  <c r="O239" i="8"/>
  <c r="O234" i="8"/>
  <c r="O184" i="8"/>
  <c r="O151" i="8"/>
  <c r="O139" i="8"/>
  <c r="O73" i="8"/>
  <c r="O174" i="8"/>
  <c r="O42" i="8"/>
  <c r="O176" i="8"/>
  <c r="O146" i="8"/>
  <c r="O170" i="8"/>
  <c r="O187" i="8"/>
  <c r="O242" i="8"/>
  <c r="O40" i="8"/>
  <c r="O213" i="8"/>
  <c r="O229" i="8"/>
  <c r="O27" i="8"/>
  <c r="O91" i="8"/>
  <c r="O107" i="8"/>
  <c r="O96" i="8"/>
  <c r="O33" i="8"/>
  <c r="O41" i="8"/>
  <c r="O134" i="8"/>
  <c r="O199" i="8"/>
  <c r="O214" i="8"/>
  <c r="O56" i="8"/>
  <c r="O28" i="8"/>
  <c r="O93" i="8"/>
  <c r="O58" i="8"/>
  <c r="O90" i="8"/>
  <c r="O166" i="8"/>
  <c r="O178" i="8"/>
  <c r="O202" i="8"/>
  <c r="O235" i="8"/>
  <c r="O136" i="8"/>
  <c r="O116" i="8"/>
  <c r="O148" i="8"/>
  <c r="O162" i="8"/>
  <c r="O119" i="8"/>
  <c r="O219" i="8"/>
  <c r="O244" i="8"/>
  <c r="O193" i="8"/>
  <c r="O246" i="8"/>
  <c r="O123" i="8"/>
  <c r="O59" i="8"/>
  <c r="O155" i="8"/>
  <c r="O80" i="8"/>
  <c r="O197" i="8"/>
  <c r="O171" i="8"/>
  <c r="O63" i="8"/>
  <c r="O190" i="8"/>
  <c r="O32" i="8"/>
  <c r="O49" i="8"/>
  <c r="O150" i="8"/>
  <c r="O160" i="8"/>
  <c r="O194" i="8"/>
  <c r="O210" i="8"/>
  <c r="O70" i="8"/>
  <c r="O88" i="8"/>
  <c r="M24" i="13"/>
  <c r="M123" i="13"/>
  <c r="M232" i="13"/>
  <c r="M128" i="13"/>
  <c r="M42" i="13"/>
  <c r="M194" i="13"/>
  <c r="M156" i="13"/>
  <c r="M48" i="13"/>
  <c r="M147" i="13"/>
  <c r="M60" i="13"/>
  <c r="M204" i="13"/>
  <c r="M58" i="13"/>
  <c r="M95" i="13"/>
  <c r="M134" i="13"/>
  <c r="M160" i="13"/>
  <c r="M182" i="13"/>
  <c r="M89" i="13"/>
  <c r="M106" i="13"/>
  <c r="M243" i="13"/>
  <c r="M94" i="13"/>
  <c r="M132" i="13"/>
  <c r="M119" i="13"/>
  <c r="M7" i="13"/>
  <c r="E5" i="13" s="1"/>
  <c r="M233" i="13"/>
  <c r="M101" i="13"/>
  <c r="M52" i="13"/>
  <c r="M186" i="13"/>
  <c r="M137" i="13"/>
  <c r="M26" i="13"/>
  <c r="M178" i="13"/>
  <c r="M117" i="13"/>
  <c r="M40" i="13"/>
  <c r="M139" i="13"/>
  <c r="M28" i="13"/>
  <c r="M196" i="13"/>
  <c r="M50" i="13"/>
  <c r="M202" i="13"/>
  <c r="M165" i="13"/>
  <c r="M56" i="13"/>
  <c r="M155" i="13"/>
  <c r="M140" i="13"/>
  <c r="M30" i="13"/>
  <c r="M208" i="13"/>
  <c r="M167" i="13"/>
  <c r="M51" i="13"/>
  <c r="M177" i="13"/>
  <c r="M221" i="13"/>
  <c r="M201" i="13"/>
  <c r="M148" i="13"/>
  <c r="M45" i="13"/>
  <c r="M35" i="13"/>
  <c r="M105" i="13"/>
  <c r="M32" i="13"/>
  <c r="M23" i="13"/>
  <c r="M213" i="13"/>
  <c r="M104" i="13"/>
  <c r="M111" i="13"/>
  <c r="M187" i="13"/>
  <c r="M29" i="13"/>
  <c r="M49" i="13"/>
  <c r="M77" i="13"/>
  <c r="M37" i="13"/>
  <c r="M174" i="13"/>
  <c r="M193" i="13"/>
  <c r="M207" i="13"/>
  <c r="M82" i="13"/>
  <c r="M43" i="13"/>
  <c r="M152" i="13"/>
  <c r="M84" i="13"/>
  <c r="M170" i="13"/>
  <c r="M189" i="13"/>
  <c r="M125" i="13"/>
  <c r="M41" i="13"/>
  <c r="M73" i="13"/>
  <c r="M122" i="13"/>
  <c r="M185" i="13"/>
  <c r="M120" i="13"/>
  <c r="M175" i="13"/>
  <c r="M46" i="13"/>
  <c r="M72" i="13"/>
  <c r="M113" i="13"/>
  <c r="M238" i="13"/>
  <c r="M71" i="13"/>
  <c r="M83" i="13"/>
  <c r="M225" i="13"/>
  <c r="M124" i="13"/>
  <c r="M31" i="13"/>
  <c r="M107" i="13"/>
  <c r="M241" i="13"/>
  <c r="M25" i="13"/>
  <c r="M234" i="13"/>
  <c r="M227" i="13"/>
  <c r="M87" i="13"/>
  <c r="M158" i="13"/>
  <c r="M90" i="13"/>
  <c r="M144" i="13"/>
  <c r="M230" i="13"/>
  <c r="M197" i="13"/>
  <c r="M33" i="13"/>
  <c r="M242" i="13"/>
  <c r="M222" i="13"/>
  <c r="M166" i="13"/>
  <c r="M192" i="13"/>
  <c r="M199" i="13"/>
  <c r="M74" i="13"/>
  <c r="M149" i="13"/>
  <c r="M129" i="13"/>
  <c r="M223" i="13"/>
  <c r="M98" i="13"/>
  <c r="M44" i="13"/>
  <c r="M78" i="13"/>
  <c r="M176" i="13"/>
  <c r="M100" i="13"/>
  <c r="M22" i="13"/>
  <c r="M157" i="13"/>
  <c r="M236" i="13"/>
  <c r="M181" i="13"/>
  <c r="M68" i="13"/>
  <c r="M164" i="13"/>
  <c r="M97" i="13"/>
  <c r="M228" i="13"/>
  <c r="M63" i="13"/>
  <c r="M75" i="13"/>
  <c r="M224" i="13"/>
  <c r="M116" i="13"/>
  <c r="M138" i="13"/>
  <c r="M205" i="13"/>
  <c r="M118" i="13"/>
  <c r="M76" i="13"/>
  <c r="M162" i="13"/>
  <c r="M214" i="13"/>
  <c r="M142" i="13"/>
  <c r="M172" i="13"/>
  <c r="M195" i="13"/>
  <c r="M218" i="13"/>
  <c r="M229" i="13"/>
  <c r="M161" i="13"/>
  <c r="M212" i="13"/>
  <c r="M62" i="13"/>
  <c r="M99" i="13"/>
  <c r="M86" i="13"/>
  <c r="M21" i="13"/>
  <c r="M127" i="13"/>
  <c r="M203" i="13"/>
  <c r="M109" i="13"/>
  <c r="M57" i="13"/>
  <c r="M80" i="13"/>
  <c r="M64" i="13"/>
  <c r="M27" i="13"/>
  <c r="M81" i="13"/>
  <c r="M226" i="13"/>
  <c r="M39" i="13"/>
  <c r="M115" i="13"/>
  <c r="M209" i="13"/>
  <c r="M210" i="13"/>
  <c r="M217" i="13"/>
  <c r="M133" i="13"/>
  <c r="M188" i="13"/>
  <c r="M34" i="13"/>
  <c r="M163" i="13"/>
  <c r="M146" i="13"/>
  <c r="M150" i="13"/>
  <c r="M184" i="13"/>
  <c r="M191" i="13"/>
  <c r="M66" i="13"/>
  <c r="M136" i="13"/>
  <c r="M121" i="13"/>
  <c r="M240" i="13"/>
  <c r="M79" i="13"/>
  <c r="M91" i="13"/>
  <c r="M145" i="13"/>
  <c r="M88" i="13"/>
  <c r="M103" i="13"/>
  <c r="M179" i="13"/>
  <c r="M36" i="13"/>
  <c r="M53" i="13"/>
  <c r="M237" i="13"/>
  <c r="M183" i="13"/>
  <c r="M131" i="13"/>
  <c r="M85" i="13"/>
  <c r="M235" i="13"/>
  <c r="M114" i="13"/>
  <c r="M135" i="13"/>
  <c r="M159" i="13"/>
  <c r="M180" i="13"/>
  <c r="M141" i="13"/>
  <c r="M216" i="13"/>
  <c r="M110" i="13"/>
  <c r="M70" i="13"/>
  <c r="M69" i="13"/>
  <c r="M67" i="13"/>
  <c r="M190" i="13"/>
  <c r="M211" i="13"/>
  <c r="M171" i="13"/>
  <c r="M55" i="13"/>
  <c r="M61" i="13"/>
  <c r="M108" i="13"/>
  <c r="M96" i="13"/>
  <c r="M173" i="13"/>
  <c r="M168" i="13"/>
  <c r="M154" i="13"/>
  <c r="M47" i="13"/>
  <c r="M130" i="13"/>
  <c r="M92" i="13"/>
  <c r="M93" i="13"/>
  <c r="M65" i="13"/>
  <c r="M153" i="13"/>
  <c r="M54" i="13"/>
  <c r="M215" i="13"/>
  <c r="M102" i="13"/>
  <c r="M126" i="13"/>
  <c r="M112" i="13"/>
  <c r="M151" i="13"/>
  <c r="M239" i="13"/>
  <c r="M169" i="13"/>
  <c r="M231" i="13"/>
  <c r="M38" i="13"/>
  <c r="M220" i="13"/>
  <c r="M59" i="13"/>
  <c r="M200" i="13"/>
  <c r="M206" i="13"/>
  <c r="M198" i="13"/>
  <c r="M219" i="13"/>
  <c r="M143" i="13"/>
  <c r="M36" i="6"/>
  <c r="M94" i="6"/>
  <c r="M160" i="6"/>
  <c r="M225" i="6"/>
  <c r="M29" i="6"/>
  <c r="M95" i="6"/>
  <c r="M161" i="6"/>
  <c r="M130" i="6"/>
  <c r="M23" i="6"/>
  <c r="M43" i="6"/>
  <c r="M204" i="6"/>
  <c r="M207" i="6"/>
  <c r="M219" i="6"/>
  <c r="M149" i="6"/>
  <c r="M168" i="6"/>
  <c r="M170" i="6"/>
  <c r="M198" i="6"/>
  <c r="M209" i="6"/>
  <c r="M238" i="6"/>
  <c r="M237" i="6"/>
  <c r="M74" i="6"/>
  <c r="M46" i="6"/>
  <c r="M57" i="6"/>
  <c r="M84" i="6"/>
  <c r="M87" i="6"/>
  <c r="M107" i="6"/>
  <c r="M180" i="6"/>
  <c r="M183" i="6"/>
  <c r="M203" i="6"/>
  <c r="M125" i="6"/>
  <c r="M191" i="6"/>
  <c r="M35" i="6"/>
  <c r="M68" i="6"/>
  <c r="M126" i="6"/>
  <c r="M192" i="6"/>
  <c r="M138" i="6"/>
  <c r="M213" i="6"/>
  <c r="M234" i="6"/>
  <c r="M58" i="6"/>
  <c r="M174" i="6"/>
  <c r="M185" i="6"/>
  <c r="M124" i="6"/>
  <c r="M135" i="6"/>
  <c r="M147" i="6"/>
  <c r="M165" i="6"/>
  <c r="M176" i="6"/>
  <c r="M245" i="6"/>
  <c r="M206" i="6"/>
  <c r="M217" i="6"/>
  <c r="M246" i="6"/>
  <c r="M24" i="6"/>
  <c r="M202" i="6"/>
  <c r="M54" i="6"/>
  <c r="M73" i="6"/>
  <c r="M7" i="6"/>
  <c r="E6" i="6" s="1"/>
  <c r="E9" i="6" s="1"/>
  <c r="E10" i="6" s="1"/>
  <c r="M150" i="6"/>
  <c r="M169" i="6"/>
  <c r="M61" i="6"/>
  <c r="M96" i="6"/>
  <c r="M228" i="6"/>
  <c r="M62" i="6"/>
  <c r="M97" i="6"/>
  <c r="M188" i="6"/>
  <c r="M144" i="6"/>
  <c r="M116" i="6"/>
  <c r="M152" i="6"/>
  <c r="M44" i="6"/>
  <c r="M80" i="6"/>
  <c r="M140" i="6"/>
  <c r="M88" i="6"/>
  <c r="M148" i="6"/>
  <c r="M184" i="6"/>
  <c r="M156" i="6"/>
  <c r="M200" i="6"/>
  <c r="M21" i="6"/>
  <c r="M208" i="6"/>
  <c r="M92" i="6"/>
  <c r="M136" i="6"/>
  <c r="M189" i="6"/>
  <c r="M226" i="6"/>
  <c r="M50" i="6"/>
  <c r="M190" i="6"/>
  <c r="M223" i="6"/>
  <c r="M45" i="6"/>
  <c r="M89" i="6"/>
  <c r="M53" i="6"/>
  <c r="M242" i="6"/>
  <c r="M212" i="6"/>
  <c r="M25" i="6"/>
  <c r="M222" i="6"/>
  <c r="M41" i="6"/>
  <c r="M85" i="6"/>
  <c r="M49" i="6"/>
  <c r="M101" i="6"/>
  <c r="M145" i="6"/>
  <c r="M109" i="6"/>
  <c r="M153" i="6"/>
  <c r="M37" i="6"/>
  <c r="M216" i="6"/>
  <c r="M30" i="6"/>
  <c r="M65" i="6"/>
  <c r="M186" i="6"/>
  <c r="M31" i="6"/>
  <c r="M67" i="6"/>
  <c r="M133" i="6"/>
  <c r="M177" i="6"/>
  <c r="M141" i="6"/>
  <c r="M105" i="6"/>
  <c r="M69" i="6"/>
  <c r="M113" i="6"/>
  <c r="M77" i="6"/>
  <c r="M121" i="6"/>
  <c r="M173" i="6"/>
  <c r="M137" i="6"/>
  <c r="M181" i="6"/>
  <c r="M231" i="6"/>
  <c r="M197" i="6"/>
  <c r="M239" i="6"/>
  <c r="M117" i="6"/>
  <c r="M81" i="6"/>
  <c r="M224" i="6"/>
  <c r="M193" i="6"/>
  <c r="M196" i="6"/>
  <c r="M221" i="6"/>
  <c r="M195" i="6"/>
  <c r="M166" i="6"/>
  <c r="M211" i="6"/>
  <c r="M86" i="6"/>
  <c r="M139" i="6"/>
  <c r="M102" i="6"/>
  <c r="M59" i="6"/>
  <c r="M110" i="6"/>
  <c r="M155" i="6"/>
  <c r="M118" i="6"/>
  <c r="M171" i="6"/>
  <c r="M214" i="6"/>
  <c r="M179" i="6"/>
  <c r="M232" i="6"/>
  <c r="M220" i="6"/>
  <c r="M70" i="6"/>
  <c r="M115" i="6"/>
  <c r="M100" i="6"/>
  <c r="M63" i="6"/>
  <c r="M99" i="6"/>
  <c r="M93" i="6"/>
  <c r="M64" i="6"/>
  <c r="M26" i="6"/>
  <c r="M111" i="6"/>
  <c r="M146" i="6"/>
  <c r="M39" i="6"/>
  <c r="M210" i="6"/>
  <c r="M182" i="6"/>
  <c r="M233" i="6"/>
  <c r="M55" i="6"/>
  <c r="M241" i="6"/>
  <c r="M71" i="6"/>
  <c r="M154" i="6"/>
  <c r="M79" i="6"/>
  <c r="M218" i="6"/>
  <c r="M175" i="6"/>
  <c r="M34" i="6"/>
  <c r="M240" i="6"/>
  <c r="M244" i="6"/>
  <c r="M164" i="6"/>
  <c r="M127" i="6"/>
  <c r="M163" i="6"/>
  <c r="M157" i="6"/>
  <c r="M128" i="6"/>
  <c r="M42" i="6"/>
  <c r="M199" i="6"/>
  <c r="M162" i="6"/>
  <c r="M119" i="6"/>
  <c r="M106" i="6"/>
  <c r="M47" i="6"/>
  <c r="M236" i="6"/>
  <c r="M143" i="6"/>
  <c r="M90" i="6"/>
  <c r="M151" i="6"/>
  <c r="M114" i="6"/>
  <c r="M167" i="6"/>
  <c r="M178" i="6"/>
  <c r="M40" i="6"/>
  <c r="M66" i="6"/>
  <c r="M103" i="6"/>
  <c r="M98" i="6"/>
  <c r="M82" i="6"/>
  <c r="M56" i="6"/>
  <c r="M215" i="6"/>
  <c r="M104" i="6"/>
  <c r="M120" i="6"/>
  <c r="M132" i="6"/>
  <c r="M123" i="6"/>
  <c r="M201" i="6"/>
  <c r="M83" i="6"/>
  <c r="M187" i="6"/>
  <c r="M227" i="6"/>
  <c r="M28" i="6"/>
  <c r="M52" i="6"/>
  <c r="M76" i="6"/>
  <c r="M159" i="6"/>
  <c r="M235" i="6"/>
  <c r="M22" i="6"/>
  <c r="M134" i="6"/>
  <c r="M205" i="6"/>
  <c r="M230" i="6"/>
  <c r="M33" i="6"/>
  <c r="M72" i="6"/>
  <c r="M229" i="6"/>
  <c r="M112" i="6"/>
  <c r="M48" i="6"/>
  <c r="M158" i="6"/>
  <c r="M131" i="6"/>
  <c r="M51" i="6"/>
  <c r="M75" i="6"/>
  <c r="M91" i="6"/>
  <c r="M27" i="6"/>
  <c r="M32" i="6"/>
  <c r="M108" i="6"/>
  <c r="M122" i="6"/>
  <c r="M60" i="6"/>
  <c r="M172" i="6"/>
  <c r="M194" i="6"/>
  <c r="M129" i="6"/>
  <c r="M78" i="6"/>
  <c r="M243" i="6"/>
  <c r="M38" i="6"/>
  <c r="M142" i="6"/>
  <c r="M18" i="10"/>
  <c r="N18" i="8"/>
  <c r="O18" i="6"/>
  <c r="O18" i="8"/>
  <c r="N18" i="13"/>
  <c r="O18" i="10"/>
  <c r="M18" i="13"/>
  <c r="O18" i="13"/>
  <c r="N18" i="10"/>
  <c r="M18" i="6"/>
  <c r="M18" i="8"/>
  <c r="N18" i="6"/>
  <c r="M136" i="2" l="1"/>
  <c r="E6" i="8"/>
  <c r="E9" i="8" s="1"/>
  <c r="E10" i="8" s="1"/>
  <c r="E5" i="10"/>
  <c r="E6" i="10"/>
  <c r="E9" i="10" s="1"/>
  <c r="E10" i="10" s="1"/>
  <c r="M190" i="2"/>
  <c r="M47" i="2"/>
  <c r="M235" i="2"/>
  <c r="M322" i="2"/>
  <c r="N322" i="2" s="1"/>
  <c r="M343" i="2"/>
  <c r="M60" i="2"/>
  <c r="M111" i="2"/>
  <c r="N111" i="2" s="1"/>
  <c r="M184" i="2"/>
  <c r="N184" i="2" s="1"/>
  <c r="M43" i="2"/>
  <c r="R43" i="2" s="1"/>
  <c r="M301" i="2"/>
  <c r="M225" i="2"/>
  <c r="M71" i="2"/>
  <c r="N71" i="2" s="1"/>
  <c r="M44" i="2"/>
  <c r="M224" i="2"/>
  <c r="M271" i="2"/>
  <c r="R271" i="2" s="1"/>
  <c r="M179" i="2"/>
  <c r="N179" i="2" s="1"/>
  <c r="M168" i="2"/>
  <c r="R168" i="2" s="1"/>
  <c r="M306" i="2"/>
  <c r="M229" i="2"/>
  <c r="N229" i="2" s="1"/>
  <c r="M101" i="2"/>
  <c r="R101" i="2" s="1"/>
  <c r="M307" i="2"/>
  <c r="M166" i="2"/>
  <c r="M280" i="2"/>
  <c r="R280" i="2" s="1"/>
  <c r="V27" i="2"/>
  <c r="M261" i="2"/>
  <c r="R261" i="2" s="1"/>
  <c r="M266" i="2"/>
  <c r="M313" i="2"/>
  <c r="N313" i="2" s="1"/>
  <c r="M36" i="2"/>
  <c r="R36" i="2" s="1"/>
  <c r="V2" i="2"/>
  <c r="M238" i="2"/>
  <c r="M181" i="2"/>
  <c r="N181" i="2" s="1"/>
  <c r="M215" i="2"/>
  <c r="R215" i="2" s="1"/>
  <c r="M84" i="2"/>
  <c r="N84" i="2" s="1"/>
  <c r="M132" i="2"/>
  <c r="V36" i="2"/>
  <c r="M178" i="2"/>
  <c r="R178" i="2" s="1"/>
  <c r="M298" i="2"/>
  <c r="M89" i="2"/>
  <c r="R89" i="2" s="1"/>
  <c r="M247" i="2"/>
  <c r="R247" i="2" s="1"/>
  <c r="M53" i="2"/>
  <c r="R53" i="2" s="1"/>
  <c r="M69" i="2"/>
  <c r="R69" i="2" s="1"/>
  <c r="M127" i="2"/>
  <c r="M133" i="2"/>
  <c r="N133" i="2" s="1"/>
  <c r="M236" i="2"/>
  <c r="N236" i="2" s="1"/>
  <c r="V33" i="2"/>
  <c r="M326" i="2"/>
  <c r="M303" i="2"/>
  <c r="N303" i="2" s="1"/>
  <c r="M212" i="2"/>
  <c r="N212" i="2" s="1"/>
  <c r="M144" i="2"/>
  <c r="N144" i="2" s="1"/>
  <c r="M29" i="2"/>
  <c r="M309" i="2"/>
  <c r="N309" i="2" s="1"/>
  <c r="M273" i="2"/>
  <c r="N273" i="2" s="1"/>
  <c r="V18" i="2"/>
  <c r="M38" i="2"/>
  <c r="M59" i="2"/>
  <c r="R59" i="2" s="1"/>
  <c r="M203" i="2"/>
  <c r="N203" i="2" s="1"/>
  <c r="M106" i="2"/>
  <c r="R106" i="2" s="1"/>
  <c r="M227" i="2"/>
  <c r="N227" i="2" s="1"/>
  <c r="M233" i="2"/>
  <c r="R233" i="2" s="1"/>
  <c r="M41" i="2"/>
  <c r="R41" i="2" s="1"/>
  <c r="M139" i="2"/>
  <c r="V10" i="2"/>
  <c r="M124" i="2"/>
  <c r="N124" i="2" s="1"/>
  <c r="M159" i="2"/>
  <c r="N159" i="2" s="1"/>
  <c r="M61" i="2"/>
  <c r="R61" i="2" s="1"/>
  <c r="M205" i="2"/>
  <c r="M27" i="2"/>
  <c r="N27" i="2" s="1"/>
  <c r="M137" i="2"/>
  <c r="R137" i="2" s="1"/>
  <c r="M186" i="2"/>
  <c r="M51" i="2"/>
  <c r="M157" i="2"/>
  <c r="M196" i="2"/>
  <c r="R196" i="2" s="1"/>
  <c r="M279" i="2"/>
  <c r="R279" i="2" s="1"/>
  <c r="M98" i="2"/>
  <c r="M340" i="2"/>
  <c r="R340" i="2" s="1"/>
  <c r="M297" i="2"/>
  <c r="R297" i="2" s="1"/>
  <c r="M76" i="2"/>
  <c r="M324" i="2"/>
  <c r="N324" i="2" s="1"/>
  <c r="M82" i="2"/>
  <c r="N82" i="2" s="1"/>
  <c r="M202" i="2"/>
  <c r="N202" i="2" s="1"/>
  <c r="M120" i="2"/>
  <c r="R120" i="2" s="1"/>
  <c r="M183" i="2"/>
  <c r="R183" i="2" s="1"/>
  <c r="M86" i="2"/>
  <c r="R86" i="2" s="1"/>
  <c r="V6" i="2"/>
  <c r="M255" i="2"/>
  <c r="R255" i="2" s="1"/>
  <c r="V16" i="2"/>
  <c r="M318" i="2"/>
  <c r="N318" i="2" s="1"/>
  <c r="M246" i="2"/>
  <c r="R246" i="2" s="1"/>
  <c r="M296" i="2"/>
  <c r="N296" i="2" s="1"/>
  <c r="M240" i="2"/>
  <c r="M121" i="2"/>
  <c r="N121" i="2" s="1"/>
  <c r="M70" i="2"/>
  <c r="N70" i="2" s="1"/>
  <c r="M242" i="2"/>
  <c r="M270" i="2"/>
  <c r="M256" i="2"/>
  <c r="N256" i="2" s="1"/>
  <c r="M158" i="2"/>
  <c r="N158" i="2" s="1"/>
  <c r="M335" i="2"/>
  <c r="N335" i="2" s="1"/>
  <c r="M87" i="2"/>
  <c r="R87" i="2" s="1"/>
  <c r="M289" i="2"/>
  <c r="R289" i="2" s="1"/>
  <c r="M249" i="2"/>
  <c r="N249" i="2" s="1"/>
  <c r="M195" i="2"/>
  <c r="N195" i="2" s="1"/>
  <c r="V3" i="2"/>
  <c r="M345" i="2"/>
  <c r="N345" i="2" s="1"/>
  <c r="M138" i="2"/>
  <c r="N138" i="2" s="1"/>
  <c r="M131" i="2"/>
  <c r="N131" i="2" s="1"/>
  <c r="M283" i="2"/>
  <c r="N283" i="2" s="1"/>
  <c r="M79" i="2"/>
  <c r="R79" i="2" s="1"/>
  <c r="M319" i="2"/>
  <c r="R319" i="2" s="1"/>
  <c r="M282" i="2"/>
  <c r="R282" i="2" s="1"/>
  <c r="M187" i="2"/>
  <c r="M83" i="2"/>
  <c r="R83" i="2" s="1"/>
  <c r="M114" i="2"/>
  <c r="R114" i="2" s="1"/>
  <c r="M73" i="2"/>
  <c r="R73" i="2" s="1"/>
  <c r="M28" i="2"/>
  <c r="R28" i="2" s="1"/>
  <c r="M264" i="2"/>
  <c r="R264" i="2" s="1"/>
  <c r="M105" i="2"/>
  <c r="N105" i="2" s="1"/>
  <c r="M248" i="2"/>
  <c r="M257" i="2"/>
  <c r="M26" i="2"/>
  <c r="N26" i="2" s="1"/>
  <c r="M92" i="2"/>
  <c r="N92" i="2" s="1"/>
  <c r="M217" i="2"/>
  <c r="R217" i="2" s="1"/>
  <c r="M162" i="2"/>
  <c r="N162" i="2" s="1"/>
  <c r="M175" i="2"/>
  <c r="R175" i="2" s="1"/>
  <c r="M85" i="2"/>
  <c r="R85" i="2" s="1"/>
  <c r="M300" i="2"/>
  <c r="R300" i="2" s="1"/>
  <c r="M232" i="2"/>
  <c r="M285" i="2"/>
  <c r="N285" i="2" s="1"/>
  <c r="M55" i="2"/>
  <c r="R55" i="2" s="1"/>
  <c r="M39" i="2"/>
  <c r="N39" i="2" s="1"/>
  <c r="V26" i="2"/>
  <c r="M25" i="2"/>
  <c r="N25" i="2" s="1"/>
  <c r="M97" i="2"/>
  <c r="N97" i="2" s="1"/>
  <c r="M223" i="2"/>
  <c r="M267" i="2"/>
  <c r="N267" i="2" s="1"/>
  <c r="V4" i="2"/>
  <c r="M140" i="2"/>
  <c r="N140" i="2" s="1"/>
  <c r="M149" i="2"/>
  <c r="N149" i="2" s="1"/>
  <c r="M294" i="2"/>
  <c r="R294" i="2" s="1"/>
  <c r="M288" i="2"/>
  <c r="R288" i="2" s="1"/>
  <c r="V28" i="2"/>
  <c r="M328" i="2"/>
  <c r="R328" i="2" s="1"/>
  <c r="V24" i="2"/>
  <c r="M342" i="2"/>
  <c r="N342" i="2" s="1"/>
  <c r="M148" i="2"/>
  <c r="R148" i="2" s="1"/>
  <c r="M169" i="2"/>
  <c r="N169" i="2" s="1"/>
  <c r="M265" i="2"/>
  <c r="R265" i="2" s="1"/>
  <c r="M339" i="2"/>
  <c r="R339" i="2" s="1"/>
  <c r="M65" i="2"/>
  <c r="R65" i="2" s="1"/>
  <c r="M268" i="2"/>
  <c r="R268" i="2" s="1"/>
  <c r="M108" i="2"/>
  <c r="V8" i="2"/>
  <c r="M23" i="2"/>
  <c r="R23" i="2" s="1"/>
  <c r="M164" i="2"/>
  <c r="N164" i="2" s="1"/>
  <c r="M226" i="2"/>
  <c r="R226" i="2" s="1"/>
  <c r="M74" i="2"/>
  <c r="N74" i="2" s="1"/>
  <c r="V15" i="2"/>
  <c r="M182" i="2"/>
  <c r="R182" i="2" s="1"/>
  <c r="M141" i="2"/>
  <c r="M194" i="2"/>
  <c r="R194" i="2" s="1"/>
  <c r="M314" i="2"/>
  <c r="N314" i="2" s="1"/>
  <c r="M192" i="2"/>
  <c r="N192" i="2" s="1"/>
  <c r="M37" i="2"/>
  <c r="R37" i="2" s="1"/>
  <c r="M269" i="2"/>
  <c r="R269" i="2" s="1"/>
  <c r="M126" i="2"/>
  <c r="N126" i="2" s="1"/>
  <c r="M244" i="2"/>
  <c r="M152" i="2"/>
  <c r="M99" i="2"/>
  <c r="R99" i="2" s="1"/>
  <c r="M211" i="2"/>
  <c r="R211" i="2" s="1"/>
  <c r="M31" i="2"/>
  <c r="N31" i="2" s="1"/>
  <c r="M299" i="2"/>
  <c r="N299" i="2" s="1"/>
  <c r="M278" i="2"/>
  <c r="N278" i="2" s="1"/>
  <c r="M231" i="2"/>
  <c r="R231" i="2" s="1"/>
  <c r="M78" i="2"/>
  <c r="N78" i="2" s="1"/>
  <c r="M185" i="2"/>
  <c r="M161" i="2"/>
  <c r="R161" i="2" s="1"/>
  <c r="M341" i="2"/>
  <c r="R341" i="2" s="1"/>
  <c r="V11" i="2"/>
  <c r="M90" i="2"/>
  <c r="N90" i="2" s="1"/>
  <c r="M134" i="2"/>
  <c r="N134" i="2" s="1"/>
  <c r="M209" i="2"/>
  <c r="R209" i="2" s="1"/>
  <c r="M251" i="2"/>
  <c r="M113" i="2"/>
  <c r="M214" i="2"/>
  <c r="R214" i="2" s="1"/>
  <c r="M77" i="2"/>
  <c r="N77" i="2" s="1"/>
  <c r="M91" i="2"/>
  <c r="R91" i="2" s="1"/>
  <c r="M156" i="2"/>
  <c r="R156" i="2" s="1"/>
  <c r="M109" i="2"/>
  <c r="N109" i="2" s="1"/>
  <c r="M286" i="2"/>
  <c r="N286" i="2" s="1"/>
  <c r="M302" i="2"/>
  <c r="M116" i="2"/>
  <c r="M191" i="2"/>
  <c r="N191" i="2" s="1"/>
  <c r="M50" i="2"/>
  <c r="R50" i="2" s="1"/>
  <c r="M146" i="2"/>
  <c r="N146" i="2" s="1"/>
  <c r="M252" i="2"/>
  <c r="N252" i="2" s="1"/>
  <c r="M305" i="2"/>
  <c r="R305" i="2" s="1"/>
  <c r="M171" i="2"/>
  <c r="R171" i="2" s="1"/>
  <c r="M58" i="2"/>
  <c r="M64" i="2"/>
  <c r="M165" i="2"/>
  <c r="N165" i="2" s="1"/>
  <c r="M174" i="2"/>
  <c r="N174" i="2" s="1"/>
  <c r="M201" i="2"/>
  <c r="N201" i="2" s="1"/>
  <c r="M189" i="2"/>
  <c r="N189" i="2" s="1"/>
  <c r="M75" i="2"/>
  <c r="N75" i="2" s="1"/>
  <c r="M208" i="2"/>
  <c r="N208" i="2" s="1"/>
  <c r="M35" i="2"/>
  <c r="M199" i="2"/>
  <c r="M151" i="2"/>
  <c r="R151" i="2" s="1"/>
  <c r="V31" i="2"/>
  <c r="V29" i="2"/>
  <c r="M102" i="2"/>
  <c r="R102" i="2" s="1"/>
  <c r="V7" i="2"/>
  <c r="M117" i="2"/>
  <c r="N117" i="2" s="1"/>
  <c r="M259" i="2"/>
  <c r="R259" i="2" s="1"/>
  <c r="M81" i="2"/>
  <c r="M317" i="2"/>
  <c r="R317" i="2" s="1"/>
  <c r="M311" i="2"/>
  <c r="N311" i="2" s="1"/>
  <c r="M281" i="2"/>
  <c r="R281" i="2" s="1"/>
  <c r="M42" i="2"/>
  <c r="R42" i="2" s="1"/>
  <c r="V35" i="2"/>
  <c r="M284" i="2"/>
  <c r="N284" i="2" s="1"/>
  <c r="M287" i="2"/>
  <c r="M253" i="2"/>
  <c r="M308" i="2"/>
  <c r="R308" i="2" s="1"/>
  <c r="V9" i="2"/>
  <c r="M24" i="2"/>
  <c r="N24" i="2" s="1"/>
  <c r="M45" i="2"/>
  <c r="R45" i="2" s="1"/>
  <c r="M243" i="2"/>
  <c r="R243" i="2" s="1"/>
  <c r="M330" i="2"/>
  <c r="N330" i="2" s="1"/>
  <c r="V17" i="2"/>
  <c r="M274" i="2"/>
  <c r="M336" i="2"/>
  <c r="N336" i="2" s="1"/>
  <c r="M219" i="2"/>
  <c r="N219" i="2" s="1"/>
  <c r="M292" i="2"/>
  <c r="R292" i="2" s="1"/>
  <c r="M276" i="2"/>
  <c r="R276" i="2" s="1"/>
  <c r="M312" i="2"/>
  <c r="R312" i="2" s="1"/>
  <c r="M221" i="2"/>
  <c r="N221" i="2" s="1"/>
  <c r="V12" i="2"/>
  <c r="V14" i="2"/>
  <c r="M145" i="2"/>
  <c r="R145" i="2" s="1"/>
  <c r="M163" i="2"/>
  <c r="R163" i="2" s="1"/>
  <c r="M33" i="2"/>
  <c r="N33" i="2" s="1"/>
  <c r="M258" i="2"/>
  <c r="R258" i="2" s="1"/>
  <c r="M325" i="2"/>
  <c r="N325" i="2" s="1"/>
  <c r="M333" i="2"/>
  <c r="N333" i="2" s="1"/>
  <c r="M52" i="2"/>
  <c r="M150" i="2"/>
  <c r="M275" i="2"/>
  <c r="R275" i="2" s="1"/>
  <c r="M62" i="2"/>
  <c r="R62" i="2" s="1"/>
  <c r="M170" i="2"/>
  <c r="R170" i="2" s="1"/>
  <c r="M48" i="2"/>
  <c r="R48" i="2" s="1"/>
  <c r="M154" i="2"/>
  <c r="N154" i="2" s="1"/>
  <c r="M220" i="2"/>
  <c r="R220" i="2" s="1"/>
  <c r="M94" i="2"/>
  <c r="M104" i="2"/>
  <c r="V25" i="2"/>
  <c r="M112" i="2"/>
  <c r="N112" i="2" s="1"/>
  <c r="M95" i="2"/>
  <c r="N95" i="2" s="1"/>
  <c r="M331" i="2"/>
  <c r="R331" i="2" s="1"/>
  <c r="M123" i="2"/>
  <c r="N123" i="2" s="1"/>
  <c r="M295" i="2"/>
  <c r="N295" i="2" s="1"/>
  <c r="M142" i="2"/>
  <c r="M222" i="2"/>
  <c r="V30" i="2"/>
  <c r="V21" i="2"/>
  <c r="M332" i="2"/>
  <c r="N332" i="2" s="1"/>
  <c r="M337" i="2"/>
  <c r="N337" i="2" s="1"/>
  <c r="M68" i="2"/>
  <c r="R68" i="2" s="1"/>
  <c r="M310" i="2"/>
  <c r="R310" i="2" s="1"/>
  <c r="M167" i="2"/>
  <c r="M22" i="2"/>
  <c r="M323" i="2"/>
  <c r="R323" i="2" s="1"/>
  <c r="M80" i="2"/>
  <c r="R80" i="2" s="1"/>
  <c r="M63" i="2"/>
  <c r="N63" i="2" s="1"/>
  <c r="M207" i="2"/>
  <c r="N207" i="2" s="1"/>
  <c r="M93" i="2"/>
  <c r="R93" i="2" s="1"/>
  <c r="V5" i="2"/>
  <c r="M32" i="2"/>
  <c r="M206" i="2"/>
  <c r="M135" i="2"/>
  <c r="R135" i="2" s="1"/>
  <c r="M72" i="2"/>
  <c r="R72" i="2" s="1"/>
  <c r="M129" i="2"/>
  <c r="R129" i="2" s="1"/>
  <c r="M213" i="2"/>
  <c r="N213" i="2" s="1"/>
  <c r="M125" i="2"/>
  <c r="N125" i="2" s="1"/>
  <c r="M103" i="2"/>
  <c r="N103" i="2" s="1"/>
  <c r="M107" i="2"/>
  <c r="M147" i="2"/>
  <c r="M143" i="2"/>
  <c r="R143" i="2" s="1"/>
  <c r="M237" i="2"/>
  <c r="R237" i="2" s="1"/>
  <c r="M21" i="2"/>
  <c r="N21" i="2" s="1"/>
  <c r="M49" i="2"/>
  <c r="N49" i="2" s="1"/>
  <c r="M250" i="2"/>
  <c r="R250" i="2" s="1"/>
  <c r="M180" i="2"/>
  <c r="N180" i="2" s="1"/>
  <c r="M54" i="2"/>
  <c r="M216" i="2"/>
  <c r="M210" i="2"/>
  <c r="N210" i="2" s="1"/>
  <c r="M197" i="2"/>
  <c r="N197" i="2" s="1"/>
  <c r="M130" i="2"/>
  <c r="N130" i="2" s="1"/>
  <c r="M327" i="2"/>
  <c r="R327" i="2" s="1"/>
  <c r="M321" i="2"/>
  <c r="R321" i="2" s="1"/>
  <c r="V19" i="2"/>
  <c r="M160" i="2"/>
  <c r="M241" i="2"/>
  <c r="V13" i="2"/>
  <c r="M228" i="2"/>
  <c r="N228" i="2" s="1"/>
  <c r="M66" i="2"/>
  <c r="N66" i="2" s="1"/>
  <c r="M234" i="2"/>
  <c r="N234" i="2" s="1"/>
  <c r="M188" i="2"/>
  <c r="R188" i="2" s="1"/>
  <c r="M291" i="2"/>
  <c r="N291" i="2" s="1"/>
  <c r="M122" i="2"/>
  <c r="M200" i="2"/>
  <c r="M56" i="2"/>
  <c r="N56" i="2" s="1"/>
  <c r="M290" i="2"/>
  <c r="N290" i="2" s="1"/>
  <c r="M304" i="2"/>
  <c r="N304" i="2" s="1"/>
  <c r="M34" i="2"/>
  <c r="N34" i="2" s="1"/>
  <c r="M119" i="2"/>
  <c r="N119" i="2" s="1"/>
  <c r="M293" i="2"/>
  <c r="N293" i="2" s="1"/>
  <c r="M172" i="2"/>
  <c r="V20" i="2"/>
  <c r="M30" i="2"/>
  <c r="R30" i="2" s="1"/>
  <c r="V34" i="2"/>
  <c r="M118" i="2"/>
  <c r="R118" i="2" s="1"/>
  <c r="M245" i="2"/>
  <c r="N245" i="2" s="1"/>
  <c r="M115" i="2"/>
  <c r="R115" i="2" s="1"/>
  <c r="M329" i="2"/>
  <c r="N329" i="2" s="1"/>
  <c r="M204" i="2"/>
  <c r="M272" i="2"/>
  <c r="M316" i="2"/>
  <c r="N316" i="2" s="1"/>
  <c r="M193" i="2"/>
  <c r="N193" i="2" s="1"/>
  <c r="M277" i="2"/>
  <c r="N277" i="2" s="1"/>
  <c r="M239" i="2"/>
  <c r="N239" i="2" s="1"/>
  <c r="M315" i="2"/>
  <c r="N315" i="2" s="1"/>
  <c r="M198" i="2"/>
  <c r="R198" i="2" s="1"/>
  <c r="M338" i="2"/>
  <c r="M320" i="2"/>
  <c r="M263" i="2"/>
  <c r="R263" i="2" s="1"/>
  <c r="M57" i="2"/>
  <c r="R57" i="2" s="1"/>
  <c r="M177" i="2"/>
  <c r="R177" i="2" s="1"/>
  <c r="V32" i="2"/>
  <c r="M344" i="2"/>
  <c r="R344" i="2" s="1"/>
  <c r="M128" i="2"/>
  <c r="N128" i="2" s="1"/>
  <c r="M176" i="2"/>
  <c r="M230" i="2"/>
  <c r="V22" i="2"/>
  <c r="M46" i="2"/>
  <c r="R46" i="2" s="1"/>
  <c r="M110" i="2"/>
  <c r="N110" i="2" s="1"/>
  <c r="M40" i="2"/>
  <c r="N40" i="2" s="1"/>
  <c r="M155" i="2"/>
  <c r="R155" i="2" s="1"/>
  <c r="M100" i="2"/>
  <c r="R100" i="2" s="1"/>
  <c r="M334" i="2"/>
  <c r="M254" i="2"/>
  <c r="M96" i="2"/>
  <c r="R96" i="2" s="1"/>
  <c r="M218" i="2"/>
  <c r="N218" i="2" s="1"/>
  <c r="M260" i="2"/>
  <c r="R260" i="2" s="1"/>
  <c r="M88" i="2"/>
  <c r="R88" i="2" s="1"/>
  <c r="M262" i="2"/>
  <c r="N262" i="2" s="1"/>
  <c r="M173" i="2"/>
  <c r="R173" i="2" s="1"/>
  <c r="M153" i="2"/>
  <c r="V23" i="2"/>
  <c r="M67" i="2"/>
  <c r="R67" i="2" s="1"/>
  <c r="E5" i="8"/>
  <c r="K112" i="8" s="1"/>
  <c r="C18" i="1"/>
  <c r="F18" i="1"/>
  <c r="F19" i="1" s="1"/>
  <c r="E14" i="1"/>
  <c r="R71" i="2"/>
  <c r="N38" i="2"/>
  <c r="R38" i="2"/>
  <c r="N89" i="2"/>
  <c r="N183" i="2"/>
  <c r="R44" i="2"/>
  <c r="N44" i="2"/>
  <c r="N238" i="2"/>
  <c r="R238" i="2"/>
  <c r="R266" i="2"/>
  <c r="N266" i="2"/>
  <c r="N255" i="2"/>
  <c r="R324" i="2"/>
  <c r="R132" i="2"/>
  <c r="N132" i="2"/>
  <c r="R318" i="2"/>
  <c r="R224" i="2"/>
  <c r="N224" i="2"/>
  <c r="N139" i="2"/>
  <c r="R139" i="2"/>
  <c r="R298" i="2"/>
  <c r="N298" i="2"/>
  <c r="R225" i="2"/>
  <c r="N225" i="2"/>
  <c r="R254" i="4"/>
  <c r="N254" i="4"/>
  <c r="R75" i="4"/>
  <c r="N75" i="4"/>
  <c r="R113" i="4"/>
  <c r="N113" i="4"/>
  <c r="R285" i="4"/>
  <c r="N285" i="4"/>
  <c r="N219" i="4"/>
  <c r="R219" i="4"/>
  <c r="N218" i="4"/>
  <c r="R218" i="4"/>
  <c r="R100" i="4"/>
  <c r="N100" i="4"/>
  <c r="R296" i="4"/>
  <c r="N296" i="4"/>
  <c r="N281" i="4"/>
  <c r="R281" i="4"/>
  <c r="R87" i="4"/>
  <c r="N87" i="4"/>
  <c r="N78" i="4"/>
  <c r="R78" i="4"/>
  <c r="N288" i="4"/>
  <c r="R288" i="4"/>
  <c r="N169" i="4"/>
  <c r="R169" i="4"/>
  <c r="R205" i="4"/>
  <c r="N205" i="4"/>
  <c r="R279" i="4"/>
  <c r="N279" i="4"/>
  <c r="R323" i="4"/>
  <c r="N323" i="4"/>
  <c r="N216" i="4"/>
  <c r="R216" i="4"/>
  <c r="N176" i="4"/>
  <c r="R176" i="4"/>
  <c r="R250" i="4"/>
  <c r="N250" i="4"/>
  <c r="R29" i="4"/>
  <c r="N29" i="4"/>
  <c r="N297" i="4"/>
  <c r="R297" i="4"/>
  <c r="N273" i="4"/>
  <c r="R273" i="4"/>
  <c r="R206" i="4"/>
  <c r="N206" i="4"/>
  <c r="N290" i="4"/>
  <c r="R290" i="4"/>
  <c r="N91" i="4"/>
  <c r="R91" i="4"/>
  <c r="N208" i="4"/>
  <c r="R208" i="4"/>
  <c r="R30" i="4"/>
  <c r="N30" i="4"/>
  <c r="R187" i="4"/>
  <c r="N187" i="4"/>
  <c r="R64" i="4"/>
  <c r="N64" i="4"/>
  <c r="N256" i="4"/>
  <c r="R256" i="4"/>
  <c r="R96" i="4"/>
  <c r="N96" i="4"/>
  <c r="N38" i="4"/>
  <c r="R38" i="4"/>
  <c r="R249" i="4"/>
  <c r="N249" i="4"/>
  <c r="R125" i="4"/>
  <c r="N125" i="4"/>
  <c r="N84" i="4"/>
  <c r="R84" i="4"/>
  <c r="R23" i="4"/>
  <c r="N23" i="4"/>
  <c r="R116" i="4"/>
  <c r="N116" i="4"/>
  <c r="R167" i="4"/>
  <c r="N167" i="4"/>
  <c r="R36" i="4"/>
  <c r="N36" i="4"/>
  <c r="N103" i="4"/>
  <c r="R103" i="4"/>
  <c r="E4" i="6"/>
  <c r="N242" i="2"/>
  <c r="R242" i="2"/>
  <c r="R270" i="2"/>
  <c r="N270" i="2"/>
  <c r="R195" i="2"/>
  <c r="N282" i="2"/>
  <c r="N187" i="2"/>
  <c r="R187" i="2"/>
  <c r="N264" i="2"/>
  <c r="R248" i="2"/>
  <c r="N248" i="2"/>
  <c r="R257" i="2"/>
  <c r="N257" i="2"/>
  <c r="N300" i="2"/>
  <c r="R232" i="2"/>
  <c r="N232" i="2"/>
  <c r="N223" i="2"/>
  <c r="R223" i="2"/>
  <c r="R267" i="2"/>
  <c r="N316" i="4"/>
  <c r="R316" i="4"/>
  <c r="N294" i="4"/>
  <c r="R294" i="4"/>
  <c r="N101" i="4"/>
  <c r="R101" i="4"/>
  <c r="N114" i="4"/>
  <c r="R114" i="4"/>
  <c r="R258" i="4"/>
  <c r="N258" i="4"/>
  <c r="R139" i="4"/>
  <c r="N139" i="4"/>
  <c r="R293" i="4"/>
  <c r="N293" i="4"/>
  <c r="N289" i="4"/>
  <c r="R289" i="4"/>
  <c r="N160" i="4"/>
  <c r="R160" i="4"/>
  <c r="N95" i="4"/>
  <c r="R95" i="4"/>
  <c r="N129" i="4"/>
  <c r="R129" i="4"/>
  <c r="R104" i="4"/>
  <c r="N104" i="4"/>
  <c r="R122" i="4"/>
  <c r="N122" i="4"/>
  <c r="R175" i="4"/>
  <c r="N175" i="4"/>
  <c r="N181" i="4"/>
  <c r="R181" i="4"/>
  <c r="R69" i="4"/>
  <c r="N69" i="4"/>
  <c r="N99" i="4"/>
  <c r="R99" i="4"/>
  <c r="N190" i="4"/>
  <c r="R190" i="4"/>
  <c r="R221" i="4"/>
  <c r="N221" i="4"/>
  <c r="N152" i="4"/>
  <c r="R152" i="4"/>
  <c r="N155" i="4"/>
  <c r="R155" i="4"/>
  <c r="N63" i="4"/>
  <c r="R63" i="4"/>
  <c r="N121" i="4"/>
  <c r="R121" i="4"/>
  <c r="R246" i="4"/>
  <c r="N246" i="4"/>
  <c r="R73" i="4"/>
  <c r="N73" i="4"/>
  <c r="N191" i="4"/>
  <c r="R191" i="4"/>
  <c r="N251" i="4"/>
  <c r="R251" i="4"/>
  <c r="N102" i="4"/>
  <c r="R102" i="4"/>
  <c r="R199" i="4"/>
  <c r="N199" i="4"/>
  <c r="R76" i="4"/>
  <c r="N76" i="4"/>
  <c r="N46" i="4"/>
  <c r="R46" i="4"/>
  <c r="N257" i="4"/>
  <c r="R257" i="4"/>
  <c r="R194" i="4"/>
  <c r="N194" i="4"/>
  <c r="R262" i="4"/>
  <c r="N262" i="4"/>
  <c r="N186" i="4"/>
  <c r="R186" i="4"/>
  <c r="N141" i="4"/>
  <c r="R141" i="4"/>
  <c r="R259" i="4"/>
  <c r="N259" i="4"/>
  <c r="N128" i="4"/>
  <c r="R128" i="4"/>
  <c r="R225" i="4"/>
  <c r="N225" i="4"/>
  <c r="N328" i="2"/>
  <c r="N268" i="2"/>
  <c r="N108" i="2"/>
  <c r="R108" i="2"/>
  <c r="N182" i="2"/>
  <c r="N141" i="2"/>
  <c r="R141" i="2"/>
  <c r="R244" i="2"/>
  <c r="N244" i="2"/>
  <c r="N152" i="2"/>
  <c r="R152" i="2"/>
  <c r="R278" i="2"/>
  <c r="R78" i="2"/>
  <c r="N185" i="2"/>
  <c r="R185" i="2"/>
  <c r="R239" i="4"/>
  <c r="N239" i="4"/>
  <c r="R143" i="4"/>
  <c r="N143" i="4"/>
  <c r="N317" i="4"/>
  <c r="R317" i="4"/>
  <c r="R286" i="4"/>
  <c r="N286" i="4"/>
  <c r="N153" i="4"/>
  <c r="R153" i="4"/>
  <c r="R234" i="4"/>
  <c r="N234" i="4"/>
  <c r="R173" i="4"/>
  <c r="N173" i="4"/>
  <c r="R298" i="4"/>
  <c r="N298" i="4"/>
  <c r="R119" i="4"/>
  <c r="N119" i="4"/>
  <c r="R134" i="4"/>
  <c r="N134" i="4"/>
  <c r="R49" i="4"/>
  <c r="N49" i="4"/>
  <c r="R21" i="4"/>
  <c r="N21" i="4"/>
  <c r="R39" i="4"/>
  <c r="N39" i="4"/>
  <c r="N51" i="4"/>
  <c r="R51" i="4"/>
  <c r="R274" i="4"/>
  <c r="N274" i="4"/>
  <c r="N315" i="4"/>
  <c r="R315" i="4"/>
  <c r="N123" i="4"/>
  <c r="R123" i="4"/>
  <c r="N44" i="4"/>
  <c r="R44" i="4"/>
  <c r="R88" i="4"/>
  <c r="N88" i="4"/>
  <c r="R50" i="4"/>
  <c r="N50" i="4"/>
  <c r="R178" i="4"/>
  <c r="N178" i="4"/>
  <c r="N201" i="4"/>
  <c r="R201" i="4"/>
  <c r="N303" i="4"/>
  <c r="R303" i="4"/>
  <c r="N231" i="4"/>
  <c r="R231" i="4"/>
  <c r="N228" i="4"/>
  <c r="R228" i="4"/>
  <c r="N109" i="4"/>
  <c r="R109" i="4"/>
  <c r="N264" i="4"/>
  <c r="R264" i="4"/>
  <c r="N244" i="4"/>
  <c r="R244" i="4"/>
  <c r="N328" i="4"/>
  <c r="R328" i="4"/>
  <c r="N277" i="4"/>
  <c r="R277" i="4"/>
  <c r="N226" i="4"/>
  <c r="R226" i="4"/>
  <c r="N24" i="4"/>
  <c r="R24" i="4"/>
  <c r="R210" i="4"/>
  <c r="N210" i="4"/>
  <c r="R138" i="4"/>
  <c r="N138" i="4"/>
  <c r="N320" i="4"/>
  <c r="R320" i="4"/>
  <c r="N89" i="4"/>
  <c r="R89" i="4"/>
  <c r="N26" i="4"/>
  <c r="R26" i="4"/>
  <c r="R321" i="4"/>
  <c r="N321" i="4"/>
  <c r="N251" i="2"/>
  <c r="R251" i="2"/>
  <c r="N113" i="2"/>
  <c r="R113" i="2"/>
  <c r="R109" i="2"/>
  <c r="N302" i="2"/>
  <c r="R302" i="2"/>
  <c r="N116" i="2"/>
  <c r="R116" i="2"/>
  <c r="N58" i="2"/>
  <c r="R58" i="2"/>
  <c r="R64" i="2"/>
  <c r="N64" i="2"/>
  <c r="N35" i="2"/>
  <c r="R35" i="2"/>
  <c r="R199" i="2"/>
  <c r="N199" i="2"/>
  <c r="R117" i="2"/>
  <c r="N259" i="2"/>
  <c r="R81" i="2"/>
  <c r="N81" i="2"/>
  <c r="R287" i="2"/>
  <c r="N287" i="2"/>
  <c r="R253" i="2"/>
  <c r="N253" i="2"/>
  <c r="N71" i="4"/>
  <c r="R71" i="4"/>
  <c r="N282" i="4"/>
  <c r="R282" i="4"/>
  <c r="N43" i="4"/>
  <c r="R43" i="4"/>
  <c r="N217" i="4"/>
  <c r="R217" i="4"/>
  <c r="R74" i="4"/>
  <c r="N74" i="4"/>
  <c r="R245" i="4"/>
  <c r="N245" i="4"/>
  <c r="N163" i="4"/>
  <c r="R163" i="4"/>
  <c r="N159" i="4"/>
  <c r="R159" i="4"/>
  <c r="R183" i="4"/>
  <c r="N183" i="4"/>
  <c r="N48" i="4"/>
  <c r="R48" i="4"/>
  <c r="R66" i="4"/>
  <c r="N66" i="4"/>
  <c r="R207" i="4"/>
  <c r="N207" i="4"/>
  <c r="N213" i="4"/>
  <c r="R213" i="4"/>
  <c r="N302" i="4"/>
  <c r="R302" i="4"/>
  <c r="R92" i="4"/>
  <c r="N92" i="4"/>
  <c r="N196" i="4"/>
  <c r="R196" i="4"/>
  <c r="N271" i="4"/>
  <c r="R271" i="4"/>
  <c r="R326" i="4"/>
  <c r="N326" i="4"/>
  <c r="N80" i="4"/>
  <c r="R80" i="4"/>
  <c r="N118" i="4"/>
  <c r="R118" i="4"/>
  <c r="N135" i="4"/>
  <c r="R135" i="4"/>
  <c r="N157" i="4"/>
  <c r="R157" i="4"/>
  <c r="N275" i="4"/>
  <c r="R275" i="4"/>
  <c r="N188" i="4"/>
  <c r="R188" i="4"/>
  <c r="N145" i="4"/>
  <c r="R145" i="4"/>
  <c r="R267" i="4"/>
  <c r="N267" i="4"/>
  <c r="N120" i="4"/>
  <c r="R120" i="4"/>
  <c r="N53" i="4"/>
  <c r="R53" i="4"/>
  <c r="R185" i="4"/>
  <c r="N185" i="4"/>
  <c r="N168" i="4"/>
  <c r="R168" i="4"/>
  <c r="N110" i="4"/>
  <c r="R110" i="4"/>
  <c r="R52" i="4"/>
  <c r="N52" i="4"/>
  <c r="R131" i="4"/>
  <c r="N131" i="4"/>
  <c r="R35" i="4"/>
  <c r="N35" i="4"/>
  <c r="R79" i="4"/>
  <c r="N79" i="4"/>
  <c r="R174" i="4"/>
  <c r="N174" i="4"/>
  <c r="E5" i="6"/>
  <c r="R274" i="2"/>
  <c r="N274" i="2"/>
  <c r="R52" i="2"/>
  <c r="N52" i="2"/>
  <c r="R150" i="2"/>
  <c r="N150" i="2"/>
  <c r="R94" i="2"/>
  <c r="N94" i="2"/>
  <c r="N104" i="2"/>
  <c r="R104" i="2"/>
  <c r="R123" i="2"/>
  <c r="R142" i="2"/>
  <c r="N142" i="2"/>
  <c r="R222" i="2"/>
  <c r="N222" i="2"/>
  <c r="N167" i="2"/>
  <c r="R167" i="2"/>
  <c r="R22" i="2"/>
  <c r="N22" i="2"/>
  <c r="R65" i="4"/>
  <c r="N65" i="4"/>
  <c r="N204" i="4"/>
  <c r="R204" i="4"/>
  <c r="R161" i="4"/>
  <c r="N161" i="4"/>
  <c r="N25" i="4"/>
  <c r="R25" i="4"/>
  <c r="N308" i="4"/>
  <c r="R308" i="4"/>
  <c r="N83" i="4"/>
  <c r="R83" i="4"/>
  <c r="N72" i="4"/>
  <c r="R72" i="4"/>
  <c r="R47" i="4"/>
  <c r="N47" i="4"/>
  <c r="R313" i="4"/>
  <c r="N313" i="4"/>
  <c r="N255" i="4"/>
  <c r="R255" i="4"/>
  <c r="N127" i="4"/>
  <c r="R127" i="4"/>
  <c r="R112" i="4"/>
  <c r="N112" i="4"/>
  <c r="N179" i="4"/>
  <c r="R179" i="4"/>
  <c r="N126" i="4"/>
  <c r="R126" i="4"/>
  <c r="R172" i="4"/>
  <c r="N172" i="4"/>
  <c r="R253" i="4"/>
  <c r="N253" i="4"/>
  <c r="N291" i="4"/>
  <c r="R291" i="4"/>
  <c r="N269" i="4"/>
  <c r="R269" i="4"/>
  <c r="R182" i="4"/>
  <c r="N182" i="4"/>
  <c r="R198" i="4"/>
  <c r="N198" i="4"/>
  <c r="R300" i="4"/>
  <c r="N300" i="4"/>
  <c r="R222" i="4"/>
  <c r="N222" i="4"/>
  <c r="R124" i="4"/>
  <c r="N124" i="4"/>
  <c r="N42" i="4"/>
  <c r="R42" i="4"/>
  <c r="N180" i="4"/>
  <c r="R180" i="4"/>
  <c r="N247" i="4"/>
  <c r="R247" i="4"/>
  <c r="N307" i="4"/>
  <c r="R307" i="4"/>
  <c r="R263" i="4"/>
  <c r="N263" i="4"/>
  <c r="R248" i="4"/>
  <c r="N248" i="4"/>
  <c r="R230" i="4"/>
  <c r="N230" i="4"/>
  <c r="N97" i="4"/>
  <c r="R97" i="4"/>
  <c r="N140" i="4"/>
  <c r="R140" i="4"/>
  <c r="N189" i="4"/>
  <c r="R189" i="4"/>
  <c r="R154" i="4"/>
  <c r="N154" i="4"/>
  <c r="N295" i="4"/>
  <c r="R295" i="4"/>
  <c r="R237" i="4"/>
  <c r="N237" i="4"/>
  <c r="N238" i="4"/>
  <c r="R238" i="4"/>
  <c r="N268" i="4"/>
  <c r="R268" i="4"/>
  <c r="E4" i="13"/>
  <c r="N93" i="2"/>
  <c r="R32" i="2"/>
  <c r="N32" i="2"/>
  <c r="R206" i="2"/>
  <c r="N206" i="2"/>
  <c r="R107" i="2"/>
  <c r="N107" i="2"/>
  <c r="N147" i="2"/>
  <c r="R147" i="2"/>
  <c r="R54" i="2"/>
  <c r="N54" i="2"/>
  <c r="R216" i="2"/>
  <c r="N216" i="2"/>
  <c r="N160" i="2"/>
  <c r="R160" i="2"/>
  <c r="N241" i="2"/>
  <c r="R241" i="2"/>
  <c r="N122" i="2"/>
  <c r="R122" i="2"/>
  <c r="R200" i="2"/>
  <c r="N200" i="2"/>
  <c r="R34" i="2"/>
  <c r="N132" i="4"/>
  <c r="R132" i="4"/>
  <c r="R305" i="4"/>
  <c r="N305" i="4"/>
  <c r="N149" i="4"/>
  <c r="R149" i="4"/>
  <c r="N200" i="4"/>
  <c r="R200" i="4"/>
  <c r="R311" i="4"/>
  <c r="N311" i="4"/>
  <c r="N252" i="4"/>
  <c r="R252" i="4"/>
  <c r="R31" i="4"/>
  <c r="N31" i="4"/>
  <c r="R306" i="4"/>
  <c r="N306" i="4"/>
  <c r="N215" i="4"/>
  <c r="R215" i="4"/>
  <c r="N156" i="4"/>
  <c r="R156" i="4"/>
  <c r="N166" i="4"/>
  <c r="R166" i="4"/>
  <c r="N137" i="4"/>
  <c r="R137" i="4"/>
  <c r="N260" i="4"/>
  <c r="R260" i="4"/>
  <c r="R265" i="4"/>
  <c r="N265" i="4"/>
  <c r="R136" i="4"/>
  <c r="N136" i="4"/>
  <c r="N276" i="4"/>
  <c r="R276" i="4"/>
  <c r="R67" i="4"/>
  <c r="N67" i="4"/>
  <c r="N324" i="4"/>
  <c r="R324" i="4"/>
  <c r="N146" i="4"/>
  <c r="R146" i="4"/>
  <c r="R62" i="4"/>
  <c r="N62" i="4"/>
  <c r="R229" i="4"/>
  <c r="N229" i="4"/>
  <c r="N235" i="4"/>
  <c r="R235" i="4"/>
  <c r="R322" i="4"/>
  <c r="N322" i="4"/>
  <c r="N162" i="4"/>
  <c r="R162" i="4"/>
  <c r="R90" i="4"/>
  <c r="N90" i="4"/>
  <c r="R81" i="4"/>
  <c r="N81" i="4"/>
  <c r="R27" i="4"/>
  <c r="N27" i="4"/>
  <c r="R150" i="4"/>
  <c r="N150" i="4"/>
  <c r="N55" i="4"/>
  <c r="R55" i="4"/>
  <c r="R164" i="4"/>
  <c r="N164" i="4"/>
  <c r="N54" i="4"/>
  <c r="R54" i="4"/>
  <c r="N270" i="4"/>
  <c r="R270" i="4"/>
  <c r="N309" i="4"/>
  <c r="R309" i="4"/>
  <c r="R170" i="4"/>
  <c r="N170" i="4"/>
  <c r="N165" i="4"/>
  <c r="R165" i="4"/>
  <c r="N58" i="4"/>
  <c r="R58" i="4"/>
  <c r="N195" i="4"/>
  <c r="R195" i="4"/>
  <c r="R214" i="4"/>
  <c r="N214" i="4"/>
  <c r="E6" i="13"/>
  <c r="E9" i="13" s="1"/>
  <c r="E10" i="13" s="1"/>
  <c r="N172" i="2"/>
  <c r="R172" i="2"/>
  <c r="R204" i="2"/>
  <c r="N204" i="2"/>
  <c r="N272" i="2"/>
  <c r="R272" i="2"/>
  <c r="R315" i="2"/>
  <c r="R338" i="2"/>
  <c r="N338" i="2"/>
  <c r="R320" i="2"/>
  <c r="N320" i="2"/>
  <c r="N176" i="2"/>
  <c r="R176" i="2"/>
  <c r="N230" i="2"/>
  <c r="R230" i="2"/>
  <c r="R334" i="2"/>
  <c r="N334" i="2"/>
  <c r="R254" i="2"/>
  <c r="N254" i="2"/>
  <c r="N153" i="2"/>
  <c r="R153" i="2"/>
  <c r="N240" i="2"/>
  <c r="R240" i="2"/>
  <c r="N211" i="4"/>
  <c r="R211" i="4"/>
  <c r="R325" i="4"/>
  <c r="N325" i="4"/>
  <c r="R57" i="4"/>
  <c r="N57" i="4"/>
  <c r="R312" i="4"/>
  <c r="N312" i="4"/>
  <c r="R68" i="4"/>
  <c r="N68" i="4"/>
  <c r="R45" i="4"/>
  <c r="N45" i="4"/>
  <c r="R236" i="4"/>
  <c r="N236" i="4"/>
  <c r="R151" i="4"/>
  <c r="N151" i="4"/>
  <c r="N61" i="4"/>
  <c r="R61" i="4"/>
  <c r="N86" i="4"/>
  <c r="R86" i="4"/>
  <c r="R314" i="4"/>
  <c r="N314" i="4"/>
  <c r="R299" i="4"/>
  <c r="N299" i="4"/>
  <c r="R272" i="4"/>
  <c r="N272" i="4"/>
  <c r="N287" i="4"/>
  <c r="R287" i="4"/>
  <c r="N41" i="4"/>
  <c r="R41" i="4"/>
  <c r="N56" i="4"/>
  <c r="R56" i="4"/>
  <c r="R220" i="4"/>
  <c r="N220" i="4"/>
  <c r="N242" i="4"/>
  <c r="R242" i="4"/>
  <c r="R266" i="4"/>
  <c r="N266" i="4"/>
  <c r="N144" i="4"/>
  <c r="R144" i="4"/>
  <c r="N227" i="4"/>
  <c r="R227" i="4"/>
  <c r="N33" i="4"/>
  <c r="R33" i="4"/>
  <c r="R108" i="4"/>
  <c r="N108" i="4"/>
  <c r="R148" i="4"/>
  <c r="N148" i="4"/>
  <c r="R283" i="4"/>
  <c r="N283" i="4"/>
  <c r="N117" i="4"/>
  <c r="R117" i="4"/>
  <c r="R82" i="4"/>
  <c r="N82" i="4"/>
  <c r="N223" i="4"/>
  <c r="R223" i="4"/>
  <c r="N22" i="4"/>
  <c r="R22" i="4"/>
  <c r="N34" i="4"/>
  <c r="R34" i="4"/>
  <c r="R284" i="4"/>
  <c r="N284" i="4"/>
  <c r="R147" i="4"/>
  <c r="N147" i="4"/>
  <c r="N193" i="4"/>
  <c r="R193" i="4"/>
  <c r="N318" i="4"/>
  <c r="R318" i="4"/>
  <c r="N171" i="4"/>
  <c r="R171" i="4"/>
  <c r="R142" i="4"/>
  <c r="N142" i="4"/>
  <c r="R115" i="4"/>
  <c r="N115" i="4"/>
  <c r="N130" i="4"/>
  <c r="R130" i="4"/>
  <c r="N224" i="4"/>
  <c r="R224" i="4"/>
  <c r="R203" i="4"/>
  <c r="N203" i="4"/>
  <c r="R205" i="2"/>
  <c r="N205" i="2"/>
  <c r="R60" i="2"/>
  <c r="N60" i="2"/>
  <c r="N127" i="2"/>
  <c r="R127" i="2"/>
  <c r="N137" i="2"/>
  <c r="N301" i="2"/>
  <c r="R301" i="2"/>
  <c r="N168" i="2"/>
  <c r="R186" i="2"/>
  <c r="N186" i="2"/>
  <c r="N136" i="2"/>
  <c r="R136" i="2"/>
  <c r="N306" i="2"/>
  <c r="R306" i="2"/>
  <c r="N51" i="2"/>
  <c r="R51" i="2"/>
  <c r="N47" i="2"/>
  <c r="R47" i="2"/>
  <c r="N157" i="2"/>
  <c r="R157" i="2"/>
  <c r="N235" i="2"/>
  <c r="R235" i="2"/>
  <c r="R326" i="2"/>
  <c r="N326" i="2"/>
  <c r="N307" i="2"/>
  <c r="R307" i="2"/>
  <c r="N343" i="2"/>
  <c r="R343" i="2"/>
  <c r="R166" i="2"/>
  <c r="N166" i="2"/>
  <c r="R98" i="2"/>
  <c r="N98" i="2"/>
  <c r="N29" i="2"/>
  <c r="R29" i="2"/>
  <c r="N190" i="2"/>
  <c r="R190" i="2"/>
  <c r="R309" i="2"/>
  <c r="R76" i="2"/>
  <c r="N76" i="2"/>
  <c r="N278" i="4"/>
  <c r="R278" i="4"/>
  <c r="N197" i="4"/>
  <c r="R197" i="4"/>
  <c r="R37" i="4"/>
  <c r="N37" i="4"/>
  <c r="R243" i="4"/>
  <c r="N243" i="4"/>
  <c r="R93" i="4"/>
  <c r="N93" i="4"/>
  <c r="R60" i="4"/>
  <c r="N60" i="4"/>
  <c r="R327" i="4"/>
  <c r="N327" i="4"/>
  <c r="N177" i="4"/>
  <c r="R177" i="4"/>
  <c r="N310" i="4"/>
  <c r="R310" i="4"/>
  <c r="R133" i="4"/>
  <c r="N133" i="4"/>
  <c r="R233" i="4"/>
  <c r="N233" i="4"/>
  <c r="N304" i="4"/>
  <c r="R304" i="4"/>
  <c r="R59" i="4"/>
  <c r="N59" i="4"/>
  <c r="N184" i="4"/>
  <c r="R184" i="4"/>
  <c r="N329" i="4"/>
  <c r="R329" i="4"/>
  <c r="R111" i="4"/>
  <c r="N111" i="4"/>
  <c r="N32" i="4"/>
  <c r="R32" i="4"/>
  <c r="N94" i="4"/>
  <c r="R94" i="4"/>
  <c r="R292" i="4"/>
  <c r="N292" i="4"/>
  <c r="R107" i="4"/>
  <c r="N107" i="4"/>
  <c r="N232" i="4"/>
  <c r="R232" i="4"/>
  <c r="R158" i="4"/>
  <c r="N158" i="4"/>
  <c r="N105" i="4"/>
  <c r="R105" i="4"/>
  <c r="N319" i="4"/>
  <c r="R319" i="4"/>
  <c r="N212" i="4"/>
  <c r="R212" i="4"/>
  <c r="R77" i="4"/>
  <c r="N77" i="4"/>
  <c r="N85" i="4"/>
  <c r="R85" i="4"/>
  <c r="N40" i="4"/>
  <c r="R40" i="4"/>
  <c r="R301" i="4"/>
  <c r="N301" i="4"/>
  <c r="N70" i="4"/>
  <c r="R70" i="4"/>
  <c r="R240" i="4"/>
  <c r="N240" i="4"/>
  <c r="N280" i="4"/>
  <c r="R280" i="4"/>
  <c r="R241" i="4"/>
  <c r="N241" i="4"/>
  <c r="N202" i="4"/>
  <c r="R202" i="4"/>
  <c r="N98" i="4"/>
  <c r="R98" i="4"/>
  <c r="R106" i="4"/>
  <c r="N106" i="4"/>
  <c r="N192" i="4"/>
  <c r="R192" i="4"/>
  <c r="R28" i="4"/>
  <c r="N28" i="4"/>
  <c r="N261" i="4"/>
  <c r="R261" i="4"/>
  <c r="N209" i="4"/>
  <c r="R209" i="4"/>
  <c r="K204" i="10"/>
  <c r="K171" i="10"/>
  <c r="K213" i="10"/>
  <c r="K26" i="10"/>
  <c r="K81" i="10"/>
  <c r="K39" i="10"/>
  <c r="K135" i="10"/>
  <c r="K78" i="10"/>
  <c r="K166" i="10"/>
  <c r="V10" i="10"/>
  <c r="K45" i="10"/>
  <c r="K123" i="10"/>
  <c r="K159" i="10"/>
  <c r="K84" i="10"/>
  <c r="K219" i="10"/>
  <c r="K210" i="10"/>
  <c r="K180" i="10"/>
  <c r="K73" i="10"/>
  <c r="K67" i="10"/>
  <c r="K52" i="10"/>
  <c r="K168" i="10"/>
  <c r="K75" i="10"/>
  <c r="V12" i="10"/>
  <c r="K176" i="10"/>
  <c r="K122" i="10"/>
  <c r="K79" i="10"/>
  <c r="K192" i="10"/>
  <c r="K226" i="10"/>
  <c r="K169" i="10"/>
  <c r="K57" i="10"/>
  <c r="K42" i="10"/>
  <c r="K113" i="10"/>
  <c r="K56" i="10"/>
  <c r="K167" i="10"/>
  <c r="V17" i="10"/>
  <c r="K209" i="10"/>
  <c r="K152" i="10"/>
  <c r="K230" i="10"/>
  <c r="K35" i="10"/>
  <c r="K195" i="10"/>
  <c r="K239" i="10"/>
  <c r="K156" i="10"/>
  <c r="V9" i="10"/>
  <c r="K229" i="10"/>
  <c r="K28" i="10"/>
  <c r="K144" i="10"/>
  <c r="K222" i="10"/>
  <c r="K129" i="10"/>
  <c r="K240" i="10"/>
  <c r="K182" i="10"/>
  <c r="K225" i="10"/>
  <c r="K109" i="10"/>
  <c r="V2" i="10"/>
  <c r="K233" i="10"/>
  <c r="K125" i="10"/>
  <c r="K22" i="10"/>
  <c r="V6" i="10"/>
  <c r="K133" i="10"/>
  <c r="K62" i="10"/>
  <c r="K158" i="10"/>
  <c r="V5" i="10"/>
  <c r="K70" i="10"/>
  <c r="K177" i="10"/>
  <c r="K120" i="10"/>
  <c r="K231" i="10"/>
  <c r="K41" i="10"/>
  <c r="K86" i="10"/>
  <c r="K216" i="10"/>
  <c r="K178" i="10"/>
  <c r="K148" i="10"/>
  <c r="V7" i="10"/>
  <c r="K170" i="10"/>
  <c r="K244" i="10"/>
  <c r="K136" i="10"/>
  <c r="K206" i="10"/>
  <c r="K121" i="10"/>
  <c r="K232" i="10"/>
  <c r="V18" i="10"/>
  <c r="K217" i="10"/>
  <c r="K101" i="10"/>
  <c r="V8" i="10"/>
  <c r="K126" i="10"/>
  <c r="K197" i="10"/>
  <c r="V21" i="10"/>
  <c r="K134" i="10"/>
  <c r="K205" i="10"/>
  <c r="K54" i="10"/>
  <c r="K142" i="10"/>
  <c r="V3" i="10"/>
  <c r="K33" i="10"/>
  <c r="K99" i="10"/>
  <c r="K143" i="10"/>
  <c r="V13" i="10"/>
  <c r="K118" i="10"/>
  <c r="K24" i="10"/>
  <c r="K186" i="10"/>
  <c r="K108" i="10"/>
  <c r="K77" i="10"/>
  <c r="K117" i="10"/>
  <c r="K90" i="10"/>
  <c r="K97" i="10"/>
  <c r="K208" i="10"/>
  <c r="K221" i="10"/>
  <c r="K193" i="10"/>
  <c r="K74" i="10"/>
  <c r="K46" i="10"/>
  <c r="K102" i="10"/>
  <c r="K173" i="10"/>
  <c r="K61" i="10"/>
  <c r="K64" i="10"/>
  <c r="K95" i="10"/>
  <c r="V20" i="10"/>
  <c r="K155" i="10"/>
  <c r="K191" i="10"/>
  <c r="K60" i="10"/>
  <c r="K163" i="10"/>
  <c r="K207" i="10"/>
  <c r="K68" i="10"/>
  <c r="K179" i="10"/>
  <c r="K215" i="10"/>
  <c r="K132" i="10"/>
  <c r="K47" i="10"/>
  <c r="K162" i="10"/>
  <c r="K51" i="10"/>
  <c r="K85" i="10"/>
  <c r="K172" i="10"/>
  <c r="K181" i="10"/>
  <c r="K185" i="10"/>
  <c r="K38" i="10"/>
  <c r="K165" i="10"/>
  <c r="K55" i="10"/>
  <c r="K53" i="10"/>
  <c r="K183" i="10"/>
  <c r="K243" i="10"/>
  <c r="K116" i="10"/>
  <c r="K114" i="10"/>
  <c r="K31" i="10"/>
  <c r="K220" i="10"/>
  <c r="K58" i="10"/>
  <c r="K140" i="10"/>
  <c r="K149" i="10"/>
  <c r="K236" i="10"/>
  <c r="V19" i="10"/>
  <c r="K71" i="10"/>
  <c r="V4" i="10"/>
  <c r="K59" i="10"/>
  <c r="K131" i="10"/>
  <c r="K92" i="10"/>
  <c r="K246" i="10"/>
  <c r="K80" i="10"/>
  <c r="K196" i="10"/>
  <c r="K106" i="10"/>
  <c r="K104" i="10"/>
  <c r="K89" i="10"/>
  <c r="K242" i="10"/>
  <c r="K44" i="10"/>
  <c r="K145" i="10"/>
  <c r="K115" i="10"/>
  <c r="K190" i="10"/>
  <c r="K36" i="10"/>
  <c r="K32" i="10"/>
  <c r="K153" i="10"/>
  <c r="K48" i="10"/>
  <c r="K218" i="10"/>
  <c r="K98" i="10"/>
  <c r="K94" i="10"/>
  <c r="K147" i="10"/>
  <c r="K103" i="10"/>
  <c r="K199" i="10"/>
  <c r="K43" i="10"/>
  <c r="K65" i="10"/>
  <c r="K238" i="10"/>
  <c r="K237" i="10"/>
  <c r="K63" i="10"/>
  <c r="K241" i="10"/>
  <c r="K146" i="10"/>
  <c r="K150" i="10"/>
  <c r="K234" i="10"/>
  <c r="K128" i="10"/>
  <c r="K105" i="10"/>
  <c r="K214" i="10"/>
  <c r="K93" i="10"/>
  <c r="K110" i="10"/>
  <c r="K69" i="10"/>
  <c r="K111" i="10"/>
  <c r="K83" i="10"/>
  <c r="K29" i="10"/>
  <c r="K127" i="10"/>
  <c r="K187" i="10"/>
  <c r="K107" i="10"/>
  <c r="K130" i="10"/>
  <c r="K203" i="10"/>
  <c r="K34" i="10"/>
  <c r="K157" i="10"/>
  <c r="K174" i="10"/>
  <c r="K49" i="10"/>
  <c r="K175" i="10"/>
  <c r="K227" i="10"/>
  <c r="K188" i="10"/>
  <c r="K198" i="10"/>
  <c r="K96" i="10"/>
  <c r="K212" i="10"/>
  <c r="K138" i="10"/>
  <c r="K200" i="10"/>
  <c r="V15" i="10"/>
  <c r="K88" i="10"/>
  <c r="K151" i="10"/>
  <c r="K164" i="10"/>
  <c r="K245" i="10"/>
  <c r="K137" i="10"/>
  <c r="K40" i="10"/>
  <c r="K30" i="10"/>
  <c r="K25" i="10"/>
  <c r="K76" i="10"/>
  <c r="K228" i="10"/>
  <c r="K224" i="10"/>
  <c r="K201" i="10"/>
  <c r="K189" i="10"/>
  <c r="K21" i="10"/>
  <c r="K91" i="10"/>
  <c r="K223" i="10"/>
  <c r="K139" i="10"/>
  <c r="K66" i="10"/>
  <c r="V11" i="10"/>
  <c r="K100" i="10"/>
  <c r="K235" i="10"/>
  <c r="K37" i="10"/>
  <c r="K211" i="10"/>
  <c r="K160" i="10"/>
  <c r="K202" i="10"/>
  <c r="K161" i="10"/>
  <c r="K141" i="10"/>
  <c r="K184" i="10"/>
  <c r="V16" i="10"/>
  <c r="K194" i="10"/>
  <c r="K50" i="10"/>
  <c r="K72" i="10"/>
  <c r="K119" i="10"/>
  <c r="K27" i="10"/>
  <c r="V14" i="10"/>
  <c r="K124" i="10"/>
  <c r="K154" i="10"/>
  <c r="K112" i="10"/>
  <c r="K82" i="10"/>
  <c r="K87" i="10"/>
  <c r="K23" i="10"/>
  <c r="N18" i="4"/>
  <c r="N231" i="2" l="1"/>
  <c r="R293" i="2"/>
  <c r="N178" i="2"/>
  <c r="R333" i="2"/>
  <c r="R128" i="2"/>
  <c r="N100" i="2"/>
  <c r="N220" i="2"/>
  <c r="R221" i="2"/>
  <c r="R286" i="2"/>
  <c r="N319" i="2"/>
  <c r="N297" i="2"/>
  <c r="N101" i="2"/>
  <c r="R295" i="2"/>
  <c r="R97" i="2"/>
  <c r="R70" i="2"/>
  <c r="N173" i="2"/>
  <c r="N171" i="2"/>
  <c r="R273" i="2"/>
  <c r="R236" i="2"/>
  <c r="R329" i="2"/>
  <c r="R291" i="2"/>
  <c r="R103" i="2"/>
  <c r="N310" i="2"/>
  <c r="R284" i="2"/>
  <c r="N209" i="2"/>
  <c r="R105" i="2"/>
  <c r="R249" i="2"/>
  <c r="N198" i="2"/>
  <c r="R330" i="2"/>
  <c r="R322" i="2"/>
  <c r="R180" i="2"/>
  <c r="R208" i="2"/>
  <c r="N65" i="2"/>
  <c r="N85" i="2"/>
  <c r="N41" i="2"/>
  <c r="R126" i="2"/>
  <c r="N36" i="2"/>
  <c r="R227" i="2"/>
  <c r="R313" i="2"/>
  <c r="R345" i="2"/>
  <c r="N86" i="2"/>
  <c r="R181" i="2"/>
  <c r="N247" i="2"/>
  <c r="R124" i="2"/>
  <c r="N280" i="2"/>
  <c r="N59" i="2"/>
  <c r="N135" i="2"/>
  <c r="R82" i="2"/>
  <c r="R111" i="2"/>
  <c r="R303" i="2"/>
  <c r="N271" i="2"/>
  <c r="N263" i="2"/>
  <c r="N308" i="2"/>
  <c r="R191" i="2"/>
  <c r="R77" i="2"/>
  <c r="N215" i="2"/>
  <c r="R179" i="2"/>
  <c r="R219" i="2"/>
  <c r="R228" i="2"/>
  <c r="R290" i="2"/>
  <c r="R140" i="2"/>
  <c r="R84" i="2"/>
  <c r="N261" i="2"/>
  <c r="N43" i="2"/>
  <c r="N279" i="2"/>
  <c r="N196" i="2"/>
  <c r="R184" i="2"/>
  <c r="R218" i="2"/>
  <c r="N46" i="2"/>
  <c r="N57" i="2"/>
  <c r="R164" i="2"/>
  <c r="N61" i="2"/>
  <c r="R332" i="2"/>
  <c r="R112" i="2"/>
  <c r="N62" i="2"/>
  <c r="N163" i="2"/>
  <c r="R201" i="2"/>
  <c r="N341" i="2"/>
  <c r="N23" i="2"/>
  <c r="N148" i="2"/>
  <c r="R203" i="2"/>
  <c r="R144" i="2"/>
  <c r="R212" i="2"/>
  <c r="N69" i="2"/>
  <c r="R193" i="2"/>
  <c r="N118" i="2"/>
  <c r="R174" i="2"/>
  <c r="N50" i="2"/>
  <c r="N211" i="2"/>
  <c r="R314" i="2"/>
  <c r="N53" i="2"/>
  <c r="N246" i="2"/>
  <c r="N106" i="2"/>
  <c r="R159" i="2"/>
  <c r="R197" i="2"/>
  <c r="R21" i="2"/>
  <c r="R311" i="2"/>
  <c r="N55" i="2"/>
  <c r="R92" i="2"/>
  <c r="R158" i="2"/>
  <c r="K203" i="8"/>
  <c r="L203" i="8" s="1"/>
  <c r="N237" i="2"/>
  <c r="N72" i="2"/>
  <c r="N80" i="2"/>
  <c r="N91" i="2"/>
  <c r="N114" i="2"/>
  <c r="R138" i="2"/>
  <c r="R296" i="2"/>
  <c r="N120" i="2"/>
  <c r="R202" i="2"/>
  <c r="K35" i="8"/>
  <c r="R27" i="2"/>
  <c r="R262" i="2"/>
  <c r="N188" i="2"/>
  <c r="N321" i="2"/>
  <c r="R154" i="2"/>
  <c r="N312" i="2"/>
  <c r="N243" i="2"/>
  <c r="R75" i="2"/>
  <c r="N79" i="2"/>
  <c r="N115" i="2"/>
  <c r="N269" i="2"/>
  <c r="R74" i="2"/>
  <c r="N289" i="2"/>
  <c r="N340" i="2"/>
  <c r="R133" i="2"/>
  <c r="N155" i="2"/>
  <c r="N250" i="2"/>
  <c r="R325" i="2"/>
  <c r="N288" i="2"/>
  <c r="R25" i="2"/>
  <c r="N233" i="2"/>
  <c r="N305" i="2"/>
  <c r="R121" i="2"/>
  <c r="R229" i="2"/>
  <c r="N344" i="2"/>
  <c r="N339" i="2"/>
  <c r="N175" i="2"/>
  <c r="R119" i="2"/>
  <c r="R125" i="2"/>
  <c r="N68" i="2"/>
  <c r="R134" i="2"/>
  <c r="K215" i="8"/>
  <c r="L215" i="8" s="1"/>
  <c r="K100" i="8"/>
  <c r="P100" i="8" s="1"/>
  <c r="K164" i="8"/>
  <c r="P164" i="8" s="1"/>
  <c r="K246" i="8"/>
  <c r="P246" i="8" s="1"/>
  <c r="V7" i="8"/>
  <c r="K29" i="8"/>
  <c r="L29" i="8" s="1"/>
  <c r="K210" i="8"/>
  <c r="P210" i="8" s="1"/>
  <c r="K153" i="8"/>
  <c r="P153" i="8" s="1"/>
  <c r="K239" i="8"/>
  <c r="L239" i="8" s="1"/>
  <c r="R66" i="2"/>
  <c r="R95" i="2"/>
  <c r="R33" i="2"/>
  <c r="N292" i="2"/>
  <c r="R110" i="2"/>
  <c r="R31" i="2"/>
  <c r="N217" i="2"/>
  <c r="R131" i="2"/>
  <c r="R277" i="2"/>
  <c r="R130" i="2"/>
  <c r="N129" i="2"/>
  <c r="R146" i="2"/>
  <c r="R24" i="2"/>
  <c r="R169" i="2"/>
  <c r="R149" i="2"/>
  <c r="K132" i="8"/>
  <c r="P132" i="8" s="1"/>
  <c r="K82" i="8"/>
  <c r="L82" i="8" s="1"/>
  <c r="R304" i="2"/>
  <c r="N170" i="2"/>
  <c r="N281" i="2"/>
  <c r="R335" i="2"/>
  <c r="K53" i="8"/>
  <c r="L53" i="8" s="1"/>
  <c r="N260" i="2"/>
  <c r="N177" i="2"/>
  <c r="R63" i="2"/>
  <c r="R192" i="2"/>
  <c r="R39" i="2"/>
  <c r="N73" i="2"/>
  <c r="N96" i="2"/>
  <c r="R316" i="2"/>
  <c r="N214" i="2"/>
  <c r="N161" i="2"/>
  <c r="R285" i="2"/>
  <c r="N67" i="2"/>
  <c r="N30" i="2"/>
  <c r="N143" i="2"/>
  <c r="R165" i="2"/>
  <c r="N194" i="2"/>
  <c r="R342" i="2"/>
  <c r="N83" i="2"/>
  <c r="N145" i="2"/>
  <c r="K201" i="8"/>
  <c r="P201" i="8" s="1"/>
  <c r="R56" i="2"/>
  <c r="R210" i="2"/>
  <c r="N323" i="2"/>
  <c r="N317" i="2"/>
  <c r="N151" i="2"/>
  <c r="N99" i="2"/>
  <c r="R26" i="2"/>
  <c r="R256" i="2"/>
  <c r="K67" i="8"/>
  <c r="L67" i="8" s="1"/>
  <c r="N275" i="2"/>
  <c r="R336" i="2"/>
  <c r="K88" i="8"/>
  <c r="L88" i="8" s="1"/>
  <c r="K154" i="8"/>
  <c r="L154" i="8" s="1"/>
  <c r="K125" i="8"/>
  <c r="P125" i="8" s="1"/>
  <c r="K33" i="8"/>
  <c r="L33" i="8" s="1"/>
  <c r="K130" i="8"/>
  <c r="P130" i="8" s="1"/>
  <c r="N258" i="2"/>
  <c r="N48" i="2"/>
  <c r="K121" i="8"/>
  <c r="L121" i="8" s="1"/>
  <c r="K158" i="8"/>
  <c r="L158" i="8" s="1"/>
  <c r="K42" i="8"/>
  <c r="P42" i="8" s="1"/>
  <c r="K127" i="8"/>
  <c r="L127" i="8" s="1"/>
  <c r="K92" i="8"/>
  <c r="L92" i="8" s="1"/>
  <c r="K109" i="8"/>
  <c r="L109" i="8" s="1"/>
  <c r="N42" i="2"/>
  <c r="K152" i="8"/>
  <c r="P152" i="8" s="1"/>
  <c r="K185" i="8"/>
  <c r="L185" i="8" s="1"/>
  <c r="K223" i="8"/>
  <c r="P223" i="8" s="1"/>
  <c r="K117" i="8"/>
  <c r="P117" i="8" s="1"/>
  <c r="K90" i="8"/>
  <c r="L90" i="8" s="1"/>
  <c r="K58" i="8"/>
  <c r="P58" i="8" s="1"/>
  <c r="V9" i="8"/>
  <c r="K37" i="8"/>
  <c r="P37" i="8" s="1"/>
  <c r="K214" i="8"/>
  <c r="P214" i="8" s="1"/>
  <c r="K165" i="8"/>
  <c r="P165" i="8" s="1"/>
  <c r="K75" i="8"/>
  <c r="P75" i="8" s="1"/>
  <c r="K192" i="8"/>
  <c r="P192" i="8" s="1"/>
  <c r="K139" i="8"/>
  <c r="P139" i="8" s="1"/>
  <c r="K113" i="8"/>
  <c r="P113" i="8" s="1"/>
  <c r="K189" i="8"/>
  <c r="P189" i="8" s="1"/>
  <c r="K241" i="8"/>
  <c r="L241" i="8" s="1"/>
  <c r="K163" i="8"/>
  <c r="P163" i="8" s="1"/>
  <c r="K171" i="8"/>
  <c r="L171" i="8" s="1"/>
  <c r="R234" i="2"/>
  <c r="R207" i="2"/>
  <c r="R189" i="2"/>
  <c r="R252" i="2"/>
  <c r="N156" i="2"/>
  <c r="N226" i="2"/>
  <c r="K124" i="8"/>
  <c r="P124" i="8" s="1"/>
  <c r="K44" i="8"/>
  <c r="L44" i="8" s="1"/>
  <c r="K168" i="8"/>
  <c r="P168" i="8" s="1"/>
  <c r="K184" i="8"/>
  <c r="P184" i="8" s="1"/>
  <c r="K226" i="8"/>
  <c r="L226" i="8" s="1"/>
  <c r="K39" i="8"/>
  <c r="L39" i="8" s="1"/>
  <c r="K48" i="8"/>
  <c r="L48" i="8" s="1"/>
  <c r="K50" i="8"/>
  <c r="L50" i="8" s="1"/>
  <c r="K138" i="8"/>
  <c r="L138" i="8" s="1"/>
  <c r="K231" i="8"/>
  <c r="P231" i="8" s="1"/>
  <c r="K49" i="8"/>
  <c r="P49" i="8" s="1"/>
  <c r="K61" i="8"/>
  <c r="L61" i="8" s="1"/>
  <c r="K205" i="8"/>
  <c r="P205" i="8" s="1"/>
  <c r="K93" i="8"/>
  <c r="L93" i="8" s="1"/>
  <c r="K173" i="8"/>
  <c r="P173" i="8" s="1"/>
  <c r="K95" i="8"/>
  <c r="P95" i="8" s="1"/>
  <c r="N265" i="2"/>
  <c r="N88" i="2"/>
  <c r="R40" i="2"/>
  <c r="N331" i="2"/>
  <c r="N45" i="2"/>
  <c r="N327" i="2"/>
  <c r="R49" i="2"/>
  <c r="R213" i="2"/>
  <c r="R299" i="2"/>
  <c r="N37" i="2"/>
  <c r="N294" i="2"/>
  <c r="N87" i="2"/>
  <c r="K52" i="8"/>
  <c r="P52" i="8" s="1"/>
  <c r="K133" i="8"/>
  <c r="P133" i="8" s="1"/>
  <c r="K161" i="8"/>
  <c r="L161" i="8" s="1"/>
  <c r="K81" i="8"/>
  <c r="L81" i="8" s="1"/>
  <c r="K103" i="8"/>
  <c r="L103" i="8" s="1"/>
  <c r="K41" i="8"/>
  <c r="L41" i="8" s="1"/>
  <c r="K101" i="8"/>
  <c r="L101" i="8" s="1"/>
  <c r="K34" i="8"/>
  <c r="L34" i="8" s="1"/>
  <c r="K145" i="8"/>
  <c r="P145" i="8" s="1"/>
  <c r="K167" i="8"/>
  <c r="L167" i="8" s="1"/>
  <c r="K60" i="8"/>
  <c r="L60" i="8" s="1"/>
  <c r="K236" i="8"/>
  <c r="P236" i="8" s="1"/>
  <c r="K73" i="8"/>
  <c r="P73" i="8" s="1"/>
  <c r="K89" i="8"/>
  <c r="P89" i="8" s="1"/>
  <c r="K47" i="8"/>
  <c r="L47" i="8" s="1"/>
  <c r="K240" i="8"/>
  <c r="L240" i="8" s="1"/>
  <c r="K46" i="8"/>
  <c r="L46" i="8" s="1"/>
  <c r="K91" i="8"/>
  <c r="L91" i="8" s="1"/>
  <c r="K217" i="8"/>
  <c r="P217" i="8" s="1"/>
  <c r="N276" i="2"/>
  <c r="K106" i="8"/>
  <c r="P106" i="8" s="1"/>
  <c r="K97" i="8"/>
  <c r="L97" i="8" s="1"/>
  <c r="K149" i="8"/>
  <c r="L149" i="8" s="1"/>
  <c r="K27" i="8"/>
  <c r="L27" i="8" s="1"/>
  <c r="K123" i="8"/>
  <c r="L123" i="8" s="1"/>
  <c r="K64" i="8"/>
  <c r="L64" i="8" s="1"/>
  <c r="K68" i="8"/>
  <c r="P68" i="8" s="1"/>
  <c r="K206" i="8"/>
  <c r="P206" i="8" s="1"/>
  <c r="K220" i="8"/>
  <c r="P220" i="8" s="1"/>
  <c r="K144" i="8"/>
  <c r="P144" i="8" s="1"/>
  <c r="K177" i="8"/>
  <c r="P177" i="8" s="1"/>
  <c r="K21" i="8"/>
  <c r="L21" i="8" s="1"/>
  <c r="K120" i="8"/>
  <c r="L120" i="8" s="1"/>
  <c r="K151" i="8"/>
  <c r="L151" i="8" s="1"/>
  <c r="K57" i="8"/>
  <c r="L57" i="8" s="1"/>
  <c r="K70" i="8"/>
  <c r="P70" i="8" s="1"/>
  <c r="K80" i="8"/>
  <c r="P80" i="8" s="1"/>
  <c r="N102" i="2"/>
  <c r="R90" i="2"/>
  <c r="R162" i="2"/>
  <c r="N28" i="2"/>
  <c r="R283" i="2"/>
  <c r="K36" i="8"/>
  <c r="P36" i="8" s="1"/>
  <c r="K99" i="8"/>
  <c r="L99" i="8" s="1"/>
  <c r="K190" i="8"/>
  <c r="P190" i="8" s="1"/>
  <c r="K28" i="8"/>
  <c r="P28" i="8" s="1"/>
  <c r="K170" i="8"/>
  <c r="P170" i="8" s="1"/>
  <c r="K166" i="8"/>
  <c r="L166" i="8" s="1"/>
  <c r="K209" i="8"/>
  <c r="L209" i="8" s="1"/>
  <c r="K79" i="8"/>
  <c r="P79" i="8" s="1"/>
  <c r="K229" i="8"/>
  <c r="P229" i="8" s="1"/>
  <c r="K140" i="8"/>
  <c r="P140" i="8" s="1"/>
  <c r="K242" i="8"/>
  <c r="L242" i="8" s="1"/>
  <c r="K78" i="8"/>
  <c r="L78" i="8" s="1"/>
  <c r="K176" i="8"/>
  <c r="P176" i="8" s="1"/>
  <c r="K159" i="8"/>
  <c r="L159" i="8" s="1"/>
  <c r="K234" i="8"/>
  <c r="L234" i="8" s="1"/>
  <c r="K122" i="8"/>
  <c r="L122" i="8" s="1"/>
  <c r="K114" i="8"/>
  <c r="L114" i="8" s="1"/>
  <c r="R239" i="2"/>
  <c r="R245" i="2"/>
  <c r="R337" i="2"/>
  <c r="K193" i="8"/>
  <c r="L193" i="8" s="1"/>
  <c r="K110" i="8"/>
  <c r="P110" i="8" s="1"/>
  <c r="K169" i="8"/>
  <c r="P169" i="8" s="1"/>
  <c r="K212" i="8"/>
  <c r="L212" i="8" s="1"/>
  <c r="V5" i="8"/>
  <c r="K77" i="8"/>
  <c r="L77" i="8" s="1"/>
  <c r="K85" i="8"/>
  <c r="P85" i="8" s="1"/>
  <c r="K243" i="8"/>
  <c r="L243" i="8" s="1"/>
  <c r="K134" i="8"/>
  <c r="L134" i="8" s="1"/>
  <c r="K54" i="8"/>
  <c r="L54" i="8" s="1"/>
  <c r="K87" i="8"/>
  <c r="L87" i="8" s="1"/>
  <c r="K71" i="8"/>
  <c r="L71" i="8" s="1"/>
  <c r="K230" i="8"/>
  <c r="L230" i="8" s="1"/>
  <c r="K183" i="8"/>
  <c r="L183" i="8" s="1"/>
  <c r="K69" i="8"/>
  <c r="P69" i="8" s="1"/>
  <c r="K238" i="8"/>
  <c r="L238" i="8" s="1"/>
  <c r="K26" i="8"/>
  <c r="L26" i="8" s="1"/>
  <c r="K225" i="8"/>
  <c r="P225" i="8" s="1"/>
  <c r="K102" i="8"/>
  <c r="P102" i="8" s="1"/>
  <c r="K232" i="8"/>
  <c r="L232" i="8" s="1"/>
  <c r="K196" i="8"/>
  <c r="L196" i="8" s="1"/>
  <c r="V6" i="8"/>
  <c r="K199" i="8"/>
  <c r="P199" i="8" s="1"/>
  <c r="K65" i="8"/>
  <c r="P65" i="8" s="1"/>
  <c r="K156" i="8"/>
  <c r="L156" i="8" s="1"/>
  <c r="K237" i="8"/>
  <c r="L237" i="8" s="1"/>
  <c r="K244" i="8"/>
  <c r="P244" i="8" s="1"/>
  <c r="K219" i="8"/>
  <c r="L219" i="8" s="1"/>
  <c r="K30" i="8"/>
  <c r="P30" i="8" s="1"/>
  <c r="K31" i="8"/>
  <c r="L31" i="8" s="1"/>
  <c r="K180" i="8"/>
  <c r="L180" i="8" s="1"/>
  <c r="K23" i="8"/>
  <c r="L23" i="8" s="1"/>
  <c r="K188" i="8"/>
  <c r="L188" i="8" s="1"/>
  <c r="K24" i="8"/>
  <c r="P24" i="8" s="1"/>
  <c r="K131" i="8"/>
  <c r="L131" i="8" s="1"/>
  <c r="K51" i="8"/>
  <c r="L51" i="8" s="1"/>
  <c r="K66" i="8"/>
  <c r="L66" i="8" s="1"/>
  <c r="K200" i="8"/>
  <c r="L200" i="8" s="1"/>
  <c r="K55" i="8"/>
  <c r="P55" i="8" s="1"/>
  <c r="V12" i="8"/>
  <c r="K224" i="8"/>
  <c r="L224" i="8" s="1"/>
  <c r="K198" i="8"/>
  <c r="L198" i="8" s="1"/>
  <c r="K129" i="8"/>
  <c r="L129" i="8" s="1"/>
  <c r="K235" i="8"/>
  <c r="P235" i="8" s="1"/>
  <c r="K162" i="8"/>
  <c r="L162" i="8" s="1"/>
  <c r="K84" i="8"/>
  <c r="L84" i="8" s="1"/>
  <c r="K233" i="8"/>
  <c r="L233" i="8" s="1"/>
  <c r="V10" i="8"/>
  <c r="K155" i="8"/>
  <c r="L155" i="8" s="1"/>
  <c r="K62" i="8"/>
  <c r="P62" i="8" s="1"/>
  <c r="K211" i="8"/>
  <c r="L211" i="8" s="1"/>
  <c r="K83" i="8"/>
  <c r="L83" i="8" s="1"/>
  <c r="K22" i="8"/>
  <c r="P22" i="8" s="1"/>
  <c r="K157" i="8"/>
  <c r="P157" i="8" s="1"/>
  <c r="K182" i="8"/>
  <c r="L182" i="8" s="1"/>
  <c r="K98" i="8"/>
  <c r="L98" i="8" s="1"/>
  <c r="K194" i="8"/>
  <c r="L194" i="8" s="1"/>
  <c r="K207" i="8"/>
  <c r="P207" i="8" s="1"/>
  <c r="K111" i="8"/>
  <c r="L111" i="8" s="1"/>
  <c r="K227" i="8"/>
  <c r="P227" i="8" s="1"/>
  <c r="K40" i="8"/>
  <c r="L40" i="8" s="1"/>
  <c r="K25" i="8"/>
  <c r="P25" i="8" s="1"/>
  <c r="K143" i="8"/>
  <c r="L143" i="8" s="1"/>
  <c r="V13" i="8"/>
  <c r="K38" i="8"/>
  <c r="P38" i="8" s="1"/>
  <c r="K148" i="8"/>
  <c r="L148" i="8" s="1"/>
  <c r="K56" i="8"/>
  <c r="P56" i="8" s="1"/>
  <c r="V16" i="8"/>
  <c r="K213" i="8"/>
  <c r="P213" i="8" s="1"/>
  <c r="K179" i="8"/>
  <c r="P179" i="8" s="1"/>
  <c r="V4" i="8"/>
  <c r="K147" i="8"/>
  <c r="P147" i="8" s="1"/>
  <c r="K108" i="8"/>
  <c r="L108" i="8" s="1"/>
  <c r="K204" i="8"/>
  <c r="L204" i="8" s="1"/>
  <c r="K104" i="8"/>
  <c r="P104" i="8" s="1"/>
  <c r="K172" i="8"/>
  <c r="P172" i="8" s="1"/>
  <c r="K150" i="8"/>
  <c r="L150" i="8" s="1"/>
  <c r="K74" i="8"/>
  <c r="P74" i="8" s="1"/>
  <c r="K208" i="8"/>
  <c r="L208" i="8" s="1"/>
  <c r="K216" i="8"/>
  <c r="L216" i="8" s="1"/>
  <c r="K59" i="8"/>
  <c r="L59" i="8" s="1"/>
  <c r="K187" i="8"/>
  <c r="P187" i="8" s="1"/>
  <c r="K135" i="8"/>
  <c r="L135" i="8" s="1"/>
  <c r="K118" i="8"/>
  <c r="P118" i="8" s="1"/>
  <c r="K96" i="8"/>
  <c r="P96" i="8" s="1"/>
  <c r="K228" i="8"/>
  <c r="P228" i="8" s="1"/>
  <c r="K86" i="8"/>
  <c r="P86" i="8" s="1"/>
  <c r="K126" i="8"/>
  <c r="L126" i="8" s="1"/>
  <c r="K128" i="8"/>
  <c r="L128" i="8" s="1"/>
  <c r="V2" i="8"/>
  <c r="K116" i="8"/>
  <c r="P116" i="8" s="1"/>
  <c r="K32" i="8"/>
  <c r="P32" i="8" s="1"/>
  <c r="K119" i="8"/>
  <c r="L119" i="8" s="1"/>
  <c r="V14" i="8"/>
  <c r="K202" i="8"/>
  <c r="P202" i="8" s="1"/>
  <c r="K105" i="8"/>
  <c r="L105" i="8" s="1"/>
  <c r="K197" i="8"/>
  <c r="L197" i="8" s="1"/>
  <c r="K136" i="8"/>
  <c r="L136" i="8" s="1"/>
  <c r="K142" i="8"/>
  <c r="L142" i="8" s="1"/>
  <c r="V15" i="8"/>
  <c r="K222" i="8"/>
  <c r="P222" i="8" s="1"/>
  <c r="K94" i="8"/>
  <c r="L94" i="8" s="1"/>
  <c r="K141" i="8"/>
  <c r="L141" i="8" s="1"/>
  <c r="V11" i="8"/>
  <c r="K195" i="8"/>
  <c r="L195" i="8" s="1"/>
  <c r="K245" i="8"/>
  <c r="P245" i="8" s="1"/>
  <c r="V8" i="8"/>
  <c r="K45" i="8"/>
  <c r="P45" i="8" s="1"/>
  <c r="K175" i="8"/>
  <c r="P175" i="8" s="1"/>
  <c r="K178" i="8"/>
  <c r="P178" i="8" s="1"/>
  <c r="K218" i="8"/>
  <c r="P218" i="8" s="1"/>
  <c r="K137" i="8"/>
  <c r="L137" i="8" s="1"/>
  <c r="K115" i="8"/>
  <c r="L115" i="8" s="1"/>
  <c r="K43" i="8"/>
  <c r="L43" i="8" s="1"/>
  <c r="K160" i="8"/>
  <c r="L160" i="8" s="1"/>
  <c r="K146" i="8"/>
  <c r="L146" i="8" s="1"/>
  <c r="K191" i="8"/>
  <c r="L191" i="8" s="1"/>
  <c r="K221" i="8"/>
  <c r="P221" i="8" s="1"/>
  <c r="K72" i="8"/>
  <c r="L72" i="8" s="1"/>
  <c r="K181" i="8"/>
  <c r="P181" i="8" s="1"/>
  <c r="K174" i="8"/>
  <c r="L174" i="8" s="1"/>
  <c r="K107" i="8"/>
  <c r="L107" i="8" s="1"/>
  <c r="K186" i="8"/>
  <c r="L186" i="8" s="1"/>
  <c r="K63" i="8"/>
  <c r="P63" i="8" s="1"/>
  <c r="K76" i="8"/>
  <c r="L76" i="8" s="1"/>
  <c r="V3" i="8"/>
  <c r="E7" i="4"/>
  <c r="L119" i="10"/>
  <c r="P119" i="10"/>
  <c r="L236" i="10"/>
  <c r="P236" i="10"/>
  <c r="P144" i="10"/>
  <c r="L144" i="10"/>
  <c r="L27" i="10"/>
  <c r="P27" i="10"/>
  <c r="P161" i="10"/>
  <c r="L161" i="10"/>
  <c r="P66" i="10"/>
  <c r="L66" i="10"/>
  <c r="L228" i="10"/>
  <c r="P228" i="10"/>
  <c r="L151" i="10"/>
  <c r="P151" i="10"/>
  <c r="P188" i="10"/>
  <c r="L188" i="10"/>
  <c r="L130" i="10"/>
  <c r="P130" i="10"/>
  <c r="P110" i="10"/>
  <c r="L110" i="10"/>
  <c r="L241" i="10"/>
  <c r="P241" i="10"/>
  <c r="P147" i="10"/>
  <c r="L147" i="10"/>
  <c r="P190" i="10"/>
  <c r="L190" i="10"/>
  <c r="L196" i="10"/>
  <c r="P196" i="10"/>
  <c r="P116" i="10"/>
  <c r="L116" i="10"/>
  <c r="L181" i="10"/>
  <c r="P181" i="10"/>
  <c r="P179" i="10"/>
  <c r="L179" i="10"/>
  <c r="P95" i="10"/>
  <c r="L95" i="10"/>
  <c r="L221" i="10"/>
  <c r="P221" i="10"/>
  <c r="P24" i="10"/>
  <c r="L24" i="10"/>
  <c r="P54" i="10"/>
  <c r="L54" i="10"/>
  <c r="P217" i="10"/>
  <c r="L217" i="10"/>
  <c r="P177" i="10"/>
  <c r="L177" i="10"/>
  <c r="P125" i="10"/>
  <c r="L125" i="10"/>
  <c r="L222" i="10"/>
  <c r="P222" i="10"/>
  <c r="P35" i="10"/>
  <c r="L35" i="10"/>
  <c r="P42" i="10"/>
  <c r="L42" i="10"/>
  <c r="L219" i="10"/>
  <c r="P219" i="10"/>
  <c r="L135" i="10"/>
  <c r="P135" i="10"/>
  <c r="K224" i="6"/>
  <c r="V15" i="6"/>
  <c r="K175" i="6"/>
  <c r="K45" i="6"/>
  <c r="K170" i="6"/>
  <c r="K226" i="6"/>
  <c r="K121" i="6"/>
  <c r="K112" i="6"/>
  <c r="K189" i="6"/>
  <c r="K103" i="6"/>
  <c r="K34" i="6"/>
  <c r="K68" i="6"/>
  <c r="K166" i="6"/>
  <c r="K85" i="6"/>
  <c r="K67" i="6"/>
  <c r="K225" i="6"/>
  <c r="K88" i="6"/>
  <c r="K142" i="6"/>
  <c r="K49" i="6"/>
  <c r="K87" i="6"/>
  <c r="K209" i="6"/>
  <c r="K52" i="6"/>
  <c r="K158" i="6"/>
  <c r="K28" i="6"/>
  <c r="K232" i="6"/>
  <c r="K128" i="6"/>
  <c r="K205" i="6"/>
  <c r="K91" i="6"/>
  <c r="K204" i="6"/>
  <c r="K159" i="6"/>
  <c r="K29" i="6"/>
  <c r="K154" i="6"/>
  <c r="K184" i="6"/>
  <c r="V11" i="6"/>
  <c r="K181" i="6"/>
  <c r="K183" i="6"/>
  <c r="K86" i="6"/>
  <c r="K212" i="6"/>
  <c r="V12" i="6"/>
  <c r="K153" i="6"/>
  <c r="K211" i="6"/>
  <c r="K62" i="6"/>
  <c r="K168" i="6"/>
  <c r="K238" i="6"/>
  <c r="K129" i="6"/>
  <c r="K107" i="6"/>
  <c r="K105" i="6"/>
  <c r="K192" i="6"/>
  <c r="K202" i="6"/>
  <c r="K140" i="6"/>
  <c r="K234" i="6"/>
  <c r="K26" i="6"/>
  <c r="K120" i="6"/>
  <c r="K179" i="6"/>
  <c r="K210" i="6"/>
  <c r="K46" i="6"/>
  <c r="K97" i="6"/>
  <c r="K152" i="6"/>
  <c r="K83" i="6"/>
  <c r="K190" i="6"/>
  <c r="K66" i="6"/>
  <c r="K65" i="6"/>
  <c r="K139" i="6"/>
  <c r="K47" i="6"/>
  <c r="K236" i="6"/>
  <c r="K243" i="6"/>
  <c r="V4" i="6"/>
  <c r="K48" i="6"/>
  <c r="K58" i="6"/>
  <c r="K69" i="6"/>
  <c r="K245" i="6"/>
  <c r="K55" i="6"/>
  <c r="K130" i="6"/>
  <c r="K193" i="6"/>
  <c r="K216" i="6"/>
  <c r="K36" i="6"/>
  <c r="K235" i="6"/>
  <c r="K110" i="6"/>
  <c r="K213" i="6"/>
  <c r="K229" i="6"/>
  <c r="K111" i="6"/>
  <c r="K77" i="6"/>
  <c r="K59" i="6"/>
  <c r="K25" i="6"/>
  <c r="K144" i="6"/>
  <c r="K90" i="6"/>
  <c r="K133" i="6"/>
  <c r="K196" i="6"/>
  <c r="K119" i="6"/>
  <c r="K214" i="6"/>
  <c r="K50" i="6"/>
  <c r="K101" i="6"/>
  <c r="K100" i="6"/>
  <c r="K151" i="6"/>
  <c r="K150" i="6"/>
  <c r="K30" i="6"/>
  <c r="K92" i="6"/>
  <c r="K143" i="6"/>
  <c r="K141" i="6"/>
  <c r="K123" i="6"/>
  <c r="K89" i="6"/>
  <c r="K176" i="6"/>
  <c r="K186" i="6"/>
  <c r="K177" i="6"/>
  <c r="K244" i="6"/>
  <c r="K72" i="6"/>
  <c r="V7" i="6"/>
  <c r="K134" i="6"/>
  <c r="K197" i="6"/>
  <c r="K231" i="6"/>
  <c r="K215" i="6"/>
  <c r="K35" i="6"/>
  <c r="K70" i="6"/>
  <c r="K124" i="6"/>
  <c r="K237" i="6"/>
  <c r="K173" i="6"/>
  <c r="K187" i="6"/>
  <c r="K31" i="6"/>
  <c r="V5" i="6"/>
  <c r="K218" i="6"/>
  <c r="K78" i="6"/>
  <c r="K81" i="6"/>
  <c r="K136" i="6"/>
  <c r="K195" i="6"/>
  <c r="K178" i="6"/>
  <c r="K54" i="6"/>
  <c r="K113" i="6"/>
  <c r="K104" i="6"/>
  <c r="K99" i="6"/>
  <c r="K198" i="6"/>
  <c r="K156" i="6"/>
  <c r="K32" i="6"/>
  <c r="K42" i="6"/>
  <c r="K219" i="6"/>
  <c r="K95" i="6"/>
  <c r="K61" i="6"/>
  <c r="K39" i="6"/>
  <c r="K118" i="6"/>
  <c r="V10" i="6"/>
  <c r="K200" i="6"/>
  <c r="K242" i="6"/>
  <c r="K71" i="6"/>
  <c r="K98" i="6"/>
  <c r="K201" i="6"/>
  <c r="K239" i="6"/>
  <c r="V13" i="6"/>
  <c r="K230" i="6"/>
  <c r="K228" i="6"/>
  <c r="K64" i="6"/>
  <c r="K74" i="6"/>
  <c r="K76" i="6"/>
  <c r="K127" i="6"/>
  <c r="K125" i="6"/>
  <c r="K167" i="6"/>
  <c r="K206" i="6"/>
  <c r="K38" i="6"/>
  <c r="K145" i="6"/>
  <c r="K84" i="6"/>
  <c r="K135" i="6"/>
  <c r="K227" i="6"/>
  <c r="V2" i="6"/>
  <c r="K117" i="6"/>
  <c r="K116" i="6"/>
  <c r="K160" i="6"/>
  <c r="K185" i="6"/>
  <c r="K75" i="6"/>
  <c r="K241" i="6"/>
  <c r="K115" i="6"/>
  <c r="K155" i="6"/>
  <c r="K169" i="6"/>
  <c r="K37" i="6"/>
  <c r="K162" i="6"/>
  <c r="K44" i="6"/>
  <c r="K43" i="6"/>
  <c r="K106" i="6"/>
  <c r="K33" i="6"/>
  <c r="K108" i="6"/>
  <c r="K199" i="6"/>
  <c r="V9" i="6"/>
  <c r="K240" i="6"/>
  <c r="K194" i="6"/>
  <c r="K148" i="6"/>
  <c r="K122" i="6"/>
  <c r="K96" i="6"/>
  <c r="K40" i="6"/>
  <c r="K131" i="6"/>
  <c r="V8" i="6"/>
  <c r="K223" i="6"/>
  <c r="K56" i="6"/>
  <c r="K165" i="6"/>
  <c r="K51" i="6"/>
  <c r="V6" i="6"/>
  <c r="K161" i="6"/>
  <c r="K246" i="6"/>
  <c r="K63" i="6"/>
  <c r="K171" i="6"/>
  <c r="K164" i="6"/>
  <c r="K82" i="6"/>
  <c r="K191" i="6"/>
  <c r="K157" i="6"/>
  <c r="K203" i="6"/>
  <c r="K174" i="6"/>
  <c r="K138" i="6"/>
  <c r="K102" i="6"/>
  <c r="K222" i="6"/>
  <c r="K60" i="6"/>
  <c r="K53" i="6"/>
  <c r="K217" i="6"/>
  <c r="K188" i="6"/>
  <c r="K149" i="6"/>
  <c r="K57" i="6"/>
  <c r="K147" i="6"/>
  <c r="K172" i="6"/>
  <c r="V3" i="6"/>
  <c r="K233" i="6"/>
  <c r="K24" i="6"/>
  <c r="K109" i="6"/>
  <c r="V16" i="6"/>
  <c r="K207" i="6"/>
  <c r="K94" i="6"/>
  <c r="K79" i="6"/>
  <c r="V14" i="6"/>
  <c r="K73" i="6"/>
  <c r="K126" i="6"/>
  <c r="K137" i="6"/>
  <c r="K163" i="6"/>
  <c r="K220" i="6"/>
  <c r="K41" i="6"/>
  <c r="K21" i="6"/>
  <c r="K132" i="6"/>
  <c r="K93" i="6"/>
  <c r="K80" i="6"/>
  <c r="K27" i="6"/>
  <c r="K114" i="6"/>
  <c r="K22" i="6"/>
  <c r="K23" i="6"/>
  <c r="K182" i="6"/>
  <c r="K208" i="6"/>
  <c r="K180" i="6"/>
  <c r="K221" i="6"/>
  <c r="K146" i="6"/>
  <c r="L225" i="8"/>
  <c r="L37" i="8"/>
  <c r="L112" i="8"/>
  <c r="P112" i="8"/>
  <c r="L23" i="10"/>
  <c r="P23" i="10"/>
  <c r="P227" i="10"/>
  <c r="L227" i="10"/>
  <c r="L80" i="10"/>
  <c r="P80" i="10"/>
  <c r="L64" i="10"/>
  <c r="P64" i="10"/>
  <c r="L148" i="10"/>
  <c r="P148" i="10"/>
  <c r="P75" i="10"/>
  <c r="L75" i="10"/>
  <c r="L87" i="10"/>
  <c r="P87" i="10"/>
  <c r="L72" i="10"/>
  <c r="P72" i="10"/>
  <c r="L160" i="10"/>
  <c r="P160" i="10"/>
  <c r="L223" i="10"/>
  <c r="P223" i="10"/>
  <c r="L25" i="10"/>
  <c r="P25" i="10"/>
  <c r="P175" i="10"/>
  <c r="L175" i="10"/>
  <c r="P187" i="10"/>
  <c r="L187" i="10"/>
  <c r="P214" i="10"/>
  <c r="L214" i="10"/>
  <c r="P237" i="10"/>
  <c r="L237" i="10"/>
  <c r="P98" i="10"/>
  <c r="L98" i="10"/>
  <c r="P145" i="10"/>
  <c r="L145" i="10"/>
  <c r="L246" i="10"/>
  <c r="P246" i="10"/>
  <c r="P149" i="10"/>
  <c r="L149" i="10"/>
  <c r="L183" i="10"/>
  <c r="P183" i="10"/>
  <c r="L85" i="10"/>
  <c r="P85" i="10"/>
  <c r="L207" i="10"/>
  <c r="P207" i="10"/>
  <c r="L61" i="10"/>
  <c r="P61" i="10"/>
  <c r="L97" i="10"/>
  <c r="P97" i="10"/>
  <c r="L134" i="10"/>
  <c r="P134" i="10"/>
  <c r="L232" i="10"/>
  <c r="P232" i="10"/>
  <c r="P178" i="10"/>
  <c r="L178" i="10"/>
  <c r="L28" i="10"/>
  <c r="P28" i="10"/>
  <c r="P152" i="10"/>
  <c r="L152" i="10"/>
  <c r="L169" i="10"/>
  <c r="P169" i="10"/>
  <c r="L168" i="10"/>
  <c r="P168" i="10"/>
  <c r="L159" i="10"/>
  <c r="P159" i="10"/>
  <c r="L81" i="10"/>
  <c r="P81" i="10"/>
  <c r="L246" i="8"/>
  <c r="P27" i="8"/>
  <c r="L220" i="8"/>
  <c r="L69" i="8"/>
  <c r="P107" i="10"/>
  <c r="L107" i="10"/>
  <c r="L172" i="10"/>
  <c r="P172" i="10"/>
  <c r="P230" i="10"/>
  <c r="L230" i="10"/>
  <c r="P82" i="10"/>
  <c r="L82" i="10"/>
  <c r="P50" i="10"/>
  <c r="L50" i="10"/>
  <c r="L211" i="10"/>
  <c r="P211" i="10"/>
  <c r="L91" i="10"/>
  <c r="P91" i="10"/>
  <c r="L30" i="10"/>
  <c r="P30" i="10"/>
  <c r="P200" i="10"/>
  <c r="L200" i="10"/>
  <c r="P49" i="10"/>
  <c r="L49" i="10"/>
  <c r="L127" i="10"/>
  <c r="P127" i="10"/>
  <c r="L105" i="10"/>
  <c r="P105" i="10"/>
  <c r="L238" i="10"/>
  <c r="P238" i="10"/>
  <c r="P218" i="10"/>
  <c r="L218" i="10"/>
  <c r="P44" i="10"/>
  <c r="L44" i="10"/>
  <c r="L92" i="10"/>
  <c r="P92" i="10"/>
  <c r="L140" i="10"/>
  <c r="P140" i="10"/>
  <c r="P53" i="10"/>
  <c r="L53" i="10"/>
  <c r="P51" i="10"/>
  <c r="L51" i="10"/>
  <c r="L163" i="10"/>
  <c r="P163" i="10"/>
  <c r="P173" i="10"/>
  <c r="L173" i="10"/>
  <c r="P90" i="10"/>
  <c r="L90" i="10"/>
  <c r="P143" i="10"/>
  <c r="L143" i="10"/>
  <c r="P121" i="10"/>
  <c r="L121" i="10"/>
  <c r="L216" i="10"/>
  <c r="P216" i="10"/>
  <c r="P158" i="10"/>
  <c r="L158" i="10"/>
  <c r="P109" i="10"/>
  <c r="L109" i="10"/>
  <c r="P229" i="10"/>
  <c r="L229" i="10"/>
  <c r="L209" i="10"/>
  <c r="P209" i="10"/>
  <c r="P226" i="10"/>
  <c r="L226" i="10"/>
  <c r="P52" i="10"/>
  <c r="L52" i="10"/>
  <c r="L123" i="10"/>
  <c r="P123" i="10"/>
  <c r="P26" i="10"/>
  <c r="L26" i="10"/>
  <c r="P29" i="8"/>
  <c r="L106" i="8"/>
  <c r="P167" i="8"/>
  <c r="L95" i="8"/>
  <c r="L88" i="10"/>
  <c r="P88" i="10"/>
  <c r="P115" i="10"/>
  <c r="L115" i="10"/>
  <c r="L205" i="10"/>
  <c r="P205" i="10"/>
  <c r="P39" i="10"/>
  <c r="L39" i="10"/>
  <c r="L112" i="10"/>
  <c r="P112" i="10"/>
  <c r="P194" i="10"/>
  <c r="L194" i="10"/>
  <c r="L37" i="10"/>
  <c r="P37" i="10"/>
  <c r="L21" i="10"/>
  <c r="P21" i="10"/>
  <c r="L40" i="10"/>
  <c r="P40" i="10"/>
  <c r="P138" i="10"/>
  <c r="L138" i="10"/>
  <c r="L174" i="10"/>
  <c r="P174" i="10"/>
  <c r="P29" i="10"/>
  <c r="L29" i="10"/>
  <c r="P128" i="10"/>
  <c r="L128" i="10"/>
  <c r="L65" i="10"/>
  <c r="P65" i="10"/>
  <c r="L48" i="10"/>
  <c r="P48" i="10"/>
  <c r="P242" i="10"/>
  <c r="L242" i="10"/>
  <c r="L131" i="10"/>
  <c r="P131" i="10"/>
  <c r="P58" i="10"/>
  <c r="L58" i="10"/>
  <c r="L55" i="10"/>
  <c r="P55" i="10"/>
  <c r="L162" i="10"/>
  <c r="P162" i="10"/>
  <c r="P60" i="10"/>
  <c r="L60" i="10"/>
  <c r="P102" i="10"/>
  <c r="L102" i="10"/>
  <c r="P117" i="10"/>
  <c r="L117" i="10"/>
  <c r="L99" i="10"/>
  <c r="P99" i="10"/>
  <c r="L197" i="10"/>
  <c r="P197" i="10"/>
  <c r="L206" i="10"/>
  <c r="P206" i="10"/>
  <c r="P86" i="10"/>
  <c r="L86" i="10"/>
  <c r="L62" i="10"/>
  <c r="P62" i="10"/>
  <c r="P225" i="10"/>
  <c r="L225" i="10"/>
  <c r="P192" i="10"/>
  <c r="L192" i="10"/>
  <c r="L67" i="10"/>
  <c r="P67" i="10"/>
  <c r="L45" i="10"/>
  <c r="P45" i="10"/>
  <c r="L213" i="10"/>
  <c r="P213" i="10"/>
  <c r="L133" i="8"/>
  <c r="P239" i="8"/>
  <c r="L35" i="8"/>
  <c r="P35" i="8"/>
  <c r="P237" i="8"/>
  <c r="L206" i="8"/>
  <c r="P33" i="8"/>
  <c r="P202" i="10"/>
  <c r="L202" i="10"/>
  <c r="P94" i="10"/>
  <c r="L94" i="10"/>
  <c r="P118" i="10"/>
  <c r="L118" i="10"/>
  <c r="P84" i="10"/>
  <c r="L84" i="10"/>
  <c r="P154" i="10"/>
  <c r="L154" i="10"/>
  <c r="P235" i="10"/>
  <c r="L235" i="10"/>
  <c r="P189" i="10"/>
  <c r="L189" i="10"/>
  <c r="L137" i="10"/>
  <c r="P137" i="10"/>
  <c r="P212" i="10"/>
  <c r="L212" i="10"/>
  <c r="P157" i="10"/>
  <c r="L157" i="10"/>
  <c r="L83" i="10"/>
  <c r="P83" i="10"/>
  <c r="P234" i="10"/>
  <c r="L234" i="10"/>
  <c r="L43" i="10"/>
  <c r="P43" i="10"/>
  <c r="L153" i="10"/>
  <c r="P153" i="10"/>
  <c r="L89" i="10"/>
  <c r="P89" i="10"/>
  <c r="L59" i="10"/>
  <c r="P59" i="10"/>
  <c r="P220" i="10"/>
  <c r="L220" i="10"/>
  <c r="P165" i="10"/>
  <c r="L165" i="10"/>
  <c r="L47" i="10"/>
  <c r="P47" i="10"/>
  <c r="L191" i="10"/>
  <c r="P191" i="10"/>
  <c r="L46" i="10"/>
  <c r="P46" i="10"/>
  <c r="L77" i="10"/>
  <c r="P77" i="10"/>
  <c r="L33" i="10"/>
  <c r="P33" i="10"/>
  <c r="P126" i="10"/>
  <c r="L126" i="10"/>
  <c r="L136" i="10"/>
  <c r="P136" i="10"/>
  <c r="P41" i="10"/>
  <c r="L41" i="10"/>
  <c r="P133" i="10"/>
  <c r="L133" i="10"/>
  <c r="L182" i="10"/>
  <c r="P182" i="10"/>
  <c r="L156" i="10"/>
  <c r="P156" i="10"/>
  <c r="P167" i="10"/>
  <c r="L167" i="10"/>
  <c r="L79" i="10"/>
  <c r="P79" i="10"/>
  <c r="P73" i="10"/>
  <c r="L73" i="10"/>
  <c r="L171" i="10"/>
  <c r="P171" i="10"/>
  <c r="P51" i="8"/>
  <c r="P66" i="8"/>
  <c r="L55" i="8"/>
  <c r="L62" i="8"/>
  <c r="L139" i="10"/>
  <c r="P139" i="10"/>
  <c r="P93" i="10"/>
  <c r="L93" i="10"/>
  <c r="P243" i="10"/>
  <c r="L243" i="10"/>
  <c r="L208" i="10"/>
  <c r="P208" i="10"/>
  <c r="L233" i="10"/>
  <c r="P233" i="10"/>
  <c r="P124" i="10"/>
  <c r="L124" i="10"/>
  <c r="L184" i="10"/>
  <c r="P184" i="10"/>
  <c r="L100" i="10"/>
  <c r="P100" i="10"/>
  <c r="L201" i="10"/>
  <c r="P201" i="10"/>
  <c r="L245" i="10"/>
  <c r="P245" i="10"/>
  <c r="L96" i="10"/>
  <c r="P96" i="10"/>
  <c r="L34" i="10"/>
  <c r="P34" i="10"/>
  <c r="P111" i="10"/>
  <c r="L111" i="10"/>
  <c r="P150" i="10"/>
  <c r="L150" i="10"/>
  <c r="L199" i="10"/>
  <c r="P199" i="10"/>
  <c r="P32" i="10"/>
  <c r="L32" i="10"/>
  <c r="L104" i="10"/>
  <c r="P104" i="10"/>
  <c r="L31" i="10"/>
  <c r="P31" i="10"/>
  <c r="L38" i="10"/>
  <c r="P38" i="10"/>
  <c r="L132" i="10"/>
  <c r="P132" i="10"/>
  <c r="L155" i="10"/>
  <c r="P155" i="10"/>
  <c r="P74" i="10"/>
  <c r="L74" i="10"/>
  <c r="L108" i="10"/>
  <c r="P108" i="10"/>
  <c r="L244" i="10"/>
  <c r="P244" i="10"/>
  <c r="L231" i="10"/>
  <c r="P231" i="10"/>
  <c r="P240" i="10"/>
  <c r="L240" i="10"/>
  <c r="P239" i="10"/>
  <c r="L239" i="10"/>
  <c r="P56" i="10"/>
  <c r="L56" i="10"/>
  <c r="P122" i="10"/>
  <c r="L122" i="10"/>
  <c r="L180" i="10"/>
  <c r="P180" i="10"/>
  <c r="P166" i="10"/>
  <c r="L166" i="10"/>
  <c r="L204" i="10"/>
  <c r="P204" i="10"/>
  <c r="K98" i="13"/>
  <c r="K185" i="13"/>
  <c r="K234" i="13"/>
  <c r="K162" i="13"/>
  <c r="K82" i="13"/>
  <c r="K32" i="13"/>
  <c r="K107" i="13"/>
  <c r="K31" i="13"/>
  <c r="K108" i="13"/>
  <c r="K121" i="13"/>
  <c r="K239" i="13"/>
  <c r="K222" i="13"/>
  <c r="K57" i="13"/>
  <c r="K200" i="13"/>
  <c r="K176" i="13"/>
  <c r="K212" i="13"/>
  <c r="K24" i="13"/>
  <c r="K128" i="13"/>
  <c r="K236" i="13"/>
  <c r="K99" i="13"/>
  <c r="K186" i="13"/>
  <c r="K183" i="13"/>
  <c r="K227" i="13"/>
  <c r="K136" i="13"/>
  <c r="K83" i="13"/>
  <c r="K115" i="13"/>
  <c r="K81" i="13"/>
  <c r="V6" i="13"/>
  <c r="K197" i="13"/>
  <c r="K165" i="13"/>
  <c r="K42" i="13"/>
  <c r="K199" i="13"/>
  <c r="K168" i="13"/>
  <c r="V7" i="13"/>
  <c r="K53" i="13"/>
  <c r="K74" i="13"/>
  <c r="V11" i="13"/>
  <c r="K58" i="13"/>
  <c r="K142" i="13"/>
  <c r="V15" i="13"/>
  <c r="K155" i="13"/>
  <c r="K180" i="13"/>
  <c r="K125" i="13"/>
  <c r="K52" i="13"/>
  <c r="K169" i="13"/>
  <c r="K43" i="13"/>
  <c r="K63" i="13"/>
  <c r="K230" i="13"/>
  <c r="K138" i="13"/>
  <c r="K50" i="13"/>
  <c r="K95" i="13"/>
  <c r="K85" i="13"/>
  <c r="K137" i="13"/>
  <c r="K80" i="13"/>
  <c r="K231" i="13"/>
  <c r="K47" i="13"/>
  <c r="K49" i="13"/>
  <c r="K218" i="13"/>
  <c r="K173" i="13"/>
  <c r="K166" i="13"/>
  <c r="K89" i="13"/>
  <c r="V10" i="13"/>
  <c r="K206" i="13"/>
  <c r="K203" i="13"/>
  <c r="V9" i="13"/>
  <c r="K87" i="13"/>
  <c r="K62" i="13"/>
  <c r="K139" i="13"/>
  <c r="K123" i="13"/>
  <c r="K156" i="13"/>
  <c r="K21" i="13"/>
  <c r="V14" i="13"/>
  <c r="K163" i="13"/>
  <c r="V4" i="13"/>
  <c r="K118" i="13"/>
  <c r="K140" i="13"/>
  <c r="K105" i="13"/>
  <c r="K134" i="13"/>
  <c r="K60" i="13"/>
  <c r="K161" i="13"/>
  <c r="V8" i="13"/>
  <c r="K190" i="13"/>
  <c r="K111" i="13"/>
  <c r="K70" i="13"/>
  <c r="K238" i="13"/>
  <c r="K59" i="13"/>
  <c r="K242" i="13"/>
  <c r="K237" i="13"/>
  <c r="V2" i="13"/>
  <c r="K22" i="13"/>
  <c r="K179" i="13"/>
  <c r="K44" i="13"/>
  <c r="K127" i="13"/>
  <c r="K65" i="13"/>
  <c r="K135" i="13"/>
  <c r="K178" i="13"/>
  <c r="K38" i="13"/>
  <c r="K152" i="13"/>
  <c r="K202" i="13"/>
  <c r="K33" i="13"/>
  <c r="K27" i="13"/>
  <c r="K40" i="13"/>
  <c r="K184" i="13"/>
  <c r="K143" i="13"/>
  <c r="K71" i="13"/>
  <c r="K79" i="13"/>
  <c r="K220" i="13"/>
  <c r="K54" i="13"/>
  <c r="K214" i="13"/>
  <c r="K129" i="13"/>
  <c r="K68" i="13"/>
  <c r="K132" i="13"/>
  <c r="K146" i="13"/>
  <c r="K104" i="13"/>
  <c r="V16" i="13"/>
  <c r="K46" i="13"/>
  <c r="K196" i="13"/>
  <c r="K34" i="13"/>
  <c r="K45" i="13"/>
  <c r="K77" i="13"/>
  <c r="K114" i="13"/>
  <c r="K117" i="13"/>
  <c r="K41" i="13"/>
  <c r="K235" i="13"/>
  <c r="K198" i="13"/>
  <c r="K36" i="13"/>
  <c r="K144" i="13"/>
  <c r="K210" i="13"/>
  <c r="K187" i="13"/>
  <c r="K124" i="13"/>
  <c r="K157" i="13"/>
  <c r="K175" i="13"/>
  <c r="K209" i="13"/>
  <c r="K149" i="13"/>
  <c r="K112" i="13"/>
  <c r="K28" i="13"/>
  <c r="K182" i="13"/>
  <c r="K88" i="13"/>
  <c r="K133" i="13"/>
  <c r="K195" i="13"/>
  <c r="K151" i="13"/>
  <c r="K145" i="13"/>
  <c r="K241" i="13"/>
  <c r="K72" i="13"/>
  <c r="K92" i="13"/>
  <c r="K205" i="13"/>
  <c r="K55" i="13"/>
  <c r="K224" i="13"/>
  <c r="K177" i="13"/>
  <c r="K154" i="13"/>
  <c r="K30" i="13"/>
  <c r="K37" i="13"/>
  <c r="K91" i="13"/>
  <c r="K96" i="13"/>
  <c r="K122" i="13"/>
  <c r="K147" i="13"/>
  <c r="K223" i="13"/>
  <c r="K240" i="13"/>
  <c r="K193" i="13"/>
  <c r="K35" i="13"/>
  <c r="K101" i="13"/>
  <c r="K97" i="13"/>
  <c r="K100" i="13"/>
  <c r="K192" i="13"/>
  <c r="K207" i="13"/>
  <c r="K189" i="13"/>
  <c r="K64" i="13"/>
  <c r="K29" i="13"/>
  <c r="V3" i="13"/>
  <c r="K171" i="13"/>
  <c r="K120" i="13"/>
  <c r="K76" i="13"/>
  <c r="K90" i="13"/>
  <c r="K204" i="13"/>
  <c r="K126" i="13"/>
  <c r="K229" i="13"/>
  <c r="K160" i="13"/>
  <c r="K56" i="13"/>
  <c r="K106" i="13"/>
  <c r="K170" i="13"/>
  <c r="K159" i="13"/>
  <c r="K23" i="13"/>
  <c r="K67" i="13"/>
  <c r="K174" i="13"/>
  <c r="K167" i="13"/>
  <c r="K208" i="13"/>
  <c r="K61" i="13"/>
  <c r="K217" i="13"/>
  <c r="K158" i="13"/>
  <c r="K78" i="13"/>
  <c r="K172" i="13"/>
  <c r="K226" i="13"/>
  <c r="K191" i="13"/>
  <c r="K219" i="13"/>
  <c r="K84" i="13"/>
  <c r="K39" i="13"/>
  <c r="K225" i="13"/>
  <c r="V5" i="13"/>
  <c r="K211" i="13"/>
  <c r="K150" i="13"/>
  <c r="K153" i="13"/>
  <c r="K213" i="13"/>
  <c r="K148" i="13"/>
  <c r="K75" i="13"/>
  <c r="K94" i="13"/>
  <c r="K164" i="13"/>
  <c r="K26" i="13"/>
  <c r="K103" i="13"/>
  <c r="K188" i="13"/>
  <c r="K102" i="13"/>
  <c r="K131" i="13"/>
  <c r="K233" i="13"/>
  <c r="K141" i="13"/>
  <c r="K109" i="13"/>
  <c r="K110" i="13"/>
  <c r="K48" i="13"/>
  <c r="K243" i="13"/>
  <c r="K194" i="13"/>
  <c r="V12" i="13"/>
  <c r="K51" i="13"/>
  <c r="V13" i="13"/>
  <c r="K93" i="13"/>
  <c r="K216" i="13"/>
  <c r="K232" i="13"/>
  <c r="K25" i="13"/>
  <c r="K215" i="13"/>
  <c r="K130" i="13"/>
  <c r="K113" i="13"/>
  <c r="K73" i="13"/>
  <c r="K66" i="13"/>
  <c r="K86" i="13"/>
  <c r="K116" i="13"/>
  <c r="K119" i="13"/>
  <c r="K181" i="13"/>
  <c r="K221" i="13"/>
  <c r="K228" i="13"/>
  <c r="K69" i="13"/>
  <c r="K201" i="13"/>
  <c r="L187" i="8"/>
  <c r="L86" i="8"/>
  <c r="L76" i="10"/>
  <c r="P76" i="10"/>
  <c r="L63" i="10"/>
  <c r="P63" i="10"/>
  <c r="P68" i="10"/>
  <c r="L68" i="10"/>
  <c r="P70" i="10"/>
  <c r="L70" i="10"/>
  <c r="L57" i="10"/>
  <c r="P57" i="10"/>
  <c r="L113" i="8"/>
  <c r="L214" i="8"/>
  <c r="P141" i="10"/>
  <c r="L141" i="10"/>
  <c r="L224" i="10"/>
  <c r="P224" i="10"/>
  <c r="L164" i="10"/>
  <c r="P164" i="10"/>
  <c r="P198" i="10"/>
  <c r="L198" i="10"/>
  <c r="L203" i="10"/>
  <c r="P203" i="10"/>
  <c r="P69" i="10"/>
  <c r="L69" i="10"/>
  <c r="P146" i="10"/>
  <c r="L146" i="10"/>
  <c r="L103" i="10"/>
  <c r="P103" i="10"/>
  <c r="P36" i="10"/>
  <c r="L36" i="10"/>
  <c r="P106" i="10"/>
  <c r="L106" i="10"/>
  <c r="P71" i="10"/>
  <c r="L71" i="10"/>
  <c r="L114" i="10"/>
  <c r="P114" i="10"/>
  <c r="L185" i="10"/>
  <c r="P185" i="10"/>
  <c r="L215" i="10"/>
  <c r="P215" i="10"/>
  <c r="P193" i="10"/>
  <c r="L193" i="10"/>
  <c r="P186" i="10"/>
  <c r="L186" i="10"/>
  <c r="L142" i="10"/>
  <c r="P142" i="10"/>
  <c r="P101" i="10"/>
  <c r="L101" i="10"/>
  <c r="L170" i="10"/>
  <c r="P170" i="10"/>
  <c r="L120" i="10"/>
  <c r="P120" i="10"/>
  <c r="L22" i="10"/>
  <c r="P22" i="10"/>
  <c r="L129" i="10"/>
  <c r="P129" i="10"/>
  <c r="L195" i="10"/>
  <c r="P195" i="10"/>
  <c r="L113" i="10"/>
  <c r="P113" i="10"/>
  <c r="L176" i="10"/>
  <c r="P176" i="10"/>
  <c r="P210" i="10"/>
  <c r="L210" i="10"/>
  <c r="P78" i="10"/>
  <c r="L78" i="10"/>
  <c r="L245" i="8"/>
  <c r="P191" i="8"/>
  <c r="P72" i="8"/>
  <c r="L63" i="8"/>
  <c r="L18" i="10"/>
  <c r="N18" i="2"/>
  <c r="L172" i="8" l="1"/>
  <c r="L227" i="8"/>
  <c r="P39" i="8"/>
  <c r="P91" i="8"/>
  <c r="P232" i="8"/>
  <c r="P219" i="8"/>
  <c r="P83" i="8"/>
  <c r="P64" i="8"/>
  <c r="L79" i="8"/>
  <c r="P146" i="8"/>
  <c r="L32" i="8"/>
  <c r="P82" i="8"/>
  <c r="L58" i="8"/>
  <c r="P93" i="8"/>
  <c r="L45" i="8"/>
  <c r="L235" i="8"/>
  <c r="P151" i="8"/>
  <c r="L118" i="8"/>
  <c r="P122" i="8"/>
  <c r="P212" i="8"/>
  <c r="P92" i="8"/>
  <c r="L100" i="8"/>
  <c r="P71" i="8"/>
  <c r="P53" i="8"/>
  <c r="L38" i="8"/>
  <c r="P203" i="8"/>
  <c r="P109" i="8"/>
  <c r="L173" i="8"/>
  <c r="L68" i="8"/>
  <c r="P60" i="8"/>
  <c r="P48" i="8"/>
  <c r="L164" i="8"/>
  <c r="L229" i="8"/>
  <c r="L25" i="8"/>
  <c r="L70" i="8"/>
  <c r="P241" i="8"/>
  <c r="L236" i="8"/>
  <c r="P67" i="8"/>
  <c r="P50" i="8"/>
  <c r="P44" i="8"/>
  <c r="P81" i="8"/>
  <c r="P31" i="8"/>
  <c r="P99" i="8"/>
  <c r="P159" i="8"/>
  <c r="L117" i="8"/>
  <c r="P21" i="8"/>
  <c r="P198" i="8"/>
  <c r="P136" i="8"/>
  <c r="L207" i="8"/>
  <c r="P166" i="8"/>
  <c r="L42" i="8"/>
  <c r="P34" i="8"/>
  <c r="P61" i="8"/>
  <c r="P154" i="8"/>
  <c r="P240" i="8"/>
  <c r="P204" i="8"/>
  <c r="P43" i="8"/>
  <c r="L153" i="8"/>
  <c r="P148" i="8"/>
  <c r="L24" i="8"/>
  <c r="L110" i="8"/>
  <c r="L192" i="8"/>
  <c r="L184" i="8"/>
  <c r="P54" i="8"/>
  <c r="P107" i="8"/>
  <c r="P242" i="8"/>
  <c r="L124" i="8"/>
  <c r="L163" i="8"/>
  <c r="P138" i="8"/>
  <c r="L190" i="8"/>
  <c r="L218" i="8"/>
  <c r="P233" i="8"/>
  <c r="L80" i="8"/>
  <c r="L73" i="8"/>
  <c r="L85" i="8"/>
  <c r="P103" i="8"/>
  <c r="P141" i="8"/>
  <c r="P182" i="8"/>
  <c r="P180" i="8"/>
  <c r="L152" i="8"/>
  <c r="L199" i="8"/>
  <c r="L202" i="8"/>
  <c r="P208" i="8"/>
  <c r="P115" i="8"/>
  <c r="L181" i="8"/>
  <c r="P197" i="8"/>
  <c r="P108" i="8"/>
  <c r="P41" i="8"/>
  <c r="L177" i="8"/>
  <c r="P174" i="8"/>
  <c r="L168" i="8"/>
  <c r="P216" i="8"/>
  <c r="L28" i="8"/>
  <c r="P78" i="8"/>
  <c r="L144" i="8"/>
  <c r="P193" i="8"/>
  <c r="P128" i="8"/>
  <c r="L223" i="8"/>
  <c r="P59" i="8"/>
  <c r="P195" i="8"/>
  <c r="P26" i="8"/>
  <c r="P47" i="8"/>
  <c r="L210" i="8"/>
  <c r="P188" i="8"/>
  <c r="P149" i="8"/>
  <c r="P158" i="8"/>
  <c r="P156" i="8"/>
  <c r="L176" i="8"/>
  <c r="P88" i="8"/>
  <c r="P101" i="8"/>
  <c r="L49" i="8"/>
  <c r="L75" i="8"/>
  <c r="P194" i="8"/>
  <c r="P155" i="8"/>
  <c r="P224" i="8"/>
  <c r="P134" i="8"/>
  <c r="L170" i="8"/>
  <c r="P143" i="8"/>
  <c r="L22" i="8"/>
  <c r="L222" i="8"/>
  <c r="P215" i="8"/>
  <c r="L169" i="8"/>
  <c r="P90" i="8"/>
  <c r="L244" i="8"/>
  <c r="P131" i="8"/>
  <c r="P226" i="8"/>
  <c r="L178" i="8"/>
  <c r="L228" i="8"/>
  <c r="P94" i="8"/>
  <c r="L74" i="8"/>
  <c r="P84" i="8"/>
  <c r="L179" i="8"/>
  <c r="P200" i="8"/>
  <c r="P183" i="8"/>
  <c r="P77" i="8"/>
  <c r="L140" i="8"/>
  <c r="L221" i="8"/>
  <c r="L157" i="8"/>
  <c r="L205" i="8"/>
  <c r="P87" i="8"/>
  <c r="P234" i="8"/>
  <c r="L52" i="8"/>
  <c r="L132" i="8"/>
  <c r="P127" i="8"/>
  <c r="P123" i="8"/>
  <c r="P120" i="8"/>
  <c r="P209" i="8"/>
  <c r="L145" i="8"/>
  <c r="L139" i="8"/>
  <c r="P46" i="8"/>
  <c r="L102" i="8"/>
  <c r="L125" i="8"/>
  <c r="P230" i="8"/>
  <c r="L36" i="8"/>
  <c r="P114" i="8"/>
  <c r="P161" i="8"/>
  <c r="L201" i="8"/>
  <c r="P76" i="8"/>
  <c r="L217" i="8"/>
  <c r="P57" i="8"/>
  <c r="P119" i="8"/>
  <c r="P150" i="8"/>
  <c r="P196" i="8"/>
  <c r="L189" i="8"/>
  <c r="L213" i="8"/>
  <c r="L175" i="8"/>
  <c r="L130" i="8"/>
  <c r="L96" i="8"/>
  <c r="P40" i="8"/>
  <c r="P162" i="8"/>
  <c r="L30" i="8"/>
  <c r="P126" i="8"/>
  <c r="P171" i="8"/>
  <c r="L165" i="8"/>
  <c r="L89" i="8"/>
  <c r="P98" i="8"/>
  <c r="L65" i="8"/>
  <c r="P23" i="8"/>
  <c r="P238" i="8"/>
  <c r="L147" i="8"/>
  <c r="P97" i="8"/>
  <c r="P185" i="8"/>
  <c r="P243" i="8"/>
  <c r="P121" i="8"/>
  <c r="L231" i="8"/>
  <c r="P137" i="8"/>
  <c r="P105" i="8"/>
  <c r="E7" i="2"/>
  <c r="F6" i="2" s="1"/>
  <c r="H6" i="2" s="1"/>
  <c r="F9" i="2" s="1"/>
  <c r="F10" i="2" s="1"/>
  <c r="P186" i="8"/>
  <c r="P160" i="8"/>
  <c r="P135" i="8"/>
  <c r="L104" i="8"/>
  <c r="P129" i="8"/>
  <c r="P142" i="8"/>
  <c r="L116" i="8"/>
  <c r="P111" i="8"/>
  <c r="P211" i="8"/>
  <c r="L56" i="8"/>
  <c r="E7" i="10"/>
  <c r="P119" i="13"/>
  <c r="L119" i="13"/>
  <c r="P25" i="13"/>
  <c r="L25" i="13"/>
  <c r="P243" i="13"/>
  <c r="L243" i="13"/>
  <c r="L188" i="13"/>
  <c r="P188" i="13"/>
  <c r="P153" i="13"/>
  <c r="L153" i="13"/>
  <c r="L191" i="13"/>
  <c r="P191" i="13"/>
  <c r="L167" i="13"/>
  <c r="P167" i="13"/>
  <c r="L160" i="13"/>
  <c r="P160" i="13"/>
  <c r="P101" i="13"/>
  <c r="L101" i="13"/>
  <c r="P91" i="13"/>
  <c r="L91" i="13"/>
  <c r="L92" i="13"/>
  <c r="P92" i="13"/>
  <c r="P182" i="13"/>
  <c r="L182" i="13"/>
  <c r="P187" i="13"/>
  <c r="L187" i="13"/>
  <c r="L114" i="13"/>
  <c r="P114" i="13"/>
  <c r="P146" i="13"/>
  <c r="L146" i="13"/>
  <c r="P71" i="13"/>
  <c r="L71" i="13"/>
  <c r="L38" i="13"/>
  <c r="P38" i="13"/>
  <c r="P163" i="13"/>
  <c r="L163" i="13"/>
  <c r="P49" i="13"/>
  <c r="L49" i="13"/>
  <c r="P138" i="13"/>
  <c r="L138" i="13"/>
  <c r="L155" i="13"/>
  <c r="P155" i="13"/>
  <c r="L168" i="13"/>
  <c r="P168" i="13"/>
  <c r="P83" i="13"/>
  <c r="L83" i="13"/>
  <c r="P24" i="13"/>
  <c r="L24" i="13"/>
  <c r="P108" i="13"/>
  <c r="L108" i="13"/>
  <c r="L98" i="13"/>
  <c r="P98" i="13"/>
  <c r="L114" i="6"/>
  <c r="P114" i="6"/>
  <c r="P163" i="6"/>
  <c r="L163" i="6"/>
  <c r="L149" i="6"/>
  <c r="P149" i="6"/>
  <c r="P174" i="6"/>
  <c r="L174" i="6"/>
  <c r="P246" i="6"/>
  <c r="L246" i="6"/>
  <c r="P131" i="6"/>
  <c r="L131" i="6"/>
  <c r="P199" i="6"/>
  <c r="L199" i="6"/>
  <c r="P169" i="6"/>
  <c r="L169" i="6"/>
  <c r="P117" i="6"/>
  <c r="L117" i="6"/>
  <c r="L167" i="6"/>
  <c r="P167" i="6"/>
  <c r="P118" i="6"/>
  <c r="L118" i="6"/>
  <c r="L198" i="6"/>
  <c r="P198" i="6"/>
  <c r="P81" i="6"/>
  <c r="L81" i="6"/>
  <c r="P124" i="6"/>
  <c r="L124" i="6"/>
  <c r="L72" i="6"/>
  <c r="P72" i="6"/>
  <c r="P143" i="6"/>
  <c r="L143" i="6"/>
  <c r="P214" i="6"/>
  <c r="L214" i="6"/>
  <c r="P77" i="6"/>
  <c r="L77" i="6"/>
  <c r="L193" i="6"/>
  <c r="P193" i="6"/>
  <c r="P243" i="6"/>
  <c r="L243" i="6"/>
  <c r="L152" i="6"/>
  <c r="P152" i="6"/>
  <c r="L140" i="6"/>
  <c r="P140" i="6"/>
  <c r="P62" i="6"/>
  <c r="L62" i="6"/>
  <c r="P128" i="6"/>
  <c r="L128" i="6"/>
  <c r="P142" i="6"/>
  <c r="L142" i="6"/>
  <c r="P103" i="6"/>
  <c r="L103" i="6"/>
  <c r="L116" i="13"/>
  <c r="P116" i="13"/>
  <c r="L48" i="13"/>
  <c r="P48" i="13"/>
  <c r="P150" i="13"/>
  <c r="L150" i="13"/>
  <c r="P226" i="13"/>
  <c r="L226" i="13"/>
  <c r="P174" i="13"/>
  <c r="L174" i="13"/>
  <c r="L29" i="13"/>
  <c r="P29" i="13"/>
  <c r="L35" i="13"/>
  <c r="P35" i="13"/>
  <c r="P37" i="13"/>
  <c r="L37" i="13"/>
  <c r="L72" i="13"/>
  <c r="P72" i="13"/>
  <c r="P28" i="13"/>
  <c r="L28" i="13"/>
  <c r="P210" i="13"/>
  <c r="L210" i="13"/>
  <c r="P77" i="13"/>
  <c r="L77" i="13"/>
  <c r="L132" i="13"/>
  <c r="P132" i="13"/>
  <c r="P143" i="13"/>
  <c r="L143" i="13"/>
  <c r="P178" i="13"/>
  <c r="L178" i="13"/>
  <c r="P237" i="13"/>
  <c r="L237" i="13"/>
  <c r="P161" i="13"/>
  <c r="L161" i="13"/>
  <c r="P203" i="13"/>
  <c r="L203" i="13"/>
  <c r="P47" i="13"/>
  <c r="L47" i="13"/>
  <c r="P230" i="13"/>
  <c r="L230" i="13"/>
  <c r="L199" i="13"/>
  <c r="P199" i="13"/>
  <c r="L136" i="13"/>
  <c r="P136" i="13"/>
  <c r="L212" i="13"/>
  <c r="P212" i="13"/>
  <c r="P31" i="13"/>
  <c r="L31" i="13"/>
  <c r="P146" i="6"/>
  <c r="L146" i="6"/>
  <c r="P27" i="6"/>
  <c r="L27" i="6"/>
  <c r="P137" i="6"/>
  <c r="L137" i="6"/>
  <c r="L109" i="6"/>
  <c r="P109" i="6"/>
  <c r="L188" i="6"/>
  <c r="P188" i="6"/>
  <c r="P203" i="6"/>
  <c r="L203" i="6"/>
  <c r="P161" i="6"/>
  <c r="L161" i="6"/>
  <c r="L40" i="6"/>
  <c r="P40" i="6"/>
  <c r="L108" i="6"/>
  <c r="P108" i="6"/>
  <c r="L155" i="6"/>
  <c r="P155" i="6"/>
  <c r="L125" i="6"/>
  <c r="P125" i="6"/>
  <c r="L239" i="6"/>
  <c r="P239" i="6"/>
  <c r="P39" i="6"/>
  <c r="L39" i="6"/>
  <c r="L99" i="6"/>
  <c r="P99" i="6"/>
  <c r="L78" i="6"/>
  <c r="P78" i="6"/>
  <c r="P70" i="6"/>
  <c r="L70" i="6"/>
  <c r="P244" i="6"/>
  <c r="L244" i="6"/>
  <c r="P92" i="6"/>
  <c r="L92" i="6"/>
  <c r="L119" i="6"/>
  <c r="P119" i="6"/>
  <c r="L111" i="6"/>
  <c r="P111" i="6"/>
  <c r="P130" i="6"/>
  <c r="L130" i="6"/>
  <c r="P236" i="6"/>
  <c r="L236" i="6"/>
  <c r="L97" i="6"/>
  <c r="P97" i="6"/>
  <c r="P202" i="6"/>
  <c r="L202" i="6"/>
  <c r="P211" i="6"/>
  <c r="L211" i="6"/>
  <c r="P184" i="6"/>
  <c r="L184" i="6"/>
  <c r="P232" i="6"/>
  <c r="L232" i="6"/>
  <c r="P88" i="6"/>
  <c r="L88" i="6"/>
  <c r="P189" i="6"/>
  <c r="L189" i="6"/>
  <c r="P224" i="6"/>
  <c r="L224" i="6"/>
  <c r="L232" i="13"/>
  <c r="P232" i="13"/>
  <c r="L103" i="13"/>
  <c r="P103" i="13"/>
  <c r="P229" i="13"/>
  <c r="L229" i="13"/>
  <c r="L86" i="13"/>
  <c r="P86" i="13"/>
  <c r="P216" i="13"/>
  <c r="L216" i="13"/>
  <c r="L110" i="13"/>
  <c r="P110" i="13"/>
  <c r="L26" i="13"/>
  <c r="P26" i="13"/>
  <c r="L211" i="13"/>
  <c r="P211" i="13"/>
  <c r="L172" i="13"/>
  <c r="P172" i="13"/>
  <c r="P67" i="13"/>
  <c r="L67" i="13"/>
  <c r="L126" i="13"/>
  <c r="P126" i="13"/>
  <c r="L64" i="13"/>
  <c r="P64" i="13"/>
  <c r="P193" i="13"/>
  <c r="L193" i="13"/>
  <c r="P30" i="13"/>
  <c r="L30" i="13"/>
  <c r="L241" i="13"/>
  <c r="P241" i="13"/>
  <c r="L112" i="13"/>
  <c r="P112" i="13"/>
  <c r="P144" i="13"/>
  <c r="L144" i="13"/>
  <c r="P45" i="13"/>
  <c r="L45" i="13"/>
  <c r="P68" i="13"/>
  <c r="L68" i="13"/>
  <c r="L184" i="13"/>
  <c r="P184" i="13"/>
  <c r="L135" i="13"/>
  <c r="P135" i="13"/>
  <c r="L242" i="13"/>
  <c r="P242" i="13"/>
  <c r="P60" i="13"/>
  <c r="L60" i="13"/>
  <c r="L21" i="13"/>
  <c r="P21" i="13"/>
  <c r="P206" i="13"/>
  <c r="L206" i="13"/>
  <c r="P231" i="13"/>
  <c r="L231" i="13"/>
  <c r="P63" i="13"/>
  <c r="L63" i="13"/>
  <c r="P142" i="13"/>
  <c r="L142" i="13"/>
  <c r="P42" i="13"/>
  <c r="L42" i="13"/>
  <c r="P227" i="13"/>
  <c r="L227" i="13"/>
  <c r="P176" i="13"/>
  <c r="L176" i="13"/>
  <c r="P107" i="13"/>
  <c r="L107" i="13"/>
  <c r="L221" i="6"/>
  <c r="P221" i="6"/>
  <c r="P80" i="6"/>
  <c r="L80" i="6"/>
  <c r="P126" i="6"/>
  <c r="L126" i="6"/>
  <c r="P24" i="6"/>
  <c r="L24" i="6"/>
  <c r="P217" i="6"/>
  <c r="L217" i="6"/>
  <c r="P157" i="6"/>
  <c r="L157" i="6"/>
  <c r="L96" i="6"/>
  <c r="P96" i="6"/>
  <c r="P33" i="6"/>
  <c r="L33" i="6"/>
  <c r="L115" i="6"/>
  <c r="P115" i="6"/>
  <c r="L227" i="6"/>
  <c r="P227" i="6"/>
  <c r="L127" i="6"/>
  <c r="P127" i="6"/>
  <c r="P201" i="6"/>
  <c r="L201" i="6"/>
  <c r="L61" i="6"/>
  <c r="P61" i="6"/>
  <c r="L104" i="6"/>
  <c r="P104" i="6"/>
  <c r="L218" i="6"/>
  <c r="P218" i="6"/>
  <c r="P35" i="6"/>
  <c r="L35" i="6"/>
  <c r="P177" i="6"/>
  <c r="L177" i="6"/>
  <c r="L30" i="6"/>
  <c r="P30" i="6"/>
  <c r="L196" i="6"/>
  <c r="P196" i="6"/>
  <c r="P229" i="6"/>
  <c r="L229" i="6"/>
  <c r="L55" i="6"/>
  <c r="P55" i="6"/>
  <c r="P47" i="6"/>
  <c r="L47" i="6"/>
  <c r="L46" i="6"/>
  <c r="P46" i="6"/>
  <c r="P192" i="6"/>
  <c r="L192" i="6"/>
  <c r="P153" i="6"/>
  <c r="L153" i="6"/>
  <c r="P154" i="6"/>
  <c r="L154" i="6"/>
  <c r="P28" i="6"/>
  <c r="L28" i="6"/>
  <c r="L225" i="6"/>
  <c r="P225" i="6"/>
  <c r="P112" i="6"/>
  <c r="L112" i="6"/>
  <c r="L201" i="13"/>
  <c r="P201" i="13"/>
  <c r="L66" i="13"/>
  <c r="P66" i="13"/>
  <c r="L93" i="13"/>
  <c r="P93" i="13"/>
  <c r="L109" i="13"/>
  <c r="P109" i="13"/>
  <c r="P164" i="13"/>
  <c r="L164" i="13"/>
  <c r="L78" i="13"/>
  <c r="P78" i="13"/>
  <c r="P23" i="13"/>
  <c r="L23" i="13"/>
  <c r="P204" i="13"/>
  <c r="L204" i="13"/>
  <c r="P189" i="13"/>
  <c r="L189" i="13"/>
  <c r="P240" i="13"/>
  <c r="L240" i="13"/>
  <c r="P154" i="13"/>
  <c r="L154" i="13"/>
  <c r="P145" i="13"/>
  <c r="L145" i="13"/>
  <c r="L149" i="13"/>
  <c r="P149" i="13"/>
  <c r="P36" i="13"/>
  <c r="L36" i="13"/>
  <c r="P34" i="13"/>
  <c r="L34" i="13"/>
  <c r="L129" i="13"/>
  <c r="P129" i="13"/>
  <c r="P40" i="13"/>
  <c r="L40" i="13"/>
  <c r="L65" i="13"/>
  <c r="P65" i="13"/>
  <c r="L59" i="13"/>
  <c r="P59" i="13"/>
  <c r="P134" i="13"/>
  <c r="L134" i="13"/>
  <c r="L156" i="13"/>
  <c r="P156" i="13"/>
  <c r="L80" i="13"/>
  <c r="P80" i="13"/>
  <c r="P43" i="13"/>
  <c r="L43" i="13"/>
  <c r="L58" i="13"/>
  <c r="P58" i="13"/>
  <c r="P165" i="13"/>
  <c r="L165" i="13"/>
  <c r="L183" i="13"/>
  <c r="P183" i="13"/>
  <c r="L200" i="13"/>
  <c r="P200" i="13"/>
  <c r="L32" i="13"/>
  <c r="P32" i="13"/>
  <c r="L180" i="6"/>
  <c r="P180" i="6"/>
  <c r="P93" i="6"/>
  <c r="L93" i="6"/>
  <c r="L73" i="6"/>
  <c r="P73" i="6"/>
  <c r="P233" i="6"/>
  <c r="L233" i="6"/>
  <c r="P53" i="6"/>
  <c r="L53" i="6"/>
  <c r="L191" i="6"/>
  <c r="P191" i="6"/>
  <c r="P51" i="6"/>
  <c r="L51" i="6"/>
  <c r="P122" i="6"/>
  <c r="L122" i="6"/>
  <c r="L106" i="6"/>
  <c r="P106" i="6"/>
  <c r="P241" i="6"/>
  <c r="L241" i="6"/>
  <c r="P135" i="6"/>
  <c r="L135" i="6"/>
  <c r="P76" i="6"/>
  <c r="L76" i="6"/>
  <c r="L98" i="6"/>
  <c r="P98" i="6"/>
  <c r="L95" i="6"/>
  <c r="P95" i="6"/>
  <c r="L113" i="6"/>
  <c r="P113" i="6"/>
  <c r="P215" i="6"/>
  <c r="L215" i="6"/>
  <c r="L186" i="6"/>
  <c r="P186" i="6"/>
  <c r="L150" i="6"/>
  <c r="P150" i="6"/>
  <c r="L133" i="6"/>
  <c r="P133" i="6"/>
  <c r="P213" i="6"/>
  <c r="L213" i="6"/>
  <c r="P245" i="6"/>
  <c r="L245" i="6"/>
  <c r="L139" i="6"/>
  <c r="P139" i="6"/>
  <c r="P210" i="6"/>
  <c r="L210" i="6"/>
  <c r="P105" i="6"/>
  <c r="L105" i="6"/>
  <c r="P29" i="6"/>
  <c r="L29" i="6"/>
  <c r="P158" i="6"/>
  <c r="L158" i="6"/>
  <c r="L67" i="6"/>
  <c r="P67" i="6"/>
  <c r="P121" i="6"/>
  <c r="L121" i="6"/>
  <c r="L69" i="13"/>
  <c r="P69" i="13"/>
  <c r="L73" i="13"/>
  <c r="P73" i="13"/>
  <c r="L141" i="13"/>
  <c r="P141" i="13"/>
  <c r="L94" i="13"/>
  <c r="P94" i="13"/>
  <c r="P225" i="13"/>
  <c r="L225" i="13"/>
  <c r="P158" i="13"/>
  <c r="L158" i="13"/>
  <c r="L159" i="13"/>
  <c r="P159" i="13"/>
  <c r="P90" i="13"/>
  <c r="L90" i="13"/>
  <c r="P207" i="13"/>
  <c r="L207" i="13"/>
  <c r="L223" i="13"/>
  <c r="P223" i="13"/>
  <c r="L177" i="13"/>
  <c r="P177" i="13"/>
  <c r="P151" i="13"/>
  <c r="L151" i="13"/>
  <c r="L209" i="13"/>
  <c r="P209" i="13"/>
  <c r="P198" i="13"/>
  <c r="L198" i="13"/>
  <c r="P196" i="13"/>
  <c r="L196" i="13"/>
  <c r="L214" i="13"/>
  <c r="P214" i="13"/>
  <c r="L27" i="13"/>
  <c r="P27" i="13"/>
  <c r="L127" i="13"/>
  <c r="P127" i="13"/>
  <c r="P238" i="13"/>
  <c r="L238" i="13"/>
  <c r="L105" i="13"/>
  <c r="P105" i="13"/>
  <c r="L123" i="13"/>
  <c r="P123" i="13"/>
  <c r="L89" i="13"/>
  <c r="P89" i="13"/>
  <c r="L137" i="13"/>
  <c r="P137" i="13"/>
  <c r="P169" i="13"/>
  <c r="L169" i="13"/>
  <c r="L197" i="13"/>
  <c r="P197" i="13"/>
  <c r="P186" i="13"/>
  <c r="L186" i="13"/>
  <c r="P57" i="13"/>
  <c r="L57" i="13"/>
  <c r="L82" i="13"/>
  <c r="P82" i="13"/>
  <c r="L208" i="6"/>
  <c r="P208" i="6"/>
  <c r="L132" i="6"/>
  <c r="P132" i="6"/>
  <c r="L60" i="6"/>
  <c r="P60" i="6"/>
  <c r="P82" i="6"/>
  <c r="L82" i="6"/>
  <c r="P165" i="6"/>
  <c r="L165" i="6"/>
  <c r="L148" i="6"/>
  <c r="P148" i="6"/>
  <c r="P43" i="6"/>
  <c r="L43" i="6"/>
  <c r="P75" i="6"/>
  <c r="L75" i="6"/>
  <c r="L84" i="6"/>
  <c r="P84" i="6"/>
  <c r="P74" i="6"/>
  <c r="L74" i="6"/>
  <c r="L71" i="6"/>
  <c r="P71" i="6"/>
  <c r="P219" i="6"/>
  <c r="L219" i="6"/>
  <c r="P54" i="6"/>
  <c r="L54" i="6"/>
  <c r="L31" i="6"/>
  <c r="P31" i="6"/>
  <c r="P231" i="6"/>
  <c r="L231" i="6"/>
  <c r="P176" i="6"/>
  <c r="L176" i="6"/>
  <c r="L151" i="6"/>
  <c r="P151" i="6"/>
  <c r="L90" i="6"/>
  <c r="P90" i="6"/>
  <c r="P110" i="6"/>
  <c r="L110" i="6"/>
  <c r="P69" i="6"/>
  <c r="L69" i="6"/>
  <c r="L65" i="6"/>
  <c r="P65" i="6"/>
  <c r="P179" i="6"/>
  <c r="L179" i="6"/>
  <c r="P107" i="6"/>
  <c r="L107" i="6"/>
  <c r="L212" i="6"/>
  <c r="P212" i="6"/>
  <c r="P159" i="6"/>
  <c r="L159" i="6"/>
  <c r="L52" i="6"/>
  <c r="P52" i="6"/>
  <c r="P85" i="6"/>
  <c r="L85" i="6"/>
  <c r="P226" i="6"/>
  <c r="L226" i="6"/>
  <c r="P228" i="13"/>
  <c r="L228" i="13"/>
  <c r="P113" i="13"/>
  <c r="L113" i="13"/>
  <c r="L51" i="13"/>
  <c r="P51" i="13"/>
  <c r="L233" i="13"/>
  <c r="P233" i="13"/>
  <c r="L75" i="13"/>
  <c r="P75" i="13"/>
  <c r="L39" i="13"/>
  <c r="P39" i="13"/>
  <c r="L217" i="13"/>
  <c r="P217" i="13"/>
  <c r="P170" i="13"/>
  <c r="L170" i="13"/>
  <c r="L76" i="13"/>
  <c r="P76" i="13"/>
  <c r="L192" i="13"/>
  <c r="P192" i="13"/>
  <c r="P147" i="13"/>
  <c r="L147" i="13"/>
  <c r="L224" i="13"/>
  <c r="P224" i="13"/>
  <c r="L195" i="13"/>
  <c r="P195" i="13"/>
  <c r="L175" i="13"/>
  <c r="P175" i="13"/>
  <c r="P235" i="13"/>
  <c r="L235" i="13"/>
  <c r="P46" i="13"/>
  <c r="L46" i="13"/>
  <c r="L54" i="13"/>
  <c r="P54" i="13"/>
  <c r="L33" i="13"/>
  <c r="P33" i="13"/>
  <c r="L44" i="13"/>
  <c r="P44" i="13"/>
  <c r="L70" i="13"/>
  <c r="P70" i="13"/>
  <c r="L140" i="13"/>
  <c r="P140" i="13"/>
  <c r="P139" i="13"/>
  <c r="L139" i="13"/>
  <c r="L166" i="13"/>
  <c r="P166" i="13"/>
  <c r="L85" i="13"/>
  <c r="P85" i="13"/>
  <c r="P52" i="13"/>
  <c r="L52" i="13"/>
  <c r="L74" i="13"/>
  <c r="P74" i="13"/>
  <c r="L99" i="13"/>
  <c r="P99" i="13"/>
  <c r="L222" i="13"/>
  <c r="P222" i="13"/>
  <c r="P162" i="13"/>
  <c r="L162" i="13"/>
  <c r="L182" i="6"/>
  <c r="P182" i="6"/>
  <c r="P21" i="6"/>
  <c r="L21" i="6"/>
  <c r="L79" i="6"/>
  <c r="P79" i="6"/>
  <c r="P172" i="6"/>
  <c r="L172" i="6"/>
  <c r="P222" i="6"/>
  <c r="L222" i="6"/>
  <c r="P164" i="6"/>
  <c r="L164" i="6"/>
  <c r="L56" i="6"/>
  <c r="P56" i="6"/>
  <c r="P194" i="6"/>
  <c r="L194" i="6"/>
  <c r="L44" i="6"/>
  <c r="P44" i="6"/>
  <c r="L185" i="6"/>
  <c r="P185" i="6"/>
  <c r="P145" i="6"/>
  <c r="L145" i="6"/>
  <c r="L64" i="6"/>
  <c r="P64" i="6"/>
  <c r="L242" i="6"/>
  <c r="P242" i="6"/>
  <c r="L42" i="6"/>
  <c r="P42" i="6"/>
  <c r="P178" i="6"/>
  <c r="L178" i="6"/>
  <c r="L187" i="6"/>
  <c r="P187" i="6"/>
  <c r="L197" i="6"/>
  <c r="P197" i="6"/>
  <c r="L89" i="6"/>
  <c r="P89" i="6"/>
  <c r="L100" i="6"/>
  <c r="P100" i="6"/>
  <c r="P144" i="6"/>
  <c r="L144" i="6"/>
  <c r="P235" i="6"/>
  <c r="L235" i="6"/>
  <c r="L58" i="6"/>
  <c r="P58" i="6"/>
  <c r="L66" i="6"/>
  <c r="P66" i="6"/>
  <c r="P120" i="6"/>
  <c r="L120" i="6"/>
  <c r="L129" i="6"/>
  <c r="P129" i="6"/>
  <c r="L86" i="6"/>
  <c r="P86" i="6"/>
  <c r="P204" i="6"/>
  <c r="L204" i="6"/>
  <c r="L209" i="6"/>
  <c r="P209" i="6"/>
  <c r="P166" i="6"/>
  <c r="L166" i="6"/>
  <c r="L170" i="6"/>
  <c r="P170" i="6"/>
  <c r="P221" i="13"/>
  <c r="L221" i="13"/>
  <c r="L130" i="13"/>
  <c r="P130" i="13"/>
  <c r="P131" i="13"/>
  <c r="L131" i="13"/>
  <c r="L148" i="13"/>
  <c r="P148" i="13"/>
  <c r="L84" i="13"/>
  <c r="P84" i="13"/>
  <c r="P61" i="13"/>
  <c r="L61" i="13"/>
  <c r="P106" i="13"/>
  <c r="L106" i="13"/>
  <c r="L120" i="13"/>
  <c r="P120" i="13"/>
  <c r="P100" i="13"/>
  <c r="L100" i="13"/>
  <c r="P122" i="13"/>
  <c r="L122" i="13"/>
  <c r="P55" i="13"/>
  <c r="L55" i="13"/>
  <c r="P133" i="13"/>
  <c r="L133" i="13"/>
  <c r="P157" i="13"/>
  <c r="L157" i="13"/>
  <c r="L41" i="13"/>
  <c r="P41" i="13"/>
  <c r="P220" i="13"/>
  <c r="L220" i="13"/>
  <c r="L202" i="13"/>
  <c r="P202" i="13"/>
  <c r="P179" i="13"/>
  <c r="L179" i="13"/>
  <c r="L111" i="13"/>
  <c r="P111" i="13"/>
  <c r="P118" i="13"/>
  <c r="L118" i="13"/>
  <c r="L62" i="13"/>
  <c r="P62" i="13"/>
  <c r="L173" i="13"/>
  <c r="P173" i="13"/>
  <c r="P95" i="13"/>
  <c r="L95" i="13"/>
  <c r="P125" i="13"/>
  <c r="L125" i="13"/>
  <c r="L53" i="13"/>
  <c r="P53" i="13"/>
  <c r="P81" i="13"/>
  <c r="L81" i="13"/>
  <c r="L236" i="13"/>
  <c r="P236" i="13"/>
  <c r="P239" i="13"/>
  <c r="L239" i="13"/>
  <c r="L234" i="13"/>
  <c r="P234" i="13"/>
  <c r="P23" i="6"/>
  <c r="L23" i="6"/>
  <c r="P41" i="6"/>
  <c r="L41" i="6"/>
  <c r="P94" i="6"/>
  <c r="L94" i="6"/>
  <c r="P147" i="6"/>
  <c r="L147" i="6"/>
  <c r="P102" i="6"/>
  <c r="L102" i="6"/>
  <c r="P171" i="6"/>
  <c r="L171" i="6"/>
  <c r="L223" i="6"/>
  <c r="P223" i="6"/>
  <c r="P240" i="6"/>
  <c r="L240" i="6"/>
  <c r="P162" i="6"/>
  <c r="L162" i="6"/>
  <c r="P160" i="6"/>
  <c r="L160" i="6"/>
  <c r="P38" i="6"/>
  <c r="L38" i="6"/>
  <c r="L228" i="6"/>
  <c r="P228" i="6"/>
  <c r="P200" i="6"/>
  <c r="L200" i="6"/>
  <c r="L32" i="6"/>
  <c r="P32" i="6"/>
  <c r="L195" i="6"/>
  <c r="P195" i="6"/>
  <c r="P173" i="6"/>
  <c r="L173" i="6"/>
  <c r="P134" i="6"/>
  <c r="L134" i="6"/>
  <c r="L123" i="6"/>
  <c r="P123" i="6"/>
  <c r="P101" i="6"/>
  <c r="L101" i="6"/>
  <c r="L25" i="6"/>
  <c r="P25" i="6"/>
  <c r="L36" i="6"/>
  <c r="P36" i="6"/>
  <c r="L48" i="6"/>
  <c r="P48" i="6"/>
  <c r="P190" i="6"/>
  <c r="L190" i="6"/>
  <c r="P26" i="6"/>
  <c r="L26" i="6"/>
  <c r="P238" i="6"/>
  <c r="L238" i="6"/>
  <c r="P183" i="6"/>
  <c r="L183" i="6"/>
  <c r="L91" i="6"/>
  <c r="P91" i="6"/>
  <c r="P87" i="6"/>
  <c r="L87" i="6"/>
  <c r="L68" i="6"/>
  <c r="P68" i="6"/>
  <c r="P45" i="6"/>
  <c r="L45" i="6"/>
  <c r="F4" i="4"/>
  <c r="H4" i="4" s="1"/>
  <c r="F5" i="4"/>
  <c r="H5" i="4" s="1"/>
  <c r="F6" i="4"/>
  <c r="H6" i="4" s="1"/>
  <c r="F9" i="4" s="1"/>
  <c r="F10" i="4" s="1"/>
  <c r="P181" i="13"/>
  <c r="L181" i="13"/>
  <c r="P215" i="13"/>
  <c r="L215" i="13"/>
  <c r="L194" i="13"/>
  <c r="P194" i="13"/>
  <c r="L102" i="13"/>
  <c r="P102" i="13"/>
  <c r="P213" i="13"/>
  <c r="L213" i="13"/>
  <c r="P219" i="13"/>
  <c r="L219" i="13"/>
  <c r="P208" i="13"/>
  <c r="L208" i="13"/>
  <c r="P56" i="13"/>
  <c r="L56" i="13"/>
  <c r="P171" i="13"/>
  <c r="L171" i="13"/>
  <c r="P97" i="13"/>
  <c r="L97" i="13"/>
  <c r="L96" i="13"/>
  <c r="P96" i="13"/>
  <c r="P205" i="13"/>
  <c r="L205" i="13"/>
  <c r="L88" i="13"/>
  <c r="P88" i="13"/>
  <c r="L124" i="13"/>
  <c r="P124" i="13"/>
  <c r="L117" i="13"/>
  <c r="P117" i="13"/>
  <c r="P104" i="13"/>
  <c r="L104" i="13"/>
  <c r="P79" i="13"/>
  <c r="L79" i="13"/>
  <c r="P152" i="13"/>
  <c r="L152" i="13"/>
  <c r="P22" i="13"/>
  <c r="L22" i="13"/>
  <c r="P190" i="13"/>
  <c r="L190" i="13"/>
  <c r="P87" i="13"/>
  <c r="L87" i="13"/>
  <c r="L218" i="13"/>
  <c r="P218" i="13"/>
  <c r="L50" i="13"/>
  <c r="P50" i="13"/>
  <c r="P180" i="13"/>
  <c r="L180" i="13"/>
  <c r="P115" i="13"/>
  <c r="L115" i="13"/>
  <c r="L128" i="13"/>
  <c r="P128" i="13"/>
  <c r="P121" i="13"/>
  <c r="L121" i="13"/>
  <c r="L185" i="13"/>
  <c r="P185" i="13"/>
  <c r="P22" i="6"/>
  <c r="L22" i="6"/>
  <c r="P220" i="6"/>
  <c r="L220" i="6"/>
  <c r="P207" i="6"/>
  <c r="L207" i="6"/>
  <c r="P57" i="6"/>
  <c r="L57" i="6"/>
  <c r="L138" i="6"/>
  <c r="P138" i="6"/>
  <c r="P63" i="6"/>
  <c r="L63" i="6"/>
  <c r="L37" i="6"/>
  <c r="P37" i="6"/>
  <c r="P116" i="6"/>
  <c r="L116" i="6"/>
  <c r="L206" i="6"/>
  <c r="P206" i="6"/>
  <c r="P230" i="6"/>
  <c r="L230" i="6"/>
  <c r="P156" i="6"/>
  <c r="L156" i="6"/>
  <c r="P136" i="6"/>
  <c r="L136" i="6"/>
  <c r="P237" i="6"/>
  <c r="L237" i="6"/>
  <c r="P141" i="6"/>
  <c r="L141" i="6"/>
  <c r="P50" i="6"/>
  <c r="L50" i="6"/>
  <c r="P59" i="6"/>
  <c r="L59" i="6"/>
  <c r="P216" i="6"/>
  <c r="L216" i="6"/>
  <c r="L83" i="6"/>
  <c r="P83" i="6"/>
  <c r="L234" i="6"/>
  <c r="P234" i="6"/>
  <c r="P168" i="6"/>
  <c r="L168" i="6"/>
  <c r="P181" i="6"/>
  <c r="L181" i="6"/>
  <c r="L205" i="6"/>
  <c r="P205" i="6"/>
  <c r="L49" i="6"/>
  <c r="P49" i="6"/>
  <c r="L34" i="6"/>
  <c r="P34" i="6"/>
  <c r="L175" i="6"/>
  <c r="P175" i="6"/>
  <c r="L18" i="8"/>
  <c r="L18" i="13"/>
  <c r="L18" i="6"/>
  <c r="F5" i="2" l="1"/>
  <c r="H5" i="2" s="1"/>
  <c r="F4" i="2"/>
  <c r="H4" i="2" s="1"/>
  <c r="E7" i="8"/>
  <c r="F4" i="8" s="1"/>
  <c r="H4" i="8" s="1"/>
  <c r="E7" i="6"/>
  <c r="E7" i="13"/>
  <c r="F4" i="10"/>
  <c r="H4" i="10" s="1"/>
  <c r="F5" i="10"/>
  <c r="H5" i="10" s="1"/>
  <c r="F6" i="10"/>
  <c r="H6" i="10" s="1"/>
  <c r="F9" i="10" s="1"/>
  <c r="F10" i="10" s="1"/>
  <c r="F5" i="8" l="1"/>
  <c r="H5" i="8" s="1"/>
  <c r="F6" i="8"/>
  <c r="H6" i="8" s="1"/>
  <c r="F9" i="8" s="1"/>
  <c r="F10" i="8" s="1"/>
  <c r="F4" i="6"/>
  <c r="H4" i="6" s="1"/>
  <c r="F6" i="6"/>
  <c r="H6" i="6" s="1"/>
  <c r="F9" i="6" s="1"/>
  <c r="F10" i="6" s="1"/>
  <c r="F5" i="6"/>
  <c r="H5" i="6" s="1"/>
  <c r="F4" i="13"/>
  <c r="H4" i="13" s="1"/>
  <c r="F6" i="13"/>
  <c r="H6" i="13" s="1"/>
  <c r="F9" i="13" s="1"/>
  <c r="F10" i="13" s="1"/>
  <c r="F5" i="13"/>
  <c r="H5" i="13" s="1"/>
  <c r="F8" i="10"/>
  <c r="F8" i="6"/>
  <c r="F8" i="2"/>
  <c r="F8" i="8"/>
  <c r="F8" i="4"/>
  <c r="F8" i="13"/>
  <c r="G9" i="13" l="1"/>
  <c r="G9" i="8"/>
  <c r="G9" i="2"/>
  <c r="G9" i="4"/>
  <c r="G9" i="6"/>
  <c r="G9" i="10"/>
</calcChain>
</file>

<file path=xl/sharedStrings.xml><?xml version="1.0" encoding="utf-8"?>
<sst xmlns="http://schemas.openxmlformats.org/spreadsheetml/2006/main" count="6694" uniqueCount="1362">
  <si>
    <t>TY UMa / GSC 03837-00135</t>
  </si>
  <si>
    <t>Solver</t>
  </si>
  <si>
    <t>n</t>
  </si>
  <si>
    <t>Q.fit</t>
  </si>
  <si>
    <t>System Type:</t>
  </si>
  <si>
    <t>EW</t>
  </si>
  <si>
    <t>Sp:   F7 + F0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</si>
  <si>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</si>
  <si>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</si>
  <si>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</si>
  <si>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</si>
  <si>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</si>
  <si>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</si>
  <si>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</si>
  <si>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</si>
  <si>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</si>
  <si>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</si>
  <si>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</si>
  <si>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</si>
  <si>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</si>
  <si>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</si>
  <si>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</si>
  <si>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</si>
  <si>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pg</t>
  </si>
  <si>
    <t>New Period =</t>
  </si>
  <si>
    <t>JD today</t>
  </si>
  <si>
    <t>vis</t>
  </si>
  <si>
    <t># of data points:</t>
  </si>
  <si>
    <t>Old Cycle</t>
  </si>
  <si>
    <t>PE</t>
  </si>
  <si>
    <t>Linear Ephemeris =</t>
  </si>
  <si>
    <t>New Cycle</t>
  </si>
  <si>
    <t>CCD</t>
  </si>
  <si>
    <t>Quad. Ephemeris =</t>
  </si>
  <si>
    <t>Next ToM</t>
  </si>
  <si>
    <t>Source</t>
  </si>
  <si>
    <t>Typ</t>
  </si>
  <si>
    <t>ToM</t>
  </si>
  <si>
    <t>error</t>
  </si>
  <si>
    <t>n'</t>
  </si>
  <si>
    <t>O-C</t>
  </si>
  <si>
    <t>s5</t>
  </si>
  <si>
    <t>s6</t>
  </si>
  <si>
    <t>s7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</si>
  <si>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</si>
  <si>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</si>
  <si>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</si>
  <si>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</si>
  <si>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</si>
  <si>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</si>
  <si>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</si>
  <si>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Bad?</t>
  </si>
  <si>
    <t> PZ 4.196 </t>
  </si>
  <si>
    <t>II</t>
  </si>
  <si>
    <t>Zverev (1933)</t>
  </si>
  <si>
    <t>PGN</t>
  </si>
  <si>
    <t>Zverev (1937)</t>
  </si>
  <si>
    <t> AN 288.72 </t>
  </si>
  <si>
    <t>PK</t>
  </si>
  <si>
    <t>GCVS 4</t>
  </si>
  <si>
    <t>Broglia &amp; Conconi</t>
  </si>
  <si>
    <t>I</t>
  </si>
  <si>
    <t>Gotz (1969)</t>
  </si>
  <si>
    <t>P</t>
  </si>
  <si>
    <t>(IBVS 5169)</t>
  </si>
  <si>
    <t>BBSAG Bull.21</t>
  </si>
  <si>
    <t>BBSAG Bull.23</t>
  </si>
  <si>
    <t>JAAVSO 21,111</t>
  </si>
  <si>
    <t>GEOS EB3</t>
  </si>
  <si>
    <t>BBSAG Bull.47</t>
  </si>
  <si>
    <t>IBVS 1978</t>
  </si>
  <si>
    <t>Broglia &amp; Conconi (1983)</t>
  </si>
  <si>
    <t>BBSAG Bull.59</t>
  </si>
  <si>
    <t>BBSAG Bull.60</t>
  </si>
  <si>
    <t>BBSAG Bull.61</t>
  </si>
  <si>
    <t>BBSAG Bull.65</t>
  </si>
  <si>
    <t>BBSAG Bull.66</t>
  </si>
  <si>
    <t>BBSAG Bull.71</t>
  </si>
  <si>
    <t>BBSAG Bull.76</t>
  </si>
  <si>
    <t>BBSAG Bull.77</t>
  </si>
  <si>
    <t>BBSAG Bull.80</t>
  </si>
  <si>
    <t>BBSAG Bull.81</t>
  </si>
  <si>
    <t>BBSAG Bull.84</t>
  </si>
  <si>
    <t>BBSAG Bull.83</t>
  </si>
  <si>
    <t>BBSAG Bull.86</t>
  </si>
  <si>
    <t>BBSAG Bull.87</t>
  </si>
  <si>
    <t>BBSAG Bull.89</t>
  </si>
  <si>
    <t>BBSAG Bull.91</t>
  </si>
  <si>
    <t>BBSAG Bull.94</t>
  </si>
  <si>
    <t>BBSAG 96</t>
  </si>
  <si>
    <t>BBSAG Bull.95</t>
  </si>
  <si>
    <t>BBSAG Bull.97</t>
  </si>
  <si>
    <t>BBSAG Bull.98</t>
  </si>
  <si>
    <t>BBSAG Bull.101</t>
  </si>
  <si>
    <t>BBSAG Bull.103</t>
  </si>
  <si>
    <t>BBSAG Bull.104</t>
  </si>
  <si>
    <t>BBSAG Bull.106</t>
  </si>
  <si>
    <t>BBSAG Bull.108</t>
  </si>
  <si>
    <t>AAVSO 5</t>
  </si>
  <si>
    <t>BBSAG Bull.107</t>
  </si>
  <si>
    <t>BBSAG Bull.113</t>
  </si>
  <si>
    <t>BBSAG Bull.109</t>
  </si>
  <si>
    <t>BBSAG Bull.111</t>
  </si>
  <si>
    <t>IBVS 4472</t>
  </si>
  <si>
    <t>IBVS 4562</t>
  </si>
  <si>
    <t>BBSAG Bull.112</t>
  </si>
  <si>
    <t>BBSAG Bull.114</t>
  </si>
  <si>
    <t>BBSAG Bull.115</t>
  </si>
  <si>
    <t>BBSAG Bull.117</t>
  </si>
  <si>
    <t>Lister 2000</t>
  </si>
  <si>
    <t>IBVS 5169</t>
  </si>
  <si>
    <t> AOEB 7 </t>
  </si>
  <si>
    <t>IBVS 5296</t>
  </si>
  <si>
    <t>BBSAG Bull. 124</t>
  </si>
  <si>
    <t>Kang et al. (2002)</t>
  </si>
  <si>
    <t>IBVS 5484</t>
  </si>
  <si>
    <t> AOEB 10 </t>
  </si>
  <si>
    <t>IBVS 5493</t>
  </si>
  <si>
    <t>VSB 42 </t>
  </si>
  <si>
    <t>IBVS 5643</t>
  </si>
  <si>
    <t xml:space="preserve">I </t>
  </si>
  <si>
    <t>JAVSO..41..328</t>
  </si>
  <si>
    <t>IBVS 5592</t>
  </si>
  <si>
    <t>IBVS 5657</t>
  </si>
  <si>
    <t>IBVS 5672</t>
  </si>
  <si>
    <t>IBVS 5760</t>
  </si>
  <si>
    <t> AOEB 12 </t>
  </si>
  <si>
    <t>IBVS 5731</t>
  </si>
  <si>
    <t>JAVSO..44…69</t>
  </si>
  <si>
    <t>IBVS 5802</t>
  </si>
  <si>
    <t>IBVS 5874</t>
  </si>
  <si>
    <t>JAVSO..36..171</t>
  </si>
  <si>
    <t>JAVSO..36..186</t>
  </si>
  <si>
    <t>VSB 48 </t>
  </si>
  <si>
    <t>JAVSO..37...44</t>
  </si>
  <si>
    <t>IBVS 5894</t>
  </si>
  <si>
    <t>JAVSO..38...85</t>
  </si>
  <si>
    <t>IBVS 5918</t>
  </si>
  <si>
    <t>JAVSO..38..183</t>
  </si>
  <si>
    <t>IBVS 5974</t>
  </si>
  <si>
    <t>JAVSO..39...94</t>
  </si>
  <si>
    <t>IBVS 5945</t>
  </si>
  <si>
    <t>IBVS 5959</t>
  </si>
  <si>
    <t>OEJV 0137 </t>
  </si>
  <si>
    <t>OEJV 0137</t>
  </si>
  <si>
    <t>IBVS 6010</t>
  </si>
  <si>
    <t>IBVS 5992</t>
  </si>
  <si>
    <t>JAVSO..39..177</t>
  </si>
  <si>
    <t>IBVS 6070</t>
  </si>
  <si>
    <t>OEJV 0160</t>
  </si>
  <si>
    <t>JAVSO..40....1</t>
  </si>
  <si>
    <t>JAVSO..40..975</t>
  </si>
  <si>
    <t>IBVS 6018</t>
  </si>
  <si>
    <t>JAVSO..41..122</t>
  </si>
  <si>
    <t>IBVS 6029</t>
  </si>
  <si>
    <t> JAAVSO 41;122 </t>
  </si>
  <si>
    <t>IBVS 6118</t>
  </si>
  <si>
    <t>VSB 56 </t>
  </si>
  <si>
    <t>VSB-059</t>
  </si>
  <si>
    <t>V</t>
  </si>
  <si>
    <t>JAVSO..42..426</t>
  </si>
  <si>
    <t>JAVSO..43...77</t>
  </si>
  <si>
    <t>IBVS 6157</t>
  </si>
  <si>
    <t>JAVSO..44..164</t>
  </si>
  <si>
    <t>JAVSO..45..121</t>
  </si>
  <si>
    <t>JAVSO..45..215</t>
  </si>
  <si>
    <t>JAVSO..47..105</t>
  </si>
  <si>
    <t>IBVS 6244</t>
  </si>
  <si>
    <t>JAVSO..46..184</t>
  </si>
  <si>
    <t>JAVSO..47..263</t>
  </si>
  <si>
    <t>JAVSO..48…87</t>
  </si>
  <si>
    <t>JAVSO..48..256</t>
  </si>
  <si>
    <t>OEJV 0211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</si>
  <si>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</si>
  <si>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</si>
  <si>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</si>
  <si>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</si>
  <si>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</si>
  <si>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</si>
  <si>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</si>
  <si>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</si>
  <si>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</si>
  <si>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</si>
  <si>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</si>
  <si>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</si>
  <si>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</si>
  <si>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</si>
  <si>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</si>
  <si>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</si>
  <si>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</si>
  <si>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</si>
  <si>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</si>
  <si>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</si>
  <si>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</si>
  <si>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</si>
  <si>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</si>
  <si>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</si>
  <si>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</si>
  <si>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</si>
  <si>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</si>
  <si>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</si>
  <si>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</si>
  <si>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</si>
  <si>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</si>
  <si>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</si>
  <si>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</si>
  <si>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</si>
  <si>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</si>
  <si>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</si>
  <si>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</si>
  <si>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</si>
  <si>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</si>
  <si>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</si>
  <si>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</si>
  <si>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</si>
  <si>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</si>
  <si>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</si>
  <si>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</si>
  <si>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</si>
  <si>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</si>
  <si>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</si>
  <si>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</si>
  <si>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</si>
  <si>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</si>
  <si>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K</t>
  </si>
  <si>
    <t>L</t>
  </si>
  <si>
    <t>M</t>
  </si>
  <si>
    <t>N</t>
  </si>
  <si>
    <t xml:space="preserve">N = </t>
  </si>
  <si>
    <t>O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</si>
  <si>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</si>
  <si>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</si>
  <si>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</si>
  <si>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</si>
  <si>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</si>
  <si>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</si>
  <si>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</si>
  <si>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</si>
  <si>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</si>
  <si>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</si>
  <si>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</si>
  <si>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</si>
  <si>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</si>
  <si>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</si>
  <si>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</si>
  <si>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</si>
  <si>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</si>
  <si>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</si>
  <si>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</si>
  <si>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</si>
  <si>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</si>
  <si>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</si>
  <si>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</si>
  <si>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</si>
  <si>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</si>
  <si>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</si>
  <si>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</si>
  <si>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</si>
  <si>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</si>
  <si>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</si>
  <si>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Data used by Kang et al. 2002MNRAS.331..707</t>
  </si>
  <si>
    <t>Our cycle count corrections appear to be correct.</t>
  </si>
  <si>
    <t>New Ephemeris =</t>
  </si>
  <si>
    <t>Or &gt;&gt;&gt;&gt;&gt;&gt;</t>
  </si>
  <si>
    <t>Quad</t>
  </si>
  <si>
    <t>Zverev</t>
  </si>
  <si>
    <t>BC</t>
  </si>
  <si>
    <t>Gotz</t>
  </si>
  <si>
    <t>Stoddard</t>
  </si>
  <si>
    <t>BBSAG</t>
  </si>
  <si>
    <t>Samolyk</t>
  </si>
  <si>
    <t>Misc</t>
  </si>
  <si>
    <t>Diff^2</t>
  </si>
  <si>
    <t>Bad</t>
  </si>
  <si>
    <t>BC1</t>
  </si>
  <si>
    <t>pe</t>
  </si>
  <si>
    <t>BCI</t>
  </si>
  <si>
    <t>Stoddard et al. (2001)</t>
  </si>
  <si>
    <t>BBSAG Bull. 21</t>
  </si>
  <si>
    <t>BBSAG Bull. 23</t>
  </si>
  <si>
    <t>Diethelm R</t>
  </si>
  <si>
    <t>Samolyk (1992)</t>
  </si>
  <si>
    <t>v</t>
  </si>
  <si>
    <t>Poretti (1979)</t>
  </si>
  <si>
    <t>BC2</t>
  </si>
  <si>
    <t>Hoffmann (1981)</t>
  </si>
  <si>
    <t>BBSAG Bull. 59</t>
  </si>
  <si>
    <t>BBSAG Bull. 60</t>
  </si>
  <si>
    <t>Germann R</t>
  </si>
  <si>
    <t>BBSAG Bull. 61</t>
  </si>
  <si>
    <t>BBSAG Bull. 65</t>
  </si>
  <si>
    <t>BBSAG Bull. 66</t>
  </si>
  <si>
    <t>BBSAG Bull. 71</t>
  </si>
  <si>
    <t>BBSAG Bull. 76</t>
  </si>
  <si>
    <t>BBSAG Bull. 77</t>
  </si>
  <si>
    <t>BBSAG Bull. 80</t>
  </si>
  <si>
    <t>BBSAG Bull. 81</t>
  </si>
  <si>
    <t>Kohl M</t>
  </si>
  <si>
    <t>BBSAG Bull. 84</t>
  </si>
  <si>
    <t>Blaettler E</t>
  </si>
  <si>
    <t>BBSAG Bull. 83</t>
  </si>
  <si>
    <t>BBSAG Bull.. 84</t>
  </si>
  <si>
    <t>BBSAG Bull. 86</t>
  </si>
  <si>
    <t>BBSAG Bull. 94</t>
  </si>
  <si>
    <t>BBSAG Bull. 95</t>
  </si>
  <si>
    <t>Peter H</t>
  </si>
  <si>
    <t>BBSAG Bull.. 95</t>
  </si>
  <si>
    <t>BBSAG Bull. 97</t>
  </si>
  <si>
    <t>BBSAG Bull. 98</t>
  </si>
  <si>
    <t>BBSAG Bull. 101</t>
  </si>
  <si>
    <t>BBSAG Bull. 103</t>
  </si>
  <si>
    <t>BBSAG Bull. 104</t>
  </si>
  <si>
    <t>BBSAG Bull. 106</t>
  </si>
  <si>
    <t>BBSAG Bull. 108</t>
  </si>
  <si>
    <t>BS</t>
  </si>
  <si>
    <t>Acerbi F</t>
  </si>
  <si>
    <t>Barani C</t>
  </si>
  <si>
    <t>BBSAG Bull. 107</t>
  </si>
  <si>
    <t>G. Samolyk</t>
  </si>
  <si>
    <t>ccd</t>
  </si>
  <si>
    <t>G. Lubcke</t>
  </si>
  <si>
    <t>BBSAG Bull. 113</t>
  </si>
  <si>
    <t>BBSAG Bull. 109</t>
  </si>
  <si>
    <t>BBSAG Bull. 111</t>
  </si>
  <si>
    <t>Martignoni M</t>
  </si>
  <si>
    <t>AH</t>
  </si>
  <si>
    <t>BBSAG Bull. 112</t>
  </si>
  <si>
    <t>BBSAG Bull. 1 14</t>
  </si>
  <si>
    <t>BBSAG Bull. 115</t>
  </si>
  <si>
    <t>BBSAG Bull. 117</t>
  </si>
  <si>
    <t>Lister et al. (2000)</t>
  </si>
  <si>
    <t>Samec et al. (2000)</t>
  </si>
  <si>
    <t>Sainec et al. (2000)</t>
  </si>
  <si>
    <t>2000MNRAS.317..111L</t>
  </si>
  <si>
    <t>dP/dt =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</si>
  <si>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</si>
  <si>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</si>
  <si>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</si>
  <si>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</si>
  <si>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</si>
  <si>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</si>
  <si>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They appear to have used the wrong cycle count corrections.</t>
  </si>
  <si>
    <t>Cycle count adjustment</t>
  </si>
  <si>
    <t>Sum diff²</t>
  </si>
  <si>
    <t>Kang used</t>
  </si>
  <si>
    <t>WRONG</t>
  </si>
  <si>
    <t>Should be</t>
  </si>
  <si>
    <t>RIGHT</t>
  </si>
  <si>
    <t>Lin. Ephemeris</t>
  </si>
  <si>
    <t>Adopt &gt;&gt;</t>
  </si>
  <si>
    <t>Quad. Ephemeris</t>
  </si>
  <si>
    <t>This is to test the fit of Lister 2000MNRAS.317..111</t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</si>
  <si>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</si>
  <si>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They missed needed cycle count adjustments (column F, in red)</t>
  </si>
  <si>
    <t>P =</t>
  </si>
  <si>
    <t xml:space="preserve">1 year = </t>
  </si>
  <si>
    <t>days</t>
  </si>
  <si>
    <t>Curious!  They say they use HJDo =</t>
  </si>
  <si>
    <r>
      <t>dP/dt = 2c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/P =</t>
    </r>
  </si>
  <si>
    <t>d/d</t>
  </si>
  <si>
    <t>DIFFERENT!</t>
  </si>
  <si>
    <t>d/year</t>
  </si>
  <si>
    <t>same value</t>
  </si>
  <si>
    <t xml:space="preserve">Pdot/P = </t>
  </si>
  <si>
    <t>AAVSO</t>
  </si>
  <si>
    <t>JAAVSO</t>
  </si>
  <si>
    <t>IBVS</t>
  </si>
  <si>
    <t>Nelson</t>
  </si>
  <si>
    <t>P_dot/P=</t>
  </si>
  <si>
    <r>
      <t>days</t>
    </r>
    <r>
      <rPr>
        <vertAlign val="superscript"/>
        <sz val="10"/>
        <color indexed="14"/>
        <rFont val="Arial"/>
        <family val="2"/>
      </rPr>
      <t>-1</t>
    </r>
  </si>
  <si>
    <t>CRAP!!!</t>
  </si>
  <si>
    <t>Data used by Broglia &amp; Conconi 1983A&amp;ApSup 51, 97</t>
  </si>
  <si>
    <t>They also appear to got the cycle counts wrong, but that would not have been apparent.</t>
  </si>
  <si>
    <t>Broglia &amp; Conconi 1983A&amp;ApSup 51, 97</t>
  </si>
  <si>
    <t>Minima from the Lichtenknecker Database of the BAV</t>
  </si>
  <si>
    <t>http://www.bav-astro.de/LkDB/index.php?lang=en&amp;sprache_dial=en</t>
  </si>
  <si>
    <t>2427283.443 </t>
  </si>
  <si>
    <t> 29.07.1933 22:37 </t>
  </si>
  <si>
    <t> -10752.369 </t>
  </si>
  <si>
    <t>F </t>
  </si>
  <si>
    <t> M.Zverev </t>
  </si>
  <si>
    <t> PZ 4.235 </t>
  </si>
  <si>
    <t>2427360.375 </t>
  </si>
  <si>
    <t> 14.10.1933 21:00 </t>
  </si>
  <si>
    <t> -10752.372 </t>
  </si>
  <si>
    <t> PZ 5.108 </t>
  </si>
  <si>
    <t>2439532.4971 </t>
  </si>
  <si>
    <t> 10.02.1967 23:55 </t>
  </si>
  <si>
    <t> 0.0006 </t>
  </si>
  <si>
    <t>E </t>
  </si>
  <si>
    <t>?</t>
  </si>
  <si>
    <t> Broglia &amp; Conconi </t>
  </si>
  <si>
    <t>IBVS 1949 </t>
  </si>
  <si>
    <t>2439532.6727 </t>
  </si>
  <si>
    <t> 11.02.1967 04:08 </t>
  </si>
  <si>
    <t> -0.0011 </t>
  </si>
  <si>
    <t>2439533.572 </t>
  </si>
  <si>
    <t> 12.02.1967 01:43 </t>
  </si>
  <si>
    <t> 0.012 </t>
  </si>
  <si>
    <t>P </t>
  </si>
  <si>
    <t> W.Götz </t>
  </si>
  <si>
    <t> MVS 5.67 </t>
  </si>
  <si>
    <t>2439561.5685 </t>
  </si>
  <si>
    <t> 12.03.1967 01:38 </t>
  </si>
  <si>
    <t> -0.0002 </t>
  </si>
  <si>
    <t>2439562.4545 </t>
  </si>
  <si>
    <t> 12.03.1967 22:54 </t>
  </si>
  <si>
    <t> -0.0005 </t>
  </si>
  <si>
    <t>2439563.5179 </t>
  </si>
  <si>
    <t> 14.03.1967 00:25 </t>
  </si>
  <si>
    <t> -0.0007 </t>
  </si>
  <si>
    <t>2439566.5328 </t>
  </si>
  <si>
    <t> 17.03.1967 00:47 </t>
  </si>
  <si>
    <t>2439593.461 </t>
  </si>
  <si>
    <t> 12.04.1967 23:03 </t>
  </si>
  <si>
    <t> -0.016 </t>
  </si>
  <si>
    <t>2439614.3955 </t>
  </si>
  <si>
    <t> 03.05.1967 21:29 </t>
  </si>
  <si>
    <t>2439643.4673 </t>
  </si>
  <si>
    <t> 01.06.1967 23:12 </t>
  </si>
  <si>
    <t> 0.0002 </t>
  </si>
  <si>
    <t>2439648.4306 </t>
  </si>
  <si>
    <t> 06.06.1967 22:20 </t>
  </si>
  <si>
    <t> -0.0000 </t>
  </si>
  <si>
    <t>2439648.442 </t>
  </si>
  <si>
    <t> 06.06.1967 22:36 </t>
  </si>
  <si>
    <t> 0.011 </t>
  </si>
  <si>
    <t>2439651.447 </t>
  </si>
  <si>
    <t> 09.06.1967 22:43 </t>
  </si>
  <si>
    <t> 0.003 </t>
  </si>
  <si>
    <t>2439673.4247 </t>
  </si>
  <si>
    <t> 01.07.1967 22:11 </t>
  </si>
  <si>
    <t> -0.0009 </t>
  </si>
  <si>
    <t>2439676.4407 </t>
  </si>
  <si>
    <t> 04.07.1967 22:34 </t>
  </si>
  <si>
    <t> 0.0015 </t>
  </si>
  <si>
    <t>2439681.4023 </t>
  </si>
  <si>
    <t> 09.07.1967 21:39 </t>
  </si>
  <si>
    <t> -0.0004 </t>
  </si>
  <si>
    <t>2439701.401 </t>
  </si>
  <si>
    <t> 29.07.1967 21:37 </t>
  </si>
  <si>
    <t> -0.033 </t>
  </si>
  <si>
    <t>2439711.365 </t>
  </si>
  <si>
    <t> 08.08.1967 20:45 </t>
  </si>
  <si>
    <t> 0.004 </t>
  </si>
  <si>
    <t>2439760.286 </t>
  </si>
  <si>
    <t> 26.09.1967 18:51 </t>
  </si>
  <si>
    <t> -0.002 </t>
  </si>
  <si>
    <t>2439944.455 </t>
  </si>
  <si>
    <t> 28.03.1968 22:55 </t>
  </si>
  <si>
    <t> -0.015 </t>
  </si>
  <si>
    <t>2439969.469 </t>
  </si>
  <si>
    <t> 22.04.1968 23:15 </t>
  </si>
  <si>
    <t>2440007.415 </t>
  </si>
  <si>
    <t> 30.05.1968 21:57 </t>
  </si>
  <si>
    <t> 0.014 </t>
  </si>
  <si>
    <t>2440021.411 </t>
  </si>
  <si>
    <t> 13.06.1968 21:51 </t>
  </si>
  <si>
    <t> 0.006 </t>
  </si>
  <si>
    <t>2440093.385 </t>
  </si>
  <si>
    <t> 24.08.1968 21:14 </t>
  </si>
  <si>
    <t> 0.008 </t>
  </si>
  <si>
    <t>2442464.341 </t>
  </si>
  <si>
    <t> 20.02.1975 20:11 </t>
  </si>
  <si>
    <t> -0.013 </t>
  </si>
  <si>
    <t>V </t>
  </si>
  <si>
    <t> R.Diethelm </t>
  </si>
  <si>
    <t> BBS 21 </t>
  </si>
  <si>
    <t>2442568.409 </t>
  </si>
  <si>
    <t> 04.06.1975 21:48 </t>
  </si>
  <si>
    <t> BBS 23 </t>
  </si>
  <si>
    <t>2443292.397 </t>
  </si>
  <si>
    <t> 28.05.1977 21:31 </t>
  </si>
  <si>
    <t> 0.019 </t>
  </si>
  <si>
    <t> A.Royer </t>
  </si>
  <si>
    <t> GEOS 3 </t>
  </si>
  <si>
    <t>2443312.423 </t>
  </si>
  <si>
    <t> 17.06.1977 22:09 </t>
  </si>
  <si>
    <t> 0.013 </t>
  </si>
  <si>
    <t>2444304.287 </t>
  </si>
  <si>
    <t> 05.03.1980 18:53 </t>
  </si>
  <si>
    <t> 0.055 </t>
  </si>
  <si>
    <t> BBS 47 </t>
  </si>
  <si>
    <t>2444634.4983 </t>
  </si>
  <si>
    <t> 29.01.1981 23:57 </t>
  </si>
  <si>
    <t> 0.0139 </t>
  </si>
  <si>
    <t> AAPS 51.107 </t>
  </si>
  <si>
    <t>2444634.6740 </t>
  </si>
  <si>
    <t> 30.01.1981 04:10 </t>
  </si>
  <si>
    <t> 0.0124 </t>
  </si>
  <si>
    <t>2444635.5621 </t>
  </si>
  <si>
    <t> 31.01.1981 01:29 </t>
  </si>
  <si>
    <t> 0.0141 </t>
  </si>
  <si>
    <t>2444641.5888 </t>
  </si>
  <si>
    <t> 06.02.1981 02:07 </t>
  </si>
  <si>
    <t> 0.0137 </t>
  </si>
  <si>
    <t>2444642.4752 </t>
  </si>
  <si>
    <t> 06.02.1981 23:24 </t>
  </si>
  <si>
    <t>2444649.389 </t>
  </si>
  <si>
    <t> 13.02.1981 21:20 </t>
  </si>
  <si>
    <t> M.Hoffmann </t>
  </si>
  <si>
    <t>IBVS 1978 </t>
  </si>
  <si>
    <t>2444649.564 </t>
  </si>
  <si>
    <t> 14.02.1981 01:32 </t>
  </si>
  <si>
    <t>2444723.4870 </t>
  </si>
  <si>
    <t> 28.04.1981 23:41 </t>
  </si>
  <si>
    <t> 0.0135 </t>
  </si>
  <si>
    <t>2444724.3735 </t>
  </si>
  <si>
    <t> 29.04.1981 20:57 </t>
  </si>
  <si>
    <t> 0.0136 </t>
  </si>
  <si>
    <t>2444725.4366 </t>
  </si>
  <si>
    <t> 30.04.1981 22:28 </t>
  </si>
  <si>
    <t> 0.0131 </t>
  </si>
  <si>
    <t>2444730.4005 </t>
  </si>
  <si>
    <t> 05.05.1981 21:36 </t>
  </si>
  <si>
    <t>2445055.328 </t>
  </si>
  <si>
    <t> 26.03.1982 19:52 </t>
  </si>
  <si>
    <t> R.Germann </t>
  </si>
  <si>
    <t> BBS 59 </t>
  </si>
  <si>
    <t>2445077.323 </t>
  </si>
  <si>
    <t> 17.04.1982 19:45 </t>
  </si>
  <si>
    <t> 0.020 </t>
  </si>
  <si>
    <t> BBS 60 </t>
  </si>
  <si>
    <t>2445101.420 </t>
  </si>
  <si>
    <t> 11.05.1982 22:04 </t>
  </si>
  <si>
    <t>2445103.368 </t>
  </si>
  <si>
    <t> 13.05.1982 20:49 </t>
  </si>
  <si>
    <t>2445120.388 </t>
  </si>
  <si>
    <t> 30.05.1982 21:18 </t>
  </si>
  <si>
    <t>2445159.392 </t>
  </si>
  <si>
    <t> 08.07.1982 21:24 </t>
  </si>
  <si>
    <t> BBS 61 </t>
  </si>
  <si>
    <t>2445162.403 </t>
  </si>
  <si>
    <t> 11.07.1982 21:40 </t>
  </si>
  <si>
    <t>2445397.295 </t>
  </si>
  <si>
    <t> 03.03.1983 19:04 </t>
  </si>
  <si>
    <t> 0.021 </t>
  </si>
  <si>
    <t> BBS 65 </t>
  </si>
  <si>
    <t>2445406.332 </t>
  </si>
  <si>
    <t> 12.03.1983 19:58 </t>
  </si>
  <si>
    <t> 0.017 </t>
  </si>
  <si>
    <t>2445471.375 </t>
  </si>
  <si>
    <t> 16.05.1983 21:00 </t>
  </si>
  <si>
    <t> 0.002 </t>
  </si>
  <si>
    <t> BBS 66 </t>
  </si>
  <si>
    <t>2445810.332 </t>
  </si>
  <si>
    <t> 19.04.1984 19:58 </t>
  </si>
  <si>
    <t> BBS 71 </t>
  </si>
  <si>
    <t>2445816.365 </t>
  </si>
  <si>
    <t> 25.04.1984 20:45 </t>
  </si>
  <si>
    <t> 0.026 </t>
  </si>
  <si>
    <t>2446119.322 </t>
  </si>
  <si>
    <t> 22.02.1985 19:43 </t>
  </si>
  <si>
    <t> 0.030 </t>
  </si>
  <si>
    <t> BBS 76 </t>
  </si>
  <si>
    <t>2446181.356 </t>
  </si>
  <si>
    <t> 25.04.1985 20:32 </t>
  </si>
  <si>
    <t> BBS 77 </t>
  </si>
  <si>
    <t>2446210.424 </t>
  </si>
  <si>
    <t> 24.05.1985 22:10 </t>
  </si>
  <si>
    <t> 0.016 </t>
  </si>
  <si>
    <t>2446535.367 </t>
  </si>
  <si>
    <t> 14.04.1986 20:48 </t>
  </si>
  <si>
    <t> 0.024 </t>
  </si>
  <si>
    <t> BBS 80 </t>
  </si>
  <si>
    <t>2446552.377 </t>
  </si>
  <si>
    <t> 01.05.1986 21:02 </t>
  </si>
  <si>
    <t>2446552.395 </t>
  </si>
  <si>
    <t> 01.05.1986 21:28 </t>
  </si>
  <si>
    <t> 0.034 </t>
  </si>
  <si>
    <t> M.Kohl </t>
  </si>
  <si>
    <t> BBS 81 </t>
  </si>
  <si>
    <t>2446825.392 </t>
  </si>
  <si>
    <t> 29.01.1987 21:24 </t>
  </si>
  <si>
    <t> 0.036 </t>
  </si>
  <si>
    <t> E.Blättler </t>
  </si>
  <si>
    <t> BBS 84 </t>
  </si>
  <si>
    <t>2446903.393 </t>
  </si>
  <si>
    <t> 17.04.1987 21:25 </t>
  </si>
  <si>
    <t> 0.039 </t>
  </si>
  <si>
    <t>2446908.347 </t>
  </si>
  <si>
    <t> 22.04.1987 20:19 </t>
  </si>
  <si>
    <t> 0.029 </t>
  </si>
  <si>
    <t> BBS 83 </t>
  </si>
  <si>
    <t>2446908.350 </t>
  </si>
  <si>
    <t> 22.04.1987 20:24 </t>
  </si>
  <si>
    <t> 0.032 </t>
  </si>
  <si>
    <t>2447053.358 </t>
  </si>
  <si>
    <t> 14.09.1987 20:35 </t>
  </si>
  <si>
    <t> BBS 86 </t>
  </si>
  <si>
    <t>2447214.286 </t>
  </si>
  <si>
    <t> 22.02.1988 18:51 </t>
  </si>
  <si>
    <t> 0.001 </t>
  </si>
  <si>
    <t> BBS 87 </t>
  </si>
  <si>
    <t>2447374.365 </t>
  </si>
  <si>
    <t> 31.07.1988 20:45 </t>
  </si>
  <si>
    <t> BBS 89 </t>
  </si>
  <si>
    <t>2447592.385 </t>
  </si>
  <si>
    <t> 06.03.1989 21:14 </t>
  </si>
  <si>
    <t> H.Peter </t>
  </si>
  <si>
    <t> BBS 91 </t>
  </si>
  <si>
    <t>2447612.398 </t>
  </si>
  <si>
    <t> 26.03.1989 21:33 </t>
  </si>
  <si>
    <t>2447946.360 </t>
  </si>
  <si>
    <t> 23.02.1990 20:38 </t>
  </si>
  <si>
    <t> -0.047 </t>
  </si>
  <si>
    <t> BBS 94 </t>
  </si>
  <si>
    <t>2447946.470 </t>
  </si>
  <si>
    <t> 23.02.1990 23:16 </t>
  </si>
  <si>
    <t> -0.114 </t>
  </si>
  <si>
    <t> BBS 96 </t>
  </si>
  <si>
    <t>2448001.419 </t>
  </si>
  <si>
    <t> 19.04.1990 22:03 </t>
  </si>
  <si>
    <t> -0.119 </t>
  </si>
  <si>
    <t> BBS 95 </t>
  </si>
  <si>
    <t>2448003.389 </t>
  </si>
  <si>
    <t> 21.04.1990 21:20 </t>
  </si>
  <si>
    <t> -0.098 </t>
  </si>
  <si>
    <t>2448012.429 </t>
  </si>
  <si>
    <t> 30.04.1990 22:17 </t>
  </si>
  <si>
    <t> -0.099 </t>
  </si>
  <si>
    <t>2448015.432 </t>
  </si>
  <si>
    <t> 03.05.1990 22:22 </t>
  </si>
  <si>
    <t> -0.110 </t>
  </si>
  <si>
    <t>2448017.380 </t>
  </si>
  <si>
    <t> 05.05.1990 21:07 </t>
  </si>
  <si>
    <t> -0.112 </t>
  </si>
  <si>
    <t>2448040.430 </t>
  </si>
  <si>
    <t> 28.05.1990 22:19 </t>
  </si>
  <si>
    <t> -0.107 </t>
  </si>
  <si>
    <t>2448068.441 </t>
  </si>
  <si>
    <t> 25.06.1990 22:35 </t>
  </si>
  <si>
    <t> -0.104 </t>
  </si>
  <si>
    <t>2448071.452 </t>
  </si>
  <si>
    <t> 28.06.1990 22:50 </t>
  </si>
  <si>
    <t>2448329.378 </t>
  </si>
  <si>
    <t> 13.03.1991 21:04 </t>
  </si>
  <si>
    <t> -0.108 </t>
  </si>
  <si>
    <t> BBS 97 </t>
  </si>
  <si>
    <t>2448331.344 </t>
  </si>
  <si>
    <t> 15.03.1991 20:15 </t>
  </si>
  <si>
    <t> -0.092 </t>
  </si>
  <si>
    <t>2448348.349 </t>
  </si>
  <si>
    <t> 01.04.1991 20:22 </t>
  </si>
  <si>
    <t> -0.105 </t>
  </si>
  <si>
    <t>2448361.468 </t>
  </si>
  <si>
    <t> 14.04.1991 23:13 </t>
  </si>
  <si>
    <t> -0.103 </t>
  </si>
  <si>
    <t>2448405.432 </t>
  </si>
  <si>
    <t> 28.05.1991 22:22 </t>
  </si>
  <si>
    <t> -0.102 </t>
  </si>
  <si>
    <t> BBS 98 </t>
  </si>
  <si>
    <t>2448407.388 </t>
  </si>
  <si>
    <t> 30.05.1991 21:18 </t>
  </si>
  <si>
    <t> -0.096 </t>
  </si>
  <si>
    <t>2448438.412 </t>
  </si>
  <si>
    <t> 30.06.1991 21:53 </t>
  </si>
  <si>
    <t> -0.094 </t>
  </si>
  <si>
    <t>2448441.426 </t>
  </si>
  <si>
    <t> 03.07.1991 22:13 </t>
  </si>
  <si>
    <t>2448733.388 </t>
  </si>
  <si>
    <t> 20.04.1992 21:18 </t>
  </si>
  <si>
    <t> BBS 101 </t>
  </si>
  <si>
    <t>2448753.411 </t>
  </si>
  <si>
    <t> 10.05.1992 21:51 </t>
  </si>
  <si>
    <t>2448761.386 </t>
  </si>
  <si>
    <t> 18.05.1992 21:15 </t>
  </si>
  <si>
    <t>2448770.431 </t>
  </si>
  <si>
    <t> 27.05.1992 22:20 </t>
  </si>
  <si>
    <t> -0.101 </t>
  </si>
  <si>
    <t>2448789.408 </t>
  </si>
  <si>
    <t> 15.06.1992 21:47 </t>
  </si>
  <si>
    <t>2448795.428 </t>
  </si>
  <si>
    <t> 21.06.1992 22:16 </t>
  </si>
  <si>
    <t>2449058.344 </t>
  </si>
  <si>
    <t> 11.03.1993 20:15 </t>
  </si>
  <si>
    <t> -0.073 </t>
  </si>
  <si>
    <t> BBS 103 </t>
  </si>
  <si>
    <t>2449065.412 </t>
  </si>
  <si>
    <t> 18.03.1993 21:53 </t>
  </si>
  <si>
    <t>2449076.404 </t>
  </si>
  <si>
    <t> 29.03.1993 21:41 </t>
  </si>
  <si>
    <t> -0.095 </t>
  </si>
  <si>
    <t> BBS 104 </t>
  </si>
  <si>
    <t>2449092.365 </t>
  </si>
  <si>
    <t> 14.04.1993 20:45 </t>
  </si>
  <si>
    <t> -0.088 </t>
  </si>
  <si>
    <t>2449098.386 </t>
  </si>
  <si>
    <t> 20.04.1993 21:15 </t>
  </si>
  <si>
    <t>2449132.419 </t>
  </si>
  <si>
    <t> 24.05.1993 22:03 </t>
  </si>
  <si>
    <t> -0.097 </t>
  </si>
  <si>
    <t>2449396.558 </t>
  </si>
  <si>
    <t> 13.02.1994 01:23 </t>
  </si>
  <si>
    <t> -0.089 </t>
  </si>
  <si>
    <t> F.Acerbi </t>
  </si>
  <si>
    <t> BBS 106 </t>
  </si>
  <si>
    <t>2449403.487 </t>
  </si>
  <si>
    <t> 19.02.1994 23:41 </t>
  </si>
  <si>
    <t> C.Barani </t>
  </si>
  <si>
    <t> BBS 108 </t>
  </si>
  <si>
    <t>2449417.491 </t>
  </si>
  <si>
    <t> 05.03.1994 23:47 </t>
  </si>
  <si>
    <t> -0.074 </t>
  </si>
  <si>
    <t>2449417.510 </t>
  </si>
  <si>
    <t> 06.03.1994 00:14 </t>
  </si>
  <si>
    <t> -0.055 </t>
  </si>
  <si>
    <t>2449431.494 </t>
  </si>
  <si>
    <t> 19.03.1994 23:51 </t>
  </si>
  <si>
    <t> -0.075 </t>
  </si>
  <si>
    <t>2449431.509 </t>
  </si>
  <si>
    <t> 20.03.1994 00:12 </t>
  </si>
  <si>
    <t> -0.060 </t>
  </si>
  <si>
    <t>2449442.664 </t>
  </si>
  <si>
    <t> 31.03.1994 03:56 </t>
  </si>
  <si>
    <t> G.Samolyk </t>
  </si>
  <si>
    <t> AOEB 5 </t>
  </si>
  <si>
    <t>2449471.378 </t>
  </si>
  <si>
    <t> 28.04.1994 21:04 </t>
  </si>
  <si>
    <t> -0.077 </t>
  </si>
  <si>
    <t>2449486.433 </t>
  </si>
  <si>
    <t> 13.05.1994 22:23 </t>
  </si>
  <si>
    <t>2449499.7467 </t>
  </si>
  <si>
    <t> 27.05.1994 05:55 </t>
  </si>
  <si>
    <t> -0.0710 </t>
  </si>
  <si>
    <t>C </t>
  </si>
  <si>
    <t> G.Lubcke </t>
  </si>
  <si>
    <t>2449508.781 </t>
  </si>
  <si>
    <t> 05.06.1994 06:44 </t>
  </si>
  <si>
    <t>2449522.426 </t>
  </si>
  <si>
    <t> 18.06.1994 22:13 </t>
  </si>
  <si>
    <t> -0.082 </t>
  </si>
  <si>
    <t> BBS 107 </t>
  </si>
  <si>
    <t>2449525.438 </t>
  </si>
  <si>
    <t> 21.06.1994 22:30 </t>
  </si>
  <si>
    <t> -0.084 </t>
  </si>
  <si>
    <t>2449536.428 </t>
  </si>
  <si>
    <t> 02.07.1994 22:16 </t>
  </si>
  <si>
    <t>2449550.427 </t>
  </si>
  <si>
    <t> 16.07.1994 22:14 </t>
  </si>
  <si>
    <t> -0.090 </t>
  </si>
  <si>
    <t>2449569.385 </t>
  </si>
  <si>
    <t> 04.08.1994 21:14 </t>
  </si>
  <si>
    <t> -0.100 </t>
  </si>
  <si>
    <t>2449779.657 </t>
  </si>
  <si>
    <t> 03.03.1995 03:46 </t>
  </si>
  <si>
    <t> -0.069 </t>
  </si>
  <si>
    <t>2449786.385 </t>
  </si>
  <si>
    <t> 09.03.1995 21:14 </t>
  </si>
  <si>
    <t>2449788.341 </t>
  </si>
  <si>
    <t> 11.03.1995 20:11 </t>
  </si>
  <si>
    <t> -0.071 </t>
  </si>
  <si>
    <t>2449801.634 </t>
  </si>
  <si>
    <t> 25.03.1995 03:12 </t>
  </si>
  <si>
    <t>2449811.369 </t>
  </si>
  <si>
    <t> 03.04.1995 20:51 </t>
  </si>
  <si>
    <t> M.Martignoni </t>
  </si>
  <si>
    <t> BBS 113 </t>
  </si>
  <si>
    <t>2449811.376 </t>
  </si>
  <si>
    <t> 03.04.1995 21:01 </t>
  </si>
  <si>
    <t> -0.081 </t>
  </si>
  <si>
    <t> BBS 109 </t>
  </si>
  <si>
    <t>2449836.389 </t>
  </si>
  <si>
    <t> 28.04.1995 21:20 </t>
  </si>
  <si>
    <t> -0.063 </t>
  </si>
  <si>
    <t>2449868.650 </t>
  </si>
  <si>
    <t> 31.05.1995 03:36 </t>
  </si>
  <si>
    <t> -0.065 </t>
  </si>
  <si>
    <t>2449895.420 </t>
  </si>
  <si>
    <t> 26.06.1995 22:04 </t>
  </si>
  <si>
    <t>2450152.816 </t>
  </si>
  <si>
    <t> 10.03.1996 07:35 </t>
  </si>
  <si>
    <t> -0.062 </t>
  </si>
  <si>
    <t>2450167.349 </t>
  </si>
  <si>
    <t> 24.03.1996 20:22 </t>
  </si>
  <si>
    <t> BBS 111 </t>
  </si>
  <si>
    <t>2450183.652 </t>
  </si>
  <si>
    <t> 10.04.1996 03:38 </t>
  </si>
  <si>
    <t>2450192.5278 </t>
  </si>
  <si>
    <t> 19.04.1996 00:40 </t>
  </si>
  <si>
    <t> -0.0583 </t>
  </si>
  <si>
    <t>o</t>
  </si>
  <si>
    <t> P.Frank </t>
  </si>
  <si>
    <t>BAVM 102 </t>
  </si>
  <si>
    <t>2450193.5894 </t>
  </si>
  <si>
    <t> 20.04.1996 02:08 </t>
  </si>
  <si>
    <t> -0.0603 </t>
  </si>
  <si>
    <t>2450194.4797 </t>
  </si>
  <si>
    <t> 20.04.1996 23:30 </t>
  </si>
  <si>
    <t> -0.0564 </t>
  </si>
  <si>
    <t>2450195.3651 </t>
  </si>
  <si>
    <t> 21.04.1996 20:45 </t>
  </si>
  <si>
    <t> -0.0573 </t>
  </si>
  <si>
    <t>2450195.5417 </t>
  </si>
  <si>
    <t> 22.04.1996 01:00 </t>
  </si>
  <si>
    <t> -0.0580 </t>
  </si>
  <si>
    <t>2450233.656 </t>
  </si>
  <si>
    <t> 30.05.1996 03:44 </t>
  </si>
  <si>
    <t> -0.057 </t>
  </si>
  <si>
    <t>2450284.688 </t>
  </si>
  <si>
    <t> 20.07.1996 04:30 </t>
  </si>
  <si>
    <t> -0.078 </t>
  </si>
  <si>
    <t>2450285.419 </t>
  </si>
  <si>
    <t> 20.07.1996 22:03 </t>
  </si>
  <si>
    <t> -0.056 </t>
  </si>
  <si>
    <t> BBS 112 </t>
  </si>
  <si>
    <t>2450315.382 </t>
  </si>
  <si>
    <t> 19.08.1996 21:10 </t>
  </si>
  <si>
    <t> -0.052 </t>
  </si>
  <si>
    <t>2450488.757 </t>
  </si>
  <si>
    <t> 09.02.1997 06:10 </t>
  </si>
  <si>
    <t> -0.046 </t>
  </si>
  <si>
    <t>2450517.641 </t>
  </si>
  <si>
    <t> 10.03.1997 03:23 </t>
  </si>
  <si>
    <t>2450518.359 </t>
  </si>
  <si>
    <t> 10.03.1997 20:36 </t>
  </si>
  <si>
    <t> -0.048 </t>
  </si>
  <si>
    <t> BBS 114 </t>
  </si>
  <si>
    <t>2450523.678 </t>
  </si>
  <si>
    <t> 16.03.1997 04:16 </t>
  </si>
  <si>
    <t>2450578.802 </t>
  </si>
  <si>
    <t> 10.05.1997 07:14 </t>
  </si>
  <si>
    <t> -0.054 </t>
  </si>
  <si>
    <t>2450597.411 </t>
  </si>
  <si>
    <t> 28.05.1997 21:51 </t>
  </si>
  <si>
    <t> -0.058 </t>
  </si>
  <si>
    <t> BBS 115 </t>
  </si>
  <si>
    <t>2450614.767 </t>
  </si>
  <si>
    <t> 15.06.1997 06:24 </t>
  </si>
  <si>
    <t>2450891.338 </t>
  </si>
  <si>
    <t> 18.03.1998 20:06 </t>
  </si>
  <si>
    <t> -0.044 </t>
  </si>
  <si>
    <t> BBS 117 </t>
  </si>
  <si>
    <t>2450921.820 </t>
  </si>
  <si>
    <t> 18.04.1998 07:40 </t>
  </si>
  <si>
    <t>2450950.716 </t>
  </si>
  <si>
    <t> 17.05.1998 05:11 </t>
  </si>
  <si>
    <t> -0.051 </t>
  </si>
  <si>
    <t>2451223.730 </t>
  </si>
  <si>
    <t> 14.02.1999 05:31 </t>
  </si>
  <si>
    <t> -0.032 </t>
  </si>
  <si>
    <t>2451224.622 </t>
  </si>
  <si>
    <t> 15.02.1999 02:55 </t>
  </si>
  <si>
    <t> -0.026 </t>
  </si>
  <si>
    <t>2451278.8626 </t>
  </si>
  <si>
    <t> 10.04.1999 08:42 </t>
  </si>
  <si>
    <t> -0.0298 </t>
  </si>
  <si>
    <t> M.Stoddard et al. </t>
  </si>
  <si>
    <t>IBVS 5169 </t>
  </si>
  <si>
    <t>2451279.7495 </t>
  </si>
  <si>
    <t> 11.04.1999 05:59 </t>
  </si>
  <si>
    <t> -0.0293 </t>
  </si>
  <si>
    <t>2451279.9267 </t>
  </si>
  <si>
    <t> 11.04.1999 10:14 </t>
  </si>
  <si>
    <t>2451280.8124 </t>
  </si>
  <si>
    <t> 12.04.1999 07:29 </t>
  </si>
  <si>
    <t> -0.0300 </t>
  </si>
  <si>
    <t>2451325.649 </t>
  </si>
  <si>
    <t> 27.05.1999 03:34 </t>
  </si>
  <si>
    <t> -0.043 </t>
  </si>
  <si>
    <t>2451927.5101 </t>
  </si>
  <si>
    <t> 18.01.2001 00:14 </t>
  </si>
  <si>
    <t> -0.0107 </t>
  </si>
  <si>
    <t> K.&amp; M.Rätz </t>
  </si>
  <si>
    <t>BAVM 152 </t>
  </si>
  <si>
    <t>2451952.511 </t>
  </si>
  <si>
    <t> 12.02.2001 00:15 </t>
  </si>
  <si>
    <t> -0.005 </t>
  </si>
  <si>
    <t> BBS 124 </t>
  </si>
  <si>
    <t>2452002.4983 </t>
  </si>
  <si>
    <t> 02.04.2001 23:57 </t>
  </si>
  <si>
    <t> -0.0074 </t>
  </si>
  <si>
    <t>-I</t>
  </si>
  <si>
    <t> K.Poschinger </t>
  </si>
  <si>
    <t>2452362.5442 </t>
  </si>
  <si>
    <t> 29.03.2002 01:03 </t>
  </si>
  <si>
    <t>36188</t>
  </si>
  <si>
    <t> 0.0045 </t>
  </si>
  <si>
    <t>BAVM 158 </t>
  </si>
  <si>
    <t>2452657.8829 </t>
  </si>
  <si>
    <t> 18.01.2003 09:11 </t>
  </si>
  <si>
    <t>37021</t>
  </si>
  <si>
    <t> 0.0126 </t>
  </si>
  <si>
    <t> R.Nelson </t>
  </si>
  <si>
    <t>IBVS 5493 </t>
  </si>
  <si>
    <t>2452752.5492 </t>
  </si>
  <si>
    <t> 23.04.2003 01:10 </t>
  </si>
  <si>
    <t>37288</t>
  </si>
  <si>
    <t> 0.0170 </t>
  </si>
  <si>
    <t>BAVM 172 </t>
  </si>
  <si>
    <t>2452764.4262 </t>
  </si>
  <si>
    <t> 04.05.2003 22:13 </t>
  </si>
  <si>
    <t>37321.5</t>
  </si>
  <si>
    <t>2452973.9664 </t>
  </si>
  <si>
    <t> 30.11.2003 11:11 </t>
  </si>
  <si>
    <t>37912.5</t>
  </si>
  <si>
    <t> 0.0249 </t>
  </si>
  <si>
    <t>2453110.4686 </t>
  </si>
  <si>
    <t> 14.04.2004 23:14 </t>
  </si>
  <si>
    <t>38297.5</t>
  </si>
  <si>
    <t> 0.0297 </t>
  </si>
  <si>
    <t> v.Poschinger </t>
  </si>
  <si>
    <t>2453115.6091 </t>
  </si>
  <si>
    <t> 20.04.2004 02:37 </t>
  </si>
  <si>
    <t>38312</t>
  </si>
  <si>
    <t> 0.0294 </t>
  </si>
  <si>
    <t> JAAVSO 41;328 </t>
  </si>
  <si>
    <t>2453151.2419 </t>
  </si>
  <si>
    <t> 25.05.2004 17:48 </t>
  </si>
  <si>
    <t>38412.5</t>
  </si>
  <si>
    <t> 0.0311 </t>
  </si>
  <si>
    <t> T.Krajci </t>
  </si>
  <si>
    <t>IBVS 5592 </t>
  </si>
  <si>
    <t>2453451.5448 </t>
  </si>
  <si>
    <t> 22.03.2005 01:04 </t>
  </si>
  <si>
    <t>39259.5</t>
  </si>
  <si>
    <t> 0.0398 </t>
  </si>
  <si>
    <t>BAVM 173 </t>
  </si>
  <si>
    <t>2453478.4914 </t>
  </si>
  <si>
    <t> 17.04.2005 23:47 </t>
  </si>
  <si>
    <t>39335.5</t>
  </si>
  <si>
    <t> 0.0414 </t>
  </si>
  <si>
    <t>2453732.8797 </t>
  </si>
  <si>
    <t> 28.12.2005 09:06 </t>
  </si>
  <si>
    <t>40053</t>
  </si>
  <si>
    <t> 0.0483 </t>
  </si>
  <si>
    <t> R. Nelson </t>
  </si>
  <si>
    <t>IBVS 5672 </t>
  </si>
  <si>
    <t>2453844.3853 </t>
  </si>
  <si>
    <t> 18.04.2006 21:14 </t>
  </si>
  <si>
    <t>40367.5</t>
  </si>
  <si>
    <t> 0.0515 </t>
  </si>
  <si>
    <t> Jungbluth </t>
  </si>
  <si>
    <t>BAVM 178 </t>
  </si>
  <si>
    <t>2454195.3905 </t>
  </si>
  <si>
    <t> 04.04.2007 21:22 </t>
  </si>
  <si>
    <t>41357.5</t>
  </si>
  <si>
    <t> 0.0635 </t>
  </si>
  <si>
    <t> H.Jungbluth </t>
  </si>
  <si>
    <t>BAVM 186 </t>
  </si>
  <si>
    <t>2454206.3818 </t>
  </si>
  <si>
    <t> 15.04.2007 21:09 </t>
  </si>
  <si>
    <t>41388.5</t>
  </si>
  <si>
    <t> 0.0641 </t>
  </si>
  <si>
    <t> M.&amp; C.Rätz </t>
  </si>
  <si>
    <t>BAVM 201 </t>
  </si>
  <si>
    <t>2454222.5143 </t>
  </si>
  <si>
    <t> 02.05.2007 00:20 </t>
  </si>
  <si>
    <t>41434</t>
  </si>
  <si>
    <t> 0.0651 </t>
  </si>
  <si>
    <t>2454505.8002 </t>
  </si>
  <si>
    <t> 09.02.2008 07:12 </t>
  </si>
  <si>
    <t>42233</t>
  </si>
  <si>
    <t> 0.0746 </t>
  </si>
  <si>
    <t>ns</t>
  </si>
  <si>
    <t> K.Menzies </t>
  </si>
  <si>
    <t>JAAVSO 36(2);171 </t>
  </si>
  <si>
    <t>2454514.4867 </t>
  </si>
  <si>
    <t> 17.02.2008 23:40 </t>
  </si>
  <si>
    <t>42257.5</t>
  </si>
  <si>
    <t> 0.0749 </t>
  </si>
  <si>
    <t> U.Schmidt </t>
  </si>
  <si>
    <t>2454521.5787 </t>
  </si>
  <si>
    <t> 25.02.2008 01:53 </t>
  </si>
  <si>
    <t>42277.5</t>
  </si>
  <si>
    <t> 0.0762 </t>
  </si>
  <si>
    <t>2454547.637 </t>
  </si>
  <si>
    <t> 22.03.2008 03:17 </t>
  </si>
  <si>
    <t>42351</t>
  </si>
  <si>
    <t> 0.076 </t>
  </si>
  <si>
    <t>JAAVSO 36(2);186 </t>
  </si>
  <si>
    <t>2454552.7789 </t>
  </si>
  <si>
    <t> 27.03.2008 06:41 </t>
  </si>
  <si>
    <t>42365.5</t>
  </si>
  <si>
    <t> 0.0770 </t>
  </si>
  <si>
    <t> J.Bialozynski </t>
  </si>
  <si>
    <t>2454553.6647 </t>
  </si>
  <si>
    <t> 28.03.2008 03:57 </t>
  </si>
  <si>
    <t>42368</t>
  </si>
  <si>
    <t> 0.0764 </t>
  </si>
  <si>
    <t>2454561.8173 </t>
  </si>
  <si>
    <t> 05.04.2008 07:36 </t>
  </si>
  <si>
    <t>42391</t>
  </si>
  <si>
    <t>2454574.5829 </t>
  </si>
  <si>
    <t> 18.04.2008 01:59 </t>
  </si>
  <si>
    <t>42427</t>
  </si>
  <si>
    <t> 0.0768 </t>
  </si>
  <si>
    <t>2454597.4527 </t>
  </si>
  <si>
    <t> 10.05.2008 22:51 </t>
  </si>
  <si>
    <t>42491.5</t>
  </si>
  <si>
    <t> 0.0789 </t>
  </si>
  <si>
    <t>2454600.6427 </t>
  </si>
  <si>
    <t> 14.05.2008 03:25 </t>
  </si>
  <si>
    <t>42500.5</t>
  </si>
  <si>
    <t> 0.0780 </t>
  </si>
  <si>
    <t>2454620.6744 </t>
  </si>
  <si>
    <t> 03.06.2008 04:11 </t>
  </si>
  <si>
    <t>42557</t>
  </si>
  <si>
    <t> 0.0783 </t>
  </si>
  <si>
    <t>2454681.6542 </t>
  </si>
  <si>
    <t> 03.08.2008 03:42 </t>
  </si>
  <si>
    <t>42729</t>
  </si>
  <si>
    <t> 0.0775 </t>
  </si>
  <si>
    <t>2454871.6988 </t>
  </si>
  <si>
    <t> 09.02.2009 04:46 </t>
  </si>
  <si>
    <t>43265</t>
  </si>
  <si>
    <t> 0.0894 </t>
  </si>
  <si>
    <t>JAAVSO 37(1);44 </t>
  </si>
  <si>
    <t>2454890.667 </t>
  </si>
  <si>
    <t> 28.02.2009 04:00 </t>
  </si>
  <si>
    <t>43318.5</t>
  </si>
  <si>
    <t> 0.090 </t>
  </si>
  <si>
    <t>IBVS 5894 </t>
  </si>
  <si>
    <t>2454890.8422 </t>
  </si>
  <si>
    <t> 28.02.2009 08:12 </t>
  </si>
  <si>
    <t>43319</t>
  </si>
  <si>
    <t> 0.0877 </t>
  </si>
  <si>
    <t>2454903.7848 </t>
  </si>
  <si>
    <t> 13.03.2009 06:50 </t>
  </si>
  <si>
    <t>43355.5</t>
  </si>
  <si>
    <t> 0.0896 </t>
  </si>
  <si>
    <t> JAAVSO 38;85 </t>
  </si>
  <si>
    <t>2454904.6719 </t>
  </si>
  <si>
    <t> 14.03.2009 04:07 </t>
  </si>
  <si>
    <t>43358</t>
  </si>
  <si>
    <t> 0.0904 </t>
  </si>
  <si>
    <t> R.Poklar </t>
  </si>
  <si>
    <t>2454938.7095 </t>
  </si>
  <si>
    <t> 17.04.2009 05:01 </t>
  </si>
  <si>
    <t>43454</t>
  </si>
  <si>
    <t> 0.0923 </t>
  </si>
  <si>
    <t>2454947.3936 </t>
  </si>
  <si>
    <t> 25.04.2009 21:26 </t>
  </si>
  <si>
    <t>43478.5</t>
  </si>
  <si>
    <t> 0.0902 </t>
  </si>
  <si>
    <t> F.Walter </t>
  </si>
  <si>
    <t>BAVM 209 </t>
  </si>
  <si>
    <t>2455163.8498 </t>
  </si>
  <si>
    <t> 28.11.2009 08:23 </t>
  </si>
  <si>
    <t>44089</t>
  </si>
  <si>
    <t> 0.1006 </t>
  </si>
  <si>
    <t> JAAVSO 38;120 </t>
  </si>
  <si>
    <t>2455213.8412 </t>
  </si>
  <si>
    <t> 17.01.2010 08:11 </t>
  </si>
  <si>
    <t>44230</t>
  </si>
  <si>
    <t> 0.1020 </t>
  </si>
  <si>
    <t>2455216.856 </t>
  </si>
  <si>
    <t> 20.01.2010 08:32 </t>
  </si>
  <si>
    <t>44238.5</t>
  </si>
  <si>
    <t> 0.103 </t>
  </si>
  <si>
    <t> S.Dvorak </t>
  </si>
  <si>
    <t>IBVS 5974 </t>
  </si>
  <si>
    <t>2455260.6414 </t>
  </si>
  <si>
    <t> 05.03.2010 03:23 </t>
  </si>
  <si>
    <t>44362</t>
  </si>
  <si>
    <t> 0.1031 </t>
  </si>
  <si>
    <t> JAAVSO 39;94 </t>
  </si>
  <si>
    <t>2455262.5940 </t>
  </si>
  <si>
    <t> 07.03.2010 02:15 </t>
  </si>
  <si>
    <t>44367.5</t>
  </si>
  <si>
    <t> 0.1058 </t>
  </si>
  <si>
    <t>2455267.7336 </t>
  </si>
  <si>
    <t> 12.03.2010 05:36 </t>
  </si>
  <si>
    <t>44382</t>
  </si>
  <si>
    <t> 0.1046 </t>
  </si>
  <si>
    <t>IBVS 5945 </t>
  </si>
  <si>
    <t>2455304.4310 </t>
  </si>
  <si>
    <t> 17.04.2010 22:20 </t>
  </si>
  <si>
    <t>44485.5</t>
  </si>
  <si>
    <t> 0.1072 </t>
  </si>
  <si>
    <t>BAVM 214 </t>
  </si>
  <si>
    <t>2455311.3434 </t>
  </si>
  <si>
    <t> 24.04.2010 20:14 </t>
  </si>
  <si>
    <t>44505</t>
  </si>
  <si>
    <t> 0.1061 </t>
  </si>
  <si>
    <t> F.Agerer </t>
  </si>
  <si>
    <t>2455311.5219 </t>
  </si>
  <si>
    <t> 25.04.2010 00:31 </t>
  </si>
  <si>
    <t>44505.5</t>
  </si>
  <si>
    <t> 0.1073 </t>
  </si>
  <si>
    <t> M.&amp; K.Rätz </t>
  </si>
  <si>
    <t>BAVM 220 </t>
  </si>
  <si>
    <t>2455311.5221 </t>
  </si>
  <si>
    <t> 0.1075 </t>
  </si>
  <si>
    <t>2455607.9271 </t>
  </si>
  <si>
    <t> 15.02.2011 10:15 </t>
  </si>
  <si>
    <t>45341.5</t>
  </si>
  <si>
    <t> 0.1183 </t>
  </si>
  <si>
    <t>IBVS 5992 </t>
  </si>
  <si>
    <t>2455611.8276 </t>
  </si>
  <si>
    <t> 19.02.2011 07:51 </t>
  </si>
  <si>
    <t>45352.5</t>
  </si>
  <si>
    <t> 0.1188 </t>
  </si>
  <si>
    <t> JAAVSO 39;177 </t>
  </si>
  <si>
    <t>2455639.6603 </t>
  </si>
  <si>
    <t> 19.03.2011 03:50 </t>
  </si>
  <si>
    <t>45431</t>
  </si>
  <si>
    <t> 0.1203 </t>
  </si>
  <si>
    <t>2455677.7715 </t>
  </si>
  <si>
    <t> 26.04.2011 06:30 </t>
  </si>
  <si>
    <t>45538.5</t>
  </si>
  <si>
    <t> 0.1186 </t>
  </si>
  <si>
    <t>2455687.5253 </t>
  </si>
  <si>
    <t> 06.05.2011 00:36 </t>
  </si>
  <si>
    <t>45566</t>
  </si>
  <si>
    <t> 0.1225 </t>
  </si>
  <si>
    <t>BAVM 231 </t>
  </si>
  <si>
    <t>2455692.49071 </t>
  </si>
  <si>
    <t> 10.05.2011 23:46 </t>
  </si>
  <si>
    <t>45580</t>
  </si>
  <si>
    <t> 0.12441 </t>
  </si>
  <si>
    <t> L.Šmelcer </t>
  </si>
  <si>
    <t>OEJV 0160 </t>
  </si>
  <si>
    <t>2455717.6631 </t>
  </si>
  <si>
    <t> 05.06.2011 03:54 </t>
  </si>
  <si>
    <t>45651</t>
  </si>
  <si>
    <t> 0.1246 </t>
  </si>
  <si>
    <t> JAAVSO 40;975 </t>
  </si>
  <si>
    <t>2455916.0343 </t>
  </si>
  <si>
    <t> 20.12.2011 12:49 </t>
  </si>
  <si>
    <t>46210.5</t>
  </si>
  <si>
    <t> 0.1314 </t>
  </si>
  <si>
    <t>IBVS 6018 </t>
  </si>
  <si>
    <t>2455966.9130 </t>
  </si>
  <si>
    <t> 09.02.2012 09:54 </t>
  </si>
  <si>
    <t>46354</t>
  </si>
  <si>
    <t> 0.1338 </t>
  </si>
  <si>
    <t>2455968.8654 </t>
  </si>
  <si>
    <t> 11.02.2012 08:46 </t>
  </si>
  <si>
    <t>46359.5</t>
  </si>
  <si>
    <t> 0.1363 </t>
  </si>
  <si>
    <t>IBVS 6029 </t>
  </si>
  <si>
    <t>2455998.6450 </t>
  </si>
  <si>
    <t> 12.03.2012 03:28 </t>
  </si>
  <si>
    <t>46443.5</t>
  </si>
  <si>
    <t> 0.1346 </t>
  </si>
  <si>
    <t>2456007.50889 </t>
  </si>
  <si>
    <t> 21.03.2012 00:12 </t>
  </si>
  <si>
    <t>46468.5</t>
  </si>
  <si>
    <t> 0.13504 </t>
  </si>
  <si>
    <t> K.Ho?kova </t>
  </si>
  <si>
    <t>2456007.50939 </t>
  </si>
  <si>
    <t> 21.03.2012 00:13 </t>
  </si>
  <si>
    <t> 0.13554 </t>
  </si>
  <si>
    <t>2456007.50949 </t>
  </si>
  <si>
    <t> 0.13564 </t>
  </si>
  <si>
    <t>2456046.6880 </t>
  </si>
  <si>
    <t> 29.04.2012 04:30 </t>
  </si>
  <si>
    <t>46579</t>
  </si>
  <si>
    <t> 0.1376 </t>
  </si>
  <si>
    <t>2456354.4398 </t>
  </si>
  <si>
    <t> 02.03.2013 22:33 </t>
  </si>
  <si>
    <t>47447</t>
  </si>
  <si>
    <t> 0.1499 </t>
  </si>
  <si>
    <t>BAVM 234 </t>
  </si>
  <si>
    <t>2456358.6950 </t>
  </si>
  <si>
    <t> 07.03.2013 04:40 </t>
  </si>
  <si>
    <t>47459</t>
  </si>
  <si>
    <t> 0.1507 </t>
  </si>
  <si>
    <t>2456463.6424 </t>
  </si>
  <si>
    <t> 20.06.2013 03:25 </t>
  </si>
  <si>
    <t>47755</t>
  </si>
  <si>
    <t> 0.1546 </t>
  </si>
  <si>
    <t>2456766.6086 </t>
  </si>
  <si>
    <t> 19.04.2014 02:36 </t>
  </si>
  <si>
    <t>48609.5</t>
  </si>
  <si>
    <t> 0.1676 </t>
  </si>
  <si>
    <t> JAAVSO 42;426 </t>
  </si>
  <si>
    <t>2426093.284 </t>
  </si>
  <si>
    <t> 26.04.1930 18:48 </t>
  </si>
  <si>
    <t> -10752.342 </t>
  </si>
  <si>
    <t> S.Beljawsky </t>
  </si>
  <si>
    <t>2426423.360 </t>
  </si>
  <si>
    <t> 22.03.1931 20:38 </t>
  </si>
  <si>
    <t> -10752.341 </t>
  </si>
  <si>
    <t>2426450.313 </t>
  </si>
  <si>
    <t> 18.04.1931 19:30 </t>
  </si>
  <si>
    <t> -10752.333 </t>
  </si>
  <si>
    <t>2426455.274 </t>
  </si>
  <si>
    <t> 23.04.1931 18:34 </t>
  </si>
  <si>
    <t> -10752.336 </t>
  </si>
  <si>
    <t>2438112.391 </t>
  </si>
  <si>
    <t> 23.03.1963 21:23 </t>
  </si>
  <si>
    <t> -0.001 </t>
  </si>
  <si>
    <t> E.Heizmann </t>
  </si>
  <si>
    <t> E.Kowalsky </t>
  </si>
  <si>
    <t>2438112.393 </t>
  </si>
  <si>
    <t> 23.03.1963 21:25 </t>
  </si>
  <si>
    <t> E.Pohl </t>
  </si>
  <si>
    <t>2451370.696 </t>
  </si>
  <si>
    <t> 11.07.1999 04:42 </t>
  </si>
  <si>
    <t> -0.022 </t>
  </si>
  <si>
    <t>2451488.926 </t>
  </si>
  <si>
    <t> 06.11.1999 10:13 </t>
  </si>
  <si>
    <t> -0.031 </t>
  </si>
  <si>
    <t>2451615.6835 </t>
  </si>
  <si>
    <t> 12.03.2000 04:24 </t>
  </si>
  <si>
    <t> -0.0206 </t>
  </si>
  <si>
    <t>2451629.696 </t>
  </si>
  <si>
    <t> 26.03.2000 04:42 </t>
  </si>
  <si>
    <t> -0.012 </t>
  </si>
  <si>
    <t>2451690.6717 </t>
  </si>
  <si>
    <t> 26.05.2000 04:07 </t>
  </si>
  <si>
    <t> -0.0173 </t>
  </si>
  <si>
    <t>2451699.711 </t>
  </si>
  <si>
    <t> 04.06.2000 05:03 </t>
  </si>
  <si>
    <t> -0.019 </t>
  </si>
  <si>
    <t> D.Williams </t>
  </si>
  <si>
    <t>2451996.647 </t>
  </si>
  <si>
    <t> 28.03.2001 03:31 </t>
  </si>
  <si>
    <t> -0.009 </t>
  </si>
  <si>
    <t>2452001.6107 </t>
  </si>
  <si>
    <t> 02.04.2001 02:39 </t>
  </si>
  <si>
    <t> -0.0087 </t>
  </si>
  <si>
    <t>2452021.8206 </t>
  </si>
  <si>
    <t> 22.04.2001 07:41 </t>
  </si>
  <si>
    <t>35227</t>
  </si>
  <si>
    <t> -0.0075 </t>
  </si>
  <si>
    <t>2452026.6070 </t>
  </si>
  <si>
    <t> 27.04.2001 02:34 </t>
  </si>
  <si>
    <t>35240.5</t>
  </si>
  <si>
    <t>2452038.6612 </t>
  </si>
  <si>
    <t> 09.05.2001 03:52 </t>
  </si>
  <si>
    <t>35274.5</t>
  </si>
  <si>
    <t>2452069.6844 </t>
  </si>
  <si>
    <t> 09.06.2001 04:25 </t>
  </si>
  <si>
    <t>35362</t>
  </si>
  <si>
    <t> -0.0064 </t>
  </si>
  <si>
    <t>2452074.6476 </t>
  </si>
  <si>
    <t> 14.06.2001 03:32 </t>
  </si>
  <si>
    <t>35376</t>
  </si>
  <si>
    <t> -0.0067 </t>
  </si>
  <si>
    <t>2452316.8064 </t>
  </si>
  <si>
    <t> 11.02.2002 07:21 </t>
  </si>
  <si>
    <t>36059</t>
  </si>
  <si>
    <t> 0.0022 </t>
  </si>
  <si>
    <t>2452370.6980 </t>
  </si>
  <si>
    <t> 06.04.2002 04:45 </t>
  </si>
  <si>
    <t>36211</t>
  </si>
  <si>
    <t> 0.0039 </t>
  </si>
  <si>
    <t>2452645.8274 </t>
  </si>
  <si>
    <t> 06.01.2003 07:51 </t>
  </si>
  <si>
    <t>36987</t>
  </si>
  <si>
    <t> 0.0114 </t>
  </si>
  <si>
    <t>2452696.7077 </t>
  </si>
  <si>
    <t> 26.02.2003 04:59 </t>
  </si>
  <si>
    <t>37130.5</t>
  </si>
  <si>
    <t> 0.0154 </t>
  </si>
  <si>
    <t> S.Jamieson </t>
  </si>
  <si>
    <t>2452712.6627 </t>
  </si>
  <si>
    <t> 14.03.2003 03:54 </t>
  </si>
  <si>
    <t>37175.5</t>
  </si>
  <si>
    <t> 0.0161 </t>
  </si>
  <si>
    <t>2452729.1497 </t>
  </si>
  <si>
    <t> 30.03.2003 15:35 </t>
  </si>
  <si>
    <t>37222</t>
  </si>
  <si>
    <t> 0.0171 </t>
  </si>
  <si>
    <t> Maehara </t>
  </si>
  <si>
    <t>2452739.7847 </t>
  </si>
  <si>
    <t> 10.04.2003 06:49 </t>
  </si>
  <si>
    <t>37252</t>
  </si>
  <si>
    <t> 0.0159 </t>
  </si>
  <si>
    <t>2452756.6274 </t>
  </si>
  <si>
    <t> 27.04.2003 03:03 </t>
  </si>
  <si>
    <t>37299.5</t>
  </si>
  <si>
    <t> 0.0181 </t>
  </si>
  <si>
    <t>2453002.3302 </t>
  </si>
  <si>
    <t> 28.12.2003 19:55 </t>
  </si>
  <si>
    <t>37992.5</t>
  </si>
  <si>
    <t> 0.0256 </t>
  </si>
  <si>
    <t> Nakajima </t>
  </si>
  <si>
    <t>2453005.3443 </t>
  </si>
  <si>
    <t> 31.12.2003 20:15 </t>
  </si>
  <si>
    <t>38001</t>
  </si>
  <si>
    <t> 0.0261 </t>
  </si>
  <si>
    <t>2453197.6877 </t>
  </si>
  <si>
    <t> 11.07.2004 04:30 </t>
  </si>
  <si>
    <t>38543.5</t>
  </si>
  <si>
    <t> 0.0323 </t>
  </si>
  <si>
    <t>2453342.8764 </t>
  </si>
  <si>
    <t> 03.12.2004 09:02 </t>
  </si>
  <si>
    <t>38953</t>
  </si>
  <si>
    <t> 0.0375 </t>
  </si>
  <si>
    <t>2453406.6947 </t>
  </si>
  <si>
    <t> 05.02.2005 04:40 </t>
  </si>
  <si>
    <t>39133</t>
  </si>
  <si>
    <t> 0.0388 </t>
  </si>
  <si>
    <t> N.Simmons </t>
  </si>
  <si>
    <t>2453467.674 </t>
  </si>
  <si>
    <t> 07.04.2005 04:10 </t>
  </si>
  <si>
    <t>39305</t>
  </si>
  <si>
    <t> 0.037 </t>
  </si>
  <si>
    <t> S.Cook </t>
  </si>
  <si>
    <t>2453469.8042 </t>
  </si>
  <si>
    <t> 09.04.2005 07:18 </t>
  </si>
  <si>
    <t>39311</t>
  </si>
  <si>
    <t> 0.0404 </t>
  </si>
  <si>
    <t>2453539.6504 </t>
  </si>
  <si>
    <t> 18.06.2005 03:36 </t>
  </si>
  <si>
    <t>39508</t>
  </si>
  <si>
    <t> 0.0425 </t>
  </si>
  <si>
    <t>2453783.7573 </t>
  </si>
  <si>
    <t> 17.02.2006 06:10 </t>
  </si>
  <si>
    <t>40196.5</t>
  </si>
  <si>
    <t> 0.0496 </t>
  </si>
  <si>
    <t>IBVS 5760 </t>
  </si>
  <si>
    <t>2453794.5718 </t>
  </si>
  <si>
    <t> 28.02.2006 01:43 </t>
  </si>
  <si>
    <t>40227</t>
  </si>
  <si>
    <t> 0.0507 </t>
  </si>
  <si>
    <t>2453838.7127 </t>
  </si>
  <si>
    <t> 13.04.2006 05:06 </t>
  </si>
  <si>
    <t>40351.5</t>
  </si>
  <si>
    <t>2453847.754 </t>
  </si>
  <si>
    <t> 22.04.2006 06:05 </t>
  </si>
  <si>
    <t>40377</t>
  </si>
  <si>
    <t> 0.052 </t>
  </si>
  <si>
    <t> C.Stephan </t>
  </si>
  <si>
    <t>2454175.7129 </t>
  </si>
  <si>
    <t> 16.03.2007 05:06 </t>
  </si>
  <si>
    <t>41302</t>
  </si>
  <si>
    <t> 0.0628 </t>
  </si>
  <si>
    <t>2454219.6782 </t>
  </si>
  <si>
    <t> 29.04.2007 04:16 </t>
  </si>
  <si>
    <t>41426</t>
  </si>
  <si>
    <t> 0.0653 </t>
  </si>
  <si>
    <t> H.Gerner </t>
  </si>
  <si>
    <t>2454246.8006 </t>
  </si>
  <si>
    <t> 26.05.2007 07:12 </t>
  </si>
  <si>
    <t>41502.5</t>
  </si>
  <si>
    <t> 0.0655 </t>
  </si>
  <si>
    <t>2454607.0250 </t>
  </si>
  <si>
    <t> 20.05.2008 12:36 </t>
  </si>
  <si>
    <t>42518.5</t>
  </si>
  <si>
    <t> 0.0787 </t>
  </si>
  <si>
    <t>Ic</t>
  </si>
  <si>
    <t> K.Nakajima </t>
  </si>
  <si>
    <t>2455309.3934 </t>
  </si>
  <si>
    <t> 22.04.2010 21:26 </t>
  </si>
  <si>
    <t>44499.5</t>
  </si>
  <si>
    <t> R.Ehrenberger </t>
  </si>
  <si>
    <t>2456004.8497 </t>
  </si>
  <si>
    <t> 18.03.2012 08:23 </t>
  </si>
  <si>
    <t>46461</t>
  </si>
  <si>
    <t> 0.1349 </t>
  </si>
  <si>
    <t>2456362.001 </t>
  </si>
  <si>
    <t> 10.03.2013 12:01 </t>
  </si>
  <si>
    <t>47468.5</t>
  </si>
  <si>
    <t> 0.089 </t>
  </si>
  <si>
    <t>2456365.605 </t>
  </si>
  <si>
    <t> 14.03.2013 02:31 </t>
  </si>
  <si>
    <t>47478.5</t>
  </si>
  <si>
    <t> 0.147 </t>
  </si>
  <si>
    <t>IBVS 6262</t>
  </si>
  <si>
    <t>RHN 2021</t>
  </si>
  <si>
    <t>JAVSO 49, 256</t>
  </si>
  <si>
    <t>IBVS, 63, 6262</t>
  </si>
  <si>
    <t>VSB, 91</t>
  </si>
  <si>
    <t>JBAV, 60</t>
  </si>
  <si>
    <t>JAAVSO, 50, 255</t>
  </si>
  <si>
    <t>Vis</t>
  </si>
  <si>
    <t>VSB,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</si>
</sst>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E+00"/>
    <numFmt numFmtId="166" formatCode="m/d/yyyy\ h:mm"/>
    <numFmt numFmtId="167" formatCode="m/d/yyyy"/>
    <numFmt numFmtId="168" formatCode="0.00000"/>
    <numFmt numFmtId="169" formatCode="0.E+00"/>
    <numFmt numFmtId="170" formatCode="0.0%"/>
    <numFmt numFmtId="171" formatCode="mm/dd/yy\ hh:mm\ AM/PM"/>
    <numFmt numFmtId="172" formatCode="0.000"/>
    <numFmt numFmtId="173" formatCode="0.0000"/>
    <numFmt numFmtId="174" formatCode="d/mm/yyyy;@"/>
  </numFmts>
  <fonts count="31">
    <font>
      <sz val="10"/>
      <name val="Arial"/>
      <family val="2"/>
    </font>
    <font>
      <sz val="10"/>
      <color indexed="14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0"/>
      <color indexed="20"/>
      <name val="Arial"/>
      <family val="2"/>
    </font>
    <font>
      <vertAlign val="subscript"/>
      <sz val="10"/>
      <name val="Arial"/>
      <family val="2"/>
    </font>
    <font>
      <vertAlign val="superscript"/>
      <sz val="10"/>
      <color indexed="14"/>
      <name val="Arial"/>
      <family val="2"/>
    </font>
    <font>
      <strike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4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29" fillId="0" borderId="0" applyFill="0" applyBorder="0" applyProtection="0">
      <alignment vertical="top"/>
    </xf>
    <xf numFmtId="164" fontId="29" fillId="0" borderId="0" applyFill="0" applyBorder="0" applyProtection="0">
      <alignment vertical="top"/>
    </xf>
    <xf numFmtId="0" fontId="29" fillId="0" borderId="0" applyFill="0" applyBorder="0" applyProtection="0">
      <alignment vertical="top"/>
    </xf>
    <xf numFmtId="2" fontId="29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9" fillId="0" borderId="0"/>
    <xf numFmtId="0" fontId="29" fillId="0" borderId="0"/>
    <xf numFmtId="0" fontId="29" fillId="0" borderId="0"/>
  </cellStyleXfs>
  <cellXfs count="184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 applyAlignment="1"/>
    <xf numFmtId="0" fontId="3" fillId="0" borderId="2" xfId="0" applyFont="1" applyBorder="1" applyAlignment="1">
      <alignment horizontal="center"/>
    </xf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4" fillId="0" borderId="0" xfId="0" applyFont="1">
      <alignment vertical="top"/>
    </xf>
    <xf numFmtId="0" fontId="0" fillId="0" borderId="0" xfId="0" applyAlignment="1">
      <alignment horizontal="center" vertical="top"/>
    </xf>
    <xf numFmtId="0" fontId="5" fillId="0" borderId="0" xfId="0" applyFont="1">
      <alignment vertical="top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6" fillId="0" borderId="0" xfId="0" applyFont="1" applyAlignment="1"/>
    <xf numFmtId="0" fontId="0" fillId="0" borderId="5" xfId="0" applyBorder="1" applyAlignment="1"/>
    <xf numFmtId="11" fontId="0" fillId="0" borderId="0" xfId="0" applyNumberFormat="1" applyAlignment="1"/>
    <xf numFmtId="0" fontId="0" fillId="0" borderId="6" xfId="0" applyBorder="1" applyAlignment="1"/>
    <xf numFmtId="165" fontId="0" fillId="0" borderId="0" xfId="0" applyNumberFormat="1" applyAlignment="1">
      <alignment horizontal="center"/>
    </xf>
    <xf numFmtId="0" fontId="0" fillId="0" borderId="7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6" fillId="0" borderId="0" xfId="0" applyFont="1">
      <alignment vertical="top"/>
    </xf>
    <xf numFmtId="0" fontId="8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>
      <alignment vertical="top"/>
    </xf>
    <xf numFmtId="0" fontId="9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3" fillId="0" borderId="10" xfId="0" applyFont="1" applyBorder="1" applyAlignment="1"/>
    <xf numFmtId="0" fontId="3" fillId="0" borderId="11" xfId="0" applyFont="1" applyBorder="1" applyAlignment="1"/>
    <xf numFmtId="166" fontId="7" fillId="0" borderId="0" xfId="0" applyNumberFormat="1" applyFont="1">
      <alignment vertical="top"/>
    </xf>
    <xf numFmtId="0" fontId="3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" borderId="0" xfId="0" applyFont="1" applyFill="1" applyAlignment="1"/>
    <xf numFmtId="167" fontId="0" fillId="0" borderId="0" xfId="0" applyNumberFormat="1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left" vertical="top" indent="1"/>
    </xf>
    <xf numFmtId="0" fontId="13" fillId="0" borderId="0" xfId="0" applyFont="1" applyAlignment="1"/>
    <xf numFmtId="0" fontId="14" fillId="3" borderId="0" xfId="0" applyFont="1" applyFill="1" applyAlignment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168" fontId="13" fillId="0" borderId="0" xfId="0" applyNumberFormat="1" applyFont="1" applyAlignment="1">
      <alignment horizontal="left" vertical="top"/>
    </xf>
    <xf numFmtId="0" fontId="6" fillId="2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/>
    <xf numFmtId="0" fontId="13" fillId="0" borderId="12" xfId="0" applyFont="1" applyBorder="1" applyAlignment="1">
      <alignment horizontal="left" vertical="center" wrapText="1"/>
    </xf>
    <xf numFmtId="0" fontId="6" fillId="2" borderId="1" xfId="0" applyFont="1" applyFill="1" applyBorder="1" applyAlignment="1"/>
    <xf numFmtId="0" fontId="0" fillId="0" borderId="1" xfId="0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/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168" fontId="13" fillId="0" borderId="0" xfId="0" applyNumberFormat="1" applyFont="1" applyAlignment="1">
      <alignment horizontal="left"/>
    </xf>
    <xf numFmtId="0" fontId="17" fillId="0" borderId="0" xfId="7" applyFont="1" applyAlignment="1">
      <alignment horizontal="left" vertical="center"/>
    </xf>
    <xf numFmtId="0" fontId="17" fillId="0" borderId="0" xfId="7" applyFont="1" applyAlignment="1">
      <alignment horizontal="center" vertical="center"/>
    </xf>
    <xf numFmtId="0" fontId="9" fillId="4" borderId="0" xfId="0" applyFont="1" applyFill="1" applyAlignment="1"/>
    <xf numFmtId="0" fontId="13" fillId="0" borderId="0" xfId="0" applyFont="1" applyAlignment="1">
      <alignment wrapText="1"/>
    </xf>
    <xf numFmtId="0" fontId="18" fillId="0" borderId="0" xfId="6" applyFont="1" applyAlignment="1">
      <alignment horizontal="left"/>
    </xf>
    <xf numFmtId="0" fontId="18" fillId="0" borderId="0" xfId="6" applyFont="1" applyAlignment="1">
      <alignment horizontal="center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8" fillId="0" borderId="0" xfId="6" applyFont="1" applyAlignment="1">
      <alignment horizontal="center" wrapText="1"/>
    </xf>
    <xf numFmtId="0" fontId="18" fillId="0" borderId="0" xfId="6" applyFont="1" applyAlignment="1">
      <alignment horizontal="left" wrapText="1"/>
    </xf>
    <xf numFmtId="0" fontId="15" fillId="0" borderId="0" xfId="0" applyFont="1" applyAlignment="1">
      <alignment horizontal="left"/>
    </xf>
    <xf numFmtId="0" fontId="18" fillId="0" borderId="0" xfId="0" applyFont="1" applyAlignme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6" applyFont="1"/>
    <xf numFmtId="0" fontId="20" fillId="0" borderId="0" xfId="0" applyFont="1">
      <alignment vertical="top"/>
    </xf>
    <xf numFmtId="0" fontId="3" fillId="0" borderId="0" xfId="0" applyFont="1">
      <alignment vertical="top"/>
    </xf>
    <xf numFmtId="0" fontId="9" fillId="0" borderId="0" xfId="0" applyFont="1">
      <alignment vertical="top"/>
    </xf>
    <xf numFmtId="0" fontId="4" fillId="0" borderId="2" xfId="0" applyFont="1" applyBorder="1" applyAlignment="1">
      <alignment horizontal="center"/>
    </xf>
    <xf numFmtId="0" fontId="3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7" fillId="0" borderId="5" xfId="0" applyFont="1" applyBorder="1">
      <alignment vertical="top"/>
    </xf>
    <xf numFmtId="169" fontId="7" fillId="0" borderId="5" xfId="0" applyNumberFormat="1" applyFont="1" applyBorder="1" applyAlignment="1">
      <alignment horizontal="center"/>
    </xf>
    <xf numFmtId="170" fontId="3" fillId="0" borderId="0" xfId="0" applyNumberFormat="1" applyFont="1">
      <alignment vertical="top"/>
    </xf>
    <xf numFmtId="167" fontId="0" fillId="0" borderId="0" xfId="0" applyNumberFormat="1">
      <alignment vertical="top"/>
    </xf>
    <xf numFmtId="0" fontId="3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7" fillId="0" borderId="6" xfId="0" applyFont="1" applyBorder="1">
      <alignment vertical="top"/>
    </xf>
    <xf numFmtId="169" fontId="7" fillId="0" borderId="6" xfId="0" applyNumberFormat="1" applyFont="1" applyBorder="1" applyAlignment="1">
      <alignment horizontal="center"/>
    </xf>
    <xf numFmtId="0" fontId="3" fillId="0" borderId="17" xfId="0" applyFont="1" applyBorder="1">
      <alignment vertical="top"/>
    </xf>
    <xf numFmtId="0" fontId="21" fillId="0" borderId="18" xfId="0" applyFont="1" applyBorder="1">
      <alignment vertical="top"/>
    </xf>
    <xf numFmtId="0" fontId="7" fillId="0" borderId="7" xfId="0" applyFont="1" applyBorder="1">
      <alignment vertical="top"/>
    </xf>
    <xf numFmtId="169" fontId="7" fillId="0" borderId="7" xfId="0" applyNumberFormat="1" applyFont="1" applyBorder="1" applyAlignment="1">
      <alignment horizontal="center"/>
    </xf>
    <xf numFmtId="0" fontId="9" fillId="0" borderId="2" xfId="0" applyFont="1" applyBorder="1">
      <alignment vertical="top"/>
    </xf>
    <xf numFmtId="0" fontId="0" fillId="0" borderId="2" xfId="0" applyBorder="1">
      <alignment vertical="top"/>
    </xf>
    <xf numFmtId="0" fontId="21" fillId="0" borderId="0" xfId="0" applyFont="1">
      <alignment vertical="top"/>
    </xf>
    <xf numFmtId="169" fontId="7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  <protection locked="0"/>
    </xf>
    <xf numFmtId="10" fontId="3" fillId="0" borderId="0" xfId="0" applyNumberFormat="1" applyFont="1">
      <alignment vertical="top"/>
    </xf>
    <xf numFmtId="0" fontId="15" fillId="0" borderId="0" xfId="0" applyFont="1">
      <alignment vertical="top"/>
    </xf>
    <xf numFmtId="170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8" fillId="0" borderId="0" xfId="0" applyFont="1">
      <alignment vertical="top"/>
    </xf>
    <xf numFmtId="0" fontId="5" fillId="0" borderId="0" xfId="0" applyFont="1" applyAlignment="1">
      <alignment horizontal="center"/>
    </xf>
    <xf numFmtId="0" fontId="22" fillId="0" borderId="0" xfId="0" applyFont="1">
      <alignment vertical="top"/>
    </xf>
    <xf numFmtId="0" fontId="11" fillId="0" borderId="0" xfId="0" applyFont="1">
      <alignment vertical="top"/>
    </xf>
    <xf numFmtId="0" fontId="5" fillId="4" borderId="1" xfId="0" applyFont="1" applyFill="1" applyBorder="1">
      <alignment vertical="top"/>
    </xf>
    <xf numFmtId="0" fontId="5" fillId="4" borderId="19" xfId="0" applyFont="1" applyFill="1" applyBorder="1">
      <alignment vertical="top"/>
    </xf>
    <xf numFmtId="0" fontId="7" fillId="0" borderId="19" xfId="0" applyFont="1" applyBorder="1">
      <alignment vertical="top"/>
    </xf>
    <xf numFmtId="0" fontId="0" fillId="0" borderId="1" xfId="0" applyBorder="1">
      <alignment vertical="top"/>
    </xf>
    <xf numFmtId="0" fontId="5" fillId="4" borderId="0" xfId="0" applyFont="1" applyFill="1">
      <alignment vertical="top"/>
    </xf>
    <xf numFmtId="171" fontId="7" fillId="0" borderId="0" xfId="0" applyNumberFormat="1" applyFont="1">
      <alignment vertical="top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3" fillId="0" borderId="8" xfId="0" applyFont="1" applyBorder="1" applyAlignment="1"/>
    <xf numFmtId="0" fontId="3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72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 indent="1"/>
    </xf>
    <xf numFmtId="0" fontId="13" fillId="0" borderId="20" xfId="0" applyFont="1" applyBorder="1" applyAlignment="1"/>
    <xf numFmtId="0" fontId="12" fillId="3" borderId="1" xfId="0" applyFont="1" applyFill="1" applyBorder="1" applyAlignment="1"/>
    <xf numFmtId="0" fontId="13" fillId="0" borderId="21" xfId="0" applyFont="1" applyBorder="1" applyAlignment="1"/>
    <xf numFmtId="0" fontId="13" fillId="0" borderId="1" xfId="0" applyFont="1" applyBorder="1" applyAlignment="1"/>
    <xf numFmtId="173" fontId="1" fillId="0" borderId="0" xfId="0" applyNumberFormat="1" applyFont="1" applyAlignment="1">
      <alignment horizontal="left" vertical="top"/>
    </xf>
    <xf numFmtId="0" fontId="13" fillId="0" borderId="22" xfId="0" applyFont="1" applyBorder="1" applyAlignment="1"/>
    <xf numFmtId="1" fontId="1" fillId="0" borderId="0" xfId="0" applyNumberFormat="1" applyFont="1" applyAlignment="1">
      <alignment horizontal="center" vertical="top"/>
    </xf>
    <xf numFmtId="0" fontId="1" fillId="2" borderId="0" xfId="0" applyFont="1" applyFill="1" applyAlignment="1"/>
    <xf numFmtId="0" fontId="11" fillId="0" borderId="0" xfId="0" applyFont="1" applyAlignment="1"/>
    <xf numFmtId="170" fontId="0" fillId="0" borderId="0" xfId="0" applyNumberFormat="1">
      <alignment vertical="top"/>
    </xf>
    <xf numFmtId="0" fontId="3" fillId="0" borderId="1" xfId="0" applyFont="1" applyBorder="1">
      <alignment vertical="top"/>
    </xf>
    <xf numFmtId="0" fontId="21" fillId="0" borderId="13" xfId="0" applyFont="1" applyBorder="1" applyAlignment="1"/>
    <xf numFmtId="0" fontId="11" fillId="0" borderId="23" xfId="0" applyFont="1" applyBorder="1" applyAlignment="1">
      <alignment horizontal="center"/>
    </xf>
    <xf numFmtId="0" fontId="21" fillId="0" borderId="14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7" fillId="3" borderId="1" xfId="0" applyFont="1" applyFill="1" applyBorder="1" applyAlignment="1"/>
    <xf numFmtId="0" fontId="21" fillId="0" borderId="0" xfId="0" applyFont="1" applyAlignment="1"/>
    <xf numFmtId="168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1" fontId="1" fillId="0" borderId="0" xfId="0" applyNumberFormat="1" applyFont="1">
      <alignment vertical="top"/>
    </xf>
    <xf numFmtId="0" fontId="1" fillId="0" borderId="0" xfId="0" applyFont="1">
      <alignment vertical="top"/>
    </xf>
    <xf numFmtId="11" fontId="0" fillId="0" borderId="0" xfId="0" applyNumberFormat="1">
      <alignment vertical="top"/>
    </xf>
    <xf numFmtId="0" fontId="12" fillId="0" borderId="0" xfId="0" applyFont="1" applyAlignment="1">
      <alignment wrapText="1"/>
    </xf>
    <xf numFmtId="0" fontId="12" fillId="0" borderId="0" xfId="0" applyFont="1">
      <alignment vertical="top"/>
    </xf>
    <xf numFmtId="0" fontId="25" fillId="0" borderId="0" xfId="0" applyFont="1" applyAlignment="1"/>
    <xf numFmtId="172" fontId="12" fillId="0" borderId="0" xfId="0" applyNumberFormat="1" applyFont="1" applyAlignment="1">
      <alignment horizontal="left" vertical="top"/>
    </xf>
    <xf numFmtId="0" fontId="7" fillId="5" borderId="1" xfId="0" applyFont="1" applyFill="1" applyBorder="1" applyAlignment="1"/>
    <xf numFmtId="173" fontId="12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13" fillId="6" borderId="24" xfId="0" applyFont="1" applyFill="1" applyBorder="1" applyAlignment="1">
      <alignment horizontal="left" vertical="top" wrapText="1" indent="1"/>
    </xf>
    <xf numFmtId="0" fontId="13" fillId="6" borderId="24" xfId="0" applyFont="1" applyFill="1" applyBorder="1" applyAlignment="1">
      <alignment horizontal="center" vertical="top" wrapText="1"/>
    </xf>
    <xf numFmtId="0" fontId="13" fillId="6" borderId="24" xfId="0" applyFont="1" applyFill="1" applyBorder="1" applyAlignment="1">
      <alignment horizontal="right" vertical="top" wrapText="1"/>
    </xf>
    <xf numFmtId="0" fontId="26" fillId="6" borderId="24" xfId="5" applyNumberFormat="1" applyFill="1" applyBorder="1" applyAlignment="1" applyProtection="1">
      <alignment horizontal="right" vertical="top" wrapText="1"/>
    </xf>
    <xf numFmtId="0" fontId="27" fillId="4" borderId="0" xfId="0" applyFont="1" applyFill="1" applyAlignment="1"/>
    <xf numFmtId="0" fontId="15" fillId="0" borderId="0" xfId="8" applyFont="1"/>
    <xf numFmtId="0" fontId="15" fillId="0" borderId="0" xfId="6" applyFont="1"/>
    <xf numFmtId="174" fontId="0" fillId="0" borderId="0" xfId="0" applyNumberFormat="1" applyAlignme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168" fontId="30" fillId="0" borderId="0" xfId="0" applyNumberFormat="1" applyFont="1" applyAlignment="1">
      <alignment vertical="center" wrapText="1"/>
    </xf>
    <xf numFmtId="0" fontId="30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center"/>
      <protection locked="0"/>
    </xf>
    <xf numFmtId="168" fontId="30" fillId="0" borderId="0" xfId="0" applyNumberFormat="1" applyFont="1" applyAlignment="1" applyProtection="1">
      <alignment vertical="center" wrapText="1"/>
      <protection locked="0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D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7317073170732"/>
          <c:y val="0.23384650517804265"/>
          <c:w val="0.81859756097560976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0-431E-A3FC-BF50A0CDC53E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00-431E-A3FC-BF50A0CDC53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00-431E-A3FC-BF50A0CDC53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00-431E-A3FC-BF50A0CDC53E}"/>
            </c:ext>
          </c:extLst>
        </c:ser>
        <c:ser>
          <c:idx val="4"/>
          <c:order val="4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3.8347101176936516E-2</c:v>
                </c:pt>
                <c:pt idx="183">
                  <c:v>3.8757202923089484E-2</c:v>
                </c:pt>
                <c:pt idx="184">
                  <c:v>3.8757202923089484E-2</c:v>
                </c:pt>
                <c:pt idx="185">
                  <c:v>3.8806415132627836E-2</c:v>
                </c:pt>
                <c:pt idx="186">
                  <c:v>3.8806415132627836E-2</c:v>
                </c:pt>
                <c:pt idx="187">
                  <c:v>3.8847425307243166E-2</c:v>
                </c:pt>
                <c:pt idx="188">
                  <c:v>3.8847425307243166E-2</c:v>
                </c:pt>
                <c:pt idx="189">
                  <c:v>3.8888435481858441E-2</c:v>
                </c:pt>
                <c:pt idx="190">
                  <c:v>3.8888435481858441E-2</c:v>
                </c:pt>
                <c:pt idx="191">
                  <c:v>3.8896637516781518E-2</c:v>
                </c:pt>
                <c:pt idx="192">
                  <c:v>3.8896637516781518E-2</c:v>
                </c:pt>
                <c:pt idx="193">
                  <c:v>4.0660075025239273E-2</c:v>
                </c:pt>
                <c:pt idx="194">
                  <c:v>4.3022261083080326E-2</c:v>
                </c:pt>
                <c:pt idx="195">
                  <c:v>4.305506922277258E-2</c:v>
                </c:pt>
                <c:pt idx="196">
                  <c:v>4.4441213124769618E-2</c:v>
                </c:pt>
                <c:pt idx="197">
                  <c:v>5.2462803279521575E-2</c:v>
                </c:pt>
                <c:pt idx="198">
                  <c:v>5.3799734971980206E-2</c:v>
                </c:pt>
                <c:pt idx="199">
                  <c:v>5.3832543111672515E-2</c:v>
                </c:pt>
                <c:pt idx="200">
                  <c:v>5.4078604159364274E-2</c:v>
                </c:pt>
                <c:pt idx="201">
                  <c:v>5.6629437020435769E-2</c:v>
                </c:pt>
                <c:pt idx="202">
                  <c:v>5.7490650687356926E-2</c:v>
                </c:pt>
                <c:pt idx="203">
                  <c:v>5.8294450109816709E-2</c:v>
                </c:pt>
                <c:pt idx="204">
                  <c:v>7.1089624589789291E-2</c:v>
                </c:pt>
                <c:pt idx="205">
                  <c:v>7.250037459655545E-2</c:v>
                </c:pt>
                <c:pt idx="206">
                  <c:v>7.3837306289014082E-2</c:v>
                </c:pt>
                <c:pt idx="207">
                  <c:v>8.6468440070525454E-2</c:v>
                </c:pt>
                <c:pt idx="208">
                  <c:v>8.6509450245140673E-2</c:v>
                </c:pt>
                <c:pt idx="209">
                  <c:v>8.8256483683752385E-2</c:v>
                </c:pt>
                <c:pt idx="210">
                  <c:v>8.8264685718675406E-2</c:v>
                </c:pt>
                <c:pt idx="211">
                  <c:v>8.8395918277444419E-2</c:v>
                </c:pt>
                <c:pt idx="212">
                  <c:v>8.840412031236744E-2</c:v>
                </c:pt>
                <c:pt idx="213">
                  <c:v>8.9019272931596838E-2</c:v>
                </c:pt>
                <c:pt idx="214">
                  <c:v>8.9060283106212168E-2</c:v>
                </c:pt>
                <c:pt idx="215">
                  <c:v>8.906848514113519E-2</c:v>
                </c:pt>
                <c:pt idx="216">
                  <c:v>8.910949531575052E-2</c:v>
                </c:pt>
                <c:pt idx="217">
                  <c:v>9.118461015128454E-2</c:v>
                </c:pt>
                <c:pt idx="220">
                  <c:v>0.10070717269695639</c:v>
                </c:pt>
                <c:pt idx="225">
                  <c:v>0.11903051871507087</c:v>
                </c:pt>
                <c:pt idx="226">
                  <c:v>0.12018700563922224</c:v>
                </c:pt>
                <c:pt idx="227">
                  <c:v>0.12187662483337236</c:v>
                </c:pt>
                <c:pt idx="228">
                  <c:v>0.12188482686829549</c:v>
                </c:pt>
                <c:pt idx="229">
                  <c:v>0.12192583704291082</c:v>
                </c:pt>
                <c:pt idx="230">
                  <c:v>0.12193403907783384</c:v>
                </c:pt>
                <c:pt idx="233">
                  <c:v>0.12249997948752489</c:v>
                </c:pt>
                <c:pt idx="240">
                  <c:v>0.13915831241625831</c:v>
                </c:pt>
                <c:pt idx="243">
                  <c:v>0.15282290259807518</c:v>
                </c:pt>
                <c:pt idx="244">
                  <c:v>0.15282290259807518</c:v>
                </c:pt>
                <c:pt idx="249">
                  <c:v>0.15720278924698883</c:v>
                </c:pt>
                <c:pt idx="251">
                  <c:v>0.15775232558683372</c:v>
                </c:pt>
                <c:pt idx="252">
                  <c:v>0.16744713086588991</c:v>
                </c:pt>
                <c:pt idx="255">
                  <c:v>0.17376269775664555</c:v>
                </c:pt>
                <c:pt idx="256">
                  <c:v>0.17400055676941428</c:v>
                </c:pt>
                <c:pt idx="257">
                  <c:v>0.17564916578894918</c:v>
                </c:pt>
                <c:pt idx="261">
                  <c:v>0.18954341294861166</c:v>
                </c:pt>
                <c:pt idx="264">
                  <c:v>0.19079012225691661</c:v>
                </c:pt>
                <c:pt idx="266">
                  <c:v>0.20256004237150671</c:v>
                </c:pt>
                <c:pt idx="267">
                  <c:v>0.20491402639442469</c:v>
                </c:pt>
                <c:pt idx="270">
                  <c:v>0.20771912233811096</c:v>
                </c:pt>
                <c:pt idx="273">
                  <c:v>0.22378690875238416</c:v>
                </c:pt>
                <c:pt idx="274">
                  <c:v>0.22395915148576839</c:v>
                </c:pt>
                <c:pt idx="275">
                  <c:v>0.22446767765099807</c:v>
                </c:pt>
                <c:pt idx="277">
                  <c:v>0.22521406282899648</c:v>
                </c:pt>
                <c:pt idx="279">
                  <c:v>0.23832091463604521</c:v>
                </c:pt>
                <c:pt idx="280">
                  <c:v>0.23872281434727516</c:v>
                </c:pt>
                <c:pt idx="281">
                  <c:v>0.23905089574419747</c:v>
                </c:pt>
                <c:pt idx="282">
                  <c:v>0.2402565948778872</c:v>
                </c:pt>
                <c:pt idx="283">
                  <c:v>0.24049445389065593</c:v>
                </c:pt>
                <c:pt idx="284">
                  <c:v>0.24053546406527126</c:v>
                </c:pt>
                <c:pt idx="285">
                  <c:v>0.24091275767173193</c:v>
                </c:pt>
                <c:pt idx="286">
                  <c:v>0.24150330418619226</c:v>
                </c:pt>
                <c:pt idx="287">
                  <c:v>0.24256136669126693</c:v>
                </c:pt>
                <c:pt idx="288">
                  <c:v>0.24270900331988199</c:v>
                </c:pt>
                <c:pt idx="290">
                  <c:v>0.24363583326618765</c:v>
                </c:pt>
                <c:pt idx="291">
                  <c:v>0.24645733327972008</c:v>
                </c:pt>
                <c:pt idx="292">
                  <c:v>0.25524991471723957</c:v>
                </c:pt>
                <c:pt idx="293">
                  <c:v>0.25612753245400699</c:v>
                </c:pt>
                <c:pt idx="294">
                  <c:v>0.25613573448893001</c:v>
                </c:pt>
                <c:pt idx="295">
                  <c:v>0.25673448303831337</c:v>
                </c:pt>
                <c:pt idx="296">
                  <c:v>0.2567754932129287</c:v>
                </c:pt>
                <c:pt idx="297">
                  <c:v>0.25835028391815607</c:v>
                </c:pt>
                <c:pt idx="298">
                  <c:v>0.2587521836293859</c:v>
                </c:pt>
                <c:pt idx="299">
                  <c:v>0.26876686827044138</c:v>
                </c:pt>
                <c:pt idx="300">
                  <c:v>0.27107984211874403</c:v>
                </c:pt>
                <c:pt idx="301">
                  <c:v>0.27121927671243606</c:v>
                </c:pt>
                <c:pt idx="302">
                  <c:v>0.27324517933843173</c:v>
                </c:pt>
                <c:pt idx="303">
                  <c:v>0.27333540172258541</c:v>
                </c:pt>
                <c:pt idx="304">
                  <c:v>0.27357326073535404</c:v>
                </c:pt>
                <c:pt idx="305">
                  <c:v>0.2752710819644274</c:v>
                </c:pt>
                <c:pt idx="307">
                  <c:v>0.275500738942273</c:v>
                </c:pt>
                <c:pt idx="308">
                  <c:v>0.27559096132642669</c:v>
                </c:pt>
                <c:pt idx="309">
                  <c:v>0.27559916336134971</c:v>
                </c:pt>
                <c:pt idx="310">
                  <c:v>0.27559916336134971</c:v>
                </c:pt>
                <c:pt idx="311">
                  <c:v>0.28931296575270493</c:v>
                </c:pt>
                <c:pt idx="312">
                  <c:v>0.28949341052101218</c:v>
                </c:pt>
                <c:pt idx="313">
                  <c:v>0.29078113000393246</c:v>
                </c:pt>
                <c:pt idx="314">
                  <c:v>0.29254456751239022</c:v>
                </c:pt>
                <c:pt idx="315">
                  <c:v>0.29299567943315852</c:v>
                </c:pt>
                <c:pt idx="316">
                  <c:v>0.29322533641100412</c:v>
                </c:pt>
                <c:pt idx="317">
                  <c:v>0.29439002537007863</c:v>
                </c:pt>
                <c:pt idx="318">
                  <c:v>0.29439002537007863</c:v>
                </c:pt>
                <c:pt idx="319">
                  <c:v>0.30356810244898191</c:v>
                </c:pt>
                <c:pt idx="320">
                  <c:v>0.3059220864719</c:v>
                </c:pt>
                <c:pt idx="321">
                  <c:v>0.30601230885605357</c:v>
                </c:pt>
                <c:pt idx="322">
                  <c:v>0.30739025072312753</c:v>
                </c:pt>
                <c:pt idx="324">
                  <c:v>0.30767732194543462</c:v>
                </c:pt>
                <c:pt idx="325">
                  <c:v>0.3078003524692805</c:v>
                </c:pt>
                <c:pt idx="326">
                  <c:v>0.3078003524692805</c:v>
                </c:pt>
                <c:pt idx="327">
                  <c:v>0.3078003524692805</c:v>
                </c:pt>
                <c:pt idx="328">
                  <c:v>0.30961300218727661</c:v>
                </c:pt>
                <c:pt idx="329">
                  <c:v>0.32385173481370755</c:v>
                </c:pt>
                <c:pt idx="330">
                  <c:v>0.32404858365186096</c:v>
                </c:pt>
                <c:pt idx="333">
                  <c:v>0.32890418832631207</c:v>
                </c:pt>
                <c:pt idx="334">
                  <c:v>0.33868921598952184</c:v>
                </c:pt>
                <c:pt idx="335">
                  <c:v>0.34292146600982043</c:v>
                </c:pt>
                <c:pt idx="336">
                  <c:v>0.35744726985855846</c:v>
                </c:pt>
                <c:pt idx="337">
                  <c:v>0.35744726985855846</c:v>
                </c:pt>
                <c:pt idx="338">
                  <c:v>0.35745547189348148</c:v>
                </c:pt>
                <c:pt idx="339">
                  <c:v>0.35745547189348148</c:v>
                </c:pt>
                <c:pt idx="340">
                  <c:v>0.35746367392840461</c:v>
                </c:pt>
                <c:pt idx="341">
                  <c:v>0.35746367392840461</c:v>
                </c:pt>
                <c:pt idx="342">
                  <c:v>0.35808702858255703</c:v>
                </c:pt>
                <c:pt idx="343">
                  <c:v>0.37434346180006062</c:v>
                </c:pt>
                <c:pt idx="344">
                  <c:v>0.38670392842911094</c:v>
                </c:pt>
                <c:pt idx="345">
                  <c:v>0.39155133106863904</c:v>
                </c:pt>
                <c:pt idx="346">
                  <c:v>0.39219929182756064</c:v>
                </c:pt>
                <c:pt idx="347">
                  <c:v>0.3925109691546369</c:v>
                </c:pt>
                <c:pt idx="348">
                  <c:v>0.39251917118956003</c:v>
                </c:pt>
                <c:pt idx="349">
                  <c:v>0.39315892991355861</c:v>
                </c:pt>
                <c:pt idx="350">
                  <c:v>0.39385610288201867</c:v>
                </c:pt>
                <c:pt idx="351">
                  <c:v>0.39437283108217136</c:v>
                </c:pt>
                <c:pt idx="352">
                  <c:v>0.40636420613968405</c:v>
                </c:pt>
                <c:pt idx="353">
                  <c:v>0.40701216689860575</c:v>
                </c:pt>
                <c:pt idx="354">
                  <c:v>0.40806202736875741</c:v>
                </c:pt>
                <c:pt idx="355">
                  <c:v>0.40903806952460142</c:v>
                </c:pt>
                <c:pt idx="356">
                  <c:v>0.40903806952460142</c:v>
                </c:pt>
                <c:pt idx="357">
                  <c:v>0.40903806952460142</c:v>
                </c:pt>
                <c:pt idx="358">
                  <c:v>0.40903806952460142</c:v>
                </c:pt>
                <c:pt idx="359">
                  <c:v>0.40922671632783181</c:v>
                </c:pt>
                <c:pt idx="360">
                  <c:v>0.40921851429290867</c:v>
                </c:pt>
                <c:pt idx="361">
                  <c:v>0.41098195180136643</c:v>
                </c:pt>
                <c:pt idx="362">
                  <c:v>0.41195799395721056</c:v>
                </c:pt>
                <c:pt idx="363">
                  <c:v>0.4129750462876699</c:v>
                </c:pt>
                <c:pt idx="364">
                  <c:v>0.4214477483631901</c:v>
                </c:pt>
                <c:pt idx="365">
                  <c:v>0.42334241843041687</c:v>
                </c:pt>
                <c:pt idx="366">
                  <c:v>0.42527809867225885</c:v>
                </c:pt>
                <c:pt idx="367">
                  <c:v>0.42528630070718187</c:v>
                </c:pt>
                <c:pt idx="368">
                  <c:v>0.42609830216456479</c:v>
                </c:pt>
                <c:pt idx="369">
                  <c:v>0.42666424257425584</c:v>
                </c:pt>
                <c:pt idx="370">
                  <c:v>0.43763856530130918</c:v>
                </c:pt>
                <c:pt idx="371">
                  <c:v>0.44216608857883788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0-431E-A3FC-BF50A0CDC53E}"/>
            </c:ext>
          </c:extLst>
        </c:ser>
        <c:ser>
          <c:idx val="5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0-431E-A3FC-BF50A0CD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5200"/>
        <c:axId val="1"/>
      </c:scatterChart>
      <c:valAx>
        <c:axId val="70020520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67073170731703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5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02439024390245E-2"/>
          <c:y val="0.91077052291540472"/>
          <c:w val="0.91006097560975607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384650517804265"/>
          <c:w val="0.80945121951219512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56604.5</c:v>
                </c:pt>
                <c:pt idx="386">
                  <c:v>56755</c:v>
                </c:pt>
                <c:pt idx="387">
                  <c:v>56901</c:v>
                </c:pt>
              </c:numCache>
            </c:numRef>
          </c:xVal>
          <c:yVal>
            <c:numRef>
              <c:f>'Active 2'!$H$21:$H$362600</c:f>
              <c:numCache>
                <c:formatCode>General</c:formatCode>
                <c:ptCount val="362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F-4D70-AABE-ABF9053A7D67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F-4D70-AABE-ABF9053A7D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F-4D70-AABE-ABF9053A7D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2'!$F$21:$F$429</c:f>
              <c:numCache>
                <c:formatCode>General</c:formatCode>
                <c:ptCount val="409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56604.5</c:v>
                </c:pt>
                <c:pt idx="386">
                  <c:v>56755</c:v>
                </c:pt>
                <c:pt idx="387">
                  <c:v>56901</c:v>
                </c:pt>
              </c:numCache>
            </c:numRef>
          </c:xVal>
          <c:yVal>
            <c:numRef>
              <c:f>'Active 2'!$K$21:$K$429</c:f>
              <c:numCache>
                <c:formatCode>General</c:formatCode>
                <c:ptCount val="409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0.28073960000619991</c:v>
                </c:pt>
                <c:pt idx="375">
                  <c:v>0.28177029530343134</c:v>
                </c:pt>
                <c:pt idx="376">
                  <c:v>0.28228253399720415</c:v>
                </c:pt>
                <c:pt idx="377">
                  <c:v>0.28251322950382018</c:v>
                </c:pt>
                <c:pt idx="378">
                  <c:v>0.43763217730884207</c:v>
                </c:pt>
                <c:pt idx="379">
                  <c:v>0.28516911499900743</c:v>
                </c:pt>
                <c:pt idx="380">
                  <c:v>0.28359093849576311</c:v>
                </c:pt>
                <c:pt idx="381">
                  <c:v>0.28342163399793208</c:v>
                </c:pt>
                <c:pt idx="382">
                  <c:v>0.28493866500502918</c:v>
                </c:pt>
                <c:pt idx="383">
                  <c:v>0.28416936050052755</c:v>
                </c:pt>
                <c:pt idx="384">
                  <c:v>0.29743898100423394</c:v>
                </c:pt>
                <c:pt idx="385">
                  <c:v>0.29970685944135766</c:v>
                </c:pt>
                <c:pt idx="386">
                  <c:v>0.30264620500383899</c:v>
                </c:pt>
                <c:pt idx="387">
                  <c:v>0.30560929099738132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F-4D70-AABE-ABF9053A7D67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0.14570955549819975</c:v>
                </c:pt>
                <c:pt idx="183">
                  <c:v>0.14594438978762003</c:v>
                </c:pt>
                <c:pt idx="184">
                  <c:v>0.14594438978762003</c:v>
                </c:pt>
                <c:pt idx="185">
                  <c:v>0.14597256990235047</c:v>
                </c:pt>
                <c:pt idx="186">
                  <c:v>0.14597256990235047</c:v>
                </c:pt>
                <c:pt idx="187">
                  <c:v>0.14599605333129251</c:v>
                </c:pt>
                <c:pt idx="188">
                  <c:v>0.14599605333129251</c:v>
                </c:pt>
                <c:pt idx="189">
                  <c:v>0.14601953676023449</c:v>
                </c:pt>
                <c:pt idx="190">
                  <c:v>0.14601953676023449</c:v>
                </c:pt>
                <c:pt idx="191">
                  <c:v>0.14602423344602289</c:v>
                </c:pt>
                <c:pt idx="192">
                  <c:v>0.14602423344602289</c:v>
                </c:pt>
                <c:pt idx="193">
                  <c:v>0.14703402089053003</c:v>
                </c:pt>
                <c:pt idx="194">
                  <c:v>0.14838666639759074</c:v>
                </c:pt>
                <c:pt idx="195">
                  <c:v>0.14840545314074438</c:v>
                </c:pt>
                <c:pt idx="196">
                  <c:v>0.14919919303898488</c:v>
                </c:pt>
                <c:pt idx="197">
                  <c:v>0.15379255174004519</c:v>
                </c:pt>
                <c:pt idx="198">
                  <c:v>0.15455811152355525</c:v>
                </c:pt>
                <c:pt idx="199">
                  <c:v>0.1545768982667089</c:v>
                </c:pt>
                <c:pt idx="200">
                  <c:v>0.15471779884036102</c:v>
                </c:pt>
                <c:pt idx="201">
                  <c:v>0.15617846812055508</c:v>
                </c:pt>
                <c:pt idx="202">
                  <c:v>0.15667162012833763</c:v>
                </c:pt>
                <c:pt idx="203">
                  <c:v>0.15713189533560135</c:v>
                </c:pt>
                <c:pt idx="204">
                  <c:v>0.16445872516551352</c:v>
                </c:pt>
                <c:pt idx="205">
                  <c:v>0.16526655512111921</c:v>
                </c:pt>
                <c:pt idx="206">
                  <c:v>0.16603211490462927</c:v>
                </c:pt>
                <c:pt idx="207">
                  <c:v>0.17326501101877334</c:v>
                </c:pt>
                <c:pt idx="208">
                  <c:v>0.17328849444771538</c:v>
                </c:pt>
                <c:pt idx="209">
                  <c:v>0.17428888852064572</c:v>
                </c:pt>
                <c:pt idx="210">
                  <c:v>0.17429358520643412</c:v>
                </c:pt>
                <c:pt idx="211">
                  <c:v>0.17436873217904858</c:v>
                </c:pt>
                <c:pt idx="212">
                  <c:v>0.17437342886483698</c:v>
                </c:pt>
                <c:pt idx="213">
                  <c:v>0.1747256802989674</c:v>
                </c:pt>
                <c:pt idx="214">
                  <c:v>0.17474916372790944</c:v>
                </c:pt>
                <c:pt idx="215">
                  <c:v>0.17475386041369784</c:v>
                </c:pt>
                <c:pt idx="216">
                  <c:v>0.17477734384263988</c:v>
                </c:pt>
                <c:pt idx="217">
                  <c:v>0.17596560534710637</c:v>
                </c:pt>
                <c:pt idx="220">
                  <c:v>0.1814184575474449</c:v>
                </c:pt>
                <c:pt idx="225">
                  <c:v>0.19191085359874221</c:v>
                </c:pt>
                <c:pt idx="226">
                  <c:v>0.19257308629490733</c:v>
                </c:pt>
                <c:pt idx="227">
                  <c:v>0.19354060356731884</c:v>
                </c:pt>
                <c:pt idx="228">
                  <c:v>0.19354530025310723</c:v>
                </c:pt>
                <c:pt idx="229">
                  <c:v>0.19356878368204927</c:v>
                </c:pt>
                <c:pt idx="230">
                  <c:v>0.19357348036783767</c:v>
                </c:pt>
                <c:pt idx="233">
                  <c:v>0.1938975516872376</c:v>
                </c:pt>
                <c:pt idx="240">
                  <c:v>0.20343652052348871</c:v>
                </c:pt>
                <c:pt idx="243">
                  <c:v>0.21126119904697183</c:v>
                </c:pt>
                <c:pt idx="244">
                  <c:v>0.21126119904697183</c:v>
                </c:pt>
                <c:pt idx="249">
                  <c:v>0.21376922925798025</c:v>
                </c:pt>
                <c:pt idx="251">
                  <c:v>0.21408390720580339</c:v>
                </c:pt>
                <c:pt idx="252">
                  <c:v>0.21963538980769837</c:v>
                </c:pt>
                <c:pt idx="255">
                  <c:v>0.22325183786477043</c:v>
                </c:pt>
                <c:pt idx="256">
                  <c:v>0.22338804175263416</c:v>
                </c:pt>
                <c:pt idx="257">
                  <c:v>0.22433207559610363</c:v>
                </c:pt>
                <c:pt idx="261">
                  <c:v>0.23228826132166214</c:v>
                </c:pt>
                <c:pt idx="264">
                  <c:v>0.23300215756149972</c:v>
                </c:pt>
                <c:pt idx="266">
                  <c:v>0.23974190166786125</c:v>
                </c:pt>
                <c:pt idx="267">
                  <c:v>0.24108985048913356</c:v>
                </c:pt>
                <c:pt idx="270">
                  <c:v>0.24269611702876814</c:v>
                </c:pt>
                <c:pt idx="273">
                  <c:v>0.25199555488981057</c:v>
                </c:pt>
                <c:pt idx="274">
                  <c:v>0.25228674940869167</c:v>
                </c:pt>
                <c:pt idx="276">
                  <c:v>0.25271414781543655</c:v>
                </c:pt>
                <c:pt idx="278">
                  <c:v>0.26021945170530814</c:v>
                </c:pt>
                <c:pt idx="279">
                  <c:v>0.26044958930894002</c:v>
                </c:pt>
                <c:pt idx="280">
                  <c:v>0.26063745674047623</c:v>
                </c:pt>
                <c:pt idx="281">
                  <c:v>0.26132786955137177</c:v>
                </c:pt>
                <c:pt idx="282">
                  <c:v>0.26146407343923556</c:v>
                </c:pt>
                <c:pt idx="283">
                  <c:v>0.26148755686817754</c:v>
                </c:pt>
                <c:pt idx="284">
                  <c:v>0.26170360441444418</c:v>
                </c:pt>
                <c:pt idx="285">
                  <c:v>0.26204176579120936</c:v>
                </c:pt>
                <c:pt idx="286">
                  <c:v>0.26264763825791365</c:v>
                </c:pt>
                <c:pt idx="287">
                  <c:v>0.26273217860210496</c:v>
                </c:pt>
                <c:pt idx="289">
                  <c:v>0.26326290409619474</c:v>
                </c:pt>
                <c:pt idx="290">
                  <c:v>0.26487856400740617</c:v>
                </c:pt>
                <c:pt idx="291">
                  <c:v>0.26991341117257656</c:v>
                </c:pt>
                <c:pt idx="292">
                  <c:v>0.27041595655193595</c:v>
                </c:pt>
                <c:pt idx="293">
                  <c:v>0.27042065323772435</c:v>
                </c:pt>
                <c:pt idx="294">
                  <c:v>0.27076351130027793</c:v>
                </c:pt>
                <c:pt idx="295">
                  <c:v>0.27078699472921997</c:v>
                </c:pt>
                <c:pt idx="296">
                  <c:v>0.27168875840059376</c:v>
                </c:pt>
                <c:pt idx="297">
                  <c:v>0.27191889600422564</c:v>
                </c:pt>
                <c:pt idx="298">
                  <c:v>0.27765354935186842</c:v>
                </c:pt>
                <c:pt idx="299">
                  <c:v>0.2789780147441987</c:v>
                </c:pt>
                <c:pt idx="300">
                  <c:v>0.27905785840260161</c:v>
                </c:pt>
                <c:pt idx="301">
                  <c:v>0.28021793979233772</c:v>
                </c:pt>
                <c:pt idx="302">
                  <c:v>0.28026960333601014</c:v>
                </c:pt>
                <c:pt idx="303">
                  <c:v>0.28040580722387393</c:v>
                </c:pt>
                <c:pt idx="304">
                  <c:v>0.28137802118207378</c:v>
                </c:pt>
                <c:pt idx="306">
                  <c:v>0.28150952838414917</c:v>
                </c:pt>
                <c:pt idx="307">
                  <c:v>0.28156119192782159</c:v>
                </c:pt>
                <c:pt idx="308">
                  <c:v>0.28156588861360998</c:v>
                </c:pt>
                <c:pt idx="309">
                  <c:v>0.28156588861360998</c:v>
                </c:pt>
                <c:pt idx="310">
                  <c:v>0.28941874725182359</c:v>
                </c:pt>
                <c:pt idx="311">
                  <c:v>0.28952207433916849</c:v>
                </c:pt>
                <c:pt idx="312">
                  <c:v>0.29025945400794811</c:v>
                </c:pt>
                <c:pt idx="313">
                  <c:v>0.29126924145245525</c:v>
                </c:pt>
                <c:pt idx="314">
                  <c:v>0.29152755917081752</c:v>
                </c:pt>
                <c:pt idx="315">
                  <c:v>0.29165906637289291</c:v>
                </c:pt>
                <c:pt idx="316">
                  <c:v>0.29232599575484641</c:v>
                </c:pt>
                <c:pt idx="317">
                  <c:v>0.29232599575484641</c:v>
                </c:pt>
                <c:pt idx="318">
                  <c:v>0.29758158715207189</c:v>
                </c:pt>
                <c:pt idx="319">
                  <c:v>0.29892953597334421</c:v>
                </c:pt>
                <c:pt idx="320">
                  <c:v>0.29898119951701668</c:v>
                </c:pt>
                <c:pt idx="321">
                  <c:v>0.29977024272946873</c:v>
                </c:pt>
                <c:pt idx="323">
                  <c:v>0.29993462673206295</c:v>
                </c:pt>
                <c:pt idx="324">
                  <c:v>0.30000507701888901</c:v>
                </c:pt>
                <c:pt idx="325">
                  <c:v>0.30000507701888901</c:v>
                </c:pt>
                <c:pt idx="326">
                  <c:v>0.30000507701888901</c:v>
                </c:pt>
                <c:pt idx="327">
                  <c:v>0.30104304457812658</c:v>
                </c:pt>
                <c:pt idx="328">
                  <c:v>0.30919649110679809</c:v>
                </c:pt>
                <c:pt idx="329">
                  <c:v>0.30930921156571983</c:v>
                </c:pt>
                <c:pt idx="332">
                  <c:v>0.31208964955245572</c:v>
                </c:pt>
                <c:pt idx="333">
                  <c:v>0.31769279569802317</c:v>
                </c:pt>
                <c:pt idx="334">
                  <c:v>0.32011628556484029</c:v>
                </c:pt>
                <c:pt idx="335">
                  <c:v>0.32843411609610601</c:v>
                </c:pt>
                <c:pt idx="336">
                  <c:v>0.32843411609610601</c:v>
                </c:pt>
                <c:pt idx="337">
                  <c:v>0.32843881278189441</c:v>
                </c:pt>
                <c:pt idx="338">
                  <c:v>0.32843881278189441</c:v>
                </c:pt>
                <c:pt idx="339">
                  <c:v>0.3284435094676828</c:v>
                </c:pt>
                <c:pt idx="340">
                  <c:v>0.3284435094676828</c:v>
                </c:pt>
                <c:pt idx="341">
                  <c:v>0.32880045758760162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5F-4D70-AABE-ABF9053A7D67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5F-4D70-AABE-ABF9053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3736"/>
        <c:axId val="1"/>
      </c:scatterChart>
      <c:valAx>
        <c:axId val="9131337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3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97560975609756E-2"/>
          <c:y val="0.91077052291540472"/>
          <c:w val="0.9100609756097559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2'!$G$21:$G$362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0.24074758699862286</c:v>
                </c:pt>
                <c:pt idx="274">
                  <c:v>0.24135070800548419</c:v>
                </c:pt>
                <c:pt idx="275">
                  <c:v>0.24255287049891194</c:v>
                </c:pt>
                <c:pt idx="276">
                  <c:v>0.2423439984995639</c:v>
                </c:pt>
                <c:pt idx="277">
                  <c:v>0.24274928199884016</c:v>
                </c:pt>
                <c:pt idx="278">
                  <c:v>0.25189540749852313</c:v>
                </c:pt>
                <c:pt idx="279">
                  <c:v>0.25219948699668748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6">
                  <c:v>0.25616498100134777</c:v>
                </c:pt>
                <c:pt idx="287">
                  <c:v>0.25531749999208841</c:v>
                </c:pt>
                <c:pt idx="288">
                  <c:v>0.25592253800277831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7">
                  <c:v>0.26745789800042985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4">
                  <c:v>0.28447863499604864</c:v>
                </c:pt>
                <c:pt idx="305">
                  <c:v>0.28333810900221579</c:v>
                </c:pt>
                <c:pt idx="306">
                  <c:v>0.28340810900408542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4">
                  <c:v>0.29981161050091032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8">
                  <c:v>0.32718808149365941</c:v>
                </c:pt>
                <c:pt idx="329">
                  <c:v>0.32792477349721594</c:v>
                </c:pt>
                <c:pt idx="331">
                  <c:v>0.32442189800349297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D-4434-AE7C-D2740D905E06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D-4434-AE7C-D2740D905E06}"/>
            </c:ext>
          </c:extLst>
        </c:ser>
        <c:ser>
          <c:idx val="2"/>
          <c:order val="2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D-4434-AE7C-D2740D905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000"/>
        <c:axId val="1"/>
      </c:scatterChart>
      <c:valAx>
        <c:axId val="913138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42119077220611"/>
          <c:y val="0.91185410334346506"/>
          <c:w val="0.7855268683519822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4375"/>
          <c:w val="0.83441981747066496"/>
          <c:h val="0.53437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56604.5</c:v>
                </c:pt>
                <c:pt idx="386">
                  <c:v>56755</c:v>
                </c:pt>
                <c:pt idx="387">
                  <c:v>56901</c:v>
                </c:pt>
              </c:numCache>
            </c:numRef>
          </c:xVal>
          <c:yVal>
            <c:numRef>
              <c:f>'Active 2'!$H$21:$H$600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1-4059-9A7B-6CC922377B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31-4059-9A7B-6CC922377B63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31-4059-9A7B-6CC922377B63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2'!$F$21:$F$438</c:f>
              <c:numCache>
                <c:formatCode>General</c:formatCode>
                <c:ptCount val="418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56604.5</c:v>
                </c:pt>
                <c:pt idx="386">
                  <c:v>56755</c:v>
                </c:pt>
                <c:pt idx="387">
                  <c:v>56901</c:v>
                </c:pt>
              </c:numCache>
            </c:numRef>
          </c:xVal>
          <c:yVal>
            <c:numRef>
              <c:f>'Active 2'!$K$21:$K$438</c:f>
              <c:numCache>
                <c:formatCode>General</c:formatCode>
                <c:ptCount val="418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0.28073960000619991</c:v>
                </c:pt>
                <c:pt idx="375">
                  <c:v>0.28177029530343134</c:v>
                </c:pt>
                <c:pt idx="376">
                  <c:v>0.28228253399720415</c:v>
                </c:pt>
                <c:pt idx="377">
                  <c:v>0.28251322950382018</c:v>
                </c:pt>
                <c:pt idx="378">
                  <c:v>0.43763217730884207</c:v>
                </c:pt>
                <c:pt idx="379">
                  <c:v>0.28516911499900743</c:v>
                </c:pt>
                <c:pt idx="380">
                  <c:v>0.28359093849576311</c:v>
                </c:pt>
                <c:pt idx="381">
                  <c:v>0.28342163399793208</c:v>
                </c:pt>
                <c:pt idx="382">
                  <c:v>0.28493866500502918</c:v>
                </c:pt>
                <c:pt idx="383">
                  <c:v>0.28416936050052755</c:v>
                </c:pt>
                <c:pt idx="384">
                  <c:v>0.29743898100423394</c:v>
                </c:pt>
                <c:pt idx="385">
                  <c:v>0.29970685944135766</c:v>
                </c:pt>
                <c:pt idx="386">
                  <c:v>0.30264620500383899</c:v>
                </c:pt>
                <c:pt idx="387">
                  <c:v>0.30560929099738132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31-4059-9A7B-6CC922377B63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2'!$L$21:$L$362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31-4059-9A7B-6CC922377B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2'!$M$21:$M$362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31-4059-9A7B-6CC922377B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2'!$N$21:$N$362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31-4059-9A7B-6CC922377B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0.14570955549819975</c:v>
                </c:pt>
                <c:pt idx="183">
                  <c:v>0.14594438978762003</c:v>
                </c:pt>
                <c:pt idx="184">
                  <c:v>0.14594438978762003</c:v>
                </c:pt>
                <c:pt idx="185">
                  <c:v>0.14597256990235047</c:v>
                </c:pt>
                <c:pt idx="186">
                  <c:v>0.14597256990235047</c:v>
                </c:pt>
                <c:pt idx="187">
                  <c:v>0.14599605333129251</c:v>
                </c:pt>
                <c:pt idx="188">
                  <c:v>0.14599605333129251</c:v>
                </c:pt>
                <c:pt idx="189">
                  <c:v>0.14601953676023449</c:v>
                </c:pt>
                <c:pt idx="190">
                  <c:v>0.14601953676023449</c:v>
                </c:pt>
                <c:pt idx="191">
                  <c:v>0.14602423344602289</c:v>
                </c:pt>
                <c:pt idx="192">
                  <c:v>0.14602423344602289</c:v>
                </c:pt>
                <c:pt idx="193">
                  <c:v>0.14703402089053003</c:v>
                </c:pt>
                <c:pt idx="194">
                  <c:v>0.14838666639759074</c:v>
                </c:pt>
                <c:pt idx="195">
                  <c:v>0.14840545314074438</c:v>
                </c:pt>
                <c:pt idx="196">
                  <c:v>0.14919919303898488</c:v>
                </c:pt>
                <c:pt idx="197">
                  <c:v>0.15379255174004519</c:v>
                </c:pt>
                <c:pt idx="198">
                  <c:v>0.15455811152355525</c:v>
                </c:pt>
                <c:pt idx="199">
                  <c:v>0.1545768982667089</c:v>
                </c:pt>
                <c:pt idx="200">
                  <c:v>0.15471779884036102</c:v>
                </c:pt>
                <c:pt idx="201">
                  <c:v>0.15617846812055508</c:v>
                </c:pt>
                <c:pt idx="202">
                  <c:v>0.15667162012833763</c:v>
                </c:pt>
                <c:pt idx="203">
                  <c:v>0.15713189533560135</c:v>
                </c:pt>
                <c:pt idx="204">
                  <c:v>0.16445872516551352</c:v>
                </c:pt>
                <c:pt idx="205">
                  <c:v>0.16526655512111921</c:v>
                </c:pt>
                <c:pt idx="206">
                  <c:v>0.16603211490462927</c:v>
                </c:pt>
                <c:pt idx="207">
                  <c:v>0.17326501101877334</c:v>
                </c:pt>
                <c:pt idx="208">
                  <c:v>0.17328849444771538</c:v>
                </c:pt>
                <c:pt idx="209">
                  <c:v>0.17428888852064572</c:v>
                </c:pt>
                <c:pt idx="210">
                  <c:v>0.17429358520643412</c:v>
                </c:pt>
                <c:pt idx="211">
                  <c:v>0.17436873217904858</c:v>
                </c:pt>
                <c:pt idx="212">
                  <c:v>0.17437342886483698</c:v>
                </c:pt>
                <c:pt idx="213">
                  <c:v>0.1747256802989674</c:v>
                </c:pt>
                <c:pt idx="214">
                  <c:v>0.17474916372790944</c:v>
                </c:pt>
                <c:pt idx="215">
                  <c:v>0.17475386041369784</c:v>
                </c:pt>
                <c:pt idx="216">
                  <c:v>0.17477734384263988</c:v>
                </c:pt>
                <c:pt idx="217">
                  <c:v>0.17596560534710637</c:v>
                </c:pt>
                <c:pt idx="220">
                  <c:v>0.1814184575474449</c:v>
                </c:pt>
                <c:pt idx="225">
                  <c:v>0.19191085359874221</c:v>
                </c:pt>
                <c:pt idx="226">
                  <c:v>0.19257308629490733</c:v>
                </c:pt>
                <c:pt idx="227">
                  <c:v>0.19354060356731884</c:v>
                </c:pt>
                <c:pt idx="228">
                  <c:v>0.19354530025310723</c:v>
                </c:pt>
                <c:pt idx="229">
                  <c:v>0.19356878368204927</c:v>
                </c:pt>
                <c:pt idx="230">
                  <c:v>0.19357348036783767</c:v>
                </c:pt>
                <c:pt idx="233">
                  <c:v>0.1938975516872376</c:v>
                </c:pt>
                <c:pt idx="240">
                  <c:v>0.20343652052348871</c:v>
                </c:pt>
                <c:pt idx="243">
                  <c:v>0.21126119904697183</c:v>
                </c:pt>
                <c:pt idx="244">
                  <c:v>0.21126119904697183</c:v>
                </c:pt>
                <c:pt idx="249">
                  <c:v>0.21376922925798025</c:v>
                </c:pt>
                <c:pt idx="251">
                  <c:v>0.21408390720580339</c:v>
                </c:pt>
                <c:pt idx="252">
                  <c:v>0.21963538980769837</c:v>
                </c:pt>
                <c:pt idx="255">
                  <c:v>0.22325183786477043</c:v>
                </c:pt>
                <c:pt idx="256">
                  <c:v>0.22338804175263416</c:v>
                </c:pt>
                <c:pt idx="257">
                  <c:v>0.22433207559610363</c:v>
                </c:pt>
                <c:pt idx="261">
                  <c:v>0.23228826132166214</c:v>
                </c:pt>
                <c:pt idx="264">
                  <c:v>0.23300215756149972</c:v>
                </c:pt>
                <c:pt idx="266">
                  <c:v>0.23974190166786125</c:v>
                </c:pt>
                <c:pt idx="267">
                  <c:v>0.24108985048913356</c:v>
                </c:pt>
                <c:pt idx="270">
                  <c:v>0.24269611702876814</c:v>
                </c:pt>
                <c:pt idx="273">
                  <c:v>0.25199555488981057</c:v>
                </c:pt>
                <c:pt idx="274">
                  <c:v>0.25228674940869167</c:v>
                </c:pt>
                <c:pt idx="276">
                  <c:v>0.25271414781543655</c:v>
                </c:pt>
                <c:pt idx="278">
                  <c:v>0.26021945170530814</c:v>
                </c:pt>
                <c:pt idx="279">
                  <c:v>0.26044958930894002</c:v>
                </c:pt>
                <c:pt idx="280">
                  <c:v>0.26063745674047623</c:v>
                </c:pt>
                <c:pt idx="281">
                  <c:v>0.26132786955137177</c:v>
                </c:pt>
                <c:pt idx="282">
                  <c:v>0.26146407343923556</c:v>
                </c:pt>
                <c:pt idx="283">
                  <c:v>0.26148755686817754</c:v>
                </c:pt>
                <c:pt idx="284">
                  <c:v>0.26170360441444418</c:v>
                </c:pt>
                <c:pt idx="285">
                  <c:v>0.26204176579120936</c:v>
                </c:pt>
                <c:pt idx="286">
                  <c:v>0.26264763825791365</c:v>
                </c:pt>
                <c:pt idx="287">
                  <c:v>0.26273217860210496</c:v>
                </c:pt>
                <c:pt idx="289">
                  <c:v>0.26326290409619474</c:v>
                </c:pt>
                <c:pt idx="290">
                  <c:v>0.26487856400740617</c:v>
                </c:pt>
                <c:pt idx="291">
                  <c:v>0.26991341117257656</c:v>
                </c:pt>
                <c:pt idx="292">
                  <c:v>0.27041595655193595</c:v>
                </c:pt>
                <c:pt idx="293">
                  <c:v>0.27042065323772435</c:v>
                </c:pt>
                <c:pt idx="294">
                  <c:v>0.27076351130027793</c:v>
                </c:pt>
                <c:pt idx="295">
                  <c:v>0.27078699472921997</c:v>
                </c:pt>
                <c:pt idx="296">
                  <c:v>0.27168875840059376</c:v>
                </c:pt>
                <c:pt idx="297">
                  <c:v>0.27191889600422564</c:v>
                </c:pt>
                <c:pt idx="298">
                  <c:v>0.27765354935186842</c:v>
                </c:pt>
                <c:pt idx="299">
                  <c:v>0.2789780147441987</c:v>
                </c:pt>
                <c:pt idx="300">
                  <c:v>0.27905785840260161</c:v>
                </c:pt>
                <c:pt idx="301">
                  <c:v>0.28021793979233772</c:v>
                </c:pt>
                <c:pt idx="302">
                  <c:v>0.28026960333601014</c:v>
                </c:pt>
                <c:pt idx="303">
                  <c:v>0.28040580722387393</c:v>
                </c:pt>
                <c:pt idx="304">
                  <c:v>0.28137802118207378</c:v>
                </c:pt>
                <c:pt idx="306">
                  <c:v>0.28150952838414917</c:v>
                </c:pt>
                <c:pt idx="307">
                  <c:v>0.28156119192782159</c:v>
                </c:pt>
                <c:pt idx="308">
                  <c:v>0.28156588861360998</c:v>
                </c:pt>
                <c:pt idx="309">
                  <c:v>0.28156588861360998</c:v>
                </c:pt>
                <c:pt idx="310">
                  <c:v>0.28941874725182359</c:v>
                </c:pt>
                <c:pt idx="311">
                  <c:v>0.28952207433916849</c:v>
                </c:pt>
                <c:pt idx="312">
                  <c:v>0.29025945400794811</c:v>
                </c:pt>
                <c:pt idx="313">
                  <c:v>0.29126924145245525</c:v>
                </c:pt>
                <c:pt idx="314">
                  <c:v>0.29152755917081752</c:v>
                </c:pt>
                <c:pt idx="315">
                  <c:v>0.29165906637289291</c:v>
                </c:pt>
                <c:pt idx="316">
                  <c:v>0.29232599575484641</c:v>
                </c:pt>
                <c:pt idx="317">
                  <c:v>0.29232599575484641</c:v>
                </c:pt>
                <c:pt idx="318">
                  <c:v>0.29758158715207189</c:v>
                </c:pt>
                <c:pt idx="319">
                  <c:v>0.29892953597334421</c:v>
                </c:pt>
                <c:pt idx="320">
                  <c:v>0.29898119951701668</c:v>
                </c:pt>
                <c:pt idx="321">
                  <c:v>0.29977024272946873</c:v>
                </c:pt>
                <c:pt idx="323">
                  <c:v>0.29993462673206295</c:v>
                </c:pt>
                <c:pt idx="324">
                  <c:v>0.30000507701888901</c:v>
                </c:pt>
                <c:pt idx="325">
                  <c:v>0.30000507701888901</c:v>
                </c:pt>
                <c:pt idx="326">
                  <c:v>0.30000507701888901</c:v>
                </c:pt>
                <c:pt idx="327">
                  <c:v>0.30104304457812658</c:v>
                </c:pt>
                <c:pt idx="328">
                  <c:v>0.30919649110679809</c:v>
                </c:pt>
                <c:pt idx="329">
                  <c:v>0.30930921156571983</c:v>
                </c:pt>
                <c:pt idx="332">
                  <c:v>0.31208964955245572</c:v>
                </c:pt>
                <c:pt idx="333">
                  <c:v>0.31769279569802317</c:v>
                </c:pt>
                <c:pt idx="334">
                  <c:v>0.32011628556484029</c:v>
                </c:pt>
                <c:pt idx="335">
                  <c:v>0.32843411609610601</c:v>
                </c:pt>
                <c:pt idx="336">
                  <c:v>0.32843411609610601</c:v>
                </c:pt>
                <c:pt idx="337">
                  <c:v>0.32843881278189441</c:v>
                </c:pt>
                <c:pt idx="338">
                  <c:v>0.32843881278189441</c:v>
                </c:pt>
                <c:pt idx="339">
                  <c:v>0.3284435094676828</c:v>
                </c:pt>
                <c:pt idx="340">
                  <c:v>0.3284435094676828</c:v>
                </c:pt>
                <c:pt idx="341">
                  <c:v>0.32880045758760162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31-4059-9A7B-6CC922377B63}"/>
            </c:ext>
          </c:extLst>
        </c:ser>
        <c:ser>
          <c:idx val="8"/>
          <c:order val="8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31-4059-9A7B-6CC922377B63}"/>
            </c:ext>
          </c:extLst>
        </c:ser>
        <c:ser>
          <c:idx val="9"/>
          <c:order val="9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31-4059-9A7B-6CC92237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984"/>
        <c:axId val="1"/>
      </c:scatterChart>
      <c:valAx>
        <c:axId val="913138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312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9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625"/>
          <c:w val="0.90873533246414606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1884057971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0869624291282526"/>
          <c:w val="0.8476499189627229"/>
          <c:h val="0.63478440552651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00-411D-8683-4D8AE3F0E01B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00-411D-8683-4D8AE3F0E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9640"/>
        <c:axId val="1"/>
      </c:scatterChart>
      <c:valAx>
        <c:axId val="913139640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72488112898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79831868842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9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0520260172422797"/>
          <c:w val="0.84798686467430862"/>
          <c:h val="0.67341135495415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E8-4F8E-8174-2AF8C730D54E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E8-4F8E-8174-2AF8C730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25912"/>
        <c:axId val="1"/>
      </c:scatterChart>
      <c:valAx>
        <c:axId val="58222591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225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880597014925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1492537313432836"/>
          <c:w val="0.84789777997601257"/>
          <c:h val="0.62388059701492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2'!$U$24:$U$362</c:f>
              <c:numCache>
                <c:formatCode>General</c:formatCode>
                <c:ptCount val="339"/>
                <c:pt idx="0">
                  <c:v>5.2121153033575784E-3</c:v>
                </c:pt>
                <c:pt idx="1">
                  <c:v>4.027908855897544E-3</c:v>
                </c:pt>
                <c:pt idx="2">
                  <c:v>4.0268303732968747E-3</c:v>
                </c:pt>
                <c:pt idx="3">
                  <c:v>-8.2716415357806834E-3</c:v>
                </c:pt>
                <c:pt idx="4">
                  <c:v>-8.2716415357806834E-3</c:v>
                </c:pt>
                <c:pt idx="5">
                  <c:v>-7.2716415392149354E-3</c:v>
                </c:pt>
                <c:pt idx="6">
                  <c:v>-6.2716415426491874E-3</c:v>
                </c:pt>
                <c:pt idx="7">
                  <c:v>8.4722930506606477E-4</c:v>
                </c:pt>
                <c:pt idx="8">
                  <c:v>1.4472293044607051E-3</c:v>
                </c:pt>
                <c:pt idx="9">
                  <c:v>-2.2142195467560167E-4</c:v>
                </c:pt>
                <c:pt idx="10">
                  <c:v>1.2735320426832225E-2</c:v>
                </c:pt>
                <c:pt idx="11">
                  <c:v>7.8726264004537851E-4</c:v>
                </c:pt>
                <c:pt idx="12">
                  <c:v>4.4393431777198537E-4</c:v>
                </c:pt>
                <c:pt idx="13">
                  <c:v>2.3193747036263251E-4</c:v>
                </c:pt>
                <c:pt idx="14">
                  <c:v>1.5645961121315667E-3</c:v>
                </c:pt>
                <c:pt idx="15">
                  <c:v>-1.5073923281595595E-2</c:v>
                </c:pt>
                <c:pt idx="16">
                  <c:v>1.7211072899426803E-3</c:v>
                </c:pt>
                <c:pt idx="17">
                  <c:v>1.4545673859701045E-3</c:v>
                </c:pt>
                <c:pt idx="18">
                  <c:v>1.2307786028035498E-3</c:v>
                </c:pt>
                <c:pt idx="19">
                  <c:v>1.2630778605853632E-2</c:v>
                </c:pt>
                <c:pt idx="20">
                  <c:v>4.0627307996076159E-3</c:v>
                </c:pt>
                <c:pt idx="21">
                  <c:v>4.420942880191416E-4</c:v>
                </c:pt>
                <c:pt idx="22">
                  <c:v>2.8738385221050763E-3</c:v>
                </c:pt>
                <c:pt idx="23">
                  <c:v>9.4959791979596156E-4</c:v>
                </c:pt>
                <c:pt idx="24">
                  <c:v>-3.1716778518395876E-2</c:v>
                </c:pt>
                <c:pt idx="25">
                  <c:v>5.2339872342045575E-3</c:v>
                </c:pt>
                <c:pt idx="26">
                  <c:v>5.8786566148009024E-5</c:v>
                </c:pt>
                <c:pt idx="27">
                  <c:v>-1.3232484679284989E-2</c:v>
                </c:pt>
                <c:pt idx="28">
                  <c:v>5.8584028635369108E-3</c:v>
                </c:pt>
                <c:pt idx="29">
                  <c:v>1.6319291434213144E-2</c:v>
                </c:pt>
                <c:pt idx="30">
                  <c:v>8.0772135295628569E-3</c:v>
                </c:pt>
                <c:pt idx="31">
                  <c:v>1.0900524897062679E-2</c:v>
                </c:pt>
                <c:pt idx="32">
                  <c:v>-4.1698492751774318E-4</c:v>
                </c:pt>
                <c:pt idx="33">
                  <c:v>-6.8621476722960633E-4</c:v>
                </c:pt>
                <c:pt idx="34">
                  <c:v>5.0609615811514439E-4</c:v>
                </c:pt>
                <c:pt idx="35">
                  <c:v>2.0368648563093648E-3</c:v>
                </c:pt>
                <c:pt idx="36">
                  <c:v>1.9070703129176868E-4</c:v>
                </c:pt>
                <c:pt idx="37">
                  <c:v>-1.1381160190492732E-3</c:v>
                </c:pt>
                <c:pt idx="38">
                  <c:v>-2.0767916421997323E-4</c:v>
                </c:pt>
                <c:pt idx="39">
                  <c:v>-1.2740664014536595E-2</c:v>
                </c:pt>
                <c:pt idx="40">
                  <c:v>-2.2961249530309858E-3</c:v>
                </c:pt>
                <c:pt idx="41">
                  <c:v>-2.424032213225405E-2</c:v>
                </c:pt>
                <c:pt idx="42">
                  <c:v>-4.1503806931730211E-3</c:v>
                </c:pt>
                <c:pt idx="43">
                  <c:v>1.8496193080493398E-3</c:v>
                </c:pt>
                <c:pt idx="44">
                  <c:v>-4.5649942132369951E-3</c:v>
                </c:pt>
                <c:pt idx="45">
                  <c:v>-5.3572557512989172E-3</c:v>
                </c:pt>
                <c:pt idx="46">
                  <c:v>-7.0945039836922859E-4</c:v>
                </c:pt>
                <c:pt idx="47">
                  <c:v>1.2387841106034045E-2</c:v>
                </c:pt>
                <c:pt idx="48">
                  <c:v>1.3740954383977533E-2</c:v>
                </c:pt>
                <c:pt idx="49">
                  <c:v>8.1748851385801818E-3</c:v>
                </c:pt>
                <c:pt idx="50">
                  <c:v>5.982074922755147E-3</c:v>
                </c:pt>
                <c:pt idx="51">
                  <c:v>-4.1444631342086452E-3</c:v>
                </c:pt>
                <c:pt idx="52">
                  <c:v>-8.1007191638263476E-3</c:v>
                </c:pt>
                <c:pt idx="55">
                  <c:v>1.1752444397733194E-2</c:v>
                </c:pt>
                <c:pt idx="56">
                  <c:v>-8.6569372421888592E-3</c:v>
                </c:pt>
                <c:pt idx="57">
                  <c:v>-1.2135949650105966E-2</c:v>
                </c:pt>
                <c:pt idx="58">
                  <c:v>-2.3349665146127352E-3</c:v>
                </c:pt>
                <c:pt idx="59">
                  <c:v>-3.9061146703222686E-3</c:v>
                </c:pt>
                <c:pt idx="60">
                  <c:v>-2.1618567089443617E-3</c:v>
                </c:pt>
                <c:pt idx="61">
                  <c:v>-2.6809601715467556E-3</c:v>
                </c:pt>
                <c:pt idx="62">
                  <c:v>-2.6367191353197511E-3</c:v>
                </c:pt>
                <c:pt idx="63">
                  <c:v>-2.4117135041603031E-3</c:v>
                </c:pt>
                <c:pt idx="64">
                  <c:v>-4.6828689441323311E-3</c:v>
                </c:pt>
                <c:pt idx="65">
                  <c:v>-3.7622470959367653E-3</c:v>
                </c:pt>
                <c:pt idx="66">
                  <c:v>-3.6182064655729297E-3</c:v>
                </c:pt>
                <c:pt idx="67">
                  <c:v>-4.1453605718199601E-3</c:v>
                </c:pt>
                <c:pt idx="68">
                  <c:v>-3.8387877006140977E-3</c:v>
                </c:pt>
                <c:pt idx="69">
                  <c:v>-1.4585040006501411E-2</c:v>
                </c:pt>
                <c:pt idx="70">
                  <c:v>-1.2336106471310393E-3</c:v>
                </c:pt>
                <c:pt idx="71">
                  <c:v>-2.4645961734517583E-2</c:v>
                </c:pt>
                <c:pt idx="72">
                  <c:v>-1.314002839746032E-2</c:v>
                </c:pt>
                <c:pt idx="73">
                  <c:v>-1.5125176440324888E-2</c:v>
                </c:pt>
                <c:pt idx="74">
                  <c:v>-1.317782315549677E-2</c:v>
                </c:pt>
                <c:pt idx="75">
                  <c:v>-8.8848208014749783E-3</c:v>
                </c:pt>
                <c:pt idx="76">
                  <c:v>-1.1498718113845736E-2</c:v>
                </c:pt>
                <c:pt idx="77">
                  <c:v>-4.188434197965784E-3</c:v>
                </c:pt>
                <c:pt idx="78">
                  <c:v>-8.0361390078883092E-3</c:v>
                </c:pt>
                <c:pt idx="79">
                  <c:v>-1.9056314345961396E-2</c:v>
                </c:pt>
                <c:pt idx="80">
                  <c:v>-2.3691963327984063E-2</c:v>
                </c:pt>
                <c:pt idx="81">
                  <c:v>1.6999207563559993E-3</c:v>
                </c:pt>
                <c:pt idx="82">
                  <c:v>4.2233387864616771E-3</c:v>
                </c:pt>
                <c:pt idx="83">
                  <c:v>-1.006881460797104E-2</c:v>
                </c:pt>
                <c:pt idx="84">
                  <c:v>-4.3074654559180151E-3</c:v>
                </c:pt>
                <c:pt idx="85">
                  <c:v>-4.8147449013355159E-3</c:v>
                </c:pt>
                <c:pt idx="86">
                  <c:v>-8.7029694905709012E-3</c:v>
                </c:pt>
                <c:pt idx="87">
                  <c:v>8.3062768918960583E-3</c:v>
                </c:pt>
                <c:pt idx="88">
                  <c:v>-1.5976225852098236E-2</c:v>
                </c:pt>
                <c:pt idx="89">
                  <c:v>-2.0569833463975257E-2</c:v>
                </c:pt>
                <c:pt idx="90">
                  <c:v>2.095793430636414E-4</c:v>
                </c:pt>
                <c:pt idx="91">
                  <c:v>-1.7143755013001485E-2</c:v>
                </c:pt>
                <c:pt idx="92">
                  <c:v>-2.5263678945001811E-2</c:v>
                </c:pt>
                <c:pt idx="93">
                  <c:v>-7.2636789486106856E-3</c:v>
                </c:pt>
                <c:pt idx="94">
                  <c:v>-9.4403753653219125E-3</c:v>
                </c:pt>
                <c:pt idx="95">
                  <c:v>-1.2051849910381336E-2</c:v>
                </c:pt>
                <c:pt idx="96">
                  <c:v>1.2697619973945612E-2</c:v>
                </c:pt>
                <c:pt idx="97">
                  <c:v>-9.3800786975078709E-3</c:v>
                </c:pt>
                <c:pt idx="98">
                  <c:v>5.0743885184843518E-3</c:v>
                </c:pt>
                <c:pt idx="99">
                  <c:v>7.305855344887778E-3</c:v>
                </c:pt>
                <c:pt idx="100">
                  <c:v>-8.1654118276295179E-3</c:v>
                </c:pt>
                <c:pt idx="101">
                  <c:v>-1.7788683254288951E-2</c:v>
                </c:pt>
                <c:pt idx="102">
                  <c:v>-1.4788683257315749E-2</c:v>
                </c:pt>
                <c:pt idx="103">
                  <c:v>5.0485465699362173E-3</c:v>
                </c:pt>
                <c:pt idx="104">
                  <c:v>-1.552713134573732E-2</c:v>
                </c:pt>
                <c:pt idx="107">
                  <c:v>-1.5028584921465422E-2</c:v>
                </c:pt>
                <c:pt idx="110">
                  <c:v>1.1099341983010907E-2</c:v>
                </c:pt>
                <c:pt idx="112">
                  <c:v>-2.6360921054962294E-3</c:v>
                </c:pt>
                <c:pt idx="114">
                  <c:v>-8.1986333444295789E-3</c:v>
                </c:pt>
                <c:pt idx="115">
                  <c:v>1.1800607189962453E-2</c:v>
                </c:pt>
                <c:pt idx="116">
                  <c:v>1.088785795316069E-2</c:v>
                </c:pt>
                <c:pt idx="117">
                  <c:v>2.5022473639862985E-4</c:v>
                </c:pt>
                <c:pt idx="118">
                  <c:v>-1.7506101307940558E-3</c:v>
                </c:pt>
                <c:pt idx="119">
                  <c:v>2.7841828211011277E-3</c:v>
                </c:pt>
                <c:pt idx="120">
                  <c:v>-1.2125523768314675E-2</c:v>
                </c:pt>
                <c:pt idx="121">
                  <c:v>4.1337961053161676E-3</c:v>
                </c:pt>
                <c:pt idx="122">
                  <c:v>4.678341939688635E-3</c:v>
                </c:pt>
                <c:pt idx="123">
                  <c:v>2.040242671078607E-3</c:v>
                </c:pt>
                <c:pt idx="124">
                  <c:v>4.5654604020028827E-3</c:v>
                </c:pt>
                <c:pt idx="125">
                  <c:v>-4.0193927329510437E-3</c:v>
                </c:pt>
                <c:pt idx="126">
                  <c:v>3.0699108038111378E-3</c:v>
                </c:pt>
                <c:pt idx="127">
                  <c:v>1.1978082342657584E-2</c:v>
                </c:pt>
                <c:pt idx="128">
                  <c:v>-1.2262171173946235E-3</c:v>
                </c:pt>
                <c:pt idx="129">
                  <c:v>-4.2591031058128448E-4</c:v>
                </c:pt>
                <c:pt idx="130">
                  <c:v>-1.2564332831699332E-4</c:v>
                </c:pt>
                <c:pt idx="131">
                  <c:v>5.8714223498659845E-3</c:v>
                </c:pt>
                <c:pt idx="132">
                  <c:v>7.0960553133180282E-3</c:v>
                </c:pt>
                <c:pt idx="133">
                  <c:v>7.4548780792636077E-3</c:v>
                </c:pt>
                <c:pt idx="134">
                  <c:v>-8.8132989051715876E-3</c:v>
                </c:pt>
                <c:pt idx="135">
                  <c:v>4.6865570822898772E-3</c:v>
                </c:pt>
                <c:pt idx="136">
                  <c:v>9.0349820802802933E-3</c:v>
                </c:pt>
                <c:pt idx="137">
                  <c:v>-5.9834524027272545E-3</c:v>
                </c:pt>
                <c:pt idx="138">
                  <c:v>7.2504682442919854E-4</c:v>
                </c:pt>
                <c:pt idx="139">
                  <c:v>-9.200879135021503E-3</c:v>
                </c:pt>
                <c:pt idx="140">
                  <c:v>6.8782649435361609E-4</c:v>
                </c:pt>
                <c:pt idx="141">
                  <c:v>-8.1791348392875329E-3</c:v>
                </c:pt>
                <c:pt idx="142">
                  <c:v>-1.0471595992035607E-2</c:v>
                </c:pt>
                <c:pt idx="143">
                  <c:v>-6.4032643475223361E-3</c:v>
                </c:pt>
                <c:pt idx="144">
                  <c:v>2.3668157823503594E-3</c:v>
                </c:pt>
                <c:pt idx="145">
                  <c:v>-4.9214040998660641E-3</c:v>
                </c:pt>
                <c:pt idx="146">
                  <c:v>1.4850713102511709E-2</c:v>
                </c:pt>
                <c:pt idx="147">
                  <c:v>-8.081879086430932E-3</c:v>
                </c:pt>
                <c:pt idx="148">
                  <c:v>-7.0276712807108843E-3</c:v>
                </c:pt>
                <c:pt idx="149">
                  <c:v>-6.2699531468948799E-4</c:v>
                </c:pt>
                <c:pt idx="150">
                  <c:v>-6.920256153882462E-3</c:v>
                </c:pt>
                <c:pt idx="151">
                  <c:v>-1.0401729020929035E-2</c:v>
                </c:pt>
                <c:pt idx="152">
                  <c:v>-8.7885372331897582E-3</c:v>
                </c:pt>
                <c:pt idx="153">
                  <c:v>6.5457314871677913E-3</c:v>
                </c:pt>
                <c:pt idx="154">
                  <c:v>5.9403842770822946E-3</c:v>
                </c:pt>
                <c:pt idx="155">
                  <c:v>2.4940384277315125E-2</c:v>
                </c:pt>
                <c:pt idx="156">
                  <c:v>4.3344956271265112E-3</c:v>
                </c:pt>
                <c:pt idx="157">
                  <c:v>1.9334495626544435E-2</c:v>
                </c:pt>
                <c:pt idx="158">
                  <c:v>6.1040951060971904E-3</c:v>
                </c:pt>
                <c:pt idx="159">
                  <c:v>1.7957698155839225E-3</c:v>
                </c:pt>
                <c:pt idx="160">
                  <c:v>-1.1453336269108216E-2</c:v>
                </c:pt>
                <c:pt idx="161">
                  <c:v>6.7322260895522901E-3</c:v>
                </c:pt>
                <c:pt idx="162">
                  <c:v>8.2129737401820391E-5</c:v>
                </c:pt>
                <c:pt idx="163">
                  <c:v>-4.9802079699578505E-3</c:v>
                </c:pt>
                <c:pt idx="164">
                  <c:v>-6.6304037883565259E-3</c:v>
                </c:pt>
                <c:pt idx="165">
                  <c:v>-7.5901539598833279E-3</c:v>
                </c:pt>
                <c:pt idx="166">
                  <c:v>-1.3200641382810532E-2</c:v>
                </c:pt>
                <c:pt idx="167">
                  <c:v>-2.3471405369122983E-2</c:v>
                </c:pt>
                <c:pt idx="168">
                  <c:v>2.0216448258033037E-3</c:v>
                </c:pt>
                <c:pt idx="169">
                  <c:v>-6.377728640349023E-3</c:v>
                </c:pt>
                <c:pt idx="170">
                  <c:v>-3.8809697166580781E-4</c:v>
                </c:pt>
                <c:pt idx="171">
                  <c:v>-2.9136153714497681E-3</c:v>
                </c:pt>
                <c:pt idx="172">
                  <c:v>-1.79659723491538E-2</c:v>
                </c:pt>
                <c:pt idx="173">
                  <c:v>-1.0965972351365691E-2</c:v>
                </c:pt>
                <c:pt idx="174">
                  <c:v>6.4440591866333219E-3</c:v>
                </c:pt>
                <c:pt idx="175">
                  <c:v>3.6303442208684422E-3</c:v>
                </c:pt>
                <c:pt idx="176">
                  <c:v>5.2992017655598966E-3</c:v>
                </c:pt>
                <c:pt idx="177">
                  <c:v>-2.3764783749413709E-4</c:v>
                </c:pt>
                <c:pt idx="178">
                  <c:v>-3.6935323330460901E-3</c:v>
                </c:pt>
                <c:pt idx="179">
                  <c:v>-9.88863370926156E-3</c:v>
                </c:pt>
                <c:pt idx="180">
                  <c:v>1.1180684353121334E-3</c:v>
                </c:pt>
                <c:pt idx="181">
                  <c:v>2.2180684366276265E-3</c:v>
                </c:pt>
                <c:pt idx="182">
                  <c:v>1.7485810609019214E-4</c:v>
                </c:pt>
                <c:pt idx="183">
                  <c:v>1.2748581074056853E-3</c:v>
                </c:pt>
                <c:pt idx="184">
                  <c:v>1.9055137921391296E-3</c:v>
                </c:pt>
                <c:pt idx="185">
                  <c:v>4.1055137947701159E-3</c:v>
                </c:pt>
                <c:pt idx="186">
                  <c:v>2.5361673080052521E-3</c:v>
                </c:pt>
                <c:pt idx="187">
                  <c:v>3.1361673073998925E-3</c:v>
                </c:pt>
                <c:pt idx="188">
                  <c:v>1.6622977558038571E-3</c:v>
                </c:pt>
                <c:pt idx="189">
                  <c:v>2.4622977574220301E-3</c:v>
                </c:pt>
                <c:pt idx="190">
                  <c:v>2.8783284494809519E-3</c:v>
                </c:pt>
                <c:pt idx="191">
                  <c:v>-2.0005086349058732E-2</c:v>
                </c:pt>
                <c:pt idx="192">
                  <c:v>1.8992600009482274E-3</c:v>
                </c:pt>
                <c:pt idx="193">
                  <c:v>5.6066251530788036E-3</c:v>
                </c:pt>
                <c:pt idx="194">
                  <c:v>6.6633097941936753E-3</c:v>
                </c:pt>
                <c:pt idx="195">
                  <c:v>-5.0019768756941196E-3</c:v>
                </c:pt>
                <c:pt idx="196">
                  <c:v>3.9019134926447374E-3</c:v>
                </c:pt>
                <c:pt idx="197">
                  <c:v>4.6810470186756659E-3</c:v>
                </c:pt>
                <c:pt idx="198">
                  <c:v>-3.5465356448893814E-3</c:v>
                </c:pt>
                <c:pt idx="199">
                  <c:v>-8.323016159086094E-3</c:v>
                </c:pt>
                <c:pt idx="200">
                  <c:v>-2.5181927580257557E-2</c:v>
                </c:pt>
                <c:pt idx="201">
                  <c:v>-1.8441408127305714E-3</c:v>
                </c:pt>
                <c:pt idx="202">
                  <c:v>-1.1009563538346895E-2</c:v>
                </c:pt>
                <c:pt idx="203">
                  <c:v>-1.0709396711944208E-2</c:v>
                </c:pt>
                <c:pt idx="204">
                  <c:v>8.5939875066073923E-4</c:v>
                </c:pt>
                <c:pt idx="205">
                  <c:v>6.4875337752183238E-3</c:v>
                </c:pt>
                <c:pt idx="206">
                  <c:v>1.8840716509307687E-3</c:v>
                </c:pt>
                <c:pt idx="207">
                  <c:v>1.469679917897676E-3</c:v>
                </c:pt>
                <c:pt idx="208">
                  <c:v>1.4494003801802657E-3</c:v>
                </c:pt>
                <c:pt idx="209">
                  <c:v>1.7450071725712002E-3</c:v>
                </c:pt>
                <c:pt idx="210">
                  <c:v>1.1252692609935722E-3</c:v>
                </c:pt>
                <c:pt idx="211">
                  <c:v>1.6532693798757547E-3</c:v>
                </c:pt>
                <c:pt idx="212">
                  <c:v>1.5788691435697499E-3</c:v>
                </c:pt>
                <c:pt idx="213">
                  <c:v>9.0686666102191005E-4</c:v>
                </c:pt>
                <c:pt idx="214">
                  <c:v>-1.2919290292106644E-2</c:v>
                </c:pt>
                <c:pt idx="215">
                  <c:v>6.3745550243282656E-3</c:v>
                </c:pt>
                <c:pt idx="216">
                  <c:v>-5.6993564736741997E-3</c:v>
                </c:pt>
                <c:pt idx="217">
                  <c:v>1.2375298457861783E-3</c:v>
                </c:pt>
                <c:pt idx="218">
                  <c:v>5.0913532339469381E-4</c:v>
                </c:pt>
                <c:pt idx="219">
                  <c:v>8.3182617852081697E-3</c:v>
                </c:pt>
                <c:pt idx="220">
                  <c:v>1.5605511416662277E-3</c:v>
                </c:pt>
                <c:pt idx="221">
                  <c:v>-1.4422746856274093E-4</c:v>
                </c:pt>
                <c:pt idx="222">
                  <c:v>1.0158037229976435E-3</c:v>
                </c:pt>
                <c:pt idx="223">
                  <c:v>6.1798169507254475E-3</c:v>
                </c:pt>
                <c:pt idx="224">
                  <c:v>1.2837143080559332E-3</c:v>
                </c:pt>
                <c:pt idx="225">
                  <c:v>-2.9103303225669341E-4</c:v>
                </c:pt>
                <c:pt idx="226">
                  <c:v>2.3522895638478092E-4</c:v>
                </c:pt>
                <c:pt idx="227">
                  <c:v>-7.3951890506135376E-4</c:v>
                </c:pt>
                <c:pt idx="228">
                  <c:v>7.6950028187844355E-4</c:v>
                </c:pt>
                <c:pt idx="229">
                  <c:v>7.7643747726122148E-4</c:v>
                </c:pt>
                <c:pt idx="230">
                  <c:v>2.0026691059051305E-3</c:v>
                </c:pt>
                <c:pt idx="231">
                  <c:v>1.3539795689811451E-3</c:v>
                </c:pt>
                <c:pt idx="232">
                  <c:v>1.3353375640580423E-3</c:v>
                </c:pt>
                <c:pt idx="233">
                  <c:v>8.5107005910881051E-4</c:v>
                </c:pt>
                <c:pt idx="234">
                  <c:v>9.6471347894583337E-4</c:v>
                </c:pt>
                <c:pt idx="235">
                  <c:v>4.7064987028866412E-4</c:v>
                </c:pt>
                <c:pt idx="236">
                  <c:v>1.827661623933885E-3</c:v>
                </c:pt>
                <c:pt idx="237">
                  <c:v>2.6985857094121157E-3</c:v>
                </c:pt>
                <c:pt idx="238">
                  <c:v>1.8517097777467628E-3</c:v>
                </c:pt>
                <c:pt idx="239">
                  <c:v>4.4953297374142331E-4</c:v>
                </c:pt>
                <c:pt idx="240">
                  <c:v>1.1957180915249943E-3</c:v>
                </c:pt>
                <c:pt idx="241">
                  <c:v>1.244659143752741E-3</c:v>
                </c:pt>
                <c:pt idx="242">
                  <c:v>2.8012361726876267E-3</c:v>
                </c:pt>
                <c:pt idx="243">
                  <c:v>3.0424587571989681E-3</c:v>
                </c:pt>
                <c:pt idx="244">
                  <c:v>3.4576505329748375E-3</c:v>
                </c:pt>
                <c:pt idx="245">
                  <c:v>1.9509244289576677E-3</c:v>
                </c:pt>
                <c:pt idx="246">
                  <c:v>2.6424408670896737E-3</c:v>
                </c:pt>
                <c:pt idx="247">
                  <c:v>3.514636056754783E-3</c:v>
                </c:pt>
                <c:pt idx="248">
                  <c:v>2.2091424576396457E-3</c:v>
                </c:pt>
                <c:pt idx="249">
                  <c:v>3.148704930709928E-3</c:v>
                </c:pt>
                <c:pt idx="250">
                  <c:v>2.9109053196240131E-3</c:v>
                </c:pt>
                <c:pt idx="251">
                  <c:v>3.3317585910641045E-3</c:v>
                </c:pt>
                <c:pt idx="252">
                  <c:v>3.3964199929019112E-3</c:v>
                </c:pt>
                <c:pt idx="253">
                  <c:v>2.9127963703860782E-3</c:v>
                </c:pt>
                <c:pt idx="254">
                  <c:v>3.3760204268927785E-3</c:v>
                </c:pt>
                <c:pt idx="255">
                  <c:v>3.0402346266552027E-3</c:v>
                </c:pt>
                <c:pt idx="256">
                  <c:v>3.2086684924838293E-3</c:v>
                </c:pt>
                <c:pt idx="257">
                  <c:v>2.3555030676903899E-3</c:v>
                </c:pt>
                <c:pt idx="258">
                  <c:v>1.7661344713981453E-3</c:v>
                </c:pt>
                <c:pt idx="259">
                  <c:v>-1.1013599571013388E-3</c:v>
                </c:pt>
                <c:pt idx="260">
                  <c:v>1.7929827704799006E-3</c:v>
                </c:pt>
                <c:pt idx="261">
                  <c:v>2.4947525824058903E-3</c:v>
                </c:pt>
                <c:pt idx="262">
                  <c:v>1.4502967907146225E-3</c:v>
                </c:pt>
                <c:pt idx="263">
                  <c:v>3.9706606750139484E-4</c:v>
                </c:pt>
                <c:pt idx="264">
                  <c:v>-1.1390892012752563E-4</c:v>
                </c:pt>
                <c:pt idx="265">
                  <c:v>5.8276790822101021E-4</c:v>
                </c:pt>
                <c:pt idx="266">
                  <c:v>-1.5201429211406103E-4</c:v>
                </c:pt>
                <c:pt idx="267">
                  <c:v>-3.7293859406836716E-4</c:v>
                </c:pt>
                <c:pt idx="268">
                  <c:v>8.9595569005646025E-5</c:v>
                </c:pt>
                <c:pt idx="269">
                  <c:v>-1.1241673099686711E-3</c:v>
                </c:pt>
                <c:pt idx="270">
                  <c:v>-1.1404350696346266E-3</c:v>
                </c:pt>
                <c:pt idx="271">
                  <c:v>-9.418787180299204E-4</c:v>
                </c:pt>
                <c:pt idx="272">
                  <c:v>-2.2955465496188321E-4</c:v>
                </c:pt>
                <c:pt idx="273">
                  <c:v>-5.4298867686863872E-4</c:v>
                </c:pt>
                <c:pt idx="274">
                  <c:v>-1.0339267282935549E-3</c:v>
                </c:pt>
                <c:pt idx="275">
                  <c:v>-1.5465893163268962E-3</c:v>
                </c:pt>
                <c:pt idx="276">
                  <c:v>-1.56966223493471E-3</c:v>
                </c:pt>
                <c:pt idx="277">
                  <c:v>-6.0905985457337941E-4</c:v>
                </c:pt>
                <c:pt idx="278">
                  <c:v>-1.8800385075782855E-3</c:v>
                </c:pt>
                <c:pt idx="279">
                  <c:v>-9.8405841727611243E-4</c:v>
                </c:pt>
                <c:pt idx="280">
                  <c:v>-1.5640692206305151E-3</c:v>
                </c:pt>
                <c:pt idx="281">
                  <c:v>-3.6602704056615254E-3</c:v>
                </c:pt>
                <c:pt idx="282">
                  <c:v>-1.9329538404223578E-3</c:v>
                </c:pt>
                <c:pt idx="283">
                  <c:v>-7.3930304849229023E-4</c:v>
                </c:pt>
                <c:pt idx="284">
                  <c:v>-1.7077456311644923E-3</c:v>
                </c:pt>
                <c:pt idx="285">
                  <c:v>-1.3447150928602714E-3</c:v>
                </c:pt>
                <c:pt idx="286">
                  <c:v>-2.1991661138823226E-3</c:v>
                </c:pt>
                <c:pt idx="287">
                  <c:v>-5.3603982114424076E-3</c:v>
                </c:pt>
                <c:pt idx="288">
                  <c:v>-7.519429475068562E-4</c:v>
                </c:pt>
                <c:pt idx="289">
                  <c:v>-1.1013472954989334E-3</c:v>
                </c:pt>
                <c:pt idx="290">
                  <c:v>-3.177514638520007E-3</c:v>
                </c:pt>
                <c:pt idx="291">
                  <c:v>-1.7379649468458047E-3</c:v>
                </c:pt>
                <c:pt idx="292">
                  <c:v>-1.0188346253813263E-3</c:v>
                </c:pt>
                <c:pt idx="293">
                  <c:v>-4.4587097653120411E-4</c:v>
                </c:pt>
                <c:pt idx="294">
                  <c:v>-2.8793247782963327E-3</c:v>
                </c:pt>
                <c:pt idx="295">
                  <c:v>-9.7816222648344775E-4</c:v>
                </c:pt>
                <c:pt idx="296">
                  <c:v>-1.4984903408262751E-3</c:v>
                </c:pt>
                <c:pt idx="297">
                  <c:v>-3.9603558095668845E-4</c:v>
                </c:pt>
                <c:pt idx="298">
                  <c:v>-2.2514330785065595E-3</c:v>
                </c:pt>
                <c:pt idx="299">
                  <c:v>3.0872975520673807E-4</c:v>
                </c:pt>
                <c:pt idx="300">
                  <c:v>-1.1054367230293183E-3</c:v>
                </c:pt>
                <c:pt idx="301">
                  <c:v>8.7876595466940266E-5</c:v>
                </c:pt>
                <c:pt idx="302">
                  <c:v>-1.2505113674060597E-3</c:v>
                </c:pt>
                <c:pt idx="303">
                  <c:v>-1.1805113655364297E-3</c:v>
                </c:pt>
                <c:pt idx="304">
                  <c:v>-1.2906109737120808E-3</c:v>
                </c:pt>
                <c:pt idx="305">
                  <c:v>-6.6984181669227372E-5</c:v>
                </c:pt>
                <c:pt idx="306">
                  <c:v>1.3301582055430528E-4</c:v>
                </c:pt>
                <c:pt idx="307">
                  <c:v>-1.0843307415927539E-3</c:v>
                </c:pt>
                <c:pt idx="308">
                  <c:v>-6.677545228538917E-4</c:v>
                </c:pt>
                <c:pt idx="309">
                  <c:v>-3.8249779003468598E-4</c:v>
                </c:pt>
                <c:pt idx="310">
                  <c:v>-3.6392779623832805E-3</c:v>
                </c:pt>
                <c:pt idx="311">
                  <c:v>-4.9796111238342711E-5</c:v>
                </c:pt>
                <c:pt idx="312">
                  <c:v>1.6165665661084794E-3</c:v>
                </c:pt>
                <c:pt idx="313">
                  <c:v>7.3421587475958061E-4</c:v>
                </c:pt>
                <c:pt idx="314">
                  <c:v>7.3421587475958061E-4</c:v>
                </c:pt>
                <c:pt idx="315">
                  <c:v>-6.0417819188418598E-4</c:v>
                </c:pt>
                <c:pt idx="316">
                  <c:v>-3.1177940416071692E-4</c:v>
                </c:pt>
                <c:pt idx="317">
                  <c:v>2.0445815042883231E-3</c:v>
                </c:pt>
                <c:pt idx="318">
                  <c:v>-8.4139285813039644E-4</c:v>
                </c:pt>
                <c:pt idx="319">
                  <c:v>-8.262790455492719E-4</c:v>
                </c:pt>
                <c:pt idx="320">
                  <c:v>-7.2627904079952676E-4</c:v>
                </c:pt>
                <c:pt idx="321">
                  <c:v>-7.8697708984148962E-4</c:v>
                </c:pt>
                <c:pt idx="322">
                  <c:v>-2.8697708792063681E-4</c:v>
                </c:pt>
                <c:pt idx="323">
                  <c:v>-1.8697709044684929E-4</c:v>
                </c:pt>
                <c:pt idx="324">
                  <c:v>1.6714271887646737E-4</c:v>
                </c:pt>
                <c:pt idx="325">
                  <c:v>-5.7211694605208141E-4</c:v>
                </c:pt>
                <c:pt idx="326">
                  <c:v>-1.7349104614705624E-5</c:v>
                </c:pt>
                <c:pt idx="328">
                  <c:v>-3.8159579399196231E-3</c:v>
                </c:pt>
                <c:pt idx="329">
                  <c:v>-5.488942758531401E-4</c:v>
                </c:pt>
                <c:pt idx="330">
                  <c:v>-1.9655921991085235E-4</c:v>
                </c:pt>
                <c:pt idx="331">
                  <c:v>-7.6104385197461877E-4</c:v>
                </c:pt>
                <c:pt idx="332">
                  <c:v>-2.1152262024753954E-3</c:v>
                </c:pt>
                <c:pt idx="333">
                  <c:v>-2.1152262024753954E-3</c:v>
                </c:pt>
                <c:pt idx="334">
                  <c:v>-2.0924652283171863E-3</c:v>
                </c:pt>
                <c:pt idx="335">
                  <c:v>-2.0924652283171863E-3</c:v>
                </c:pt>
                <c:pt idx="336">
                  <c:v>-1.7697043412163715E-3</c:v>
                </c:pt>
                <c:pt idx="337">
                  <c:v>-1.7697043412163715E-3</c:v>
                </c:pt>
                <c:pt idx="338">
                  <c:v>-2.8401305265245425E-3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D-472C-BF51-A8728656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9312"/>
        <c:axId val="1"/>
      </c:scatterChart>
      <c:valAx>
        <c:axId val="94034931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447761194029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298507462686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9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17e.  TY UMa - [39532.4965, 0.3545386]</a:t>
            </a:r>
          </a:p>
        </c:rich>
      </c:tx>
      <c:layout>
        <c:manualLayout>
          <c:xMode val="edge"/>
          <c:yMode val="edge"/>
          <c:x val="0.30012623579681796"/>
          <c:y val="1.1547344110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073451096040484E-2"/>
          <c:y val="8.4680765943518033E-2"/>
          <c:w val="0.9104671432081145"/>
          <c:h val="0.76674451359577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2'!$H$21:$H$362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A-4F89-907D-8ECAA64C69C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4A-4F89-907D-8ECAA64C69C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4A-4F89-907D-8ECAA64C69C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2'!$K$21:$K$362</c:f>
              <c:numCache>
                <c:formatCode>General</c:formatCode>
                <c:ptCount val="34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4A-4F89-907D-8ECAA64C69CD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0.14570955549819975</c:v>
                </c:pt>
                <c:pt idx="183">
                  <c:v>0.14594438978762003</c:v>
                </c:pt>
                <c:pt idx="184">
                  <c:v>0.14594438978762003</c:v>
                </c:pt>
                <c:pt idx="185">
                  <c:v>0.14597256990235047</c:v>
                </c:pt>
                <c:pt idx="186">
                  <c:v>0.14597256990235047</c:v>
                </c:pt>
                <c:pt idx="187">
                  <c:v>0.14599605333129251</c:v>
                </c:pt>
                <c:pt idx="188">
                  <c:v>0.14599605333129251</c:v>
                </c:pt>
                <c:pt idx="189">
                  <c:v>0.14601953676023449</c:v>
                </c:pt>
                <c:pt idx="190">
                  <c:v>0.14601953676023449</c:v>
                </c:pt>
                <c:pt idx="191">
                  <c:v>0.14602423344602289</c:v>
                </c:pt>
                <c:pt idx="192">
                  <c:v>0.14602423344602289</c:v>
                </c:pt>
                <c:pt idx="193">
                  <c:v>0.14703402089053003</c:v>
                </c:pt>
                <c:pt idx="194">
                  <c:v>0.14838666639759074</c:v>
                </c:pt>
                <c:pt idx="195">
                  <c:v>0.14840545314074438</c:v>
                </c:pt>
                <c:pt idx="196">
                  <c:v>0.14919919303898488</c:v>
                </c:pt>
                <c:pt idx="197">
                  <c:v>0.15379255174004519</c:v>
                </c:pt>
                <c:pt idx="198">
                  <c:v>0.15455811152355525</c:v>
                </c:pt>
                <c:pt idx="199">
                  <c:v>0.1545768982667089</c:v>
                </c:pt>
                <c:pt idx="200">
                  <c:v>0.15471779884036102</c:v>
                </c:pt>
                <c:pt idx="201">
                  <c:v>0.15617846812055508</c:v>
                </c:pt>
                <c:pt idx="202">
                  <c:v>0.15667162012833763</c:v>
                </c:pt>
                <c:pt idx="203">
                  <c:v>0.15713189533560135</c:v>
                </c:pt>
                <c:pt idx="204">
                  <c:v>0.16445872516551352</c:v>
                </c:pt>
                <c:pt idx="205">
                  <c:v>0.16526655512111921</c:v>
                </c:pt>
                <c:pt idx="206">
                  <c:v>0.16603211490462927</c:v>
                </c:pt>
                <c:pt idx="207">
                  <c:v>0.17326501101877334</c:v>
                </c:pt>
                <c:pt idx="208">
                  <c:v>0.17328849444771538</c:v>
                </c:pt>
                <c:pt idx="209">
                  <c:v>0.17428888852064572</c:v>
                </c:pt>
                <c:pt idx="210">
                  <c:v>0.17429358520643412</c:v>
                </c:pt>
                <c:pt idx="211">
                  <c:v>0.17436873217904858</c:v>
                </c:pt>
                <c:pt idx="212">
                  <c:v>0.17437342886483698</c:v>
                </c:pt>
                <c:pt idx="213">
                  <c:v>0.1747256802989674</c:v>
                </c:pt>
                <c:pt idx="214">
                  <c:v>0.17474916372790944</c:v>
                </c:pt>
                <c:pt idx="215">
                  <c:v>0.17475386041369784</c:v>
                </c:pt>
                <c:pt idx="216">
                  <c:v>0.17477734384263988</c:v>
                </c:pt>
                <c:pt idx="217">
                  <c:v>0.17596560534710637</c:v>
                </c:pt>
                <c:pt idx="220">
                  <c:v>0.1814184575474449</c:v>
                </c:pt>
                <c:pt idx="225">
                  <c:v>0.19191085359874221</c:v>
                </c:pt>
                <c:pt idx="226">
                  <c:v>0.19257308629490733</c:v>
                </c:pt>
                <c:pt idx="227">
                  <c:v>0.19354060356731884</c:v>
                </c:pt>
                <c:pt idx="228">
                  <c:v>0.19354530025310723</c:v>
                </c:pt>
                <c:pt idx="229">
                  <c:v>0.19356878368204927</c:v>
                </c:pt>
                <c:pt idx="230">
                  <c:v>0.19357348036783767</c:v>
                </c:pt>
                <c:pt idx="233">
                  <c:v>0.1938975516872376</c:v>
                </c:pt>
                <c:pt idx="240">
                  <c:v>0.20343652052348871</c:v>
                </c:pt>
                <c:pt idx="243">
                  <c:v>0.21126119904697183</c:v>
                </c:pt>
                <c:pt idx="244">
                  <c:v>0.21126119904697183</c:v>
                </c:pt>
                <c:pt idx="249">
                  <c:v>0.21376922925798025</c:v>
                </c:pt>
                <c:pt idx="251">
                  <c:v>0.21408390720580339</c:v>
                </c:pt>
                <c:pt idx="252">
                  <c:v>0.21963538980769837</c:v>
                </c:pt>
                <c:pt idx="255">
                  <c:v>0.22325183786477043</c:v>
                </c:pt>
                <c:pt idx="256">
                  <c:v>0.22338804175263416</c:v>
                </c:pt>
                <c:pt idx="257">
                  <c:v>0.22433207559610363</c:v>
                </c:pt>
                <c:pt idx="261">
                  <c:v>0.23228826132166214</c:v>
                </c:pt>
                <c:pt idx="264">
                  <c:v>0.23300215756149972</c:v>
                </c:pt>
                <c:pt idx="266">
                  <c:v>0.23974190166786125</c:v>
                </c:pt>
                <c:pt idx="267">
                  <c:v>0.24108985048913356</c:v>
                </c:pt>
                <c:pt idx="270">
                  <c:v>0.24269611702876814</c:v>
                </c:pt>
                <c:pt idx="273">
                  <c:v>0.25199555488981057</c:v>
                </c:pt>
                <c:pt idx="274">
                  <c:v>0.25228674940869167</c:v>
                </c:pt>
                <c:pt idx="276">
                  <c:v>0.25271414781543655</c:v>
                </c:pt>
                <c:pt idx="278">
                  <c:v>0.26021945170530814</c:v>
                </c:pt>
                <c:pt idx="279">
                  <c:v>0.26044958930894002</c:v>
                </c:pt>
                <c:pt idx="280">
                  <c:v>0.26063745674047623</c:v>
                </c:pt>
                <c:pt idx="281">
                  <c:v>0.26132786955137177</c:v>
                </c:pt>
                <c:pt idx="282">
                  <c:v>0.26146407343923556</c:v>
                </c:pt>
                <c:pt idx="283">
                  <c:v>0.26148755686817754</c:v>
                </c:pt>
                <c:pt idx="284">
                  <c:v>0.26170360441444418</c:v>
                </c:pt>
                <c:pt idx="285">
                  <c:v>0.26204176579120936</c:v>
                </c:pt>
                <c:pt idx="286">
                  <c:v>0.26264763825791365</c:v>
                </c:pt>
                <c:pt idx="287">
                  <c:v>0.26273217860210496</c:v>
                </c:pt>
                <c:pt idx="289">
                  <c:v>0.26326290409619474</c:v>
                </c:pt>
                <c:pt idx="290">
                  <c:v>0.26487856400740617</c:v>
                </c:pt>
                <c:pt idx="291">
                  <c:v>0.26991341117257656</c:v>
                </c:pt>
                <c:pt idx="292">
                  <c:v>0.27041595655193595</c:v>
                </c:pt>
                <c:pt idx="293">
                  <c:v>0.27042065323772435</c:v>
                </c:pt>
                <c:pt idx="294">
                  <c:v>0.27076351130027793</c:v>
                </c:pt>
                <c:pt idx="295">
                  <c:v>0.27078699472921997</c:v>
                </c:pt>
                <c:pt idx="296">
                  <c:v>0.27168875840059376</c:v>
                </c:pt>
                <c:pt idx="297">
                  <c:v>0.27191889600422564</c:v>
                </c:pt>
                <c:pt idx="298">
                  <c:v>0.27765354935186842</c:v>
                </c:pt>
                <c:pt idx="299">
                  <c:v>0.2789780147441987</c:v>
                </c:pt>
                <c:pt idx="300">
                  <c:v>0.27905785840260161</c:v>
                </c:pt>
                <c:pt idx="301">
                  <c:v>0.28021793979233772</c:v>
                </c:pt>
                <c:pt idx="302">
                  <c:v>0.28026960333601014</c:v>
                </c:pt>
                <c:pt idx="303">
                  <c:v>0.28040580722387393</c:v>
                </c:pt>
                <c:pt idx="304">
                  <c:v>0.28137802118207378</c:v>
                </c:pt>
                <c:pt idx="306">
                  <c:v>0.28150952838414917</c:v>
                </c:pt>
                <c:pt idx="307">
                  <c:v>0.28156119192782159</c:v>
                </c:pt>
                <c:pt idx="308">
                  <c:v>0.28156588861360998</c:v>
                </c:pt>
                <c:pt idx="309">
                  <c:v>0.28156588861360998</c:v>
                </c:pt>
                <c:pt idx="310">
                  <c:v>0.28941874725182359</c:v>
                </c:pt>
                <c:pt idx="311">
                  <c:v>0.28952207433916849</c:v>
                </c:pt>
                <c:pt idx="312">
                  <c:v>0.29025945400794811</c:v>
                </c:pt>
                <c:pt idx="313">
                  <c:v>0.29126924145245525</c:v>
                </c:pt>
                <c:pt idx="314">
                  <c:v>0.29152755917081752</c:v>
                </c:pt>
                <c:pt idx="315">
                  <c:v>0.29165906637289291</c:v>
                </c:pt>
                <c:pt idx="316">
                  <c:v>0.29232599575484641</c:v>
                </c:pt>
                <c:pt idx="317">
                  <c:v>0.29232599575484641</c:v>
                </c:pt>
                <c:pt idx="318">
                  <c:v>0.29758158715207189</c:v>
                </c:pt>
                <c:pt idx="319">
                  <c:v>0.29892953597334421</c:v>
                </c:pt>
                <c:pt idx="320">
                  <c:v>0.29898119951701668</c:v>
                </c:pt>
                <c:pt idx="321">
                  <c:v>0.29977024272946873</c:v>
                </c:pt>
                <c:pt idx="323">
                  <c:v>0.29993462673206295</c:v>
                </c:pt>
                <c:pt idx="324">
                  <c:v>0.30000507701888901</c:v>
                </c:pt>
                <c:pt idx="325">
                  <c:v>0.30000507701888901</c:v>
                </c:pt>
                <c:pt idx="326">
                  <c:v>0.30000507701888901</c:v>
                </c:pt>
                <c:pt idx="327">
                  <c:v>0.30104304457812658</c:v>
                </c:pt>
                <c:pt idx="328">
                  <c:v>0.30919649110679809</c:v>
                </c:pt>
                <c:pt idx="329">
                  <c:v>0.30930921156571983</c:v>
                </c:pt>
                <c:pt idx="332">
                  <c:v>0.31208964955245572</c:v>
                </c:pt>
                <c:pt idx="333">
                  <c:v>0.31769279569802317</c:v>
                </c:pt>
                <c:pt idx="334">
                  <c:v>0.32011628556484029</c:v>
                </c:pt>
                <c:pt idx="335">
                  <c:v>0.32843411609610601</c:v>
                </c:pt>
                <c:pt idx="336">
                  <c:v>0.32843411609610601</c:v>
                </c:pt>
                <c:pt idx="337">
                  <c:v>0.32843881278189441</c:v>
                </c:pt>
                <c:pt idx="338">
                  <c:v>0.32843881278189441</c:v>
                </c:pt>
                <c:pt idx="339">
                  <c:v>0.3284435094676828</c:v>
                </c:pt>
                <c:pt idx="340">
                  <c:v>0.3284435094676828</c:v>
                </c:pt>
                <c:pt idx="341">
                  <c:v>0.32880045758760162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4A-4F89-907D-8ECAA64C69CD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4A-4F89-907D-8ECAA64C6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50952"/>
        <c:axId val="1"/>
      </c:scatterChart>
      <c:valAx>
        <c:axId val="9403509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50952"/>
        <c:crossesAt val="0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269454331907139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11904934439E-2"/>
          <c:y val="0.16136363636363638"/>
          <c:w val="0.9075352582932656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(2)'!$D$21:$D$246</c:f>
              <c:numCache>
                <c:formatCode>General</c:formatCode>
                <c:ptCount val="226"/>
                <c:pt idx="0">
                  <c:v>0</c:v>
                </c:pt>
                <c:pt idx="1">
                  <c:v>0</c:v>
                </c:pt>
                <c:pt idx="2">
                  <c:v>5.0000000000000002E-5</c:v>
                </c:pt>
                <c:pt idx="3">
                  <c:v>2.9999999999999997E-4</c:v>
                </c:pt>
                <c:pt idx="4">
                  <c:v>8.2000000000000007E-3</c:v>
                </c:pt>
                <c:pt idx="5">
                  <c:v>8.4499999999999992E-3</c:v>
                </c:pt>
                <c:pt idx="6">
                  <c:v>8.7500000000000008E-3</c:v>
                </c:pt>
                <c:pt idx="7">
                  <c:v>9.5999999999999992E-3</c:v>
                </c:pt>
                <c:pt idx="8">
                  <c:v>1.72E-2</c:v>
                </c:pt>
                <c:pt idx="9">
                  <c:v>2.3099999999999999E-2</c:v>
                </c:pt>
                <c:pt idx="10">
                  <c:v>3.1300000000000001E-2</c:v>
                </c:pt>
                <c:pt idx="11">
                  <c:v>3.27E-2</c:v>
                </c:pt>
                <c:pt idx="12">
                  <c:v>3.27E-2</c:v>
                </c:pt>
                <c:pt idx="13">
                  <c:v>3.3550000000000003E-2</c:v>
                </c:pt>
                <c:pt idx="14">
                  <c:v>3.9750000000000001E-2</c:v>
                </c:pt>
                <c:pt idx="15">
                  <c:v>4.0599999999999997E-2</c:v>
                </c:pt>
                <c:pt idx="16">
                  <c:v>4.2000000000000003E-2</c:v>
                </c:pt>
                <c:pt idx="17">
                  <c:v>4.7649999999999998E-2</c:v>
                </c:pt>
                <c:pt idx="18">
                  <c:v>5.0450000000000002E-2</c:v>
                </c:pt>
                <c:pt idx="19">
                  <c:v>6.4250000000000002E-2</c:v>
                </c:pt>
                <c:pt idx="20">
                  <c:v>0.1162</c:v>
                </c:pt>
                <c:pt idx="21">
                  <c:v>0.12325</c:v>
                </c:pt>
                <c:pt idx="22">
                  <c:v>0.13395000000000001</c:v>
                </c:pt>
                <c:pt idx="23">
                  <c:v>0.13789999999999999</c:v>
                </c:pt>
                <c:pt idx="24">
                  <c:v>0.15820000000000001</c:v>
                </c:pt>
                <c:pt idx="25">
                  <c:v>0.33345000000000002</c:v>
                </c:pt>
                <c:pt idx="26">
                  <c:v>0.33350000000000002</c:v>
                </c:pt>
                <c:pt idx="27">
                  <c:v>0.33429999999999999</c:v>
                </c:pt>
                <c:pt idx="28">
                  <c:v>0.33434999999999998</c:v>
                </c:pt>
                <c:pt idx="29">
                  <c:v>0.33460000000000001</c:v>
                </c:pt>
                <c:pt idx="30">
                  <c:v>0.52554999999999996</c:v>
                </c:pt>
                <c:pt idx="31">
                  <c:v>0.52559999999999996</c:v>
                </c:pt>
                <c:pt idx="32">
                  <c:v>0.82694999999999996</c:v>
                </c:pt>
                <c:pt idx="33">
                  <c:v>0.85629999999999995</c:v>
                </c:pt>
                <c:pt idx="34">
                  <c:v>1.0188999999999999</c:v>
                </c:pt>
                <c:pt idx="35">
                  <c:v>1.0247999999999999</c:v>
                </c:pt>
                <c:pt idx="36">
                  <c:v>1.0247999999999999</c:v>
                </c:pt>
                <c:pt idx="37">
                  <c:v>1.02765</c:v>
                </c:pt>
                <c:pt idx="38">
                  <c:v>1.0302</c:v>
                </c:pt>
                <c:pt idx="39">
                  <c:v>1.0304500000000001</c:v>
                </c:pt>
                <c:pt idx="40">
                  <c:v>1.0546500000000001</c:v>
                </c:pt>
                <c:pt idx="41">
                  <c:v>1.0605</c:v>
                </c:pt>
                <c:pt idx="42">
                  <c:v>1.0661499999999999</c:v>
                </c:pt>
                <c:pt idx="43">
                  <c:v>1.1437999999999999</c:v>
                </c:pt>
                <c:pt idx="44">
                  <c:v>1.16045</c:v>
                </c:pt>
                <c:pt idx="45">
                  <c:v>1.2273000000000001</c:v>
                </c:pt>
                <c:pt idx="46">
                  <c:v>1.3545</c:v>
                </c:pt>
                <c:pt idx="47">
                  <c:v>1.3584499999999999</c:v>
                </c:pt>
                <c:pt idx="48">
                  <c:v>1.429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1.4433</c:v>
                </c:pt>
                <c:pt idx="56">
                  <c:v>1.4641500000000001</c:v>
                </c:pt>
                <c:pt idx="57">
                  <c:v>1.4643999999999999</c:v>
                </c:pt>
                <c:pt idx="58">
                  <c:v>1.4646999999999999</c:v>
                </c:pt>
                <c:pt idx="59">
                  <c:v>1.4661</c:v>
                </c:pt>
                <c:pt idx="60">
                  <c:v>1.55775</c:v>
                </c:pt>
                <c:pt idx="61">
                  <c:v>1.56395</c:v>
                </c:pt>
                <c:pt idx="62">
                  <c:v>1.5654999999999999</c:v>
                </c:pt>
                <c:pt idx="63">
                  <c:v>1.5707500000000001</c:v>
                </c:pt>
                <c:pt idx="64">
                  <c:v>1.5712999999999999</c:v>
                </c:pt>
                <c:pt idx="65">
                  <c:v>1.5761000000000001</c:v>
                </c:pt>
                <c:pt idx="66">
                  <c:v>1.5871</c:v>
                </c:pt>
                <c:pt idx="67">
                  <c:v>1.58795</c:v>
                </c:pt>
                <c:pt idx="68">
                  <c:v>1.6541999999999999</c:v>
                </c:pt>
                <c:pt idx="69">
                  <c:v>1.6567499999999999</c:v>
                </c:pt>
                <c:pt idx="70">
                  <c:v>1.6597</c:v>
                </c:pt>
                <c:pt idx="71">
                  <c:v>1.6751</c:v>
                </c:pt>
                <c:pt idx="72">
                  <c:v>1.7637499999999999</c:v>
                </c:pt>
                <c:pt idx="73">
                  <c:v>1.76715</c:v>
                </c:pt>
                <c:pt idx="74">
                  <c:v>1.7706999999999999</c:v>
                </c:pt>
                <c:pt idx="75">
                  <c:v>1.7724</c:v>
                </c:pt>
                <c:pt idx="76">
                  <c:v>1.85785</c:v>
                </c:pt>
                <c:pt idx="77">
                  <c:v>1.8644499999999999</c:v>
                </c:pt>
                <c:pt idx="78">
                  <c:v>1.865</c:v>
                </c:pt>
                <c:pt idx="79">
                  <c:v>1.8753500000000001</c:v>
                </c:pt>
                <c:pt idx="80">
                  <c:v>1.8835500000000001</c:v>
                </c:pt>
                <c:pt idx="81">
                  <c:v>1.94095</c:v>
                </c:pt>
                <c:pt idx="82">
                  <c:v>1.9752000000000001</c:v>
                </c:pt>
                <c:pt idx="83">
                  <c:v>1.98</c:v>
                </c:pt>
                <c:pt idx="84">
                  <c:v>1.98</c:v>
                </c:pt>
                <c:pt idx="85">
                  <c:v>1.9803999999999999</c:v>
                </c:pt>
                <c:pt idx="86">
                  <c:v>1.9823500000000001</c:v>
                </c:pt>
                <c:pt idx="87">
                  <c:v>2.0556999999999999</c:v>
                </c:pt>
                <c:pt idx="88">
                  <c:v>2.0569999999999999</c:v>
                </c:pt>
                <c:pt idx="89">
                  <c:v>2.0661</c:v>
                </c:pt>
                <c:pt idx="90">
                  <c:v>2.0712000000000002</c:v>
                </c:pt>
                <c:pt idx="91">
                  <c:v>2.0790000000000002</c:v>
                </c:pt>
                <c:pt idx="92">
                  <c:v>2.0804</c:v>
                </c:pt>
                <c:pt idx="93">
                  <c:v>2.0804</c:v>
                </c:pt>
                <c:pt idx="94">
                  <c:v>2.0824500000000001</c:v>
                </c:pt>
                <c:pt idx="95">
                  <c:v>2.1213000000000002</c:v>
                </c:pt>
                <c:pt idx="96">
                  <c:v>2.2627000000000002</c:v>
                </c:pt>
                <c:pt idx="97">
                  <c:v>2.3595000000000002</c:v>
                </c:pt>
                <c:pt idx="98">
                  <c:v>2.3732000000000002</c:v>
                </c:pt>
                <c:pt idx="99">
                  <c:v>2.3887</c:v>
                </c:pt>
                <c:pt idx="100">
                  <c:v>2.3892500000000001</c:v>
                </c:pt>
                <c:pt idx="101">
                  <c:v>2.3917999999999999</c:v>
                </c:pt>
                <c:pt idx="102">
                  <c:v>2.3926500000000002</c:v>
                </c:pt>
                <c:pt idx="103">
                  <c:v>2.3932000000000002</c:v>
                </c:pt>
                <c:pt idx="104">
                  <c:v>2.3997000000000002</c:v>
                </c:pt>
                <c:pt idx="105">
                  <c:v>2.4000499999999998</c:v>
                </c:pt>
                <c:pt idx="106">
                  <c:v>2.4071500000000001</c:v>
                </c:pt>
                <c:pt idx="107">
                  <c:v>2.4076</c:v>
                </c:pt>
                <c:pt idx="108">
                  <c:v>2.4084500000000002</c:v>
                </c:pt>
                <c:pt idx="109">
                  <c:v>2.4723000000000002</c:v>
                </c:pt>
                <c:pt idx="110">
                  <c:v>2.4811999999999999</c:v>
                </c:pt>
                <c:pt idx="111">
                  <c:v>2.4815499999999999</c:v>
                </c:pt>
                <c:pt idx="112">
                  <c:v>2.4817499999999999</c:v>
                </c:pt>
                <c:pt idx="113">
                  <c:v>2.4865499999999998</c:v>
                </c:pt>
                <c:pt idx="114">
                  <c:v>2.4902500000000001</c:v>
                </c:pt>
                <c:pt idx="115">
                  <c:v>2.50265</c:v>
                </c:pt>
                <c:pt idx="116">
                  <c:v>2.5032000000000001</c:v>
                </c:pt>
                <c:pt idx="117">
                  <c:v>2.5119500000000001</c:v>
                </c:pt>
                <c:pt idx="118">
                  <c:v>2.5127999999999999</c:v>
                </c:pt>
                <c:pt idx="119">
                  <c:v>2.5670500000000001</c:v>
                </c:pt>
                <c:pt idx="120">
                  <c:v>2.573</c:v>
                </c:pt>
                <c:pt idx="121">
                  <c:v>2.5749499999999999</c:v>
                </c:pt>
                <c:pt idx="122">
                  <c:v>2.5884999999999998</c:v>
                </c:pt>
                <c:pt idx="123">
                  <c:v>2.5907499999999999</c:v>
                </c:pt>
                <c:pt idx="124">
                  <c:v>2.5927500000000001</c:v>
                </c:pt>
                <c:pt idx="125">
                  <c:v>2.5951499999999998</c:v>
                </c:pt>
                <c:pt idx="126">
                  <c:v>2.6008</c:v>
                </c:pt>
                <c:pt idx="127">
                  <c:v>2.6030500000000001</c:v>
                </c:pt>
                <c:pt idx="128">
                  <c:v>2.6055999999999999</c:v>
                </c:pt>
                <c:pt idx="129">
                  <c:v>2.6109499999999999</c:v>
                </c:pt>
                <c:pt idx="130">
                  <c:v>2.6126499999999999</c:v>
                </c:pt>
                <c:pt idx="131">
                  <c:v>2.6867999999999999</c:v>
                </c:pt>
                <c:pt idx="132">
                  <c:v>2.6888000000000001</c:v>
                </c:pt>
                <c:pt idx="133">
                  <c:v>2.6919</c:v>
                </c:pt>
                <c:pt idx="134">
                  <c:v>2.6964000000000001</c:v>
                </c:pt>
                <c:pt idx="135">
                  <c:v>2.6981000000000002</c:v>
                </c:pt>
                <c:pt idx="136">
                  <c:v>2.7077</c:v>
                </c:pt>
                <c:pt idx="137">
                  <c:v>2.7822</c:v>
                </c:pt>
                <c:pt idx="138">
                  <c:v>2.7841499999999999</c:v>
                </c:pt>
                <c:pt idx="139">
                  <c:v>2.7881</c:v>
                </c:pt>
                <c:pt idx="140">
                  <c:v>2.7881</c:v>
                </c:pt>
                <c:pt idx="141">
                  <c:v>2.7920500000000001</c:v>
                </c:pt>
                <c:pt idx="142">
                  <c:v>2.7920500000000001</c:v>
                </c:pt>
                <c:pt idx="143">
                  <c:v>2.7951999999999999</c:v>
                </c:pt>
                <c:pt idx="144">
                  <c:v>2.8033000000000001</c:v>
                </c:pt>
                <c:pt idx="145">
                  <c:v>2.80755</c:v>
                </c:pt>
                <c:pt idx="146">
                  <c:v>2.8113000000000001</c:v>
                </c:pt>
                <c:pt idx="147">
                  <c:v>2.81385</c:v>
                </c:pt>
                <c:pt idx="148">
                  <c:v>2.8176999999999999</c:v>
                </c:pt>
                <c:pt idx="149">
                  <c:v>2.8185500000000001</c:v>
                </c:pt>
                <c:pt idx="150">
                  <c:v>2.82165</c:v>
                </c:pt>
                <c:pt idx="151">
                  <c:v>2.8256000000000001</c:v>
                </c:pt>
                <c:pt idx="152">
                  <c:v>2.8309500000000001</c:v>
                </c:pt>
                <c:pt idx="153">
                  <c:v>2.89025</c:v>
                </c:pt>
                <c:pt idx="154">
                  <c:v>2.89215</c:v>
                </c:pt>
                <c:pt idx="155">
                  <c:v>2.8927</c:v>
                </c:pt>
                <c:pt idx="156">
                  <c:v>2.8964500000000002</c:v>
                </c:pt>
                <c:pt idx="157">
                  <c:v>2.8992</c:v>
                </c:pt>
                <c:pt idx="158">
                  <c:v>2.8992</c:v>
                </c:pt>
                <c:pt idx="159">
                  <c:v>2.90625</c:v>
                </c:pt>
                <c:pt idx="160">
                  <c:v>2.9153500000000001</c:v>
                </c:pt>
                <c:pt idx="161">
                  <c:v>2.9228999999999998</c:v>
                </c:pt>
                <c:pt idx="162">
                  <c:v>2.9954999999999998</c:v>
                </c:pt>
                <c:pt idx="163">
                  <c:v>2.9996</c:v>
                </c:pt>
                <c:pt idx="164">
                  <c:v>3.0042</c:v>
                </c:pt>
                <c:pt idx="165">
                  <c:v>3.0066999999999999</c:v>
                </c:pt>
                <c:pt idx="166">
                  <c:v>3.0066999999999999</c:v>
                </c:pt>
                <c:pt idx="167">
                  <c:v>3.0070000000000001</c:v>
                </c:pt>
                <c:pt idx="168">
                  <c:v>3.0070000000000001</c:v>
                </c:pt>
                <c:pt idx="169">
                  <c:v>3.00725</c:v>
                </c:pt>
                <c:pt idx="170">
                  <c:v>3.00725</c:v>
                </c:pt>
                <c:pt idx="171">
                  <c:v>3.0074999999999998</c:v>
                </c:pt>
                <c:pt idx="172">
                  <c:v>3.0074999999999998</c:v>
                </c:pt>
                <c:pt idx="173">
                  <c:v>3.0075500000000002</c:v>
                </c:pt>
                <c:pt idx="174">
                  <c:v>3.0075500000000002</c:v>
                </c:pt>
                <c:pt idx="175">
                  <c:v>3.0183</c:v>
                </c:pt>
                <c:pt idx="176">
                  <c:v>3.0327000000000002</c:v>
                </c:pt>
                <c:pt idx="177">
                  <c:v>3.0329000000000002</c:v>
                </c:pt>
                <c:pt idx="178">
                  <c:v>3.04135</c:v>
                </c:pt>
                <c:pt idx="179">
                  <c:v>3.0902500000000002</c:v>
                </c:pt>
                <c:pt idx="180">
                  <c:v>3.0983999999999998</c:v>
                </c:pt>
                <c:pt idx="181">
                  <c:v>3.0985999999999998</c:v>
                </c:pt>
                <c:pt idx="182">
                  <c:v>3.1000999999999999</c:v>
                </c:pt>
                <c:pt idx="183">
                  <c:v>3.11565</c:v>
                </c:pt>
                <c:pt idx="184">
                  <c:v>3.1208999999999998</c:v>
                </c:pt>
                <c:pt idx="185">
                  <c:v>3.1257999999999999</c:v>
                </c:pt>
                <c:pt idx="186">
                  <c:v>3.2038000000000002</c:v>
                </c:pt>
                <c:pt idx="187">
                  <c:v>3.2124000000000001</c:v>
                </c:pt>
                <c:pt idx="188">
                  <c:v>3.2205499999999998</c:v>
                </c:pt>
                <c:pt idx="189">
                  <c:v>3.2975500000000002</c:v>
                </c:pt>
                <c:pt idx="190">
                  <c:v>3.2978000000000001</c:v>
                </c:pt>
                <c:pt idx="191">
                  <c:v>3.3084500000000001</c:v>
                </c:pt>
                <c:pt idx="192">
                  <c:v>3.3085</c:v>
                </c:pt>
                <c:pt idx="193">
                  <c:v>3.3092999999999999</c:v>
                </c:pt>
                <c:pt idx="194">
                  <c:v>3.3093499999999998</c:v>
                </c:pt>
                <c:pt idx="195">
                  <c:v>3.3130999999999999</c:v>
                </c:pt>
                <c:pt idx="196">
                  <c:v>3.3133499999999998</c:v>
                </c:pt>
                <c:pt idx="197">
                  <c:v>3.3134000000000001</c:v>
                </c:pt>
                <c:pt idx="198">
                  <c:v>3.31365</c:v>
                </c:pt>
                <c:pt idx="199">
                  <c:v>3.3262999999999998</c:v>
                </c:pt>
                <c:pt idx="200">
                  <c:v>3.38435</c:v>
                </c:pt>
                <c:pt idx="201">
                  <c:v>3.4960499999999999</c:v>
                </c:pt>
                <c:pt idx="202">
                  <c:v>3.5171999999999999</c:v>
                </c:pt>
                <c:pt idx="203">
                  <c:v>3.6187499999999999</c:v>
                </c:pt>
                <c:pt idx="204">
                  <c:v>3.7020499999999998</c:v>
                </c:pt>
                <c:pt idx="205">
                  <c:v>3.7020499999999998</c:v>
                </c:pt>
                <c:pt idx="206">
                  <c:v>3.7287499999999998</c:v>
                </c:pt>
                <c:pt idx="207">
                  <c:v>3.7321</c:v>
                </c:pt>
                <c:pt idx="208">
                  <c:v>3.7911999999999999</c:v>
                </c:pt>
                <c:pt idx="209">
                  <c:v>3.8296999999999999</c:v>
                </c:pt>
                <c:pt idx="210">
                  <c:v>3.8412000000000002</c:v>
                </c:pt>
                <c:pt idx="211">
                  <c:v>3.9258999999999999</c:v>
                </c:pt>
                <c:pt idx="212">
                  <c:v>3.9335</c:v>
                </c:pt>
                <c:pt idx="213">
                  <c:v>4.0052500000000002</c:v>
                </c:pt>
                <c:pt idx="214">
                  <c:v>4.0195999999999996</c:v>
                </c:pt>
                <c:pt idx="215">
                  <c:v>4.0366999999999997</c:v>
                </c:pt>
                <c:pt idx="216">
                  <c:v>4.1356999999999999</c:v>
                </c:pt>
                <c:pt idx="217">
                  <c:v>4.1387999999999998</c:v>
                </c:pt>
                <c:pt idx="218">
                  <c:v>4.1433499999999999</c:v>
                </c:pt>
                <c:pt idx="219">
                  <c:v>4.2256999999999998</c:v>
                </c:pt>
                <c:pt idx="220">
                  <c:v>4.2491000000000003</c:v>
                </c:pt>
                <c:pt idx="221">
                  <c:v>4.3318000000000003</c:v>
                </c:pt>
                <c:pt idx="222">
                  <c:v>4.3318500000000002</c:v>
                </c:pt>
                <c:pt idx="223">
                  <c:v>4.4238</c:v>
                </c:pt>
                <c:pt idx="224">
                  <c:v>4.4381500000000003</c:v>
                </c:pt>
                <c:pt idx="225">
                  <c:v>4.4499000000000004</c:v>
                </c:pt>
              </c:numCache>
            </c:numRef>
          </c:xVal>
          <c:yVal>
            <c:numRef>
              <c:f>'Q_fit (2)'!$E$21:$E$246</c:f>
              <c:numCache>
                <c:formatCode>General</c:formatCode>
                <c:ptCount val="226"/>
                <c:pt idx="0">
                  <c:v>0</c:v>
                </c:pt>
                <c:pt idx="1">
                  <c:v>5.9999999939464033E-4</c:v>
                </c:pt>
                <c:pt idx="2">
                  <c:v>-1.0693044969229959E-3</c:v>
                </c:pt>
                <c:pt idx="3">
                  <c:v>1.1884172999998555E-2</c:v>
                </c:pt>
                <c:pt idx="4">
                  <c:v>-1.659379995544441E-4</c:v>
                </c:pt>
                <c:pt idx="5">
                  <c:v>-5.1246050134068355E-4</c:v>
                </c:pt>
                <c:pt idx="6">
                  <c:v>-7.2828750126063824E-4</c:v>
                </c:pt>
                <c:pt idx="7">
                  <c:v>5.935360022704117E-4</c:v>
                </c:pt>
                <c:pt idx="8">
                  <c:v>-1.61407479972695E-2</c:v>
                </c:pt>
                <c:pt idx="9">
                  <c:v>5.8132100093644112E-4</c:v>
                </c:pt>
                <c:pt idx="10">
                  <c:v>2.1538299188250676E-4</c:v>
                </c:pt>
                <c:pt idx="11">
                  <c:v>-2.5143002858385444E-5</c:v>
                </c:pt>
                <c:pt idx="12">
                  <c:v>1.1374857000191696E-2</c:v>
                </c:pt>
                <c:pt idx="13">
                  <c:v>2.7966804991592653E-3</c:v>
                </c:pt>
                <c:pt idx="14">
                  <c:v>-8.9707749430090189E-4</c:v>
                </c:pt>
                <c:pt idx="15">
                  <c:v>1.524745995993726E-3</c:v>
                </c:pt>
                <c:pt idx="16">
                  <c:v>-4.1577999945729971E-4</c:v>
                </c:pt>
                <c:pt idx="17">
                  <c:v>-3.3147188500151969E-2</c:v>
                </c:pt>
                <c:pt idx="18">
                  <c:v>3.7717594968853518E-3</c:v>
                </c:pt>
                <c:pt idx="19">
                  <c:v>-1.5562824992230162E-3</c:v>
                </c:pt>
                <c:pt idx="20">
                  <c:v>-1.5363657999841962E-2</c:v>
                </c:pt>
                <c:pt idx="21">
                  <c:v>3.6644074934883974E-3</c:v>
                </c:pt>
                <c:pt idx="22">
                  <c:v>1.4033244500751607E-2</c:v>
                </c:pt>
                <c:pt idx="23">
                  <c:v>5.7581889996072277E-3</c:v>
                </c:pt>
                <c:pt idx="24">
                  <c:v>8.4205620005377568E-3</c:v>
                </c:pt>
                <c:pt idx="25">
                  <c:v>-3.6917104953317903E-3</c:v>
                </c:pt>
                <c:pt idx="26">
                  <c:v>-3.9610150051885284E-3</c:v>
                </c:pt>
                <c:pt idx="27">
                  <c:v>-2.7698870035237633E-3</c:v>
                </c:pt>
                <c:pt idx="28">
                  <c:v>-1.2391915006446652E-3</c:v>
                </c:pt>
                <c:pt idx="29">
                  <c:v>-3.0857140009175055E-3</c:v>
                </c:pt>
                <c:pt idx="30">
                  <c:v>-4.0595995014882647E-3</c:v>
                </c:pt>
                <c:pt idx="31">
                  <c:v>-3.1289040052797645E-3</c:v>
                </c:pt>
                <c:pt idx="32">
                  <c:v>-1.2527125501947012E-2</c:v>
                </c:pt>
                <c:pt idx="33">
                  <c:v>-1.6088670017779805E-3</c:v>
                </c:pt>
                <c:pt idx="34">
                  <c:v>-2.0387101001688279E-2</c:v>
                </c:pt>
                <c:pt idx="35">
                  <c:v>-1.650320045882836E-4</c:v>
                </c:pt>
                <c:pt idx="36">
                  <c:v>5.8349679966340773E-3</c:v>
                </c:pt>
                <c:pt idx="37">
                  <c:v>-5.1538850675569847E-4</c:v>
                </c:pt>
                <c:pt idx="38">
                  <c:v>-1.2499180011218414E-3</c:v>
                </c:pt>
                <c:pt idx="39">
                  <c:v>3.4035595017485321E-3</c:v>
                </c:pt>
                <c:pt idx="40">
                  <c:v>1.7060181497072335E-2</c:v>
                </c:pt>
                <c:pt idx="41">
                  <c:v>1.8551554996520281E-2</c:v>
                </c:pt>
                <c:pt idx="42">
                  <c:v>1.3120146504661534E-2</c:v>
                </c:pt>
                <c:pt idx="43">
                  <c:v>1.2890258003608324E-2</c:v>
                </c:pt>
                <c:pt idx="44">
                  <c:v>3.2118594972416759E-3</c:v>
                </c:pt>
                <c:pt idx="45">
                  <c:v>1.1517429957166314E-3</c:v>
                </c:pt>
                <c:pt idx="46">
                  <c:v>2.5041095002961811E-2</c:v>
                </c:pt>
                <c:pt idx="47">
                  <c:v>4.7660394993727095E-3</c:v>
                </c:pt>
                <c:pt idx="48">
                  <c:v>3.7773900039610453E-3</c:v>
                </c:pt>
                <c:pt idx="49">
                  <c:v>1.3947185500001069E-2</c:v>
                </c:pt>
                <c:pt idx="50">
                  <c:v>1.2377880993881263E-2</c:v>
                </c:pt>
                <c:pt idx="51">
                  <c:v>1.413135850452818E-2</c:v>
                </c:pt>
                <c:pt idx="52">
                  <c:v>1.3675005495315418E-2</c:v>
                </c:pt>
                <c:pt idx="53">
                  <c:v>1.3728482997976243E-2</c:v>
                </c:pt>
                <c:pt idx="54">
                  <c:v>1.402560750284465E-2</c:v>
                </c:pt>
                <c:pt idx="55">
                  <c:v>1.1756302999856416E-2</c:v>
                </c:pt>
                <c:pt idx="56">
                  <c:v>1.3456326501909643E-2</c:v>
                </c:pt>
                <c:pt idx="57">
                  <c:v>1.3609804002044257E-2</c:v>
                </c:pt>
                <c:pt idx="58">
                  <c:v>1.3093977002426982E-2</c:v>
                </c:pt>
                <c:pt idx="59">
                  <c:v>1.3453450999804772E-2</c:v>
                </c:pt>
                <c:pt idx="60">
                  <c:v>6.3183024976751767E-3</c:v>
                </c:pt>
                <c:pt idx="61">
                  <c:v>1.9924544496461749E-2</c:v>
                </c:pt>
                <c:pt idx="62">
                  <c:v>-3.4238950029248372E-3</c:v>
                </c:pt>
                <c:pt idx="63">
                  <c:v>8.2991324961767532E-3</c:v>
                </c:pt>
                <c:pt idx="64">
                  <c:v>6.3367830007337034E-3</c:v>
                </c:pt>
                <c:pt idx="65">
                  <c:v>8.483550998789724E-3</c:v>
                </c:pt>
                <c:pt idx="66">
                  <c:v>1.3236560997029301E-2</c:v>
                </c:pt>
                <c:pt idx="67">
                  <c:v>1.0658384497219231E-2</c:v>
                </c:pt>
                <c:pt idx="68">
                  <c:v>2.0829921995755285E-2</c:v>
                </c:pt>
                <c:pt idx="69">
                  <c:v>1.709539250441594E-2</c:v>
                </c:pt>
                <c:pt idx="70">
                  <c:v>6.2064269950496964E-3</c:v>
                </c:pt>
                <c:pt idx="71">
                  <c:v>2.2606409984291531E-3</c:v>
                </c:pt>
                <c:pt idx="72">
                  <c:v>3.1783762497070711E-2</c:v>
                </c:pt>
                <c:pt idx="73">
                  <c:v>3.4471056504116859E-2</c:v>
                </c:pt>
                <c:pt idx="74">
                  <c:v>2.0350437000161037E-2</c:v>
                </c:pt>
                <c:pt idx="75">
                  <c:v>2.6194083999143913E-2</c:v>
                </c:pt>
                <c:pt idx="76">
                  <c:v>2.9952693497762084E-2</c:v>
                </c:pt>
                <c:pt idx="77">
                  <c:v>2.6404499498312362E-2</c:v>
                </c:pt>
                <c:pt idx="78">
                  <c:v>4.3442149995826185E-2</c:v>
                </c:pt>
                <c:pt idx="79">
                  <c:v>1.9696118499268778E-2</c:v>
                </c:pt>
                <c:pt idx="80">
                  <c:v>1.5530180498899426E-2</c:v>
                </c:pt>
                <c:pt idx="81">
                  <c:v>3.9368614503473509E-2</c:v>
                </c:pt>
                <c:pt idx="82">
                  <c:v>2.3895031998108607E-2</c:v>
                </c:pt>
                <c:pt idx="83">
                  <c:v>1.6041800001403317E-2</c:v>
                </c:pt>
                <c:pt idx="84">
                  <c:v>3.4041799997794442E-2</c:v>
                </c:pt>
                <c:pt idx="85">
                  <c:v>3.188736399897607E-2</c:v>
                </c:pt>
                <c:pt idx="86">
                  <c:v>2.9384488501818851E-2</c:v>
                </c:pt>
                <c:pt idx="87">
                  <c:v>5.8314786998380441E-2</c:v>
                </c:pt>
                <c:pt idx="88">
                  <c:v>3.6312869997345842E-2</c:v>
                </c:pt>
                <c:pt idx="89">
                  <c:v>5.1299450999067631E-2</c:v>
                </c:pt>
                <c:pt idx="90">
                  <c:v>5.3830391996598337E-2</c:v>
                </c:pt>
                <c:pt idx="91">
                  <c:v>3.8818889996036887E-2</c:v>
                </c:pt>
                <c:pt idx="92">
                  <c:v>2.9278364003403112E-2</c:v>
                </c:pt>
                <c:pt idx="93">
                  <c:v>3.2278364000376314E-2</c:v>
                </c:pt>
                <c:pt idx="94">
                  <c:v>5.2236879499105271E-2</c:v>
                </c:pt>
                <c:pt idx="95">
                  <c:v>3.398728300089715E-2</c:v>
                </c:pt>
                <c:pt idx="96">
                  <c:v>4.3394156993599609E-2</c:v>
                </c:pt>
                <c:pt idx="97">
                  <c:v>7.6020644999516662E-2</c:v>
                </c:pt>
                <c:pt idx="98">
                  <c:v>6.3231211999664083E-2</c:v>
                </c:pt>
                <c:pt idx="99">
                  <c:v>5.8746816997881979E-2</c:v>
                </c:pt>
                <c:pt idx="100">
                  <c:v>7.8784467499644961E-2</c:v>
                </c:pt>
                <c:pt idx="101">
                  <c:v>7.8049937998002861E-2</c:v>
                </c:pt>
                <c:pt idx="102">
                  <c:v>6.7471761503838934E-2</c:v>
                </c:pt>
                <c:pt idx="103">
                  <c:v>6.5509411993843969E-2</c:v>
                </c:pt>
                <c:pt idx="104">
                  <c:v>7.0499827001185622E-2</c:v>
                </c:pt>
                <c:pt idx="105">
                  <c:v>5.5614695505937561E-2</c:v>
                </c:pt>
                <c:pt idx="106">
                  <c:v>7.2373456496279687E-2</c:v>
                </c:pt>
                <c:pt idx="107">
                  <c:v>7.2949715999129694E-2</c:v>
                </c:pt>
                <c:pt idx="108">
                  <c:v>7.0371539499319624E-2</c:v>
                </c:pt>
                <c:pt idx="109">
                  <c:v>7.7469693002058193E-2</c:v>
                </c:pt>
                <c:pt idx="110">
                  <c:v>6.9533491994661745E-2</c:v>
                </c:pt>
                <c:pt idx="111">
                  <c:v>7.6648360496619716E-2</c:v>
                </c:pt>
                <c:pt idx="112">
                  <c:v>8.557114249560982E-2</c:v>
                </c:pt>
                <c:pt idx="113">
                  <c:v>7.2717910501523875E-2</c:v>
                </c:pt>
                <c:pt idx="114">
                  <c:v>7.3789377500361297E-2</c:v>
                </c:pt>
                <c:pt idx="115">
                  <c:v>7.5001861499913502E-2</c:v>
                </c:pt>
                <c:pt idx="116">
                  <c:v>8.103951199882431E-2</c:v>
                </c:pt>
                <c:pt idx="117">
                  <c:v>8.2911224497365765E-2</c:v>
                </c:pt>
                <c:pt idx="118">
                  <c:v>8.3333048001804855E-2</c:v>
                </c:pt>
                <c:pt idx="119">
                  <c:v>7.1137665494461544E-2</c:v>
                </c:pt>
                <c:pt idx="120">
                  <c:v>8.5090430002310313E-2</c:v>
                </c:pt>
                <c:pt idx="121">
                  <c:v>8.9587554495665245E-2</c:v>
                </c:pt>
                <c:pt idx="122">
                  <c:v>7.5606034995871596E-2</c:v>
                </c:pt>
                <c:pt idx="123">
                  <c:v>8.2487332503660582E-2</c:v>
                </c:pt>
                <c:pt idx="124">
                  <c:v>7.2715152498858515E-2</c:v>
                </c:pt>
                <c:pt idx="125">
                  <c:v>8.2788536499720067E-2</c:v>
                </c:pt>
                <c:pt idx="126">
                  <c:v>7.4357127996336203E-2</c:v>
                </c:pt>
                <c:pt idx="127">
                  <c:v>7.2238425498653669E-2</c:v>
                </c:pt>
                <c:pt idx="128">
                  <c:v>7.6503895994392224E-2</c:v>
                </c:pt>
                <c:pt idx="129">
                  <c:v>8.5688314502476715E-2</c:v>
                </c:pt>
                <c:pt idx="130">
                  <c:v>7.8531961495173164E-2</c:v>
                </c:pt>
                <c:pt idx="131">
                  <c:v>0.10415338799793972</c:v>
                </c:pt>
                <c:pt idx="132">
                  <c:v>8.138120799412718E-2</c:v>
                </c:pt>
                <c:pt idx="133">
                  <c:v>8.2684329005132895E-2</c:v>
                </c:pt>
                <c:pt idx="134">
                  <c:v>8.9446923993818928E-2</c:v>
                </c:pt>
                <c:pt idx="135">
                  <c:v>8.329057099763304E-2</c:v>
                </c:pt>
                <c:pt idx="136">
                  <c:v>8.058410700323293E-2</c:v>
                </c:pt>
                <c:pt idx="137">
                  <c:v>8.8320401999226306E-2</c:v>
                </c:pt>
                <c:pt idx="138">
                  <c:v>0.10381752649846021</c:v>
                </c:pt>
                <c:pt idx="139">
                  <c:v>0.10354247099894565</c:v>
                </c:pt>
                <c:pt idx="140">
                  <c:v>0.12254247099917848</c:v>
                </c:pt>
                <c:pt idx="141">
                  <c:v>0.10226741549558938</c:v>
                </c:pt>
                <c:pt idx="142">
                  <c:v>0.1172674154950073</c:v>
                </c:pt>
                <c:pt idx="143">
                  <c:v>0.1043012319933041</c:v>
                </c:pt>
                <c:pt idx="144">
                  <c:v>0.10067390299809631</c:v>
                </c:pt>
                <c:pt idx="145">
                  <c:v>8.7783020491770003E-2</c:v>
                </c:pt>
                <c:pt idx="146">
                  <c:v>0.10628518300654832</c:v>
                </c:pt>
                <c:pt idx="147">
                  <c:v>9.9850653503381182E-2</c:v>
                </c:pt>
                <c:pt idx="148">
                  <c:v>9.5114206997095607E-2</c:v>
                </c:pt>
                <c:pt idx="149">
                  <c:v>9.3536030501127243E-2</c:v>
                </c:pt>
                <c:pt idx="150">
                  <c:v>9.2839151497173589E-2</c:v>
                </c:pt>
                <c:pt idx="151">
                  <c:v>8.7564096000278369E-2</c:v>
                </c:pt>
                <c:pt idx="152">
                  <c:v>7.7748514500854071E-2</c:v>
                </c:pt>
                <c:pt idx="153">
                  <c:v>0.10835337750177132</c:v>
                </c:pt>
                <c:pt idx="154">
                  <c:v>0.10011980649869656</c:v>
                </c:pt>
                <c:pt idx="155">
                  <c:v>0.10615745699760737</c:v>
                </c:pt>
                <c:pt idx="156">
                  <c:v>0.10395961949689081</c:v>
                </c:pt>
                <c:pt idx="157">
                  <c:v>8.9147871993191075E-2</c:v>
                </c:pt>
                <c:pt idx="158">
                  <c:v>9.6147871990979183E-2</c:v>
                </c:pt>
                <c:pt idx="159">
                  <c:v>0.11417593750229571</c:v>
                </c:pt>
                <c:pt idx="160">
                  <c:v>0.11216251849691616</c:v>
                </c:pt>
                <c:pt idx="161">
                  <c:v>0.11449753899796633</c:v>
                </c:pt>
                <c:pt idx="162">
                  <c:v>0.11546740499761654</c:v>
                </c:pt>
                <c:pt idx="163">
                  <c:v>0.11238443599722814</c:v>
                </c:pt>
                <c:pt idx="164">
                  <c:v>0.10660842200013576</c:v>
                </c:pt>
                <c:pt idx="165">
                  <c:v>0.11784319700382184</c:v>
                </c:pt>
                <c:pt idx="166">
                  <c:v>0.11894319700513734</c:v>
                </c:pt>
                <c:pt idx="167">
                  <c:v>0.11692736999248154</c:v>
                </c:pt>
                <c:pt idx="168">
                  <c:v>0.11802736999379704</c:v>
                </c:pt>
                <c:pt idx="169">
                  <c:v>0.1186808474958525</c:v>
                </c:pt>
                <c:pt idx="170">
                  <c:v>0.12088084749848349</c:v>
                </c:pt>
                <c:pt idx="171">
                  <c:v>0.11933432499790797</c:v>
                </c:pt>
                <c:pt idx="172">
                  <c:v>0.11993432499730261</c:v>
                </c:pt>
                <c:pt idx="173">
                  <c:v>0.11846502050320851</c:v>
                </c:pt>
                <c:pt idx="174">
                  <c:v>0.11926502050482668</c:v>
                </c:pt>
                <c:pt idx="175">
                  <c:v>0.12066455300373491</c:v>
                </c:pt>
                <c:pt idx="176">
                  <c:v>9.9104856999474578E-2</c:v>
                </c:pt>
                <c:pt idx="177">
                  <c:v>0.12102763899747515</c:v>
                </c:pt>
                <c:pt idx="178">
                  <c:v>0.12551517850079108</c:v>
                </c:pt>
                <c:pt idx="179">
                  <c:v>0.13113537749450188</c:v>
                </c:pt>
                <c:pt idx="180">
                  <c:v>0.1202387439989252</c:v>
                </c:pt>
                <c:pt idx="181">
                  <c:v>0.12916152599791531</c:v>
                </c:pt>
                <c:pt idx="182">
                  <c:v>0.13008239099872299</c:v>
                </c:pt>
                <c:pt idx="183">
                  <c:v>0.1233286915012286</c:v>
                </c:pt>
                <c:pt idx="184">
                  <c:v>0.11905171899707057</c:v>
                </c:pt>
                <c:pt idx="185">
                  <c:v>0.10265987800084986</c:v>
                </c:pt>
                <c:pt idx="186">
                  <c:v>0.13354485800664406</c:v>
                </c:pt>
                <c:pt idx="187">
                  <c:v>0.12522448399977293</c:v>
                </c:pt>
                <c:pt idx="188">
                  <c:v>0.12632785049936501</c:v>
                </c:pt>
                <c:pt idx="189">
                  <c:v>0.14559892050601775</c:v>
                </c:pt>
                <c:pt idx="190">
                  <c:v>0.15125239800545387</c:v>
                </c:pt>
                <c:pt idx="191">
                  <c:v>0.14773053949465975</c:v>
                </c:pt>
                <c:pt idx="192">
                  <c:v>0.14732123499561567</c:v>
                </c:pt>
                <c:pt idx="193">
                  <c:v>0.14738236300036078</c:v>
                </c:pt>
                <c:pt idx="194">
                  <c:v>0.14768305850157049</c:v>
                </c:pt>
                <c:pt idx="195">
                  <c:v>0.14744522100227186</c:v>
                </c:pt>
                <c:pt idx="196">
                  <c:v>0.14799869849957759</c:v>
                </c:pt>
                <c:pt idx="197">
                  <c:v>0.14792939399922034</c:v>
                </c:pt>
                <c:pt idx="198">
                  <c:v>0.14728287149773678</c:v>
                </c:pt>
                <c:pt idx="199">
                  <c:v>0.13474883299932117</c:v>
                </c:pt>
                <c:pt idx="200">
                  <c:v>0.15490630849672016</c:v>
                </c:pt>
                <c:pt idx="201">
                  <c:v>0.16656005549884867</c:v>
                </c:pt>
                <c:pt idx="202">
                  <c:v>0.16984425199916586</c:v>
                </c:pt>
                <c:pt idx="203">
                  <c:v>0.18178681249264628</c:v>
                </c:pt>
                <c:pt idx="204">
                  <c:v>0.18977657444338547</c:v>
                </c:pt>
                <c:pt idx="205">
                  <c:v>0.18982551549561322</c:v>
                </c:pt>
                <c:pt idx="206">
                  <c:v>0.19431691250065342</c:v>
                </c:pt>
                <c:pt idx="207">
                  <c:v>0.19427351099875523</c:v>
                </c:pt>
                <c:pt idx="208">
                  <c:v>0.20215559200005373</c:v>
                </c:pt>
                <c:pt idx="209">
                  <c:v>0.20699112700094702</c:v>
                </c:pt>
                <c:pt idx="210">
                  <c:v>0.20835109199833823</c:v>
                </c:pt>
                <c:pt idx="211">
                  <c:v>0.21704926900565624</c:v>
                </c:pt>
                <c:pt idx="212">
                  <c:v>0.21871498499967856</c:v>
                </c:pt>
                <c:pt idx="213">
                  <c:v>0.22556302749580937</c:v>
                </c:pt>
                <c:pt idx="214">
                  <c:v>0.22686263600189704</c:v>
                </c:pt>
                <c:pt idx="215">
                  <c:v>0.22877049700036878</c:v>
                </c:pt>
                <c:pt idx="216">
                  <c:v>0.24074758699862286</c:v>
                </c:pt>
                <c:pt idx="217">
                  <c:v>0.24135070800548419</c:v>
                </c:pt>
                <c:pt idx="218">
                  <c:v>0.2423439984995639</c:v>
                </c:pt>
                <c:pt idx="219">
                  <c:v>0.25219948699668748</c:v>
                </c:pt>
                <c:pt idx="220">
                  <c:v>0.25616498100134777</c:v>
                </c:pt>
                <c:pt idx="221">
                  <c:v>0.26703533800173318</c:v>
                </c:pt>
                <c:pt idx="222">
                  <c:v>0.26496603350096848</c:v>
                </c:pt>
                <c:pt idx="223">
                  <c:v>0.28051505799521692</c:v>
                </c:pt>
                <c:pt idx="224">
                  <c:v>0.281824666497414</c:v>
                </c:pt>
                <c:pt idx="225">
                  <c:v>0.28340810900408542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8-4D81-876F-B8AACADF964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(2)'!$U$2:$U$119</c:f>
              <c:numCache>
                <c:formatCode>General</c:formatCode>
                <c:ptCount val="118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</c:numCache>
            </c:numRef>
          </c:xVal>
          <c:yVal>
            <c:numRef>
              <c:f>'Q_fit (2)'!$V$2:$V$119</c:f>
              <c:numCache>
                <c:formatCode>General</c:formatCode>
                <c:ptCount val="118"/>
                <c:pt idx="0">
                  <c:v>-6.0940964041741553E-5</c:v>
                </c:pt>
                <c:pt idx="1">
                  <c:v>-2.2730896095772765E-3</c:v>
                </c:pt>
                <c:pt idx="2">
                  <c:v>-3.068218909377746E-3</c:v>
                </c:pt>
                <c:pt idx="3">
                  <c:v>-2.4463288634431505E-3</c:v>
                </c:pt>
                <c:pt idx="4">
                  <c:v>-4.0741947177348921E-4</c:v>
                </c:pt>
                <c:pt idx="5">
                  <c:v>3.0485092656312354E-3</c:v>
                </c:pt>
                <c:pt idx="6">
                  <c:v>7.9214573487710258E-3</c:v>
                </c:pt>
                <c:pt idx="7">
                  <c:v>1.4211424777645882E-2</c:v>
                </c:pt>
                <c:pt idx="8">
                  <c:v>2.1918411552255809E-2</c:v>
                </c:pt>
                <c:pt idx="9">
                  <c:v>3.1042417672600797E-2</c:v>
                </c:pt>
                <c:pt idx="10">
                  <c:v>4.1583443138680842E-2</c:v>
                </c:pt>
                <c:pt idx="11">
                  <c:v>5.3541487950495972E-2</c:v>
                </c:pt>
                <c:pt idx="12">
                  <c:v>6.6916552108046132E-2</c:v>
                </c:pt>
                <c:pt idx="13">
                  <c:v>8.170863561133139E-2</c:v>
                </c:pt>
                <c:pt idx="14">
                  <c:v>9.7917738460351691E-2</c:v>
                </c:pt>
                <c:pt idx="15">
                  <c:v>0.11554386065510706</c:v>
                </c:pt>
                <c:pt idx="16">
                  <c:v>0.13458700219559755</c:v>
                </c:pt>
                <c:pt idx="17">
                  <c:v>0.15504716308182301</c:v>
                </c:pt>
                <c:pt idx="18">
                  <c:v>0.17692434331378362</c:v>
                </c:pt>
                <c:pt idx="19">
                  <c:v>0.20021854289147922</c:v>
                </c:pt>
                <c:pt idx="20">
                  <c:v>0.22492976181490995</c:v>
                </c:pt>
                <c:pt idx="21">
                  <c:v>0.25105800008407575</c:v>
                </c:pt>
                <c:pt idx="22">
                  <c:v>0.27860325769897665</c:v>
                </c:pt>
                <c:pt idx="23">
                  <c:v>0.30756553465961239</c:v>
                </c:pt>
                <c:pt idx="24">
                  <c:v>0.33794483096598338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8-4D81-876F-B8AACADF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5720"/>
        <c:axId val="1"/>
      </c:scatterChart>
      <c:valAx>
        <c:axId val="712995720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5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92045454545454541"/>
          <c:w val="0.57077685494792596"/>
          <c:h val="0.968181818181818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CA-4B98-AEE7-1DF77C853331}"/>
            </c:ext>
          </c:extLst>
        </c:ser>
        <c:ser>
          <c:idx val="1"/>
          <c:order val="1"/>
          <c:tx>
            <c:strRef>
              <c:f>'A (Kang)'!$P$20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(Kang)'!$P$21:$P$225</c:f>
              <c:numCache>
                <c:formatCode>General</c:formatCode>
                <c:ptCount val="205"/>
                <c:pt idx="0">
                  <c:v>0.12109403431178582</c:v>
                </c:pt>
                <c:pt idx="1">
                  <c:v>0.11934725135798839</c:v>
                </c:pt>
                <c:pt idx="2">
                  <c:v>-1.3454279976820719E-2</c:v>
                </c:pt>
                <c:pt idx="3">
                  <c:v>-1.4467630156578006E-2</c:v>
                </c:pt>
                <c:pt idx="4">
                  <c:v>-1.4467515935709472E-2</c:v>
                </c:pt>
                <c:pt idx="5">
                  <c:v>-1.4466943930034887E-2</c:v>
                </c:pt>
                <c:pt idx="6">
                  <c:v>-1.4448094787311783E-2</c:v>
                </c:pt>
                <c:pt idx="7">
                  <c:v>-1.4447473809269716E-2</c:v>
                </c:pt>
                <c:pt idx="8">
                  <c:v>-1.4446726652689017E-2</c:v>
                </c:pt>
                <c:pt idx="9">
                  <c:v>-1.4444597961684392E-2</c:v>
                </c:pt>
                <c:pt idx="10">
                  <c:v>-1.4424793179284657E-2</c:v>
                </c:pt>
                <c:pt idx="11">
                  <c:v>-1.440846119950495E-2</c:v>
                </c:pt>
                <c:pt idx="12">
                  <c:v>-1.4384373022460296E-2</c:v>
                </c:pt>
                <c:pt idx="13">
                  <c:v>-1.4380098888187805E-2</c:v>
                </c:pt>
                <c:pt idx="14">
                  <c:v>-1.4380098888187805E-2</c:v>
                </c:pt>
                <c:pt idx="15">
                  <c:v>-1.4377480894129914E-2</c:v>
                </c:pt>
                <c:pt idx="16">
                  <c:v>-1.4357859641231204E-2</c:v>
                </c:pt>
                <c:pt idx="17">
                  <c:v>-1.4355097614332998E-2</c:v>
                </c:pt>
                <c:pt idx="18">
                  <c:v>-1.4350510537618976E-2</c:v>
                </c:pt>
                <c:pt idx="19">
                  <c:v>-1.4331519709213479E-2</c:v>
                </c:pt>
                <c:pt idx="20">
                  <c:v>-1.4321823985049545E-2</c:v>
                </c:pt>
                <c:pt idx="21">
                  <c:v>-1.4271284887749015E-2</c:v>
                </c:pt>
                <c:pt idx="22">
                  <c:v>-1.4039981612919058E-2</c:v>
                </c:pt>
                <c:pt idx="23">
                  <c:v>-1.4003593257531626E-2</c:v>
                </c:pt>
                <c:pt idx="24">
                  <c:v>-1.3946083067986864E-2</c:v>
                </c:pt>
                <c:pt idx="25">
                  <c:v>-1.3924157233249281E-2</c:v>
                </c:pt>
                <c:pt idx="26">
                  <c:v>-1.3805559052972522E-2</c:v>
                </c:pt>
                <c:pt idx="27">
                  <c:v>-1.2369850128764509E-2</c:v>
                </c:pt>
                <c:pt idx="28">
                  <c:v>-1.236933517572574E-2</c:v>
                </c:pt>
                <c:pt idx="29">
                  <c:v>-1.2361087755029398E-2</c:v>
                </c:pt>
                <c:pt idx="30">
                  <c:v>-1.2360571780481123E-2</c:v>
                </c:pt>
                <c:pt idx="31">
                  <c:v>-1.2357991006407838E-2</c:v>
                </c:pt>
                <c:pt idx="32">
                  <c:v>-9.9480317184974867E-3</c:v>
                </c:pt>
                <c:pt idx="33">
                  <c:v>-9.9472859043104132E-3</c:v>
                </c:pt>
                <c:pt idx="34">
                  <c:v>-4.3607281339434114E-3</c:v>
                </c:pt>
                <c:pt idx="35">
                  <c:v>-3.6999801207803044E-3</c:v>
                </c:pt>
                <c:pt idx="36">
                  <c:v>3.3567349885609346E-4</c:v>
                </c:pt>
                <c:pt idx="37">
                  <c:v>4.9405610979807828E-4</c:v>
                </c:pt>
                <c:pt idx="38">
                  <c:v>4.9405610979807828E-4</c:v>
                </c:pt>
                <c:pt idx="39">
                  <c:v>5.7086265709851113E-4</c:v>
                </c:pt>
                <c:pt idx="40">
                  <c:v>6.3974978922304304E-4</c:v>
                </c:pt>
                <c:pt idx="41">
                  <c:v>6.4651184205863528E-4</c:v>
                </c:pt>
                <c:pt idx="42">
                  <c:v>1.308189344302213E-3</c:v>
                </c:pt>
                <c:pt idx="43">
                  <c:v>1.4702529426335788E-3</c:v>
                </c:pt>
                <c:pt idx="44">
                  <c:v>1.6275567590085267E-3</c:v>
                </c:pt>
                <c:pt idx="45">
                  <c:v>3.867173991146191E-3</c:v>
                </c:pt>
                <c:pt idx="46">
                  <c:v>4.366270018994603E-3</c:v>
                </c:pt>
                <c:pt idx="47">
                  <c:v>6.4372308944283356E-3</c:v>
                </c:pt>
                <c:pt idx="48">
                  <c:v>1.0674423979062118E-2</c:v>
                </c:pt>
                <c:pt idx="49">
                  <c:v>1.0812229191157723E-2</c:v>
                </c:pt>
                <c:pt idx="50">
                  <c:v>1.3336699981661041E-2</c:v>
                </c:pt>
                <c:pt idx="51">
                  <c:v>1.3706051047867639E-2</c:v>
                </c:pt>
                <c:pt idx="52">
                  <c:v>1.3707894684329444E-2</c:v>
                </c:pt>
                <c:pt idx="53">
                  <c:v>1.3717113767970388E-2</c:v>
                </c:pt>
                <c:pt idx="54">
                  <c:v>1.3779843375599529E-2</c:v>
                </c:pt>
                <c:pt idx="55">
                  <c:v>1.3789074176555394E-2</c:v>
                </c:pt>
                <c:pt idx="56">
                  <c:v>1.3861125980196766E-2</c:v>
                </c:pt>
                <c:pt idx="57">
                  <c:v>1.3861125980196766E-2</c:v>
                </c:pt>
                <c:pt idx="58">
                  <c:v>1.3862974664117306E-2</c:v>
                </c:pt>
                <c:pt idx="59">
                  <c:v>1.46391127776857E-2</c:v>
                </c:pt>
                <c:pt idx="60">
                  <c:v>1.464848238375676E-2</c:v>
                </c:pt>
                <c:pt idx="61">
                  <c:v>1.4659727893972246E-2</c:v>
                </c:pt>
                <c:pt idx="62">
                  <c:v>1.4712235543910684E-2</c:v>
                </c:pt>
                <c:pt idx="63">
                  <c:v>1.8252099180069526E-2</c:v>
                </c:pt>
                <c:pt idx="64">
                  <c:v>1.8498857037437044E-2</c:v>
                </c:pt>
                <c:pt idx="65">
                  <c:v>1.8560690865107605E-2</c:v>
                </c:pt>
                <c:pt idx="66">
                  <c:v>1.877055705733903E-2</c:v>
                </c:pt>
                <c:pt idx="67">
                  <c:v>1.8792581376033186E-2</c:v>
                </c:pt>
                <c:pt idx="68">
                  <c:v>1.8985102227957785E-2</c:v>
                </c:pt>
                <c:pt idx="69">
                  <c:v>1.9428384533446995E-2</c:v>
                </c:pt>
                <c:pt idx="70">
                  <c:v>1.9462759215020324E-2</c:v>
                </c:pt>
                <c:pt idx="71">
                  <c:v>2.2195385782579308E-2</c:v>
                </c:pt>
                <c:pt idx="72">
                  <c:v>2.2302674521554329E-2</c:v>
                </c:pt>
                <c:pt idx="73">
                  <c:v>2.2426987854781082E-2</c:v>
                </c:pt>
                <c:pt idx="74">
                  <c:v>2.307934169282283E-2</c:v>
                </c:pt>
                <c:pt idx="75">
                  <c:v>2.6945464524038027E-2</c:v>
                </c:pt>
                <c:pt idx="76">
                  <c:v>2.7097503416636491E-2</c:v>
                </c:pt>
                <c:pt idx="77">
                  <c:v>2.7256546415594083E-2</c:v>
                </c:pt>
                <c:pt idx="78">
                  <c:v>2.7332815110212721E-2</c:v>
                </c:pt>
                <c:pt idx="79">
                  <c:v>3.1255934473137056E-2</c:v>
                </c:pt>
                <c:pt idx="80">
                  <c:v>3.1566250107805512E-2</c:v>
                </c:pt>
                <c:pt idx="81">
                  <c:v>3.1592157003864717E-2</c:v>
                </c:pt>
                <c:pt idx="82">
                  <c:v>3.2081033467721037E-2</c:v>
                </c:pt>
                <c:pt idx="83">
                  <c:v>3.2470183904834873E-2</c:v>
                </c:pt>
                <c:pt idx="84">
                  <c:v>3.5239489114671931E-2</c:v>
                </c:pt>
                <c:pt idx="85">
                  <c:v>3.6929629446237386E-2</c:v>
                </c:pt>
                <c:pt idx="86">
                  <c:v>3.7168748437197988E-2</c:v>
                </c:pt>
                <c:pt idx="87">
                  <c:v>3.7168748437197988E-2</c:v>
                </c:pt>
                <c:pt idx="88">
                  <c:v>3.7188700016716529E-2</c:v>
                </c:pt>
                <c:pt idx="89">
                  <c:v>3.7286019038249546E-2</c:v>
                </c:pt>
                <c:pt idx="90">
                  <c:v>4.101308861049302E-2</c:v>
                </c:pt>
                <c:pt idx="91">
                  <c:v>4.1080310640011206E-2</c:v>
                </c:pt>
                <c:pt idx="92">
                  <c:v>4.1552002207339983E-2</c:v>
                </c:pt>
                <c:pt idx="93">
                  <c:v>4.1817227148095687E-2</c:v>
                </c:pt>
                <c:pt idx="94">
                  <c:v>4.2224074519680535E-2</c:v>
                </c:pt>
                <c:pt idx="95">
                  <c:v>4.2297253195622588E-2</c:v>
                </c:pt>
                <c:pt idx="96">
                  <c:v>4.2297253195622588E-2</c:v>
                </c:pt>
                <c:pt idx="97">
                  <c:v>4.2404492680994645E-2</c:v>
                </c:pt>
                <c:pt idx="98">
                  <c:v>4.4455907506912307E-2</c:v>
                </c:pt>
                <c:pt idx="99">
                  <c:v>5.2228619051748262E-2</c:v>
                </c:pt>
                <c:pt idx="100">
                  <c:v>5.7826785849601117E-2</c:v>
                </c:pt>
                <c:pt idx="101">
                  <c:v>5.8637281466239671E-2</c:v>
                </c:pt>
                <c:pt idx="102">
                  <c:v>5.9559704795731264E-2</c:v>
                </c:pt>
                <c:pt idx="103">
                  <c:v>5.9592542032899189E-2</c:v>
                </c:pt>
                <c:pt idx="104">
                  <c:v>5.9744882405607262E-2</c:v>
                </c:pt>
                <c:pt idx="105">
                  <c:v>5.9795697261166486E-2</c:v>
                </c:pt>
                <c:pt idx="106">
                  <c:v>5.982858671549679E-2</c:v>
                </c:pt>
                <c:pt idx="107">
                  <c:v>6.0217830980474403E-2</c:v>
                </c:pt>
                <c:pt idx="108">
                  <c:v>6.0238819099627069E-2</c:v>
                </c:pt>
                <c:pt idx="109">
                  <c:v>6.066521376750901E-2</c:v>
                </c:pt>
                <c:pt idx="110">
                  <c:v>6.0692279612006385E-2</c:v>
                </c:pt>
                <c:pt idx="111">
                  <c:v>6.0743417264569423E-2</c:v>
                </c:pt>
                <c:pt idx="112">
                  <c:v>6.4634403904884466E-2</c:v>
                </c:pt>
                <c:pt idx="113">
                  <c:v>6.5184546592732318E-2</c:v>
                </c:pt>
                <c:pt idx="114">
                  <c:v>6.5206220325029735E-2</c:v>
                </c:pt>
                <c:pt idx="115">
                  <c:v>6.5218606636867446E-2</c:v>
                </c:pt>
                <c:pt idx="116">
                  <c:v>6.5516166547186019E-2</c:v>
                </c:pt>
                <c:pt idx="117">
                  <c:v>6.5745913603240391E-2</c:v>
                </c:pt>
                <c:pt idx="118">
                  <c:v>6.6518275935402299E-2</c:v>
                </c:pt>
                <c:pt idx="119">
                  <c:v>6.6552619538558469E-2</c:v>
                </c:pt>
                <c:pt idx="120">
                  <c:v>6.7099972988445597E-2</c:v>
                </c:pt>
                <c:pt idx="121">
                  <c:v>6.7153242531347176E-2</c:v>
                </c:pt>
                <c:pt idx="122">
                  <c:v>7.0589015953912329E-2</c:v>
                </c:pt>
                <c:pt idx="123">
                  <c:v>7.0970147357444544E-2</c:v>
                </c:pt>
                <c:pt idx="124">
                  <c:v>7.1095241102261911E-2</c:v>
                </c:pt>
                <c:pt idx="125">
                  <c:v>7.1967006281957888E-2</c:v>
                </c:pt>
                <c:pt idx="126">
                  <c:v>7.2112191568955569E-2</c:v>
                </c:pt>
                <c:pt idx="127">
                  <c:v>7.2241347308348497E-2</c:v>
                </c:pt>
                <c:pt idx="128">
                  <c:v>7.2396461103153925E-2</c:v>
                </c:pt>
                <c:pt idx="129">
                  <c:v>7.2762171426143829E-2</c:v>
                </c:pt>
                <c:pt idx="130">
                  <c:v>7.2908021896096131E-2</c:v>
                </c:pt>
                <c:pt idx="131">
                  <c:v>7.3073466192744241E-2</c:v>
                </c:pt>
                <c:pt idx="132">
                  <c:v>7.3421082745703165E-2</c:v>
                </c:pt>
                <c:pt idx="133">
                  <c:v>7.3531684374810793E-2</c:v>
                </c:pt>
                <c:pt idx="134">
                  <c:v>7.8423458408291957E-2</c:v>
                </c:pt>
                <c:pt idx="135">
                  <c:v>7.8557231370650987E-2</c:v>
                </c:pt>
                <c:pt idx="136">
                  <c:v>7.8764769463075576E-2</c:v>
                </c:pt>
                <c:pt idx="137">
                  <c:v>7.9066445443304059E-2</c:v>
                </c:pt>
                <c:pt idx="138">
                  <c:v>7.9180538591902411E-2</c:v>
                </c:pt>
                <c:pt idx="139">
                  <c:v>7.9826132999883587E-2</c:v>
                </c:pt>
                <c:pt idx="140">
                  <c:v>8.4911511270933798E-2</c:v>
                </c:pt>
                <c:pt idx="141">
                  <c:v>8.5046410064875511E-2</c:v>
                </c:pt>
                <c:pt idx="142">
                  <c:v>8.5046410064875511E-2</c:v>
                </c:pt>
                <c:pt idx="143">
                  <c:v>8.5319946670064303E-2</c:v>
                </c:pt>
                <c:pt idx="144">
                  <c:v>8.5319946670064303E-2</c:v>
                </c:pt>
                <c:pt idx="145">
                  <c:v>8.5593858289419317E-2</c:v>
                </c:pt>
                <c:pt idx="146">
                  <c:v>8.5593858289419317E-2</c:v>
                </c:pt>
                <c:pt idx="147">
                  <c:v>8.5812562914943324E-2</c:v>
                </c:pt>
                <c:pt idx="148">
                  <c:v>8.6376041355998301E-2</c:v>
                </c:pt>
                <c:pt idx="149">
                  <c:v>8.6672324406572895E-2</c:v>
                </c:pt>
                <c:pt idx="150">
                  <c:v>8.6934111160434854E-2</c:v>
                </c:pt>
                <c:pt idx="151">
                  <c:v>8.7112319218357603E-2</c:v>
                </c:pt>
                <c:pt idx="152">
                  <c:v>8.7381674560643538E-2</c:v>
                </c:pt>
                <c:pt idx="153">
                  <c:v>8.7441190634172924E-2</c:v>
                </c:pt>
                <c:pt idx="154">
                  <c:v>8.7658396412737732E-2</c:v>
                </c:pt>
                <c:pt idx="155">
                  <c:v>8.7935493278998106E-2</c:v>
                </c:pt>
                <c:pt idx="156">
                  <c:v>8.8311399636387455E-2</c:v>
                </c:pt>
                <c:pt idx="157">
                  <c:v>9.2524060882474585E-2</c:v>
                </c:pt>
                <c:pt idx="158">
                  <c:v>9.2660433962918037E-2</c:v>
                </c:pt>
                <c:pt idx="159">
                  <c:v>9.269992657487125E-2</c:v>
                </c:pt>
                <c:pt idx="160">
                  <c:v>9.296938817000526E-2</c:v>
                </c:pt>
                <c:pt idx="161">
                  <c:v>9.3167208157210385E-2</c:v>
                </c:pt>
                <c:pt idx="162">
                  <c:v>9.3167208157210385E-2</c:v>
                </c:pt>
                <c:pt idx="163">
                  <c:v>9.3675176976825342E-2</c:v>
                </c:pt>
                <c:pt idx="164">
                  <c:v>9.4332619231795714E-2</c:v>
                </c:pt>
                <c:pt idx="165">
                  <c:v>9.4879590286642043E-2</c:v>
                </c:pt>
                <c:pt idx="166">
                  <c:v>0.10020913600988224</c:v>
                </c:pt>
                <c:pt idx="167">
                  <c:v>0.10051389508941454</c:v>
                </c:pt>
                <c:pt idx="168">
                  <c:v>0.10085630086106408</c:v>
                </c:pt>
                <c:pt idx="169">
                  <c:v>0.10104260426957219</c:v>
                </c:pt>
                <c:pt idx="170">
                  <c:v>0.10106497077351063</c:v>
                </c:pt>
                <c:pt idx="171">
                  <c:v>0.10108361117923452</c:v>
                </c:pt>
                <c:pt idx="172">
                  <c:v>0.10110225308717825</c:v>
                </c:pt>
                <c:pt idx="173">
                  <c:v>0.10110598164903339</c:v>
                </c:pt>
                <c:pt idx="174">
                  <c:v>0.10190901770969413</c:v>
                </c:pt>
                <c:pt idx="175">
                  <c:v>0.10298906487739512</c:v>
                </c:pt>
                <c:pt idx="176">
                  <c:v>0.10300410062435804</c:v>
                </c:pt>
                <c:pt idx="177">
                  <c:v>0.10364023934158323</c:v>
                </c:pt>
                <c:pt idx="178">
                  <c:v>0.10735526558906372</c:v>
                </c:pt>
                <c:pt idx="179">
                  <c:v>0.10798002437744021</c:v>
                </c:pt>
                <c:pt idx="180">
                  <c:v>0.10799537595110681</c:v>
                </c:pt>
                <c:pt idx="181">
                  <c:v>0.10811054339889141</c:v>
                </c:pt>
                <c:pt idx="182">
                  <c:v>0.10930763217929541</c:v>
                </c:pt>
                <c:pt idx="183">
                  <c:v>0.10971310632545518</c:v>
                </c:pt>
                <c:pt idx="184">
                  <c:v>0.11009214656510941</c:v>
                </c:pt>
                <c:pt idx="185">
                  <c:v>0.11620355757174113</c:v>
                </c:pt>
                <c:pt idx="186">
                  <c:v>0.11688633015704585</c:v>
                </c:pt>
                <c:pt idx="187">
                  <c:v>0.11753501684417435</c:v>
                </c:pt>
                <c:pt idx="188">
                  <c:v>0.12374250818907384</c:v>
                </c:pt>
                <c:pt idx="189">
                  <c:v>0.12376289447472068</c:v>
                </c:pt>
                <c:pt idx="190">
                  <c:v>0.1246327453248168</c:v>
                </c:pt>
                <c:pt idx="191">
                  <c:v>0.12463683556112576</c:v>
                </c:pt>
                <c:pt idx="192">
                  <c:v>0.12470228751414533</c:v>
                </c:pt>
                <c:pt idx="193">
                  <c:v>0.12470637877196381</c:v>
                </c:pt>
                <c:pt idx="194">
                  <c:v>0.12501339436141368</c:v>
                </c:pt>
                <c:pt idx="195">
                  <c:v>0.12503387408513589</c:v>
                </c:pt>
                <c:pt idx="196">
                  <c:v>0.1250379702101467</c:v>
                </c:pt>
                <c:pt idx="197">
                  <c:v>0.12505845173653279</c:v>
                </c:pt>
                <c:pt idx="198">
                  <c:v>0.12609677808965164</c:v>
                </c:pt>
                <c:pt idx="199">
                  <c:v>0.1309109104600375</c:v>
                </c:pt>
                <c:pt idx="200">
                  <c:v>0.14101125464273184</c:v>
                </c:pt>
                <c:pt idx="201">
                  <c:v>0.14190330078669991</c:v>
                </c:pt>
                <c:pt idx="202">
                  <c:v>0.14190763732697734</c:v>
                </c:pt>
                <c:pt idx="203">
                  <c:v>0.14192932092969651</c:v>
                </c:pt>
                <c:pt idx="204">
                  <c:v>0.14193365783050671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CA-4B98-AEE7-1DF77C853331}"/>
            </c:ext>
          </c:extLst>
        </c:ser>
        <c:ser>
          <c:idx val="2"/>
          <c:order val="2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CA-4B98-AEE7-1DF77C85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8512"/>
        <c:axId val="1"/>
      </c:scatterChart>
      <c:valAx>
        <c:axId val="71300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8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0540129852189"/>
          <c:y val="0.91185410334346506"/>
          <c:w val="0.92763226965050416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0253164556962"/>
          <c:y val="3.3834586466165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481012658228"/>
          <c:y val="0.27443609022556392"/>
          <c:w val="0.74841772151898733"/>
          <c:h val="0.451127819548872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A-472C-BB63-791823C633B0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A-472C-BB63-791823C633B0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A-472C-BB63-791823C633B0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A-472C-BB63-791823C633B0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CA-472C-BB63-791823C633B0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CA-472C-BB63-791823C633B0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CA-472C-BB63-791823C633B0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CA-472C-BB63-791823C633B0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CA-472C-BB63-791823C633B0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CA-472C-BB63-791823C6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4744"/>
        <c:axId val="1"/>
      </c:scatterChart>
      <c:valAx>
        <c:axId val="7130147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272151898734178"/>
              <c:y val="0.827067669172932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38721804511278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4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65822784810128"/>
          <c:y val="0.82706766917293228"/>
          <c:w val="0.70569620253164556"/>
          <c:h val="0.9624060150375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030371183626847"/>
          <c:w val="0.83441981747066496"/>
          <c:h val="0.5454561596122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9B-4966-ABC6-5422827BCDCD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9B-4966-ABC6-5422827BCDC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9B-4966-ABC6-5422827BCDC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9B-4966-ABC6-5422827BCDCD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Active!$L$21:$L$392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9B-4966-ABC6-5422827BCDCD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Active!$M$21:$M$392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9B-4966-ABC6-5422827BCDCD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Active!$N$21:$N$392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9B-4966-ABC6-5422827BCDCD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3.8347101176936516E-2</c:v>
                </c:pt>
                <c:pt idx="183">
                  <c:v>3.8757202923089484E-2</c:v>
                </c:pt>
                <c:pt idx="184">
                  <c:v>3.8757202923089484E-2</c:v>
                </c:pt>
                <c:pt idx="185">
                  <c:v>3.8806415132627836E-2</c:v>
                </c:pt>
                <c:pt idx="186">
                  <c:v>3.8806415132627836E-2</c:v>
                </c:pt>
                <c:pt idx="187">
                  <c:v>3.8847425307243166E-2</c:v>
                </c:pt>
                <c:pt idx="188">
                  <c:v>3.8847425307243166E-2</c:v>
                </c:pt>
                <c:pt idx="189">
                  <c:v>3.8888435481858441E-2</c:v>
                </c:pt>
                <c:pt idx="190">
                  <c:v>3.8888435481858441E-2</c:v>
                </c:pt>
                <c:pt idx="191">
                  <c:v>3.8896637516781518E-2</c:v>
                </c:pt>
                <c:pt idx="192">
                  <c:v>3.8896637516781518E-2</c:v>
                </c:pt>
                <c:pt idx="193">
                  <c:v>4.0660075025239273E-2</c:v>
                </c:pt>
                <c:pt idx="194">
                  <c:v>4.3022261083080326E-2</c:v>
                </c:pt>
                <c:pt idx="195">
                  <c:v>4.305506922277258E-2</c:v>
                </c:pt>
                <c:pt idx="196">
                  <c:v>4.4441213124769618E-2</c:v>
                </c:pt>
                <c:pt idx="197">
                  <c:v>5.2462803279521575E-2</c:v>
                </c:pt>
                <c:pt idx="198">
                  <c:v>5.3799734971980206E-2</c:v>
                </c:pt>
                <c:pt idx="199">
                  <c:v>5.3832543111672515E-2</c:v>
                </c:pt>
                <c:pt idx="200">
                  <c:v>5.4078604159364274E-2</c:v>
                </c:pt>
                <c:pt idx="201">
                  <c:v>5.6629437020435769E-2</c:v>
                </c:pt>
                <c:pt idx="202">
                  <c:v>5.7490650687356926E-2</c:v>
                </c:pt>
                <c:pt idx="203">
                  <c:v>5.8294450109816709E-2</c:v>
                </c:pt>
                <c:pt idx="204">
                  <c:v>7.1089624589789291E-2</c:v>
                </c:pt>
                <c:pt idx="205">
                  <c:v>7.250037459655545E-2</c:v>
                </c:pt>
                <c:pt idx="206">
                  <c:v>7.3837306289014082E-2</c:v>
                </c:pt>
                <c:pt idx="207">
                  <c:v>8.6468440070525454E-2</c:v>
                </c:pt>
                <c:pt idx="208">
                  <c:v>8.6509450245140673E-2</c:v>
                </c:pt>
                <c:pt idx="209">
                  <c:v>8.8256483683752385E-2</c:v>
                </c:pt>
                <c:pt idx="210">
                  <c:v>8.8264685718675406E-2</c:v>
                </c:pt>
                <c:pt idx="211">
                  <c:v>8.8395918277444419E-2</c:v>
                </c:pt>
                <c:pt idx="212">
                  <c:v>8.840412031236744E-2</c:v>
                </c:pt>
                <c:pt idx="213">
                  <c:v>8.9019272931596838E-2</c:v>
                </c:pt>
                <c:pt idx="214">
                  <c:v>8.9060283106212168E-2</c:v>
                </c:pt>
                <c:pt idx="215">
                  <c:v>8.906848514113519E-2</c:v>
                </c:pt>
                <c:pt idx="216">
                  <c:v>8.910949531575052E-2</c:v>
                </c:pt>
                <c:pt idx="217">
                  <c:v>9.118461015128454E-2</c:v>
                </c:pt>
                <c:pt idx="220">
                  <c:v>0.10070717269695639</c:v>
                </c:pt>
                <c:pt idx="225">
                  <c:v>0.11903051871507087</c:v>
                </c:pt>
                <c:pt idx="226">
                  <c:v>0.12018700563922224</c:v>
                </c:pt>
                <c:pt idx="227">
                  <c:v>0.12187662483337236</c:v>
                </c:pt>
                <c:pt idx="228">
                  <c:v>0.12188482686829549</c:v>
                </c:pt>
                <c:pt idx="229">
                  <c:v>0.12192583704291082</c:v>
                </c:pt>
                <c:pt idx="230">
                  <c:v>0.12193403907783384</c:v>
                </c:pt>
                <c:pt idx="233">
                  <c:v>0.12249997948752489</c:v>
                </c:pt>
                <c:pt idx="240">
                  <c:v>0.13915831241625831</c:v>
                </c:pt>
                <c:pt idx="243">
                  <c:v>0.15282290259807518</c:v>
                </c:pt>
                <c:pt idx="244">
                  <c:v>0.15282290259807518</c:v>
                </c:pt>
                <c:pt idx="249">
                  <c:v>0.15720278924698883</c:v>
                </c:pt>
                <c:pt idx="251">
                  <c:v>0.15775232558683372</c:v>
                </c:pt>
                <c:pt idx="252">
                  <c:v>0.16744713086588991</c:v>
                </c:pt>
                <c:pt idx="255">
                  <c:v>0.17376269775664555</c:v>
                </c:pt>
                <c:pt idx="256">
                  <c:v>0.17400055676941428</c:v>
                </c:pt>
                <c:pt idx="257">
                  <c:v>0.17564916578894918</c:v>
                </c:pt>
                <c:pt idx="261">
                  <c:v>0.18954341294861166</c:v>
                </c:pt>
                <c:pt idx="264">
                  <c:v>0.19079012225691661</c:v>
                </c:pt>
                <c:pt idx="266">
                  <c:v>0.20256004237150671</c:v>
                </c:pt>
                <c:pt idx="267">
                  <c:v>0.20491402639442469</c:v>
                </c:pt>
                <c:pt idx="270">
                  <c:v>0.20771912233811096</c:v>
                </c:pt>
                <c:pt idx="273">
                  <c:v>0.22378690875238416</c:v>
                </c:pt>
                <c:pt idx="274">
                  <c:v>0.22395915148576839</c:v>
                </c:pt>
                <c:pt idx="275">
                  <c:v>0.22446767765099807</c:v>
                </c:pt>
                <c:pt idx="277">
                  <c:v>0.22521406282899648</c:v>
                </c:pt>
                <c:pt idx="279">
                  <c:v>0.23832091463604521</c:v>
                </c:pt>
                <c:pt idx="280">
                  <c:v>0.23872281434727516</c:v>
                </c:pt>
                <c:pt idx="281">
                  <c:v>0.23905089574419747</c:v>
                </c:pt>
                <c:pt idx="282">
                  <c:v>0.2402565948778872</c:v>
                </c:pt>
                <c:pt idx="283">
                  <c:v>0.24049445389065593</c:v>
                </c:pt>
                <c:pt idx="284">
                  <c:v>0.24053546406527126</c:v>
                </c:pt>
                <c:pt idx="285">
                  <c:v>0.24091275767173193</c:v>
                </c:pt>
                <c:pt idx="286">
                  <c:v>0.24150330418619226</c:v>
                </c:pt>
                <c:pt idx="287">
                  <c:v>0.24256136669126693</c:v>
                </c:pt>
                <c:pt idx="288">
                  <c:v>0.24270900331988199</c:v>
                </c:pt>
                <c:pt idx="290">
                  <c:v>0.24363583326618765</c:v>
                </c:pt>
                <c:pt idx="291">
                  <c:v>0.24645733327972008</c:v>
                </c:pt>
                <c:pt idx="292">
                  <c:v>0.25524991471723957</c:v>
                </c:pt>
                <c:pt idx="293">
                  <c:v>0.25612753245400699</c:v>
                </c:pt>
                <c:pt idx="294">
                  <c:v>0.25613573448893001</c:v>
                </c:pt>
                <c:pt idx="295">
                  <c:v>0.25673448303831337</c:v>
                </c:pt>
                <c:pt idx="296">
                  <c:v>0.2567754932129287</c:v>
                </c:pt>
                <c:pt idx="297">
                  <c:v>0.25835028391815607</c:v>
                </c:pt>
                <c:pt idx="298">
                  <c:v>0.2587521836293859</c:v>
                </c:pt>
                <c:pt idx="299">
                  <c:v>0.26876686827044138</c:v>
                </c:pt>
                <c:pt idx="300">
                  <c:v>0.27107984211874403</c:v>
                </c:pt>
                <c:pt idx="301">
                  <c:v>0.27121927671243606</c:v>
                </c:pt>
                <c:pt idx="302">
                  <c:v>0.27324517933843173</c:v>
                </c:pt>
                <c:pt idx="303">
                  <c:v>0.27333540172258541</c:v>
                </c:pt>
                <c:pt idx="304">
                  <c:v>0.27357326073535404</c:v>
                </c:pt>
                <c:pt idx="305">
                  <c:v>0.2752710819644274</c:v>
                </c:pt>
                <c:pt idx="307">
                  <c:v>0.275500738942273</c:v>
                </c:pt>
                <c:pt idx="308">
                  <c:v>0.27559096132642669</c:v>
                </c:pt>
                <c:pt idx="309">
                  <c:v>0.27559916336134971</c:v>
                </c:pt>
                <c:pt idx="310">
                  <c:v>0.27559916336134971</c:v>
                </c:pt>
                <c:pt idx="311">
                  <c:v>0.28931296575270493</c:v>
                </c:pt>
                <c:pt idx="312">
                  <c:v>0.28949341052101218</c:v>
                </c:pt>
                <c:pt idx="313">
                  <c:v>0.29078113000393246</c:v>
                </c:pt>
                <c:pt idx="314">
                  <c:v>0.29254456751239022</c:v>
                </c:pt>
                <c:pt idx="315">
                  <c:v>0.29299567943315852</c:v>
                </c:pt>
                <c:pt idx="316">
                  <c:v>0.29322533641100412</c:v>
                </c:pt>
                <c:pt idx="317">
                  <c:v>0.29439002537007863</c:v>
                </c:pt>
                <c:pt idx="318">
                  <c:v>0.29439002537007863</c:v>
                </c:pt>
                <c:pt idx="319">
                  <c:v>0.30356810244898191</c:v>
                </c:pt>
                <c:pt idx="320">
                  <c:v>0.3059220864719</c:v>
                </c:pt>
                <c:pt idx="321">
                  <c:v>0.30601230885605357</c:v>
                </c:pt>
                <c:pt idx="322">
                  <c:v>0.30739025072312753</c:v>
                </c:pt>
                <c:pt idx="324">
                  <c:v>0.30767732194543462</c:v>
                </c:pt>
                <c:pt idx="325">
                  <c:v>0.3078003524692805</c:v>
                </c:pt>
                <c:pt idx="326">
                  <c:v>0.3078003524692805</c:v>
                </c:pt>
                <c:pt idx="327">
                  <c:v>0.3078003524692805</c:v>
                </c:pt>
                <c:pt idx="328">
                  <c:v>0.30961300218727661</c:v>
                </c:pt>
                <c:pt idx="329">
                  <c:v>0.32385173481370755</c:v>
                </c:pt>
                <c:pt idx="330">
                  <c:v>0.32404858365186096</c:v>
                </c:pt>
                <c:pt idx="333">
                  <c:v>0.32890418832631207</c:v>
                </c:pt>
                <c:pt idx="334">
                  <c:v>0.33868921598952184</c:v>
                </c:pt>
                <c:pt idx="335">
                  <c:v>0.34292146600982043</c:v>
                </c:pt>
                <c:pt idx="336">
                  <c:v>0.35744726985855846</c:v>
                </c:pt>
                <c:pt idx="337">
                  <c:v>0.35744726985855846</c:v>
                </c:pt>
                <c:pt idx="338">
                  <c:v>0.35745547189348148</c:v>
                </c:pt>
                <c:pt idx="339">
                  <c:v>0.35745547189348148</c:v>
                </c:pt>
                <c:pt idx="340">
                  <c:v>0.35746367392840461</c:v>
                </c:pt>
                <c:pt idx="341">
                  <c:v>0.35746367392840461</c:v>
                </c:pt>
                <c:pt idx="342">
                  <c:v>0.35808702858255703</c:v>
                </c:pt>
                <c:pt idx="343">
                  <c:v>0.37434346180006062</c:v>
                </c:pt>
                <c:pt idx="344">
                  <c:v>0.38670392842911094</c:v>
                </c:pt>
                <c:pt idx="345">
                  <c:v>0.39155133106863904</c:v>
                </c:pt>
                <c:pt idx="346">
                  <c:v>0.39219929182756064</c:v>
                </c:pt>
                <c:pt idx="347">
                  <c:v>0.3925109691546369</c:v>
                </c:pt>
                <c:pt idx="348">
                  <c:v>0.39251917118956003</c:v>
                </c:pt>
                <c:pt idx="349">
                  <c:v>0.39315892991355861</c:v>
                </c:pt>
                <c:pt idx="350">
                  <c:v>0.39385610288201867</c:v>
                </c:pt>
                <c:pt idx="351">
                  <c:v>0.39437283108217136</c:v>
                </c:pt>
                <c:pt idx="352">
                  <c:v>0.40636420613968405</c:v>
                </c:pt>
                <c:pt idx="353">
                  <c:v>0.40701216689860575</c:v>
                </c:pt>
                <c:pt idx="354">
                  <c:v>0.40806202736875741</c:v>
                </c:pt>
                <c:pt idx="355">
                  <c:v>0.40903806952460142</c:v>
                </c:pt>
                <c:pt idx="356">
                  <c:v>0.40903806952460142</c:v>
                </c:pt>
                <c:pt idx="357">
                  <c:v>0.40903806952460142</c:v>
                </c:pt>
                <c:pt idx="358">
                  <c:v>0.40903806952460142</c:v>
                </c:pt>
                <c:pt idx="359">
                  <c:v>0.40922671632783181</c:v>
                </c:pt>
                <c:pt idx="360">
                  <c:v>0.40921851429290867</c:v>
                </c:pt>
                <c:pt idx="361">
                  <c:v>0.41098195180136643</c:v>
                </c:pt>
                <c:pt idx="362">
                  <c:v>0.41195799395721056</c:v>
                </c:pt>
                <c:pt idx="363">
                  <c:v>0.4129750462876699</c:v>
                </c:pt>
                <c:pt idx="364">
                  <c:v>0.4214477483631901</c:v>
                </c:pt>
                <c:pt idx="365">
                  <c:v>0.42334241843041687</c:v>
                </c:pt>
                <c:pt idx="366">
                  <c:v>0.42527809867225885</c:v>
                </c:pt>
                <c:pt idx="367">
                  <c:v>0.42528630070718187</c:v>
                </c:pt>
                <c:pt idx="368">
                  <c:v>0.42609830216456479</c:v>
                </c:pt>
                <c:pt idx="369">
                  <c:v>0.42666424257425584</c:v>
                </c:pt>
                <c:pt idx="370">
                  <c:v>0.43763856530130918</c:v>
                </c:pt>
                <c:pt idx="371">
                  <c:v>0.44216608857883788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9B-4966-ABC6-5422827BCDCD}"/>
            </c:ext>
          </c:extLst>
        </c:ser>
        <c:ser>
          <c:idx val="8"/>
          <c:order val="8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9B-4966-ABC6-5422827BCDCD}"/>
            </c:ext>
          </c:extLst>
        </c:ser>
        <c:ser>
          <c:idx val="9"/>
          <c:order val="9"/>
          <c:tx>
            <c:strRef>
              <c:f>Active!$V$20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Active!$V$21:$V$392</c:f>
              <c:numCache>
                <c:formatCode>General</c:formatCode>
                <c:ptCount val="37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1">
                  <c:v>0.26580798799841432</c:v>
                </c:pt>
                <c:pt idx="360">
                  <c:v>0.58516684549249476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39B-4966-ABC6-5422827B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944"/>
        <c:axId val="1"/>
      </c:scatterChart>
      <c:valAx>
        <c:axId val="5380419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121224846894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1890482398957E-3"/>
          <c:y val="0.90909345422731247"/>
          <c:w val="0.9152542372881356"/>
          <c:h val="0.96969983297542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B2-45C9-A91C-D7A6A3C7D066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B2-45C9-A91C-D7A6A3C7D066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B2-45C9-A91C-D7A6A3C7D066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B2-45C9-A91C-D7A6A3C7D066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B2-45C9-A91C-D7A6A3C7D066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B2-45C9-A91C-D7A6A3C7D066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B2-45C9-A91C-D7A6A3C7D066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B2-45C9-A91C-D7A6A3C7D066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B2-45C9-A91C-D7A6A3C7D066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B2-45C9-A91C-D7A6A3C7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7528"/>
        <c:axId val="1"/>
      </c:scatterChart>
      <c:valAx>
        <c:axId val="7130075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75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TY UMa - [39532.4965, 0.354539]</a:t>
            </a:r>
          </a:p>
        </c:rich>
      </c:tx>
      <c:layout>
        <c:manualLayout>
          <c:xMode val="edge"/>
          <c:yMode val="edge"/>
          <c:x val="0.3106064582836236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5751789976133651"/>
          <c:w val="0.91035465785128855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5-4EED-BCBD-82DFED26EB3E}"/>
            </c:ext>
          </c:extLst>
        </c:ser>
        <c:ser>
          <c:idx val="1"/>
          <c:order val="1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(Kang)'!$U$2:$U$44</c:f>
              <c:numCache>
                <c:formatCode>General</c:formatCode>
                <c:ptCount val="43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(Kang)'!$V$2:$V$44</c:f>
              <c:numCache>
                <c:formatCode>General</c:formatCode>
                <c:ptCount val="43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5-4EED-BCBD-82DFED26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7040"/>
        <c:axId val="1"/>
      </c:scatterChart>
      <c:valAx>
        <c:axId val="71301704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70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(3)'!$D$21:$D$207</c:f>
              <c:numCache>
                <c:formatCode>General</c:formatCode>
                <c:ptCount val="187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(3)'!$E$21:$E$207</c:f>
              <c:numCache>
                <c:formatCode>General</c:formatCode>
                <c:ptCount val="187"/>
                <c:pt idx="0">
                  <c:v>9.1680499997892184</c:v>
                </c:pt>
                <c:pt idx="1">
                  <c:v>8.871749999889289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1-42AF-845C-79E16A592BA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12.566021484012026</c:v>
                </c:pt>
                <c:pt idx="1">
                  <c:v>8.7541086202192453</c:v>
                </c:pt>
                <c:pt idx="2">
                  <c:v>5.5447868512963003</c:v>
                </c:pt>
                <c:pt idx="3">
                  <c:v>2.9380561772431881</c:v>
                </c:pt>
                <c:pt idx="4">
                  <c:v>0.93391659805990912</c:v>
                </c:pt>
                <c:pt idx="5">
                  <c:v>-0.4676318862535358</c:v>
                </c:pt>
                <c:pt idx="6">
                  <c:v>-1.2665892756971475</c:v>
                </c:pt>
                <c:pt idx="7">
                  <c:v>-1.4629555702709256</c:v>
                </c:pt>
                <c:pt idx="8">
                  <c:v>-1.05673076997487</c:v>
                </c:pt>
                <c:pt idx="9">
                  <c:v>-4.7914874808981267E-2</c:v>
                </c:pt>
                <c:pt idx="10">
                  <c:v>1.5634921152267411</c:v>
                </c:pt>
                <c:pt idx="11">
                  <c:v>3.7774902001322972</c:v>
                </c:pt>
                <c:pt idx="12">
                  <c:v>6.5940793799076873</c:v>
                </c:pt>
                <c:pt idx="13">
                  <c:v>10.013259654552909</c:v>
                </c:pt>
                <c:pt idx="14">
                  <c:v>14.035031024067967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11-42AF-845C-79E16A5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17256"/>
        <c:axId val="1"/>
      </c:scatterChart>
      <c:valAx>
        <c:axId val="901817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172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08-4551-A5EC-9684AE30E0EF}"/>
            </c:ext>
          </c:extLst>
        </c:ser>
        <c:ser>
          <c:idx val="1"/>
          <c:order val="1"/>
          <c:tx>
            <c:strRef>
              <c:f>'A (Kang)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(2)'!$P$21:$P$225</c:f>
              <c:numCache>
                <c:formatCode>General</c:formatCode>
                <c:ptCount val="205"/>
                <c:pt idx="0">
                  <c:v>0.28394357610147503</c:v>
                </c:pt>
                <c:pt idx="1">
                  <c:v>0.28086524403376201</c:v>
                </c:pt>
                <c:pt idx="2">
                  <c:v>1.6248797332102813E-2</c:v>
                </c:pt>
                <c:pt idx="3">
                  <c:v>5.8847805835175538E-3</c:v>
                </c:pt>
                <c:pt idx="4">
                  <c:v>5.8838449447830539E-3</c:v>
                </c:pt>
                <c:pt idx="5">
                  <c:v>5.8791680919161862E-3</c:v>
                </c:pt>
                <c:pt idx="6">
                  <c:v>5.7325305782610254E-3</c:v>
                </c:pt>
                <c:pt idx="7">
                  <c:v>5.7279265758332634E-3</c:v>
                </c:pt>
                <c:pt idx="8">
                  <c:v>5.72240472269233E-3</c:v>
                </c:pt>
                <c:pt idx="9">
                  <c:v>5.7067769472930316E-3</c:v>
                </c:pt>
                <c:pt idx="10">
                  <c:v>5.5681943367706776E-3</c:v>
                </c:pt>
                <c:pt idx="11">
                  <c:v>5.4620344036523218E-3</c:v>
                </c:pt>
                <c:pt idx="12">
                  <c:v>5.3165570757824909E-3</c:v>
                </c:pt>
                <c:pt idx="13">
                  <c:v>5.2919597555878342E-3</c:v>
                </c:pt>
                <c:pt idx="14">
                  <c:v>5.2919597555878342E-3</c:v>
                </c:pt>
                <c:pt idx="15">
                  <c:v>5.2770598588703001E-3</c:v>
                </c:pt>
                <c:pt idx="16">
                  <c:v>5.169159680803408E-3</c:v>
                </c:pt>
                <c:pt idx="17">
                  <c:v>5.1544740448251818E-3</c:v>
                </c:pt>
                <c:pt idx="18">
                  <c:v>5.1303422523444669E-3</c:v>
                </c:pt>
                <c:pt idx="19">
                  <c:v>5.0336653345590321E-3</c:v>
                </c:pt>
                <c:pt idx="20">
                  <c:v>4.9861776291208384E-3</c:v>
                </c:pt>
                <c:pt idx="21">
                  <c:v>4.7562264375990244E-3</c:v>
                </c:pt>
                <c:pt idx="22">
                  <c:v>3.9516409306633946E-3</c:v>
                </c:pt>
                <c:pt idx="23">
                  <c:v>3.8498888226227834E-3</c:v>
                </c:pt>
                <c:pt idx="24">
                  <c:v>3.6988519119556494E-3</c:v>
                </c:pt>
                <c:pt idx="25">
                  <c:v>3.644129816329781E-3</c:v>
                </c:pt>
                <c:pt idx="26">
                  <c:v>3.3717004071031928E-3</c:v>
                </c:pt>
                <c:pt idx="27">
                  <c:v>1.6324772181992146E-3</c:v>
                </c:pt>
                <c:pt idx="28">
                  <c:v>1.6321377016467954E-3</c:v>
                </c:pt>
                <c:pt idx="29">
                  <c:v>1.6267175934457892E-3</c:v>
                </c:pt>
                <c:pt idx="30">
                  <c:v>1.6263795964730817E-3</c:v>
                </c:pt>
                <c:pt idx="31">
                  <c:v>1.6246909524151735E-3</c:v>
                </c:pt>
                <c:pt idx="32">
                  <c:v>9.8760236468771381E-4</c:v>
                </c:pt>
                <c:pt idx="33">
                  <c:v>9.8760627315007312E-4</c:v>
                </c:pt>
                <c:pt idx="34">
                  <c:v>2.6349119792495133E-3</c:v>
                </c:pt>
                <c:pt idx="35">
                  <c:v>2.9688703401752198E-3</c:v>
                </c:pt>
                <c:pt idx="36">
                  <c:v>5.3769840822213352E-3</c:v>
                </c:pt>
                <c:pt idx="37">
                  <c:v>5.4821361886748139E-3</c:v>
                </c:pt>
                <c:pt idx="38">
                  <c:v>5.4821361886748139E-3</c:v>
                </c:pt>
                <c:pt idx="39">
                  <c:v>5.5333758206803328E-3</c:v>
                </c:pt>
                <c:pt idx="40">
                  <c:v>5.5794679791248379E-3</c:v>
                </c:pt>
                <c:pt idx="41">
                  <c:v>5.5839993323738811E-3</c:v>
                </c:pt>
                <c:pt idx="42">
                  <c:v>6.0332122106396061E-3</c:v>
                </c:pt>
                <c:pt idx="43">
                  <c:v>6.1449456413906652E-3</c:v>
                </c:pt>
                <c:pt idx="44">
                  <c:v>6.2540207104000711E-3</c:v>
                </c:pt>
                <c:pt idx="45">
                  <c:v>7.8687144170052001E-3</c:v>
                </c:pt>
                <c:pt idx="46">
                  <c:v>8.2430122390937492E-3</c:v>
                </c:pt>
                <c:pt idx="47">
                  <c:v>9.845614861449959E-3</c:v>
                </c:pt>
                <c:pt idx="48">
                  <c:v>1.3336265801051794E-2</c:v>
                </c:pt>
                <c:pt idx="49">
                  <c:v>1.3453923844630403E-2</c:v>
                </c:pt>
                <c:pt idx="50">
                  <c:v>1.5649349074938593E-2</c:v>
                </c:pt>
                <c:pt idx="51">
                  <c:v>1.5976573381701324E-2</c:v>
                </c:pt>
                <c:pt idx="52">
                  <c:v>1.5978210391418234E-2</c:v>
                </c:pt>
                <c:pt idx="53">
                  <c:v>1.5986396780808421E-2</c:v>
                </c:pt>
                <c:pt idx="54">
                  <c:v>1.6042123492270438E-2</c:v>
                </c:pt>
                <c:pt idx="55">
                  <c:v>1.6050327312133787E-2</c:v>
                </c:pt>
                <c:pt idx="56">
                  <c:v>1.6114393801149794E-2</c:v>
                </c:pt>
                <c:pt idx="57">
                  <c:v>1.6114393801149794E-2</c:v>
                </c:pt>
                <c:pt idx="58">
                  <c:v>1.6116038319378224E-2</c:v>
                </c:pt>
                <c:pt idx="59">
                  <c:v>1.6809592769490411E-2</c:v>
                </c:pt>
                <c:pt idx="60">
                  <c:v>1.6818003073420424E-2</c:v>
                </c:pt>
                <c:pt idx="61">
                  <c:v>1.6828098387908826E-2</c:v>
                </c:pt>
                <c:pt idx="62">
                  <c:v>1.6875252403753267E-2</c:v>
                </c:pt>
                <c:pt idx="63">
                  <c:v>2.0114615489160773E-2</c:v>
                </c:pt>
                <c:pt idx="64">
                  <c:v>2.0344599759469846E-2</c:v>
                </c:pt>
                <c:pt idx="65">
                  <c:v>2.0402310579415151E-2</c:v>
                </c:pt>
                <c:pt idx="66">
                  <c:v>2.0598420934966756E-2</c:v>
                </c:pt>
                <c:pt idx="67">
                  <c:v>2.0619022858290578E-2</c:v>
                </c:pt>
                <c:pt idx="68">
                  <c:v>2.0799280553690836E-2</c:v>
                </c:pt>
                <c:pt idx="69">
                  <c:v>2.1215478199224379E-2</c:v>
                </c:pt>
                <c:pt idx="70">
                  <c:v>2.1247818996575043E-2</c:v>
                </c:pt>
                <c:pt idx="71">
                  <c:v>2.3847970574313367E-2</c:v>
                </c:pt>
                <c:pt idx="72">
                  <c:v>2.3951188292848771E-2</c:v>
                </c:pt>
                <c:pt idx="73">
                  <c:v>2.4070887087007189E-2</c:v>
                </c:pt>
                <c:pt idx="74">
                  <c:v>2.4700807345207687E-2</c:v>
                </c:pt>
                <c:pt idx="75">
                  <c:v>2.8491841016963497E-2</c:v>
                </c:pt>
                <c:pt idx="76">
                  <c:v>2.8642833903978322E-2</c:v>
                </c:pt>
                <c:pt idx="77">
                  <c:v>2.8800929322248855E-2</c:v>
                </c:pt>
                <c:pt idx="78">
                  <c:v>2.8876796543205852E-2</c:v>
                </c:pt>
                <c:pt idx="79">
                  <c:v>3.2823372569832476E-2</c:v>
                </c:pt>
                <c:pt idx="80">
                  <c:v>3.3139059866680504E-2</c:v>
                </c:pt>
                <c:pt idx="81">
                  <c:v>3.3165437444326255E-2</c:v>
                </c:pt>
                <c:pt idx="82">
                  <c:v>3.3663832336212375E-2</c:v>
                </c:pt>
                <c:pt idx="83">
                  <c:v>3.4061415254641604E-2</c:v>
                </c:pt>
                <c:pt idx="84">
                  <c:v>3.6911811992216978E-2</c:v>
                </c:pt>
                <c:pt idx="85">
                  <c:v>3.8668732331949368E-2</c:v>
                </c:pt>
                <c:pt idx="86">
                  <c:v>3.8918308605657807E-2</c:v>
                </c:pt>
                <c:pt idx="87">
                  <c:v>3.8918308605657807E-2</c:v>
                </c:pt>
                <c:pt idx="88">
                  <c:v>3.8939143813476261E-2</c:v>
                </c:pt>
                <c:pt idx="89">
                  <c:v>3.9040797374815028E-2</c:v>
                </c:pt>
                <c:pt idx="90">
                  <c:v>4.2963276667260408E-2</c:v>
                </c:pt>
                <c:pt idx="91">
                  <c:v>4.3034530640753431E-2</c:v>
                </c:pt>
                <c:pt idx="92">
                  <c:v>4.3535000373132668E-2</c:v>
                </c:pt>
                <c:pt idx="93">
                  <c:v>4.3816778091874717E-2</c:v>
                </c:pt>
                <c:pt idx="94">
                  <c:v>4.4249531074780926E-2</c:v>
                </c:pt>
                <c:pt idx="95">
                  <c:v>4.4327434948117223E-2</c:v>
                </c:pt>
                <c:pt idx="96">
                  <c:v>4.4327434948117223E-2</c:v>
                </c:pt>
                <c:pt idx="97">
                  <c:v>4.4441634914901773E-2</c:v>
                </c:pt>
                <c:pt idx="98">
                  <c:v>4.6634270129911129E-2</c:v>
                </c:pt>
                <c:pt idx="99">
                  <c:v>5.5070319937935E-2</c:v>
                </c:pt>
                <c:pt idx="100">
                  <c:v>6.1257707055542815E-2</c:v>
                </c:pt>
                <c:pt idx="101">
                  <c:v>6.2160465021352002E-2</c:v>
                </c:pt>
                <c:pt idx="102">
                  <c:v>6.318992483784297E-2</c:v>
                </c:pt>
                <c:pt idx="103">
                  <c:v>6.3226611869960203E-2</c:v>
                </c:pt>
                <c:pt idx="104">
                  <c:v>6.3396847612507773E-2</c:v>
                </c:pt>
                <c:pt idx="105">
                  <c:v>6.3453644525733793E-2</c:v>
                </c:pt>
                <c:pt idx="106">
                  <c:v>6.3490409235190393E-2</c:v>
                </c:pt>
                <c:pt idx="107">
                  <c:v>6.3925720488279505E-2</c:v>
                </c:pt>
                <c:pt idx="108">
                  <c:v>6.3949203186070877E-2</c:v>
                </c:pt>
                <c:pt idx="109">
                  <c:v>6.4426512109639983E-2</c:v>
                </c:pt>
                <c:pt idx="110">
                  <c:v>6.4456824822163944E-2</c:v>
                </c:pt>
                <c:pt idx="111">
                  <c:v>6.4514101922578782E-2</c:v>
                </c:pt>
                <c:pt idx="112">
                  <c:v>6.8890476208422022E-2</c:v>
                </c:pt>
                <c:pt idx="113">
                  <c:v>6.9512070665222886E-2</c:v>
                </c:pt>
                <c:pt idx="114">
                  <c:v>6.9536573269161739E-2</c:v>
                </c:pt>
                <c:pt idx="115">
                  <c:v>6.9550576723641705E-2</c:v>
                </c:pt>
                <c:pt idx="116">
                  <c:v>6.9887088688961957E-2</c:v>
                </c:pt>
                <c:pt idx="117">
                  <c:v>7.0147045573389535E-2</c:v>
                </c:pt>
                <c:pt idx="118">
                  <c:v>7.1021821475115876E-2</c:v>
                </c:pt>
                <c:pt idx="119">
                  <c:v>7.1060749350985164E-2</c:v>
                </c:pt>
                <c:pt idx="120">
                  <c:v>7.1681511241193679E-2</c:v>
                </c:pt>
                <c:pt idx="121">
                  <c:v>7.1741959704466229E-2</c:v>
                </c:pt>
                <c:pt idx="122">
                  <c:v>7.5653432680200638E-2</c:v>
                </c:pt>
                <c:pt idx="123">
                  <c:v>7.6088836450959235E-2</c:v>
                </c:pt>
                <c:pt idx="124">
                  <c:v>7.6231807205877078E-2</c:v>
                </c:pt>
                <c:pt idx="125">
                  <c:v>7.7229025359409148E-2</c:v>
                </c:pt>
                <c:pt idx="126">
                  <c:v>7.7395250631567991E-2</c:v>
                </c:pt>
                <c:pt idx="127">
                  <c:v>7.7543158387013672E-2</c:v>
                </c:pt>
                <c:pt idx="128">
                  <c:v>7.7720836478980843E-2</c:v>
                </c:pt>
                <c:pt idx="129">
                  <c:v>7.8139933429713065E-2</c:v>
                </c:pt>
                <c:pt idx="130">
                  <c:v>7.8307148216425163E-2</c:v>
                </c:pt>
                <c:pt idx="131">
                  <c:v>7.8496877127510634E-2</c:v>
                </c:pt>
                <c:pt idx="132">
                  <c:v>7.8895691411982161E-2</c:v>
                </c:pt>
                <c:pt idx="133">
                  <c:v>7.902263170703952E-2</c:v>
                </c:pt>
                <c:pt idx="134">
                  <c:v>8.4660016200045304E-2</c:v>
                </c:pt>
                <c:pt idx="135">
                  <c:v>8.481479245578652E-2</c:v>
                </c:pt>
                <c:pt idx="136">
                  <c:v>8.5054978294011735E-2</c:v>
                </c:pt>
                <c:pt idx="137">
                  <c:v>8.5404246563317798E-2</c:v>
                </c:pt>
                <c:pt idx="138">
                  <c:v>8.5536380781828736E-2</c:v>
                </c:pt>
                <c:pt idx="139">
                  <c:v>8.6284489827621089E-2</c:v>
                </c:pt>
                <c:pt idx="140">
                  <c:v>9.2202137743340698E-2</c:v>
                </c:pt>
                <c:pt idx="141">
                  <c:v>9.2359694318199015E-2</c:v>
                </c:pt>
                <c:pt idx="142">
                  <c:v>9.2359694318199015E-2</c:v>
                </c:pt>
                <c:pt idx="143">
                  <c:v>9.2679264013093565E-2</c:v>
                </c:pt>
                <c:pt idx="144">
                  <c:v>9.2679264013093565E-2</c:v>
                </c:pt>
                <c:pt idx="145">
                  <c:v>9.2999391572516299E-2</c:v>
                </c:pt>
                <c:pt idx="146">
                  <c:v>9.2999391572516299E-2</c:v>
                </c:pt>
                <c:pt idx="147">
                  <c:v>9.3255082998775135E-2</c:v>
                </c:pt>
                <c:pt idx="148">
                  <c:v>9.3914204316564109E-2</c:v>
                </c:pt>
                <c:pt idx="149">
                  <c:v>9.4260977916369615E-2</c:v>
                </c:pt>
                <c:pt idx="150">
                  <c:v>9.456749094433145E-2</c:v>
                </c:pt>
                <c:pt idx="151">
                  <c:v>9.4776207003910956E-2</c:v>
                </c:pt>
                <c:pt idx="152">
                  <c:v>9.5091767828500651E-2</c:v>
                </c:pt>
                <c:pt idx="153">
                  <c:v>9.516150852170846E-2</c:v>
                </c:pt>
                <c:pt idx="154">
                  <c:v>9.5416075841096487E-2</c:v>
                </c:pt>
                <c:pt idx="155">
                  <c:v>9.5740941718220507E-2</c:v>
                </c:pt>
                <c:pt idx="156">
                  <c:v>9.6181839421993806E-2</c:v>
                </c:pt>
                <c:pt idx="157">
                  <c:v>0.10113733644203793</c:v>
                </c:pt>
                <c:pt idx="158">
                  <c:v>0.10129819169146906</c:v>
                </c:pt>
                <c:pt idx="159">
                  <c:v>0.10134477914295426</c:v>
                </c:pt>
                <c:pt idx="160">
                  <c:v>0.10166270913083604</c:v>
                </c:pt>
                <c:pt idx="161">
                  <c:v>0.10189617734729063</c:v>
                </c:pt>
                <c:pt idx="162">
                  <c:v>0.10189617734729063</c:v>
                </c:pt>
                <c:pt idx="163">
                  <c:v>0.10249594010689117</c:v>
                </c:pt>
                <c:pt idx="164">
                  <c:v>0.10327272932012213</c:v>
                </c:pt>
                <c:pt idx="165">
                  <c:v>0.10391945560706044</c:v>
                </c:pt>
                <c:pt idx="166">
                  <c:v>0.11024233372775746</c:v>
                </c:pt>
                <c:pt idx="167">
                  <c:v>0.11060503277541503</c:v>
                </c:pt>
                <c:pt idx="168">
                  <c:v>0.11101267886813332</c:v>
                </c:pt>
                <c:pt idx="169">
                  <c:v>0.1112345429816527</c:v>
                </c:pt>
                <c:pt idx="170">
                  <c:v>0.11126118169229804</c:v>
                </c:pt>
                <c:pt idx="171">
                  <c:v>0.11128338307597946</c:v>
                </c:pt>
                <c:pt idx="172">
                  <c:v>0.11130558669433697</c:v>
                </c:pt>
                <c:pt idx="173">
                  <c:v>0.11131002768616959</c:v>
                </c:pt>
                <c:pt idx="174">
                  <c:v>0.11226691649729544</c:v>
                </c:pt>
                <c:pt idx="175">
                  <c:v>0.11355517692185585</c:v>
                </c:pt>
                <c:pt idx="176">
                  <c:v>0.11357312162978497</c:v>
                </c:pt>
                <c:pt idx="177">
                  <c:v>0.11433259224426116</c:v>
                </c:pt>
                <c:pt idx="178">
                  <c:v>0.11877777088070055</c:v>
                </c:pt>
                <c:pt idx="179">
                  <c:v>0.11952694622187572</c:v>
                </c:pt>
                <c:pt idx="180">
                  <c:v>0.1195453607480968</c:v>
                </c:pt>
                <c:pt idx="181">
                  <c:v>0.1196835152821461</c:v>
                </c:pt>
                <c:pt idx="182">
                  <c:v>0.12112045707771132</c:v>
                </c:pt>
                <c:pt idx="183">
                  <c:v>0.12160755041139451</c:v>
                </c:pt>
                <c:pt idx="184">
                  <c:v>0.12206305998907074</c:v>
                </c:pt>
                <c:pt idx="185">
                  <c:v>0.12942962767456861</c:v>
                </c:pt>
                <c:pt idx="186">
                  <c:v>0.13025515336213972</c:v>
                </c:pt>
                <c:pt idx="187">
                  <c:v>0.13103992342786194</c:v>
                </c:pt>
                <c:pt idx="188">
                  <c:v>0.13857152958168362</c:v>
                </c:pt>
                <c:pt idx="189">
                  <c:v>0.13859632810586592</c:v>
                </c:pt>
                <c:pt idx="190">
                  <c:v>0.13965482053498346</c:v>
                </c:pt>
                <c:pt idx="191">
                  <c:v>0.13965979954742094</c:v>
                </c:pt>
                <c:pt idx="192">
                  <c:v>0.13973947590305871</c:v>
                </c:pt>
                <c:pt idx="193">
                  <c:v>0.13974445643507594</c:v>
                </c:pt>
                <c:pt idx="194">
                  <c:v>0.14011825108943632</c:v>
                </c:pt>
                <c:pt idx="195">
                  <c:v>0.14014318861046871</c:v>
                </c:pt>
                <c:pt idx="196">
                  <c:v>0.1401481763828363</c:v>
                </c:pt>
                <c:pt idx="197">
                  <c:v>0.14017311658547998</c:v>
                </c:pt>
                <c:pt idx="198">
                  <c:v>0.14143800816413349</c:v>
                </c:pt>
                <c:pt idx="199">
                  <c:v>0.14731588192325823</c:v>
                </c:pt>
                <c:pt idx="200">
                  <c:v>0.15971529233929796</c:v>
                </c:pt>
                <c:pt idx="201">
                  <c:v>0.16081454096211822</c:v>
                </c:pt>
                <c:pt idx="202">
                  <c:v>0.16081988637204025</c:v>
                </c:pt>
                <c:pt idx="203">
                  <c:v>0.16084661476245604</c:v>
                </c:pt>
                <c:pt idx="204">
                  <c:v>0.16085196070870034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8-4551-A5EC-9684AE30E0EF}"/>
            </c:ext>
          </c:extLst>
        </c:ser>
        <c:ser>
          <c:idx val="2"/>
          <c:order val="2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08-4551-A5EC-9684AE3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8896"/>
        <c:axId val="1"/>
      </c:scatterChart>
      <c:valAx>
        <c:axId val="868998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8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52645393010085"/>
          <c:y val="0.91185410334346506"/>
          <c:w val="0.92105332228208314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3635767354473"/>
          <c:y val="0.23364557062150329"/>
          <c:w val="0.83485098523027645"/>
          <c:h val="0.53582717529198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3-479D-92B3-740F37F0BFFE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3-479D-92B3-740F37F0BFFE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13-479D-92B3-740F37F0BFFE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3-479D-92B3-740F37F0BFFE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3-479D-92B3-740F37F0BFFE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13-479D-92B3-740F37F0BFFE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13-479D-92B3-740F37F0BFFE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13-479D-92B3-740F37F0BFFE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13-479D-92B3-740F37F0BFFE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13-479D-92B3-740F37F0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7912"/>
        <c:axId val="1"/>
      </c:scatterChart>
      <c:valAx>
        <c:axId val="868997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5475939369739"/>
              <c:y val="0.85358517101250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810099672120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7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965993736764217"/>
          <c:w val="0.91287440825423483"/>
          <c:h val="0.971965560379718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A-4BC0-BF1C-5FAE837A65E6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BA-4BC0-BF1C-5FAE837A65E6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BA-4BC0-BF1C-5FAE837A65E6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BA-4BC0-BF1C-5FAE837A65E6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BA-4BC0-BF1C-5FAE837A65E6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BA-4BC0-BF1C-5FAE837A65E6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BA-4BC0-BF1C-5FAE837A65E6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BA-4BC0-BF1C-5FAE837A65E6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(2)'!$V$2:$V$18</c:f>
              <c:numCache>
                <c:formatCode>General</c:formatCode>
                <c:ptCount val="17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BA-4BC0-BF1C-5FAE837A65E6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BA-4BC0-BF1C-5FAE837A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000536"/>
        <c:axId val="1"/>
      </c:scatterChart>
      <c:valAx>
        <c:axId val="8690005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000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TY UMa - [39532.4965, 0.354539]</a:t>
            </a:r>
          </a:p>
        </c:rich>
      </c:tx>
      <c:layout>
        <c:manualLayout>
          <c:xMode val="edge"/>
          <c:yMode val="edge"/>
          <c:x val="0.32872008645978074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056576485655101E-2"/>
          <c:y val="0.15751789976133651"/>
          <c:w val="0.91810945396916221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75-4E91-BE0C-B0162FE1DD8C}"/>
            </c:ext>
          </c:extLst>
        </c:ser>
        <c:ser>
          <c:idx val="1"/>
          <c:order val="1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75-4E91-BE0C-B0162FE1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6600"/>
        <c:axId val="1"/>
      </c:scatterChart>
      <c:valAx>
        <c:axId val="86899660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660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(6)'!$D$21:$D$207</c:f>
              <c:numCache>
                <c:formatCode>General</c:formatCode>
                <c:ptCount val="187"/>
                <c:pt idx="0">
                  <c:v>-3.4550000000000001</c:v>
                </c:pt>
                <c:pt idx="1">
                  <c:v>-3.4333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(6)'!$E$21:$E$207</c:f>
              <c:numCache>
                <c:formatCode>General</c:formatCode>
                <c:ptCount val="187"/>
                <c:pt idx="0">
                  <c:v>27.824099999997998</c:v>
                </c:pt>
                <c:pt idx="1">
                  <c:v>27.527366000140319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B-43AC-882B-802C9EB2BCE3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(6)'!$V$2:$V$16</c:f>
              <c:numCache>
                <c:formatCode>General</c:formatCode>
                <c:ptCount val="15"/>
                <c:pt idx="0">
                  <c:v>29.005129434562939</c:v>
                </c:pt>
                <c:pt idx="1">
                  <c:v>22.097466501711363</c:v>
                </c:pt>
                <c:pt idx="2">
                  <c:v>16.100498020683336</c:v>
                </c:pt>
                <c:pt idx="3">
                  <c:v>11.014223991478865</c:v>
                </c:pt>
                <c:pt idx="4">
                  <c:v>6.8386444140979439</c:v>
                </c:pt>
                <c:pt idx="5">
                  <c:v>3.5737592885405762</c:v>
                </c:pt>
                <c:pt idx="6">
                  <c:v>1.2195686148067608</c:v>
                </c:pt>
                <c:pt idx="7">
                  <c:v>-0.22392760710350179</c:v>
                </c:pt>
                <c:pt idx="8">
                  <c:v>-0.75672937719021172</c:v>
                </c:pt>
                <c:pt idx="9">
                  <c:v>-0.37883669545336907</c:v>
                </c:pt>
                <c:pt idx="10">
                  <c:v>0.90975043810702605</c:v>
                </c:pt>
                <c:pt idx="11">
                  <c:v>3.1090320234909736</c:v>
                </c:pt>
                <c:pt idx="12">
                  <c:v>6.2190080606984735</c:v>
                </c:pt>
                <c:pt idx="13">
                  <c:v>10.239678549729529</c:v>
                </c:pt>
                <c:pt idx="14">
                  <c:v>15.171043490584132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B-43AC-882B-802C9EB2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144"/>
        <c:axId val="1"/>
      </c:scatterChart>
      <c:valAx>
        <c:axId val="9018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14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 O-C Diagram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WRONG</a:t>
            </a:r>
          </a:p>
        </c:rich>
      </c:tx>
      <c:layout>
        <c:manualLayout>
          <c:xMode val="edge"/>
          <c:yMode val="edge"/>
          <c:x val="0.30298523132369648"/>
          <c:y val="3.0985915492957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2099450573876"/>
          <c:y val="0.21690170678601836"/>
          <c:w val="0.81641850543559458"/>
          <c:h val="0.57464867771880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(Lister)'!$H$21:$H$53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7-4E5C-8DDE-2E602C1DD199}"/>
            </c:ext>
          </c:extLst>
        </c:ser>
        <c:ser>
          <c:idx val="1"/>
          <c:order val="1"/>
          <c:tx>
            <c:strRef>
              <c:f>'A (Lister)'!$I$20:$I$20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(Lister)'!$I$21:$I$53</c:f>
              <c:numCache>
                <c:formatCode>General</c:formatCode>
                <c:ptCount val="33"/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7-4E5C-8DDE-2E602C1DD199}"/>
            </c:ext>
          </c:extLst>
        </c:ser>
        <c:ser>
          <c:idx val="2"/>
          <c:order val="2"/>
          <c:tx>
            <c:strRef>
              <c:f>'A (Lister)'!$J$20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(Lister)'!$J$21:$J$53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7-4E5C-8DDE-2E602C1DD199}"/>
            </c:ext>
          </c:extLst>
        </c:ser>
        <c:ser>
          <c:idx val="3"/>
          <c:order val="3"/>
          <c:tx>
            <c:strRef>
              <c:f>'A (Lister)'!$K$20</c:f>
              <c:strCache>
                <c:ptCount val="1"/>
                <c:pt idx="0">
                  <c:v>JAAVSO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(Lister)'!$K$21:$K$53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7-4E5C-8DDE-2E602C1DD199}"/>
            </c:ext>
          </c:extLst>
        </c:ser>
        <c:ser>
          <c:idx val="4"/>
          <c:order val="4"/>
          <c:tx>
            <c:strRef>
              <c:f>'A (Lister)'!$L$20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(Lister)'!$L$21:$L$53</c:f>
              <c:numCache>
                <c:formatCode>General</c:formatCode>
                <c:ptCount val="33"/>
                <c:pt idx="17">
                  <c:v>1.402560750284465E-2</c:v>
                </c:pt>
                <c:pt idx="1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7-4E5C-8DDE-2E602C1DD199}"/>
            </c:ext>
          </c:extLst>
        </c:ser>
        <c:ser>
          <c:idx val="5"/>
          <c:order val="5"/>
          <c:tx>
            <c:strRef>
              <c:f>'A (Lister)'!$M$20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(Lister)'!$M$21:$M$53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7-4E5C-8DDE-2E602C1DD199}"/>
            </c:ext>
          </c:extLst>
        </c:ser>
        <c:ser>
          <c:idx val="6"/>
          <c:order val="6"/>
          <c:tx>
            <c:strRef>
              <c:f>'A (Lister)'!$N$20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(Lister)'!$N$21:$N$53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7-4E5C-8DDE-2E602C1DD199}"/>
            </c:ext>
          </c:extLst>
        </c:ser>
        <c:ser>
          <c:idx val="7"/>
          <c:order val="7"/>
          <c:tx>
            <c:strRef>
              <c:f>'A (Lister)'!$O$20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(Lister)'!$O$21:$O$53</c:f>
              <c:numCache>
                <c:formatCode>General</c:formatCode>
                <c:ptCount val="33"/>
                <c:pt idx="23">
                  <c:v>-3.6418249760620899E-2</c:v>
                </c:pt>
                <c:pt idx="24">
                  <c:v>-3.6427481632099051E-2</c:v>
                </c:pt>
                <c:pt idx="25">
                  <c:v>-3.6435174858330838E-2</c:v>
                </c:pt>
                <c:pt idx="26">
                  <c:v>-3.6442868084562638E-2</c:v>
                </c:pt>
                <c:pt idx="27">
                  <c:v>-3.644440672980899E-2</c:v>
                </c:pt>
                <c:pt idx="28">
                  <c:v>-4.5703973822394051E-2</c:v>
                </c:pt>
                <c:pt idx="29">
                  <c:v>-4.5705512467640402E-2</c:v>
                </c:pt>
                <c:pt idx="30">
                  <c:v>-4.5730130791582141E-2</c:v>
                </c:pt>
                <c:pt idx="31">
                  <c:v>-4.5731669436828493E-2</c:v>
                </c:pt>
                <c:pt idx="32">
                  <c:v>-4.8039637306366151E-2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7-4E5C-8DDE-2E602C1DD199}"/>
            </c:ext>
          </c:extLst>
        </c:ser>
        <c:ser>
          <c:idx val="8"/>
          <c:order val="8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7-4E5C-8DDE-2E602C1DD199}"/>
            </c:ext>
          </c:extLst>
        </c:ser>
        <c:ser>
          <c:idx val="9"/>
          <c:order val="9"/>
          <c:tx>
            <c:strRef>
              <c:f>'A (Lister)'!$S$20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(Lister)'!$S$21:$S$53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47-4E5C-8DDE-2E602C1D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8952"/>
        <c:axId val="1"/>
      </c:scatterChart>
      <c:valAx>
        <c:axId val="546228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1822384142277"/>
              <c:y val="0.8676068167535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1971890133451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89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0895522388059702E-2"/>
          <c:y val="0.91549414069720159"/>
          <c:w val="0.92089614917538287"/>
          <c:h val="0.9661983660493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 TY UMa - [39532.4965, 0.354538609]</a:t>
            </a:r>
          </a:p>
        </c:rich>
      </c:tx>
      <c:layout>
        <c:manualLayout>
          <c:xMode val="edge"/>
          <c:yMode val="edge"/>
          <c:x val="0.29382106555722148"/>
          <c:y val="1.179245283018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5330206333613941"/>
          <c:w val="0.91298921285689039"/>
          <c:h val="0.76415182339860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0-4422-932A-5437CB6C486D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0-4422-932A-5437CB6C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9936"/>
        <c:axId val="1"/>
      </c:scatterChart>
      <c:valAx>
        <c:axId val="5462299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993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6686390532544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1301775147928995"/>
          <c:w val="0.8476499189627229"/>
          <c:h val="0.62721893491124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544-AE67-BDDCD1A7E880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C-4544-AE67-BDDCD1A7E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616"/>
        <c:axId val="1"/>
      </c:scatterChart>
      <c:valAx>
        <c:axId val="538041616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532544378698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173485260745792"/>
          <c:y val="1.1876484560570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9330372423179"/>
          <c:y val="0.15439447835612563"/>
          <c:w val="0.86036730620764978"/>
          <c:h val="0.71496519977221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4-4440-BFD9-4AAACE873F2E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4-4440-BFD9-4AAACE87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3376"/>
        <c:axId val="1"/>
      </c:scatterChart>
      <c:valAx>
        <c:axId val="5462233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57857542137275"/>
              <c:y val="0.93586798087293721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6925246826516221E-2"/>
              <c:y val="0.42992923984264436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33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9104399306035E-2"/>
          <c:y val="0.16099808894488943"/>
          <c:w val="0.9194150157096779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(4)'!$D$21:$D$207</c:f>
              <c:numCache>
                <c:formatCode>General</c:formatCode>
                <c:ptCount val="187"/>
                <c:pt idx="0">
                  <c:v>0</c:v>
                </c:pt>
                <c:pt idx="1">
                  <c:v>5.0000000000000002E-5</c:v>
                </c:pt>
                <c:pt idx="2">
                  <c:v>8.2000000000000007E-3</c:v>
                </c:pt>
                <c:pt idx="3">
                  <c:v>8.4499999999999992E-3</c:v>
                </c:pt>
                <c:pt idx="4">
                  <c:v>8.7500000000000008E-3</c:v>
                </c:pt>
                <c:pt idx="5">
                  <c:v>9.5999999999999992E-3</c:v>
                </c:pt>
                <c:pt idx="6">
                  <c:v>2.3099999999999999E-2</c:v>
                </c:pt>
                <c:pt idx="7">
                  <c:v>3.1300000000000001E-2</c:v>
                </c:pt>
                <c:pt idx="8">
                  <c:v>3.27E-2</c:v>
                </c:pt>
                <c:pt idx="9">
                  <c:v>3.9750000000000001E-2</c:v>
                </c:pt>
                <c:pt idx="10">
                  <c:v>4.0599999999999997E-2</c:v>
                </c:pt>
                <c:pt idx="11">
                  <c:v>4.2000000000000003E-2</c:v>
                </c:pt>
                <c:pt idx="12">
                  <c:v>1.4390499999999999</c:v>
                </c:pt>
                <c:pt idx="13">
                  <c:v>1.4391</c:v>
                </c:pt>
                <c:pt idx="14">
                  <c:v>1.4393499999999999</c:v>
                </c:pt>
                <c:pt idx="15">
                  <c:v>1.4410499999999999</c:v>
                </c:pt>
                <c:pt idx="16">
                  <c:v>1.4413</c:v>
                </c:pt>
                <c:pt idx="17">
                  <c:v>1.4432499999999999</c:v>
                </c:pt>
                <c:pt idx="18">
                  <c:v>1.4433</c:v>
                </c:pt>
                <c:pt idx="19">
                  <c:v>1.4641500000000001</c:v>
                </c:pt>
                <c:pt idx="20">
                  <c:v>1.4643999999999999</c:v>
                </c:pt>
                <c:pt idx="21">
                  <c:v>1.4646999999999999</c:v>
                </c:pt>
                <c:pt idx="22">
                  <c:v>1.4661</c:v>
                </c:pt>
                <c:pt idx="23">
                  <c:v>3.0067499999999998</c:v>
                </c:pt>
                <c:pt idx="24">
                  <c:v>3.00705</c:v>
                </c:pt>
                <c:pt idx="25">
                  <c:v>3.0072999999999999</c:v>
                </c:pt>
                <c:pt idx="26">
                  <c:v>3.0075500000000002</c:v>
                </c:pt>
                <c:pt idx="27">
                  <c:v>3.0076000000000001</c:v>
                </c:pt>
                <c:pt idx="28">
                  <c:v>3.3085</c:v>
                </c:pt>
                <c:pt idx="29">
                  <c:v>3.3085499999999999</c:v>
                </c:pt>
                <c:pt idx="30">
                  <c:v>3.3093499999999998</c:v>
                </c:pt>
                <c:pt idx="31">
                  <c:v>3.3094000000000001</c:v>
                </c:pt>
                <c:pt idx="32">
                  <c:v>3.3843999999999999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xVal>
          <c:yVal>
            <c:numRef>
              <c:f>'Q_fit (4)'!$E$21:$E$207</c:f>
              <c:numCache>
                <c:formatCode>General</c:formatCode>
                <c:ptCount val="187"/>
                <c:pt idx="0">
                  <c:v>5.9999999939464033E-2</c:v>
                </c:pt>
                <c:pt idx="1">
                  <c:v>-0.10693044969229959</c:v>
                </c:pt>
                <c:pt idx="2">
                  <c:v>-1.659379995544441E-2</c:v>
                </c:pt>
                <c:pt idx="3">
                  <c:v>-5.1246050134068355E-2</c:v>
                </c:pt>
                <c:pt idx="4">
                  <c:v>-7.2828750126063824E-2</c:v>
                </c:pt>
                <c:pt idx="5">
                  <c:v>5.935360022704117E-2</c:v>
                </c:pt>
                <c:pt idx="6">
                  <c:v>5.8132100093644112E-2</c:v>
                </c:pt>
                <c:pt idx="7">
                  <c:v>2.1538299188250676E-2</c:v>
                </c:pt>
                <c:pt idx="8">
                  <c:v>-2.5143002858385444E-3</c:v>
                </c:pt>
                <c:pt idx="9">
                  <c:v>-8.9707749430090189E-2</c:v>
                </c:pt>
                <c:pt idx="10">
                  <c:v>0.1524745995993726</c:v>
                </c:pt>
                <c:pt idx="11">
                  <c:v>-4.1577999945729971E-2</c:v>
                </c:pt>
                <c:pt idx="12">
                  <c:v>1.3947185500001069</c:v>
                </c:pt>
                <c:pt idx="13">
                  <c:v>1.2377880993881263</c:v>
                </c:pt>
                <c:pt idx="14">
                  <c:v>1.413135850452818</c:v>
                </c:pt>
                <c:pt idx="15">
                  <c:v>1.3675005495315418</c:v>
                </c:pt>
                <c:pt idx="16">
                  <c:v>1.3728482997976243</c:v>
                </c:pt>
                <c:pt idx="17">
                  <c:v>1.402560750284465</c:v>
                </c:pt>
                <c:pt idx="18">
                  <c:v>1.1756302999856416</c:v>
                </c:pt>
                <c:pt idx="19">
                  <c:v>1.3456326501909643</c:v>
                </c:pt>
                <c:pt idx="20">
                  <c:v>1.3609804002044257</c:v>
                </c:pt>
                <c:pt idx="21">
                  <c:v>1.3093977002426982</c:v>
                </c:pt>
                <c:pt idx="22">
                  <c:v>1.3453450999804772</c:v>
                </c:pt>
                <c:pt idx="23">
                  <c:v>-5.8326107500761282</c:v>
                </c:pt>
                <c:pt idx="24">
                  <c:v>-6.0341934506141115</c:v>
                </c:pt>
                <c:pt idx="25">
                  <c:v>-5.6388457000139169</c:v>
                </c:pt>
                <c:pt idx="26">
                  <c:v>-5.7334979494044092</c:v>
                </c:pt>
                <c:pt idx="27">
                  <c:v>-5.8004284001071937</c:v>
                </c:pt>
                <c:pt idx="28">
                  <c:v>-2.9538765003962908</c:v>
                </c:pt>
                <c:pt idx="29">
                  <c:v>-2.9948069503006991</c:v>
                </c:pt>
                <c:pt idx="30">
                  <c:v>-2.9886941498261876</c:v>
                </c:pt>
                <c:pt idx="31">
                  <c:v>-2.9586245997052174</c:v>
                </c:pt>
                <c:pt idx="32">
                  <c:v>-2.2362996001902502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2D-4A10-B5A1-9E73F90E78DA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-0.2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1.4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2.6</c:v>
                </c:pt>
                <c:pt idx="15">
                  <c:v>2.8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3.6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-0.40674177328826699</c:v>
                </c:pt>
                <c:pt idx="1">
                  <c:v>6.8449452126566765E-2</c:v>
                </c:pt>
                <c:pt idx="2">
                  <c:v>0.45687941445452063</c:v>
                </c:pt>
                <c:pt idx="3">
                  <c:v>0.75854811369559449</c:v>
                </c:pt>
                <c:pt idx="4">
                  <c:v>0.97345554984978855</c:v>
                </c:pt>
                <c:pt idx="5">
                  <c:v>1.1016017229171025</c:v>
                </c:pt>
                <c:pt idx="6">
                  <c:v>1.1429866328975362</c:v>
                </c:pt>
                <c:pt idx="7">
                  <c:v>1.0976102797910905</c:v>
                </c:pt>
                <c:pt idx="8">
                  <c:v>0.9654726635977644</c:v>
                </c:pt>
                <c:pt idx="9">
                  <c:v>0.74657378431755861</c:v>
                </c:pt>
                <c:pt idx="10">
                  <c:v>0.44091364195047245</c:v>
                </c:pt>
                <c:pt idx="11">
                  <c:v>4.8492236496507246E-2</c:v>
                </c:pt>
                <c:pt idx="12">
                  <c:v>-0.43069043204433832</c:v>
                </c:pt>
                <c:pt idx="13">
                  <c:v>-0.99663436367206337</c:v>
                </c:pt>
                <c:pt idx="14">
                  <c:v>-1.6493395583866706</c:v>
                </c:pt>
                <c:pt idx="15">
                  <c:v>-2.3888060161881546</c:v>
                </c:pt>
                <c:pt idx="16">
                  <c:v>-3.2150337370765207</c:v>
                </c:pt>
                <c:pt idx="17">
                  <c:v>-4.1280227210517664</c:v>
                </c:pt>
                <c:pt idx="18">
                  <c:v>-5.1277729681138888</c:v>
                </c:pt>
                <c:pt idx="19">
                  <c:v>-6.2142844782628979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2D-4A10-B5A1-9E73F90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800"/>
        <c:axId val="1"/>
      </c:scatterChart>
      <c:valAx>
        <c:axId val="9018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80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46769474328529"/>
          <c:y val="0.92290463692038494"/>
          <c:w val="0.5604402013850832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2005704834548598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6323100720059"/>
          <c:y val="0.16788361058111548"/>
          <c:w val="0.85775308509921566"/>
          <c:h val="0.686133017157602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C-48FC-87CF-7DAE9B4EFD3C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4C-48FC-87CF-7DAE9B4E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2576"/>
        <c:axId val="1"/>
      </c:scatterChart>
      <c:valAx>
        <c:axId val="7002025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40143666252246"/>
              <c:y val="0.9343088683257658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42822486605232735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2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TY UMa - [39532.4965, 0.354538609]</a:t>
            </a:r>
          </a:p>
        </c:rich>
      </c:tx>
      <c:layout>
        <c:manualLayout>
          <c:xMode val="edge"/>
          <c:yMode val="edge"/>
          <c:x val="0.3126440401846321"/>
          <c:y val="1.1737089201877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5727735584781177"/>
          <c:w val="0.92069068863448345"/>
          <c:h val="0.76056512380135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0-434E-8177-9DAE0864C02F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0-434E-8177-9DAE0864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4872"/>
        <c:axId val="1"/>
      </c:scatterChart>
      <c:valAx>
        <c:axId val="70020487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4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460181230559549"/>
          <c:y val="2.6408450704225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2269793760665"/>
          <c:y val="0.14436632128761939"/>
          <c:w val="0.83547610276004602"/>
          <c:h val="0.72359217133184839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Broglia!$G$21:$G$63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  <c:pt idx="5">
                  <c:v>5.9999999939464033E-4</c:v>
                </c:pt>
                <c:pt idx="6">
                  <c:v>-1.0693044969229959E-3</c:v>
                </c:pt>
                <c:pt idx="7">
                  <c:v>1.1884172999998555E-2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2">
                  <c:v>-1.61407479972695E-2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6">
                  <c:v>1.1374857000191696E-2</c:v>
                </c:pt>
                <c:pt idx="17">
                  <c:v>2.7966804991592653E-3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  <c:pt idx="29">
                  <c:v>-1.2527125501947012E-2</c:v>
                </c:pt>
                <c:pt idx="30">
                  <c:v>-1.6088670017779805E-3</c:v>
                </c:pt>
                <c:pt idx="31">
                  <c:v>5.5361468992487062E-2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8">
                  <c:v>1.1756302999856416E-2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2-41C2-86F8-043C6215A7D7}"/>
            </c:ext>
          </c:extLst>
        </c:ser>
        <c:ser>
          <c:idx val="1"/>
          <c:order val="1"/>
          <c:tx>
            <c:strRef>
              <c:f>Broglia!$P$20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Broglia!$P$21:$P$63</c:f>
              <c:numCache>
                <c:formatCode>General</c:formatCode>
                <c:ptCount val="43"/>
                <c:pt idx="0">
                  <c:v>0.25523957671856934</c:v>
                </c:pt>
                <c:pt idx="1">
                  <c:v>0.25233847684781585</c:v>
                </c:pt>
                <c:pt idx="2">
                  <c:v>8.1463951901021986E-3</c:v>
                </c:pt>
                <c:pt idx="5">
                  <c:v>-1.6515873519736042E-4</c:v>
                </c:pt>
                <c:pt idx="6">
                  <c:v>-1.6584756402528102E-4</c:v>
                </c:pt>
                <c:pt idx="7">
                  <c:v>-1.6929040254022359E-4</c:v>
                </c:pt>
                <c:pt idx="8">
                  <c:v>-2.7696326436228789E-4</c:v>
                </c:pt>
                <c:pt idx="9">
                  <c:v>-2.8033516393734931E-4</c:v>
                </c:pt>
                <c:pt idx="10">
                  <c:v>-2.8437857105317025E-4</c:v>
                </c:pt>
                <c:pt idx="11">
                  <c:v>-2.9581787457325581E-4</c:v>
                </c:pt>
                <c:pt idx="12">
                  <c:v>-3.969807431710932E-4</c:v>
                </c:pt>
                <c:pt idx="13">
                  <c:v>-4.7412850198271336E-4</c:v>
                </c:pt>
                <c:pt idx="14">
                  <c:v>-5.7933805986308648E-4</c:v>
                </c:pt>
                <c:pt idx="15">
                  <c:v>-5.970666993669354E-4</c:v>
                </c:pt>
                <c:pt idx="16">
                  <c:v>-5.970666993669354E-4</c:v>
                </c:pt>
                <c:pt idx="17">
                  <c:v>-6.0779722277971805E-4</c:v>
                </c:pt>
                <c:pt idx="18">
                  <c:v>-6.8530600491499929E-4</c:v>
                </c:pt>
                <c:pt idx="19">
                  <c:v>-6.9582788950705188E-4</c:v>
                </c:pt>
                <c:pt idx="20">
                  <c:v>-7.1310321612881394E-4</c:v>
                </c:pt>
                <c:pt idx="21">
                  <c:v>-7.8212808130950697E-4</c:v>
                </c:pt>
                <c:pt idx="22">
                  <c:v>-8.1592321308288616E-4</c:v>
                </c:pt>
                <c:pt idx="23">
                  <c:v>-9.7849703400327876E-4</c:v>
                </c:pt>
                <c:pt idx="24">
                  <c:v>-1.5310431584829684E-3</c:v>
                </c:pt>
                <c:pt idx="25">
                  <c:v>-1.5987867681122538E-3</c:v>
                </c:pt>
                <c:pt idx="26">
                  <c:v>-1.6982970335381647E-3</c:v>
                </c:pt>
                <c:pt idx="27">
                  <c:v>-1.7340247550553627E-3</c:v>
                </c:pt>
                <c:pt idx="28">
                  <c:v>-1.909068423612822E-3</c:v>
                </c:pt>
                <c:pt idx="29">
                  <c:v>3.4620277507515715E-4</c:v>
                </c:pt>
                <c:pt idx="30">
                  <c:v>8.0186512005295946E-4</c:v>
                </c:pt>
                <c:pt idx="31">
                  <c:v>1.2826037062923342E-2</c:v>
                </c:pt>
                <c:pt idx="32">
                  <c:v>1.6058703329468436E-2</c:v>
                </c:pt>
                <c:pt idx="33">
                  <c:v>1.6060519646197223E-2</c:v>
                </c:pt>
                <c:pt idx="34">
                  <c:v>1.606960253546583E-2</c:v>
                </c:pt>
                <c:pt idx="35">
                  <c:v>1.6131423891102326E-2</c:v>
                </c:pt>
                <c:pt idx="36">
                  <c:v>1.6140523753491516E-2</c:v>
                </c:pt>
                <c:pt idx="37">
                  <c:v>1.6211577361857767E-2</c:v>
                </c:pt>
                <c:pt idx="38">
                  <c:v>1.6213400990084656E-2</c:v>
                </c:pt>
                <c:pt idx="39">
                  <c:v>1.6981439901098322E-2</c:v>
                </c:pt>
                <c:pt idx="40">
                  <c:v>1.699074082968521E-2</c:v>
                </c:pt>
                <c:pt idx="41">
                  <c:v>1.7001904816363728E-2</c:v>
                </c:pt>
                <c:pt idx="42">
                  <c:v>1.7054044852686048E-2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2-41C2-86F8-043C6215A7D7}"/>
            </c:ext>
          </c:extLst>
        </c:ser>
        <c:ser>
          <c:idx val="2"/>
          <c:order val="2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D2-41C2-86F8-043C6215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5048"/>
        <c:axId val="1"/>
      </c:scatterChart>
      <c:valAx>
        <c:axId val="94034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42443441356467"/>
              <c:y val="0.9154936970906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43187660668377E-2"/>
              <c:y val="0.45246515840449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50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24435088287485"/>
          <c:y val="0.94718383793575101"/>
          <c:w val="0.91259707575113524"/>
          <c:h val="0.9823951055413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95199538259623"/>
          <c:y val="0.2435064935064935"/>
          <c:w val="0.78283534752122497"/>
          <c:h val="0.5162337662337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Broglia!$H$21:$H$63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0-45AD-8E9D-4DEAE412959D}"/>
            </c:ext>
          </c:extLst>
        </c:ser>
        <c:ser>
          <c:idx val="1"/>
          <c:order val="1"/>
          <c:tx>
            <c:strRef>
              <c:f>Broglia!$I$20:$I$20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Broglia!$I$21:$I$63</c:f>
              <c:numCache>
                <c:formatCode>General</c:formatCode>
                <c:ptCount val="43"/>
                <c:pt idx="5">
                  <c:v>5.9999999939464033E-4</c:v>
                </c:pt>
                <c:pt idx="6">
                  <c:v>-1.0693044969229959E-3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0-45AD-8E9D-4DEAE412959D}"/>
            </c:ext>
          </c:extLst>
        </c:ser>
        <c:ser>
          <c:idx val="2"/>
          <c:order val="2"/>
          <c:tx>
            <c:strRef>
              <c:f>Broglia!$J$20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Broglia!$J$21:$J$63</c:f>
              <c:numCache>
                <c:formatCode>General</c:formatCode>
                <c:ptCount val="43"/>
                <c:pt idx="7">
                  <c:v>1.1884172999998555E-2</c:v>
                </c:pt>
                <c:pt idx="12">
                  <c:v>-1.61407479972695E-2</c:v>
                </c:pt>
                <c:pt idx="16">
                  <c:v>1.1374857000191696E-2</c:v>
                </c:pt>
                <c:pt idx="17">
                  <c:v>2.7966804991592653E-3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0-45AD-8E9D-4DEAE412959D}"/>
            </c:ext>
          </c:extLst>
        </c:ser>
        <c:ser>
          <c:idx val="3"/>
          <c:order val="3"/>
          <c:tx>
            <c:strRef>
              <c:f>Broglia!$K$20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Broglia!$K$21:$K$63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0-45AD-8E9D-4DEAE412959D}"/>
            </c:ext>
          </c:extLst>
        </c:ser>
        <c:ser>
          <c:idx val="4"/>
          <c:order val="4"/>
          <c:tx>
            <c:strRef>
              <c:f>Broglia!$L$20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Broglia!$L$21:$L$63</c:f>
              <c:numCache>
                <c:formatCode>General</c:formatCode>
                <c:ptCount val="43"/>
                <c:pt idx="29">
                  <c:v>-1.2527125501947012E-2</c:v>
                </c:pt>
                <c:pt idx="30">
                  <c:v>-1.6088670017779805E-3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10-45AD-8E9D-4DEAE412959D}"/>
            </c:ext>
          </c:extLst>
        </c:ser>
        <c:ser>
          <c:idx val="5"/>
          <c:order val="5"/>
          <c:tx>
            <c:strRef>
              <c:f>Broglia!$M$20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Broglia!$M$21:$M$63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0-45AD-8E9D-4DEAE412959D}"/>
            </c:ext>
          </c:extLst>
        </c:ser>
        <c:ser>
          <c:idx val="6"/>
          <c:order val="6"/>
          <c:tx>
            <c:strRef>
              <c:f>Broglia!$N$20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Broglia!$N$21:$N$63</c:f>
              <c:numCache>
                <c:formatCode>General</c:formatCode>
                <c:ptCount val="43"/>
                <c:pt idx="3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10-45AD-8E9D-4DEAE412959D}"/>
            </c:ext>
          </c:extLst>
        </c:ser>
        <c:ser>
          <c:idx val="7"/>
          <c:order val="7"/>
          <c:tx>
            <c:strRef>
              <c:f>Broglia!$O$20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Broglia!$O$21:$O$63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10-45AD-8E9D-4DEAE412959D}"/>
            </c:ext>
          </c:extLst>
        </c:ser>
        <c:ser>
          <c:idx val="8"/>
          <c:order val="8"/>
          <c:tx>
            <c:strRef>
              <c:f>Broglia!$V$1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Broglia!$U$2:$U$18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</c:numCache>
            </c:numRef>
          </c:xVal>
          <c:yVal>
            <c:numRef>
              <c:f>Broglia!$V$2:$V$18</c:f>
              <c:numCache>
                <c:formatCode>General</c:formatCode>
                <c:ptCount val="17"/>
                <c:pt idx="0">
                  <c:v>0.33347789004708955</c:v>
                </c:pt>
                <c:pt idx="1">
                  <c:v>0.2613079335402389</c:v>
                </c:pt>
                <c:pt idx="2">
                  <c:v>0.19784214143597817</c:v>
                </c:pt>
                <c:pt idx="3">
                  <c:v>0.14308051373430736</c:v>
                </c:pt>
                <c:pt idx="4">
                  <c:v>9.7023050435226535E-2</c:v>
                </c:pt>
                <c:pt idx="5">
                  <c:v>5.9669751538735646E-2</c:v>
                </c:pt>
                <c:pt idx="6">
                  <c:v>3.1020617044834695E-2</c:v>
                </c:pt>
                <c:pt idx="7">
                  <c:v>1.1075646953523694E-2</c:v>
                </c:pt>
                <c:pt idx="8">
                  <c:v>-1.6515873519736042E-4</c:v>
                </c:pt>
                <c:pt idx="9">
                  <c:v>-2.7018000213284692E-3</c:v>
                </c:pt>
                <c:pt idx="10">
                  <c:v>3.4657230951303693E-3</c:v>
                </c:pt>
                <c:pt idx="11">
                  <c:v>1.8337410614179154E-2</c:v>
                </c:pt>
                <c:pt idx="12">
                  <c:v>4.1913262535817883E-2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10-45AD-8E9D-4DEAE412959D}"/>
            </c:ext>
          </c:extLst>
        </c:ser>
        <c:ser>
          <c:idx val="9"/>
          <c:order val="9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10-45AD-8E9D-4DEAE412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7672"/>
        <c:axId val="1"/>
      </c:scatterChart>
      <c:valAx>
        <c:axId val="9403476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096269825829646"/>
              <c:y val="0.847402597402597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259740259740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58441558441559"/>
          <c:w val="0.91287440825423483"/>
          <c:h val="0.970779220779220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4002375296912114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42992874109264E-2"/>
          <c:y val="0.2044337434018812"/>
          <c:w val="0.92992874109263657"/>
          <c:h val="0.662562373194048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(5)'!$D$21:$D$204</c:f>
              <c:numCache>
                <c:formatCode>General</c:formatCode>
                <c:ptCount val="184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0.82694999999999996</c:v>
                </c:pt>
                <c:pt idx="28">
                  <c:v>0.85629999999999995</c:v>
                </c:pt>
                <c:pt idx="29">
                  <c:v>1.4390499999999999</c:v>
                </c:pt>
                <c:pt idx="30">
                  <c:v>1.4391</c:v>
                </c:pt>
                <c:pt idx="31">
                  <c:v>1.4393499999999999</c:v>
                </c:pt>
                <c:pt idx="32">
                  <c:v>1.4410499999999999</c:v>
                </c:pt>
                <c:pt idx="33">
                  <c:v>1.4413</c:v>
                </c:pt>
                <c:pt idx="34">
                  <c:v>1.4432499999999999</c:v>
                </c:pt>
                <c:pt idx="35">
                  <c:v>1.4433</c:v>
                </c:pt>
                <c:pt idx="36">
                  <c:v>1.4641500000000001</c:v>
                </c:pt>
                <c:pt idx="37">
                  <c:v>1.4643999999999999</c:v>
                </c:pt>
                <c:pt idx="38">
                  <c:v>1.4646999999999999</c:v>
                </c:pt>
                <c:pt idx="39">
                  <c:v>1.4661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xVal>
          <c:yVal>
            <c:numRef>
              <c:f>'Q_fit (5)'!$E$21:$E$204</c:f>
              <c:numCache>
                <c:formatCode>General</c:formatCode>
                <c:ptCount val="184"/>
                <c:pt idx="0">
                  <c:v>7.8171645498514408</c:v>
                </c:pt>
                <c:pt idx="1">
                  <c:v>7.5293492496712133</c:v>
                </c:pt>
                <c:pt idx="2">
                  <c:v>8.9834949176292866E-2</c:v>
                </c:pt>
                <c:pt idx="3">
                  <c:v>5.9999999939464033E-2</c:v>
                </c:pt>
                <c:pt idx="4">
                  <c:v>-0.10693044969229959</c:v>
                </c:pt>
                <c:pt idx="5">
                  <c:v>1.1884172999998555</c:v>
                </c:pt>
                <c:pt idx="6">
                  <c:v>-1.659379995544441E-2</c:v>
                </c:pt>
                <c:pt idx="7">
                  <c:v>-5.1246050134068355E-2</c:v>
                </c:pt>
                <c:pt idx="8">
                  <c:v>-7.2828750126063824E-2</c:v>
                </c:pt>
                <c:pt idx="9">
                  <c:v>5.935360022704117E-2</c:v>
                </c:pt>
                <c:pt idx="10">
                  <c:v>-1.61407479972695</c:v>
                </c:pt>
                <c:pt idx="11">
                  <c:v>5.8132100093644112E-2</c:v>
                </c:pt>
                <c:pt idx="12">
                  <c:v>2.1538299188250676E-2</c:v>
                </c:pt>
                <c:pt idx="13">
                  <c:v>-2.5143002858385444E-3</c:v>
                </c:pt>
                <c:pt idx="14">
                  <c:v>1.1374857000191696</c:v>
                </c:pt>
                <c:pt idx="15">
                  <c:v>0.27966804991592653</c:v>
                </c:pt>
                <c:pt idx="16">
                  <c:v>-8.9707749430090189E-2</c:v>
                </c:pt>
                <c:pt idx="17">
                  <c:v>0.1524745995993726</c:v>
                </c:pt>
                <c:pt idx="18">
                  <c:v>-4.1577999945729971E-2</c:v>
                </c:pt>
                <c:pt idx="19">
                  <c:v>-3.3147188500151969</c:v>
                </c:pt>
                <c:pt idx="20">
                  <c:v>0.37717594968853518</c:v>
                </c:pt>
                <c:pt idx="21">
                  <c:v>-0.15562824992230162</c:v>
                </c:pt>
                <c:pt idx="22">
                  <c:v>-1.5363657999841962</c:v>
                </c:pt>
                <c:pt idx="23">
                  <c:v>0.36644074934883974</c:v>
                </c:pt>
                <c:pt idx="24">
                  <c:v>1.4033244500751607</c:v>
                </c:pt>
                <c:pt idx="25">
                  <c:v>0.57581889996072277</c:v>
                </c:pt>
                <c:pt idx="26">
                  <c:v>0.84205620005377568</c:v>
                </c:pt>
                <c:pt idx="27">
                  <c:v>-1.2527125501947012</c:v>
                </c:pt>
                <c:pt idx="28">
                  <c:v>-0.16088670017779805</c:v>
                </c:pt>
                <c:pt idx="29">
                  <c:v>1.3947185500001069</c:v>
                </c:pt>
                <c:pt idx="30">
                  <c:v>1.2377880993881263</c:v>
                </c:pt>
                <c:pt idx="31">
                  <c:v>1.413135850452818</c:v>
                </c:pt>
                <c:pt idx="32">
                  <c:v>1.3675005495315418</c:v>
                </c:pt>
                <c:pt idx="33">
                  <c:v>1.3728482997976243</c:v>
                </c:pt>
                <c:pt idx="34">
                  <c:v>1.402560750284465</c:v>
                </c:pt>
                <c:pt idx="35">
                  <c:v>1.1756302999856416</c:v>
                </c:pt>
                <c:pt idx="36">
                  <c:v>1.3456326501909643</c:v>
                </c:pt>
                <c:pt idx="37">
                  <c:v>1.3609804002044257</c:v>
                </c:pt>
                <c:pt idx="38">
                  <c:v>1.3093977002426982</c:v>
                </c:pt>
                <c:pt idx="39">
                  <c:v>1.3453450999804772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8-4CCE-AD67-322888045A7E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7.9518529845860391</c:v>
                </c:pt>
                <c:pt idx="1">
                  <c:v>5.8363926475071768</c:v>
                </c:pt>
                <c:pt idx="2">
                  <c:v>4.0441978438912924</c:v>
                </c:pt>
                <c:pt idx="3">
                  <c:v>2.575268573738386</c:v>
                </c:pt>
                <c:pt idx="4">
                  <c:v>1.4296048370484566</c:v>
                </c:pt>
                <c:pt idx="5">
                  <c:v>0.6072066338215053</c:v>
                </c:pt>
                <c:pt idx="6">
                  <c:v>0.10807396405753138</c:v>
                </c:pt>
                <c:pt idx="7">
                  <c:v>-6.7793172243464914E-2</c:v>
                </c:pt>
                <c:pt idx="8">
                  <c:v>7.960522491851639E-2</c:v>
                </c:pt>
                <c:pt idx="9">
                  <c:v>0.55026915554347533</c:v>
                </c:pt>
                <c:pt idx="10">
                  <c:v>1.3441986196314117</c:v>
                </c:pt>
                <c:pt idx="11">
                  <c:v>2.4613936171823259</c:v>
                </c:pt>
                <c:pt idx="12">
                  <c:v>3.9018541481962172</c:v>
                </c:pt>
                <c:pt idx="13">
                  <c:v>5.6655802126730865</c:v>
                </c:pt>
                <c:pt idx="14">
                  <c:v>7.7525718106129338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8-4CCE-AD67-32288804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3816"/>
        <c:axId val="1"/>
      </c:scatterChart>
      <c:valAx>
        <c:axId val="901823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38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80522565320662"/>
          <c:y val="0.9236463545505087"/>
          <c:w val="0.56175771971496435"/>
          <c:h val="0.97290743829435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738872403560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1661752454087732"/>
          <c:w val="0.84798686467430862"/>
          <c:h val="0.65875466367225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A-41C5-88BE-853A4B4C29D3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7A-41C5-88BE-853A4B4C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8672"/>
        <c:axId val="1"/>
      </c:scatterChart>
      <c:valAx>
        <c:axId val="71299867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8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[39532.4965, 0.354538609]</a:t>
            </a:r>
          </a:p>
        </c:rich>
      </c:tx>
      <c:layout>
        <c:manualLayout>
          <c:xMode val="edge"/>
          <c:yMode val="edge"/>
          <c:x val="0.18843683083511778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24800048437594605"/>
          <c:w val="0.82869379014989297"/>
          <c:h val="0.58400114062722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Active!$G$21:$G$600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4">
                  <c:v>0.24074758699862286</c:v>
                </c:pt>
                <c:pt idx="275">
                  <c:v>0.24135070800548419</c:v>
                </c:pt>
                <c:pt idx="276">
                  <c:v>0.24255287049891194</c:v>
                </c:pt>
                <c:pt idx="277">
                  <c:v>0.2423439984995639</c:v>
                </c:pt>
                <c:pt idx="278">
                  <c:v>0.24274928199884016</c:v>
                </c:pt>
                <c:pt idx="279">
                  <c:v>0.25189540749852313</c:v>
                </c:pt>
                <c:pt idx="280">
                  <c:v>0.25219948699668748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7">
                  <c:v>0.25616498100134777</c:v>
                </c:pt>
                <c:pt idx="288">
                  <c:v>0.25531749999208841</c:v>
                </c:pt>
                <c:pt idx="289">
                  <c:v>0.25592253800277831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8">
                  <c:v>0.26745789800042985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5">
                  <c:v>0.28447863499604864</c:v>
                </c:pt>
                <c:pt idx="306">
                  <c:v>0.28333810900221579</c:v>
                </c:pt>
                <c:pt idx="307">
                  <c:v>0.28340810900408542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5">
                  <c:v>0.29981161050091032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29">
                  <c:v>0.32718808149365941</c:v>
                </c:pt>
                <c:pt idx="330">
                  <c:v>0.32792477349721594</c:v>
                </c:pt>
                <c:pt idx="332">
                  <c:v>0.32442189800349297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0.45800890450482257</c:v>
                </c:pt>
                <c:pt idx="376">
                  <c:v>0.459039599802054</c:v>
                </c:pt>
                <c:pt idx="377">
                  <c:v>0.45955183849582681</c:v>
                </c:pt>
                <c:pt idx="378">
                  <c:v>0.45978253400244284</c:v>
                </c:pt>
                <c:pt idx="380">
                  <c:v>0.46243841950490605</c:v>
                </c:pt>
                <c:pt idx="381">
                  <c:v>0.46086024300166173</c:v>
                </c:pt>
                <c:pt idx="382">
                  <c:v>0.46069093849655474</c:v>
                </c:pt>
                <c:pt idx="383">
                  <c:v>0.46220796949637588</c:v>
                </c:pt>
                <c:pt idx="384">
                  <c:v>0.46143866500642616</c:v>
                </c:pt>
                <c:pt idx="385">
                  <c:v>0.47470828549558064</c:v>
                </c:pt>
                <c:pt idx="386">
                  <c:v>0.47697616393270437</c:v>
                </c:pt>
                <c:pt idx="387">
                  <c:v>0.48287859550327994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7D-4032-B6DE-FCD2CF90950A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7D-4032-B6DE-FCD2CF90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0128"/>
        <c:axId val="1"/>
      </c:scatterChart>
      <c:valAx>
        <c:axId val="9131301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0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080927792133016"/>
          <c:w val="0.84789777997601257"/>
          <c:h val="0.63583904759619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Active!$U$24:$U$392</c:f>
              <c:numCache>
                <c:formatCode>General</c:formatCode>
                <c:ptCount val="369"/>
                <c:pt idx="0">
                  <c:v>9.9897378856806385E-3</c:v>
                </c:pt>
                <c:pt idx="1">
                  <c:v>8.3299775279854216E-3</c:v>
                </c:pt>
                <c:pt idx="2">
                  <c:v>8.2858195980481941E-3</c:v>
                </c:pt>
                <c:pt idx="3">
                  <c:v>-8.1997753879044025E-3</c:v>
                </c:pt>
                <c:pt idx="4">
                  <c:v>-8.1997753879044025E-3</c:v>
                </c:pt>
                <c:pt idx="5">
                  <c:v>-7.1997753913386553E-3</c:v>
                </c:pt>
                <c:pt idx="6">
                  <c:v>-6.1997753947729073E-3</c:v>
                </c:pt>
                <c:pt idx="7">
                  <c:v>6.382880163441889E-4</c:v>
                </c:pt>
                <c:pt idx="8">
                  <c:v>1.2382880157388292E-3</c:v>
                </c:pt>
                <c:pt idx="9">
                  <c:v>-4.3039433142804989E-4</c:v>
                </c:pt>
                <c:pt idx="10">
                  <c:v>1.2526192624772279E-2</c:v>
                </c:pt>
                <c:pt idx="11">
                  <c:v>5.7323614251739391E-4</c:v>
                </c:pt>
                <c:pt idx="12">
                  <c:v>2.2975320153453501E-4</c:v>
                </c:pt>
                <c:pt idx="13">
                  <c:v>1.757084433362077E-5</c:v>
                </c:pt>
                <c:pt idx="14">
                  <c:v>1.3497040685110234E-3</c:v>
                </c:pt>
                <c:pt idx="15">
                  <c:v>-1.5293500465033655E-2</c:v>
                </c:pt>
                <c:pt idx="16">
                  <c:v>1.4979087242634349E-3</c:v>
                </c:pt>
                <c:pt idx="17">
                  <c:v>1.2263585983801433E-3</c:v>
                </c:pt>
                <c:pt idx="18">
                  <c:v>1.0017170717617064E-3</c:v>
                </c:pt>
                <c:pt idx="19">
                  <c:v>1.2401717074811788E-2</c:v>
                </c:pt>
                <c:pt idx="20">
                  <c:v>3.8331519100267327E-3</c:v>
                </c:pt>
                <c:pt idx="21">
                  <c:v>2.0875037626609289E-4</c:v>
                </c:pt>
                <c:pt idx="22">
                  <c:v>2.6399796241019253E-3</c:v>
                </c:pt>
                <c:pt idx="23">
                  <c:v>7.148914326508115E-4</c:v>
                </c:pt>
                <c:pt idx="24">
                  <c:v>-3.1954897748777751E-2</c:v>
                </c:pt>
                <c:pt idx="25">
                  <c:v>4.9941814160551568E-3</c:v>
                </c:pt>
                <c:pt idx="26">
                  <c:v>-1.8928637660878115E-4</c:v>
                </c:pt>
                <c:pt idx="27">
                  <c:v>-1.3511003052846483E-2</c:v>
                </c:pt>
                <c:pt idx="28">
                  <c:v>5.5758351517657722E-3</c:v>
                </c:pt>
                <c:pt idx="29">
                  <c:v>1.6030615511757242E-2</c:v>
                </c:pt>
                <c:pt idx="30">
                  <c:v>7.7862941610878063E-3</c:v>
                </c:pt>
                <c:pt idx="31">
                  <c:v>1.0598173359943692E-2</c:v>
                </c:pt>
                <c:pt idx="32">
                  <c:v>-8.112470646376279E-4</c:v>
                </c:pt>
                <c:pt idx="33">
                  <c:v>-1.0805013921318654E-3</c:v>
                </c:pt>
                <c:pt idx="34">
                  <c:v>1.1141786329283213E-4</c:v>
                </c:pt>
                <c:pt idx="35">
                  <c:v>1.6421620905294216E-3</c:v>
                </c:pt>
                <c:pt idx="36">
                  <c:v>-2.0411807443096756E-4</c:v>
                </c:pt>
                <c:pt idx="37">
                  <c:v>-1.6191577218381565E-3</c:v>
                </c:pt>
                <c:pt idx="38">
                  <c:v>-6.8874155239903243E-4</c:v>
                </c:pt>
                <c:pt idx="39">
                  <c:v>-1.332841914114105E-2</c:v>
                </c:pt>
                <c:pt idx="40">
                  <c:v>-2.8923502280632871E-3</c:v>
                </c:pt>
                <c:pt idx="41">
                  <c:v>-2.4877294456164767E-2</c:v>
                </c:pt>
                <c:pt idx="42">
                  <c:v>-4.7886347583082408E-3</c:v>
                </c:pt>
                <c:pt idx="43">
                  <c:v>1.2113652429141201E-3</c:v>
                </c:pt>
                <c:pt idx="44">
                  <c:v>-5.2038624884738777E-3</c:v>
                </c:pt>
                <c:pt idx="45">
                  <c:v>-5.9966708573339876E-3</c:v>
                </c:pt>
                <c:pt idx="46">
                  <c:v>-1.3489189767101478E-3</c:v>
                </c:pt>
                <c:pt idx="47">
                  <c:v>1.1743313526521212E-2</c:v>
                </c:pt>
                <c:pt idx="48">
                  <c:v>1.3095238660144082E-2</c:v>
                </c:pt>
                <c:pt idx="49">
                  <c:v>7.5280347517772059E-3</c:v>
                </c:pt>
                <c:pt idx="50">
                  <c:v>5.3209107636325945E-3</c:v>
                </c:pt>
                <c:pt idx="51">
                  <c:v>-4.8083857235695186E-3</c:v>
                </c:pt>
                <c:pt idx="52">
                  <c:v>-8.7746120061091767E-3</c:v>
                </c:pt>
                <c:pt idx="55">
                  <c:v>1.1064466222783266E-2</c:v>
                </c:pt>
                <c:pt idx="56">
                  <c:v>-9.3452502750577884E-3</c:v>
                </c:pt>
                <c:pt idx="57">
                  <c:v>-1.2829203141670562E-2</c:v>
                </c:pt>
                <c:pt idx="58">
                  <c:v>-3.0287634493439061E-3</c:v>
                </c:pt>
                <c:pt idx="59">
                  <c:v>-4.599914208792015E-3</c:v>
                </c:pt>
                <c:pt idx="60">
                  <c:v>-2.8556692512616E-3</c:v>
                </c:pt>
                <c:pt idx="61">
                  <c:v>-3.37486048386193E-3</c:v>
                </c:pt>
                <c:pt idx="62">
                  <c:v>-3.3306322584927064E-3</c:v>
                </c:pt>
                <c:pt idx="63">
                  <c:v>-3.1057257028692178E-3</c:v>
                </c:pt>
                <c:pt idx="64">
                  <c:v>-5.3768836634457973E-3</c:v>
                </c:pt>
                <c:pt idx="65">
                  <c:v>-4.457226652818301E-3</c:v>
                </c:pt>
                <c:pt idx="66">
                  <c:v>-4.3131965471264189E-3</c:v>
                </c:pt>
                <c:pt idx="67">
                  <c:v>-4.8403632503199873E-3</c:v>
                </c:pt>
                <c:pt idx="68">
                  <c:v>-4.533848693771797E-3</c:v>
                </c:pt>
                <c:pt idx="69">
                  <c:v>-1.5282230503944533E-2</c:v>
                </c:pt>
                <c:pt idx="70">
                  <c:v>-1.930825119544656E-3</c:v>
                </c:pt>
                <c:pt idx="71">
                  <c:v>-2.5343179822941583E-2</c:v>
                </c:pt>
                <c:pt idx="72">
                  <c:v>-1.3837251667268846E-2</c:v>
                </c:pt>
                <c:pt idx="73">
                  <c:v>-1.5822399621522369E-2</c:v>
                </c:pt>
                <c:pt idx="74">
                  <c:v>-1.3875040480309395E-2</c:v>
                </c:pt>
                <c:pt idx="75">
                  <c:v>-9.5819903037520845E-3</c:v>
                </c:pt>
                <c:pt idx="76">
                  <c:v>-1.2195881927012903E-2</c:v>
                </c:pt>
                <c:pt idx="77">
                  <c:v>-4.8842746858298661E-3</c:v>
                </c:pt>
                <c:pt idx="78">
                  <c:v>-8.7318938339403102E-3</c:v>
                </c:pt>
                <c:pt idx="79">
                  <c:v>-1.9751966861507556E-2</c:v>
                </c:pt>
                <c:pt idx="80">
                  <c:v>-2.438702581266141E-2</c:v>
                </c:pt>
                <c:pt idx="81">
                  <c:v>1.0100805686339559E-3</c:v>
                </c:pt>
                <c:pt idx="82">
                  <c:v>3.5337608385889174E-3</c:v>
                </c:pt>
                <c:pt idx="83">
                  <c:v>-1.0758113862959967E-2</c:v>
                </c:pt>
                <c:pt idx="84">
                  <c:v>-4.9966294857447038E-3</c:v>
                </c:pt>
                <c:pt idx="85">
                  <c:v>-5.4956378390538796E-3</c:v>
                </c:pt>
                <c:pt idx="86">
                  <c:v>-9.3831033310534245E-3</c:v>
                </c:pt>
                <c:pt idx="87">
                  <c:v>7.626207087908364E-3</c:v>
                </c:pt>
                <c:pt idx="88">
                  <c:v>-1.6655068275288828E-2</c:v>
                </c:pt>
                <c:pt idx="89">
                  <c:v>-2.1247673361154844E-2</c:v>
                </c:pt>
                <c:pt idx="90">
                  <c:v>-4.6049754774524915E-4</c:v>
                </c:pt>
                <c:pt idx="91">
                  <c:v>-1.7808578465968374E-2</c:v>
                </c:pt>
                <c:pt idx="92">
                  <c:v>-2.5927729048215456E-2</c:v>
                </c:pt>
                <c:pt idx="93">
                  <c:v>-7.927729051824331E-3</c:v>
                </c:pt>
                <c:pt idx="94">
                  <c:v>-1.0104360611011394E-2</c:v>
                </c:pt>
                <c:pt idx="95">
                  <c:v>-1.2715518068588914E-2</c:v>
                </c:pt>
                <c:pt idx="96">
                  <c:v>1.2046972446300964E-2</c:v>
                </c:pt>
                <c:pt idx="97">
                  <c:v>-1.0030476248421211E-2</c:v>
                </c:pt>
                <c:pt idx="98">
                  <c:v>4.4257595375583395E-3</c:v>
                </c:pt>
                <c:pt idx="99">
                  <c:v>6.6582318752301597E-3</c:v>
                </c:pt>
                <c:pt idx="100">
                  <c:v>-8.8114775399852838E-3</c:v>
                </c:pt>
                <c:pt idx="101">
                  <c:v>-1.8434466819736678E-2</c:v>
                </c:pt>
                <c:pt idx="102">
                  <c:v>-1.5434466822763476E-2</c:v>
                </c:pt>
                <c:pt idx="103">
                  <c:v>4.4031775480929264E-3</c:v>
                </c:pt>
                <c:pt idx="104">
                  <c:v>-1.6164329743914865E-2</c:v>
                </c:pt>
                <c:pt idx="107">
                  <c:v>-1.5631000274513938E-2</c:v>
                </c:pt>
                <c:pt idx="110">
                  <c:v>1.0525302513203216E-2</c:v>
                </c:pt>
                <c:pt idx="112">
                  <c:v>-3.2058159183404045E-3</c:v>
                </c:pt>
                <c:pt idx="114">
                  <c:v>-8.7633848928726499E-3</c:v>
                </c:pt>
                <c:pt idx="115">
                  <c:v>1.123603382400698E-2</c:v>
                </c:pt>
                <c:pt idx="116">
                  <c:v>1.0324112270712574E-2</c:v>
                </c:pt>
                <c:pt idx="117">
                  <c:v>-3.1324447950573098E-4</c:v>
                </c:pt>
                <c:pt idx="118">
                  <c:v>-2.3139003041694889E-3</c:v>
                </c:pt>
                <c:pt idx="119">
                  <c:v>2.2230176754024222E-3</c:v>
                </c:pt>
                <c:pt idx="120">
                  <c:v>-1.2686574014889429E-2</c:v>
                </c:pt>
                <c:pt idx="121">
                  <c:v>3.5750871394812228E-3</c:v>
                </c:pt>
                <c:pt idx="122">
                  <c:v>4.119782037381392E-3</c:v>
                </c:pt>
                <c:pt idx="123">
                  <c:v>1.4819645519343339E-3</c:v>
                </c:pt>
                <c:pt idx="124">
                  <c:v>4.0291668724135588E-3</c:v>
                </c:pt>
                <c:pt idx="125">
                  <c:v>-4.5524936883195588E-3</c:v>
                </c:pt>
                <c:pt idx="126">
                  <c:v>2.5369360399390556E-3</c:v>
                </c:pt>
                <c:pt idx="127">
                  <c:v>1.1445179709985209E-2</c:v>
                </c:pt>
                <c:pt idx="128">
                  <c:v>-1.7573838507575351E-3</c:v>
                </c:pt>
                <c:pt idx="129">
                  <c:v>-9.5573272973782653E-4</c:v>
                </c:pt>
                <c:pt idx="130">
                  <c:v>-6.5092096186553094E-4</c:v>
                </c:pt>
                <c:pt idx="131">
                  <c:v>5.3463477093646655E-3</c:v>
                </c:pt>
                <c:pt idx="132">
                  <c:v>6.5742262148770908E-3</c:v>
                </c:pt>
                <c:pt idx="133">
                  <c:v>6.9333658772268436E-3</c:v>
                </c:pt>
                <c:pt idx="134">
                  <c:v>-9.3139939884143569E-3</c:v>
                </c:pt>
                <c:pt idx="135">
                  <c:v>4.1882160663870849E-3</c:v>
                </c:pt>
                <c:pt idx="136">
                  <c:v>8.5374156146759417E-3</c:v>
                </c:pt>
                <c:pt idx="137">
                  <c:v>-6.4755951648068077E-3</c:v>
                </c:pt>
                <c:pt idx="138">
                  <c:v>2.3381171402792056E-4</c:v>
                </c:pt>
                <c:pt idx="139">
                  <c:v>-9.6913057614565201E-3</c:v>
                </c:pt>
                <c:pt idx="140">
                  <c:v>1.9837213890512573E-4</c:v>
                </c:pt>
                <c:pt idx="141">
                  <c:v>-8.6662913040658346E-3</c:v>
                </c:pt>
                <c:pt idx="142">
                  <c:v>-1.0957833849258025E-2</c:v>
                </c:pt>
                <c:pt idx="143">
                  <c:v>-6.8884586934182812E-3</c:v>
                </c:pt>
                <c:pt idx="144">
                  <c:v>1.8838191299960783E-3</c:v>
                </c:pt>
                <c:pt idx="145">
                  <c:v>-5.4037000474041613E-3</c:v>
                </c:pt>
                <c:pt idx="146">
                  <c:v>1.4400093509520651E-2</c:v>
                </c:pt>
                <c:pt idx="147">
                  <c:v>-8.5316141476118046E-3</c:v>
                </c:pt>
                <c:pt idx="148">
                  <c:v>-7.4760321881834901E-3</c:v>
                </c:pt>
                <c:pt idx="149">
                  <c:v>-1.073354713422861E-3</c:v>
                </c:pt>
                <c:pt idx="150">
                  <c:v>-7.365857340823817E-3</c:v>
                </c:pt>
                <c:pt idx="151">
                  <c:v>-1.0843027068947839E-2</c:v>
                </c:pt>
                <c:pt idx="152">
                  <c:v>-9.1952009585030692E-3</c:v>
                </c:pt>
                <c:pt idx="153">
                  <c:v>6.1400038059450934E-3</c:v>
                </c:pt>
                <c:pt idx="154">
                  <c:v>5.5365572981203315E-3</c:v>
                </c:pt>
                <c:pt idx="155">
                  <c:v>2.4536557298353162E-2</c:v>
                </c:pt>
                <c:pt idx="156">
                  <c:v>3.9325755270858131E-3</c:v>
                </c:pt>
                <c:pt idx="157">
                  <c:v>1.8932575526503737E-2</c:v>
                </c:pt>
                <c:pt idx="158">
                  <c:v>5.7037001085390449E-3</c:v>
                </c:pt>
                <c:pt idx="159">
                  <c:v>1.3993145472392249E-3</c:v>
                </c:pt>
                <c:pt idx="160">
                  <c:v>-1.1847714006302051E-2</c:v>
                </c:pt>
                <c:pt idx="161">
                  <c:v>6.3396874062248143E-3</c:v>
                </c:pt>
                <c:pt idx="162">
                  <c:v>-3.0915520941987573E-4</c:v>
                </c:pt>
                <c:pt idx="163">
                  <c:v>-5.3695951432900374E-3</c:v>
                </c:pt>
                <c:pt idx="164">
                  <c:v>-7.0193711819735161E-3</c:v>
                </c:pt>
                <c:pt idx="165">
                  <c:v>-7.9775879684331474E-3</c:v>
                </c:pt>
                <c:pt idx="166">
                  <c:v>-1.3586116049917524E-2</c:v>
                </c:pt>
                <c:pt idx="167">
                  <c:v>-2.3854216396241912E-2</c:v>
                </c:pt>
                <c:pt idx="168">
                  <c:v>1.669116727497949E-3</c:v>
                </c:pt>
                <c:pt idx="169">
                  <c:v>-6.7292634430662079E-3</c:v>
                </c:pt>
                <c:pt idx="170">
                  <c:v>-7.393439747278574E-4</c:v>
                </c:pt>
                <c:pt idx="171">
                  <c:v>-3.2628969123832674E-3</c:v>
                </c:pt>
                <c:pt idx="172">
                  <c:v>-1.8313809013048216E-2</c:v>
                </c:pt>
                <c:pt idx="173">
                  <c:v>-1.1313809015260107E-2</c:v>
                </c:pt>
                <c:pt idx="174">
                  <c:v>6.0999403376052197E-3</c:v>
                </c:pt>
                <c:pt idx="175">
                  <c:v>3.2910533434235972E-3</c:v>
                </c:pt>
                <c:pt idx="176">
                  <c:v>4.9639413952023981E-3</c:v>
                </c:pt>
                <c:pt idx="177">
                  <c:v>-5.3299949834970106E-4</c:v>
                </c:pt>
                <c:pt idx="178">
                  <c:v>-3.9865679506420337E-3</c:v>
                </c:pt>
                <c:pt idx="179">
                  <c:v>-1.0179062917812509E-2</c:v>
                </c:pt>
                <c:pt idx="180">
                  <c:v>8.2905926681854647E-4</c:v>
                </c:pt>
                <c:pt idx="181">
                  <c:v>1.9290592681340396E-3</c:v>
                </c:pt>
                <c:pt idx="182">
                  <c:v>-1.1398049132843591E-4</c:v>
                </c:pt>
                <c:pt idx="183">
                  <c:v>9.8601950998705723E-4</c:v>
                </c:pt>
                <c:pt idx="184">
                  <c:v>1.6168173644994233E-3</c:v>
                </c:pt>
                <c:pt idx="185">
                  <c:v>3.8168173671304095E-3</c:v>
                </c:pt>
                <c:pt idx="186">
                  <c:v>2.2476130748868006E-3</c:v>
                </c:pt>
                <c:pt idx="187">
                  <c:v>2.8476130742814409E-3</c:v>
                </c:pt>
                <c:pt idx="188">
                  <c:v>1.3737719645587065E-3</c:v>
                </c:pt>
                <c:pt idx="189">
                  <c:v>2.1737719661768795E-3</c:v>
                </c:pt>
                <c:pt idx="190">
                  <c:v>2.5959406416202757E-3</c:v>
                </c:pt>
                <c:pt idx="191">
                  <c:v>-2.0279180428773511E-2</c:v>
                </c:pt>
                <c:pt idx="192">
                  <c:v>1.6252816898816025E-3</c:v>
                </c:pt>
                <c:pt idx="193">
                  <c:v>5.3375525351917197E-3</c:v>
                </c:pt>
                <c:pt idx="194">
                  <c:v>6.4231814364194284E-3</c:v>
                </c:pt>
                <c:pt idx="195">
                  <c:v>-5.2371891572806639E-3</c:v>
                </c:pt>
                <c:pt idx="196">
                  <c:v>3.6668221815213953E-3</c:v>
                </c:pt>
                <c:pt idx="197">
                  <c:v>4.4468634907685045E-3</c:v>
                </c:pt>
                <c:pt idx="198">
                  <c:v>-3.771256007936874E-3</c:v>
                </c:pt>
                <c:pt idx="199">
                  <c:v>-8.5445199480886913E-3</c:v>
                </c:pt>
                <c:pt idx="200">
                  <c:v>-2.5400419389030149E-2</c:v>
                </c:pt>
                <c:pt idx="201">
                  <c:v>-2.0134069059813409E-3</c:v>
                </c:pt>
                <c:pt idx="202">
                  <c:v>-1.1173254764482304E-2</c:v>
                </c:pt>
                <c:pt idx="203">
                  <c:v>-1.0867777758093167E-2</c:v>
                </c:pt>
                <c:pt idx="204">
                  <c:v>7.5248529464946867E-4</c:v>
                </c:pt>
                <c:pt idx="205">
                  <c:v>6.3807912444533155E-3</c:v>
                </c:pt>
                <c:pt idx="206">
                  <c:v>1.7846335133078761E-3</c:v>
                </c:pt>
                <c:pt idx="207">
                  <c:v>1.3702761790972406E-3</c:v>
                </c:pt>
                <c:pt idx="208">
                  <c:v>1.3505471571373107E-3</c:v>
                </c:pt>
                <c:pt idx="209">
                  <c:v>1.6461883651754383E-3</c:v>
                </c:pt>
                <c:pt idx="210">
                  <c:v>1.0290344477577595E-3</c:v>
                </c:pt>
                <c:pt idx="211">
                  <c:v>1.5572070308554342E-3</c:v>
                </c:pt>
                <c:pt idx="212">
                  <c:v>1.4828412903615806E-3</c:v>
                </c:pt>
                <c:pt idx="213">
                  <c:v>8.1101130171995495E-4</c:v>
                </c:pt>
                <c:pt idx="214">
                  <c:v>-1.3006385159213929E-2</c:v>
                </c:pt>
                <c:pt idx="215">
                  <c:v>6.2963190010703329E-3</c:v>
                </c:pt>
                <c:pt idx="216">
                  <c:v>-5.7540253254883544E-3</c:v>
                </c:pt>
                <c:pt idx="217">
                  <c:v>1.1914486536716284E-3</c:v>
                </c:pt>
                <c:pt idx="218">
                  <c:v>4.8021860297775554E-4</c:v>
                </c:pt>
                <c:pt idx="219">
                  <c:v>8.2922214448571674E-3</c:v>
                </c:pt>
                <c:pt idx="220">
                  <c:v>1.5471078040044106E-3</c:v>
                </c:pt>
                <c:pt idx="221">
                  <c:v>-1.5579325867653981E-4</c:v>
                </c:pt>
                <c:pt idx="222">
                  <c:v>1.0523942989837665E-3</c:v>
                </c:pt>
                <c:pt idx="223">
                  <c:v>6.2217911070515941E-3</c:v>
                </c:pt>
                <c:pt idx="224">
                  <c:v>1.3335892096177082E-3</c:v>
                </c:pt>
                <c:pt idx="225">
                  <c:v>-2.4111967512968624E-4</c:v>
                </c:pt>
                <c:pt idx="226">
                  <c:v>2.8533460618318518E-4</c:v>
                </c:pt>
                <c:pt idx="227">
                  <c:v>-6.8937479375957844E-4</c:v>
                </c:pt>
                <c:pt idx="228">
                  <c:v>8.2102966643521347E-4</c:v>
                </c:pt>
                <c:pt idx="229">
                  <c:v>8.2904518333487554E-4</c:v>
                </c:pt>
                <c:pt idx="230">
                  <c:v>2.0554694510419858E-3</c:v>
                </c:pt>
                <c:pt idx="231">
                  <c:v>1.4109855946454752E-3</c:v>
                </c:pt>
                <c:pt idx="232">
                  <c:v>1.3933871808703424E-3</c:v>
                </c:pt>
                <c:pt idx="233">
                  <c:v>9.1175117625447166E-4</c:v>
                </c:pt>
                <c:pt idx="234">
                  <c:v>1.0321878828978837E-3</c:v>
                </c:pt>
                <c:pt idx="235">
                  <c:v>5.3921401283107961E-4</c:v>
                </c:pt>
                <c:pt idx="236">
                  <c:v>1.9503317286188593E-3</c:v>
                </c:pt>
                <c:pt idx="237">
                  <c:v>2.8316822852391121E-3</c:v>
                </c:pt>
                <c:pt idx="238">
                  <c:v>1.9866722567189465E-3</c:v>
                </c:pt>
                <c:pt idx="239">
                  <c:v>6.4867666645232469E-4</c:v>
                </c:pt>
                <c:pt idx="240">
                  <c:v>1.3977283598957668E-3</c:v>
                </c:pt>
                <c:pt idx="241">
                  <c:v>1.4466694121235135E-3</c:v>
                </c:pt>
                <c:pt idx="242">
                  <c:v>3.0125096034233634E-3</c:v>
                </c:pt>
                <c:pt idx="243">
                  <c:v>3.2575527286399231E-3</c:v>
                </c:pt>
                <c:pt idx="244">
                  <c:v>3.6767008182519989E-3</c:v>
                </c:pt>
                <c:pt idx="245">
                  <c:v>2.1725317174552394E-3</c:v>
                </c:pt>
                <c:pt idx="246">
                  <c:v>2.8671212624626352E-3</c:v>
                </c:pt>
                <c:pt idx="247">
                  <c:v>3.7402992202835161E-3</c:v>
                </c:pt>
                <c:pt idx="248">
                  <c:v>2.4366871581837091E-3</c:v>
                </c:pt>
                <c:pt idx="249">
                  <c:v>3.4275116537699213E-3</c:v>
                </c:pt>
                <c:pt idx="250">
                  <c:v>3.1967573175527286E-3</c:v>
                </c:pt>
                <c:pt idx="251">
                  <c:v>3.6183606384375122E-3</c:v>
                </c:pt>
                <c:pt idx="252">
                  <c:v>3.7093645301607969E-3</c:v>
                </c:pt>
                <c:pt idx="253">
                  <c:v>3.2270380835935364E-3</c:v>
                </c:pt>
                <c:pt idx="254">
                  <c:v>3.6992757880340288E-3</c:v>
                </c:pt>
                <c:pt idx="255">
                  <c:v>3.3752991486423467E-3</c:v>
                </c:pt>
                <c:pt idx="256">
                  <c:v>3.5810860163462133E-3</c:v>
                </c:pt>
                <c:pt idx="257">
                  <c:v>2.7445495256654684E-3</c:v>
                </c:pt>
                <c:pt idx="258">
                  <c:v>2.1669441198169936E-3</c:v>
                </c:pt>
                <c:pt idx="259">
                  <c:v>-6.9630378906765378E-4</c:v>
                </c:pt>
                <c:pt idx="260">
                  <c:v>2.198599530751022E-3</c:v>
                </c:pt>
                <c:pt idx="261">
                  <c:v>2.902659906739713E-3</c:v>
                </c:pt>
                <c:pt idx="262">
                  <c:v>1.8743988202357398E-3</c:v>
                </c:pt>
                <c:pt idx="263">
                  <c:v>8.7310798964157499E-4</c:v>
                </c:pt>
                <c:pt idx="264">
                  <c:v>3.7600448110775009E-4</c:v>
                </c:pt>
                <c:pt idx="265">
                  <c:v>1.0756401075010524E-3</c:v>
                </c:pt>
                <c:pt idx="266">
                  <c:v>3.529738208928046E-4</c:v>
                </c:pt>
                <c:pt idx="267">
                  <c:v>1.3361103380646333E-4</c:v>
                </c:pt>
                <c:pt idx="268">
                  <c:v>5.9707282583845722E-4</c:v>
                </c:pt>
                <c:pt idx="269">
                  <c:v>-5.2465728390699296E-4</c:v>
                </c:pt>
                <c:pt idx="270">
                  <c:v>-1.4401251510770541E-4</c:v>
                </c:pt>
                <c:pt idx="271">
                  <c:v>-5.3529536392205035E-4</c:v>
                </c:pt>
                <c:pt idx="272">
                  <c:v>-3.3358919885442817E-4</c:v>
                </c:pt>
                <c:pt idx="273">
                  <c:v>3.8255020697158804E-4</c:v>
                </c:pt>
                <c:pt idx="274">
                  <c:v>6.9930845348120663E-5</c:v>
                </c:pt>
                <c:pt idx="275">
                  <c:v>-4.1402130494627709E-4</c:v>
                </c:pt>
                <c:pt idx="276">
                  <c:v>-8.5102930686753453E-4</c:v>
                </c:pt>
                <c:pt idx="277">
                  <c:v>-8.7152825750314022E-4</c:v>
                </c:pt>
                <c:pt idx="278">
                  <c:v>9.1177082852555991E-5</c:v>
                </c:pt>
                <c:pt idx="279">
                  <c:v>-1.1720595893673913E-3</c:v>
                </c:pt>
                <c:pt idx="280">
                  <c:v>-2.7454964383155644E-4</c:v>
                </c:pt>
                <c:pt idx="281">
                  <c:v>-8.54296594918591E-4</c:v>
                </c:pt>
                <c:pt idx="282">
                  <c:v>-2.9480691781816892E-3</c:v>
                </c:pt>
                <c:pt idx="283">
                  <c:v>-1.2169471190121017E-3</c:v>
                </c:pt>
                <c:pt idx="284">
                  <c:v>-1.6465319609915152E-5</c:v>
                </c:pt>
                <c:pt idx="285">
                  <c:v>-9.8395342908785821E-4</c:v>
                </c:pt>
                <c:pt idx="286">
                  <c:v>-6.1901298241556768E-4</c:v>
                </c:pt>
                <c:pt idx="287">
                  <c:v>-1.4693746160003296E-3</c:v>
                </c:pt>
                <c:pt idx="288">
                  <c:v>-4.6122655769191279E-3</c:v>
                </c:pt>
                <c:pt idx="289">
                  <c:v>5.4096938840619835E-5</c:v>
                </c:pt>
                <c:pt idx="290">
                  <c:v>-2.8946506132665473E-4</c:v>
                </c:pt>
                <c:pt idx="291">
                  <c:v>-2.3655777495228958E-3</c:v>
                </c:pt>
                <c:pt idx="292">
                  <c:v>-9.2203558248010742E-4</c:v>
                </c:pt>
                <c:pt idx="293">
                  <c:v>-2.026316108088011E-4</c:v>
                </c:pt>
                <c:pt idx="294">
                  <c:v>3.8085892301342739E-4</c:v>
                </c:pt>
                <c:pt idx="295">
                  <c:v>-2.0499024863532278E-3</c:v>
                </c:pt>
                <c:pt idx="296">
                  <c:v>-8.0882569767237733E-5</c:v>
                </c:pt>
                <c:pt idx="297">
                  <c:v>-5.8532872893318766E-4</c:v>
                </c:pt>
                <c:pt idx="298">
                  <c:v>5.1808596906549598E-4</c:v>
                </c:pt>
                <c:pt idx="299">
                  <c:v>-1.3233319242583752E-3</c:v>
                </c:pt>
                <c:pt idx="300">
                  <c:v>1.2374548872938207E-3</c:v>
                </c:pt>
                <c:pt idx="301">
                  <c:v>-1.7506598443733923E-4</c:v>
                </c:pt>
                <c:pt idx="302">
                  <c:v>1.03001773398953E-3</c:v>
                </c:pt>
                <c:pt idx="303">
                  <c:v>-3.0677484140906319E-4</c:v>
                </c:pt>
                <c:pt idx="304">
                  <c:v>-2.3677483953943312E-4</c:v>
                </c:pt>
                <c:pt idx="305">
                  <c:v>-3.4624747606137873E-4</c:v>
                </c:pt>
                <c:pt idx="306">
                  <c:v>8.7743631934272814E-4</c:v>
                </c:pt>
                <c:pt idx="307">
                  <c:v>1.0774363215662608E-3</c:v>
                </c:pt>
                <c:pt idx="308">
                  <c:v>-4.3216411331981064E-5</c:v>
                </c:pt>
                <c:pt idx="309">
                  <c:v>3.746505365329611E-4</c:v>
                </c:pt>
                <c:pt idx="310">
                  <c:v>6.6913228839232675E-4</c:v>
                </c:pt>
                <c:pt idx="311">
                  <c:v>-2.5749753183621493E-3</c:v>
                </c:pt>
                <c:pt idx="312">
                  <c:v>1.0177557003427373E-3</c:v>
                </c:pt>
                <c:pt idx="313">
                  <c:v>2.6857736493772766E-3</c:v>
                </c:pt>
                <c:pt idx="314">
                  <c:v>1.8118294957269465E-3</c:v>
                </c:pt>
                <c:pt idx="315">
                  <c:v>1.8118294957269465E-3</c:v>
                </c:pt>
                <c:pt idx="316">
                  <c:v>5.403795702688674E-4</c:v>
                </c:pt>
                <c:pt idx="317">
                  <c:v>8.5014780533271272E-4</c:v>
                </c:pt>
                <c:pt idx="318">
                  <c:v>3.207176063831918E-3</c:v>
                </c:pt>
                <c:pt idx="319">
                  <c:v>3.3140883771570762E-4</c:v>
                </c:pt>
                <c:pt idx="320">
                  <c:v>3.4865265290318082E-4</c:v>
                </c:pt>
                <c:pt idx="321">
                  <c:v>4.4865265765292595E-4</c:v>
                </c:pt>
                <c:pt idx="322">
                  <c:v>3.8886783800490266E-4</c:v>
                </c:pt>
                <c:pt idx="323">
                  <c:v>8.8886783992575547E-4</c:v>
                </c:pt>
                <c:pt idx="324">
                  <c:v>9.8886783739954298E-4</c:v>
                </c:pt>
                <c:pt idx="325">
                  <c:v>1.356468368951258E-3</c:v>
                </c:pt>
                <c:pt idx="326">
                  <c:v>7.2478368614420363E-4</c:v>
                </c:pt>
                <c:pt idx="327">
                  <c:v>1.2810596415864239E-3</c:v>
                </c:pt>
                <c:pt idx="329">
                  <c:v>-2.5150972926253345E-3</c:v>
                </c:pt>
                <c:pt idx="330">
                  <c:v>7.868950720705814E-4</c:v>
                </c:pt>
                <c:pt idx="331">
                  <c:v>1.2156133934264624E-3</c:v>
                </c:pt>
                <c:pt idx="332">
                  <c:v>6.8460266083836263E-4</c:v>
                </c:pt>
                <c:pt idx="333">
                  <c:v>-5.526872969162655E-4</c:v>
                </c:pt>
                <c:pt idx="334">
                  <c:v>-5.526872969162655E-4</c:v>
                </c:pt>
                <c:pt idx="335">
                  <c:v>-5.2985944228234327E-4</c:v>
                </c:pt>
                <c:pt idx="336">
                  <c:v>-5.2985944228234327E-4</c:v>
                </c:pt>
                <c:pt idx="337">
                  <c:v>-2.0703167371605158E-4</c:v>
                </c:pt>
                <c:pt idx="338">
                  <c:v>-2.0703167371605158E-4</c:v>
                </c:pt>
                <c:pt idx="339">
                  <c:v>-1.2723719718142901E-3</c:v>
                </c:pt>
                <c:pt idx="340">
                  <c:v>-7.0918865254693264E-4</c:v>
                </c:pt>
                <c:pt idx="341">
                  <c:v>-1.2711815926699233E-3</c:v>
                </c:pt>
                <c:pt idx="342">
                  <c:v>-1.3756714441342521E-3</c:v>
                </c:pt>
                <c:pt idx="343">
                  <c:v>-3.0007071974988975E-3</c:v>
                </c:pt>
                <c:pt idx="344">
                  <c:v>-4.7117586852163384E-5</c:v>
                </c:pt>
                <c:pt idx="345">
                  <c:v>-7.2465637446372799E-4</c:v>
                </c:pt>
                <c:pt idx="346">
                  <c:v>3.2705393429122154E-4</c:v>
                </c:pt>
                <c:pt idx="347">
                  <c:v>-3.0446251293823057E-3</c:v>
                </c:pt>
                <c:pt idx="348">
                  <c:v>-1.2506223896557311E-3</c:v>
                </c:pt>
                <c:pt idx="349">
                  <c:v>-1.7323896637867486E-3</c:v>
                </c:pt>
                <c:pt idx="350">
                  <c:v>-9.6966185525249049E-4</c:v>
                </c:pt>
                <c:pt idx="351">
                  <c:v>-1.9147327584862484E-3</c:v>
                </c:pt>
                <c:pt idx="352">
                  <c:v>-2.1618013202637787E-3</c:v>
                </c:pt>
                <c:pt idx="353">
                  <c:v>-1.7618013158167134E-3</c:v>
                </c:pt>
                <c:pt idx="354">
                  <c:v>-1.5618013208691384E-3</c:v>
                </c:pt>
                <c:pt idx="355">
                  <c:v>-1.5618013208691384E-3</c:v>
                </c:pt>
                <c:pt idx="356">
                  <c:v>-1.4491899098656447E-3</c:v>
                </c:pt>
                <c:pt idx="357">
                  <c:v>0.17582852357264678</c:v>
                </c:pt>
                <c:pt idx="358">
                  <c:v>-1.9818500461140642E-3</c:v>
                </c:pt>
                <c:pt idx="359">
                  <c:v>-1.5325519522279007E-3</c:v>
                </c:pt>
                <c:pt idx="360">
                  <c:v>-1.2732309400048658E-3</c:v>
                </c:pt>
                <c:pt idx="361">
                  <c:v>-1.0375590873653029E-3</c:v>
                </c:pt>
                <c:pt idx="362">
                  <c:v>-7.2119316023139257E-4</c:v>
                </c:pt>
                <c:pt idx="363">
                  <c:v>-1.7988095463486453E-3</c:v>
                </c:pt>
                <c:pt idx="364">
                  <c:v>-6.7669096695327502E-4</c:v>
                </c:pt>
                <c:pt idx="365">
                  <c:v>-1.4873759870054903E-3</c:v>
                </c:pt>
                <c:pt idx="366">
                  <c:v>-1.0619868802748678E-3</c:v>
                </c:pt>
                <c:pt idx="367">
                  <c:v>-1.0634316654352105E-3</c:v>
                </c:pt>
                <c:pt idx="368">
                  <c:v>-1.5383625955862068E-3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54-49C8-A49E-05F1B410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6688"/>
        <c:axId val="1"/>
      </c:scatterChart>
      <c:valAx>
        <c:axId val="913136688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751566458816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75150577276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6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747400296424133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7614359800645"/>
          <c:y val="0.2255196145905024"/>
          <c:w val="0.81887488536149955"/>
          <c:h val="0.5548969464266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55-47AA-A435-A8DE73F6AFA1}"/>
            </c:ext>
          </c:extLst>
        </c:ser>
        <c:ser>
          <c:idx val="1"/>
          <c:order val="1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55-47AA-A435-A8DE73F6AFA1}"/>
            </c:ext>
          </c:extLst>
        </c:ser>
        <c:ser>
          <c:idx val="2"/>
          <c:order val="2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55-47AA-A435-A8DE73F6AFA1}"/>
            </c:ext>
          </c:extLst>
        </c:ser>
        <c:ser>
          <c:idx val="3"/>
          <c:order val="3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3.8347101176936516E-2</c:v>
                </c:pt>
                <c:pt idx="183">
                  <c:v>3.8757202923089484E-2</c:v>
                </c:pt>
                <c:pt idx="184">
                  <c:v>3.8757202923089484E-2</c:v>
                </c:pt>
                <c:pt idx="185">
                  <c:v>3.8806415132627836E-2</c:v>
                </c:pt>
                <c:pt idx="186">
                  <c:v>3.8806415132627836E-2</c:v>
                </c:pt>
                <c:pt idx="187">
                  <c:v>3.8847425307243166E-2</c:v>
                </c:pt>
                <c:pt idx="188">
                  <c:v>3.8847425307243166E-2</c:v>
                </c:pt>
                <c:pt idx="189">
                  <c:v>3.8888435481858441E-2</c:v>
                </c:pt>
                <c:pt idx="190">
                  <c:v>3.8888435481858441E-2</c:v>
                </c:pt>
                <c:pt idx="191">
                  <c:v>3.8896637516781518E-2</c:v>
                </c:pt>
                <c:pt idx="192">
                  <c:v>3.8896637516781518E-2</c:v>
                </c:pt>
                <c:pt idx="193">
                  <c:v>4.0660075025239273E-2</c:v>
                </c:pt>
                <c:pt idx="194">
                  <c:v>4.3022261083080326E-2</c:v>
                </c:pt>
                <c:pt idx="195">
                  <c:v>4.305506922277258E-2</c:v>
                </c:pt>
                <c:pt idx="196">
                  <c:v>4.4441213124769618E-2</c:v>
                </c:pt>
                <c:pt idx="197">
                  <c:v>5.2462803279521575E-2</c:v>
                </c:pt>
                <c:pt idx="198">
                  <c:v>5.3799734971980206E-2</c:v>
                </c:pt>
                <c:pt idx="199">
                  <c:v>5.3832543111672515E-2</c:v>
                </c:pt>
                <c:pt idx="200">
                  <c:v>5.4078604159364274E-2</c:v>
                </c:pt>
                <c:pt idx="201">
                  <c:v>5.6629437020435769E-2</c:v>
                </c:pt>
                <c:pt idx="202">
                  <c:v>5.7490650687356926E-2</c:v>
                </c:pt>
                <c:pt idx="203">
                  <c:v>5.8294450109816709E-2</c:v>
                </c:pt>
                <c:pt idx="204">
                  <c:v>7.1089624589789291E-2</c:v>
                </c:pt>
                <c:pt idx="205">
                  <c:v>7.250037459655545E-2</c:v>
                </c:pt>
                <c:pt idx="206">
                  <c:v>7.3837306289014082E-2</c:v>
                </c:pt>
                <c:pt idx="207">
                  <c:v>8.6468440070525454E-2</c:v>
                </c:pt>
                <c:pt idx="208">
                  <c:v>8.6509450245140673E-2</c:v>
                </c:pt>
                <c:pt idx="209">
                  <c:v>8.8256483683752385E-2</c:v>
                </c:pt>
                <c:pt idx="210">
                  <c:v>8.8264685718675406E-2</c:v>
                </c:pt>
                <c:pt idx="211">
                  <c:v>8.8395918277444419E-2</c:v>
                </c:pt>
                <c:pt idx="212">
                  <c:v>8.840412031236744E-2</c:v>
                </c:pt>
                <c:pt idx="213">
                  <c:v>8.9019272931596838E-2</c:v>
                </c:pt>
                <c:pt idx="214">
                  <c:v>8.9060283106212168E-2</c:v>
                </c:pt>
                <c:pt idx="215">
                  <c:v>8.906848514113519E-2</c:v>
                </c:pt>
                <c:pt idx="216">
                  <c:v>8.910949531575052E-2</c:v>
                </c:pt>
                <c:pt idx="217">
                  <c:v>9.118461015128454E-2</c:v>
                </c:pt>
                <c:pt idx="220">
                  <c:v>0.10070717269695639</c:v>
                </c:pt>
                <c:pt idx="225">
                  <c:v>0.11903051871507087</c:v>
                </c:pt>
                <c:pt idx="226">
                  <c:v>0.12018700563922224</c:v>
                </c:pt>
                <c:pt idx="227">
                  <c:v>0.12187662483337236</c:v>
                </c:pt>
                <c:pt idx="228">
                  <c:v>0.12188482686829549</c:v>
                </c:pt>
                <c:pt idx="229">
                  <c:v>0.12192583704291082</c:v>
                </c:pt>
                <c:pt idx="230">
                  <c:v>0.12193403907783384</c:v>
                </c:pt>
                <c:pt idx="233">
                  <c:v>0.12249997948752489</c:v>
                </c:pt>
                <c:pt idx="240">
                  <c:v>0.13915831241625831</c:v>
                </c:pt>
                <c:pt idx="243">
                  <c:v>0.15282290259807518</c:v>
                </c:pt>
                <c:pt idx="244">
                  <c:v>0.15282290259807518</c:v>
                </c:pt>
                <c:pt idx="249">
                  <c:v>0.15720278924698883</c:v>
                </c:pt>
                <c:pt idx="251">
                  <c:v>0.15775232558683372</c:v>
                </c:pt>
                <c:pt idx="252">
                  <c:v>0.16744713086588991</c:v>
                </c:pt>
                <c:pt idx="255">
                  <c:v>0.17376269775664555</c:v>
                </c:pt>
                <c:pt idx="256">
                  <c:v>0.17400055676941428</c:v>
                </c:pt>
                <c:pt idx="257">
                  <c:v>0.17564916578894918</c:v>
                </c:pt>
                <c:pt idx="261">
                  <c:v>0.18954341294861166</c:v>
                </c:pt>
                <c:pt idx="264">
                  <c:v>0.19079012225691661</c:v>
                </c:pt>
                <c:pt idx="266">
                  <c:v>0.20256004237150671</c:v>
                </c:pt>
                <c:pt idx="267">
                  <c:v>0.20491402639442469</c:v>
                </c:pt>
                <c:pt idx="270">
                  <c:v>0.20771912233811096</c:v>
                </c:pt>
                <c:pt idx="273">
                  <c:v>0.22378690875238416</c:v>
                </c:pt>
                <c:pt idx="274">
                  <c:v>0.22395915148576839</c:v>
                </c:pt>
                <c:pt idx="275">
                  <c:v>0.22446767765099807</c:v>
                </c:pt>
                <c:pt idx="277">
                  <c:v>0.22521406282899648</c:v>
                </c:pt>
                <c:pt idx="279">
                  <c:v>0.23832091463604521</c:v>
                </c:pt>
                <c:pt idx="280">
                  <c:v>0.23872281434727516</c:v>
                </c:pt>
                <c:pt idx="281">
                  <c:v>0.23905089574419747</c:v>
                </c:pt>
                <c:pt idx="282">
                  <c:v>0.2402565948778872</c:v>
                </c:pt>
                <c:pt idx="283">
                  <c:v>0.24049445389065593</c:v>
                </c:pt>
                <c:pt idx="284">
                  <c:v>0.24053546406527126</c:v>
                </c:pt>
                <c:pt idx="285">
                  <c:v>0.24091275767173193</c:v>
                </c:pt>
                <c:pt idx="286">
                  <c:v>0.24150330418619226</c:v>
                </c:pt>
                <c:pt idx="287">
                  <c:v>0.24256136669126693</c:v>
                </c:pt>
                <c:pt idx="288">
                  <c:v>0.24270900331988199</c:v>
                </c:pt>
                <c:pt idx="290">
                  <c:v>0.24363583326618765</c:v>
                </c:pt>
                <c:pt idx="291">
                  <c:v>0.24645733327972008</c:v>
                </c:pt>
                <c:pt idx="292">
                  <c:v>0.25524991471723957</c:v>
                </c:pt>
                <c:pt idx="293">
                  <c:v>0.25612753245400699</c:v>
                </c:pt>
                <c:pt idx="294">
                  <c:v>0.25613573448893001</c:v>
                </c:pt>
                <c:pt idx="295">
                  <c:v>0.25673448303831337</c:v>
                </c:pt>
                <c:pt idx="296">
                  <c:v>0.2567754932129287</c:v>
                </c:pt>
                <c:pt idx="297">
                  <c:v>0.25835028391815607</c:v>
                </c:pt>
                <c:pt idx="298">
                  <c:v>0.2587521836293859</c:v>
                </c:pt>
                <c:pt idx="299">
                  <c:v>0.26876686827044138</c:v>
                </c:pt>
                <c:pt idx="300">
                  <c:v>0.27107984211874403</c:v>
                </c:pt>
                <c:pt idx="301">
                  <c:v>0.27121927671243606</c:v>
                </c:pt>
                <c:pt idx="302">
                  <c:v>0.27324517933843173</c:v>
                </c:pt>
                <c:pt idx="303">
                  <c:v>0.27333540172258541</c:v>
                </c:pt>
                <c:pt idx="304">
                  <c:v>0.27357326073535404</c:v>
                </c:pt>
                <c:pt idx="305">
                  <c:v>0.2752710819644274</c:v>
                </c:pt>
                <c:pt idx="307">
                  <c:v>0.275500738942273</c:v>
                </c:pt>
                <c:pt idx="308">
                  <c:v>0.27559096132642669</c:v>
                </c:pt>
                <c:pt idx="309">
                  <c:v>0.27559916336134971</c:v>
                </c:pt>
                <c:pt idx="310">
                  <c:v>0.27559916336134971</c:v>
                </c:pt>
                <c:pt idx="311">
                  <c:v>0.28931296575270493</c:v>
                </c:pt>
                <c:pt idx="312">
                  <c:v>0.28949341052101218</c:v>
                </c:pt>
                <c:pt idx="313">
                  <c:v>0.29078113000393246</c:v>
                </c:pt>
                <c:pt idx="314">
                  <c:v>0.29254456751239022</c:v>
                </c:pt>
                <c:pt idx="315">
                  <c:v>0.29299567943315852</c:v>
                </c:pt>
                <c:pt idx="316">
                  <c:v>0.29322533641100412</c:v>
                </c:pt>
                <c:pt idx="317">
                  <c:v>0.29439002537007863</c:v>
                </c:pt>
                <c:pt idx="318">
                  <c:v>0.29439002537007863</c:v>
                </c:pt>
                <c:pt idx="319">
                  <c:v>0.30356810244898191</c:v>
                </c:pt>
                <c:pt idx="320">
                  <c:v>0.3059220864719</c:v>
                </c:pt>
                <c:pt idx="321">
                  <c:v>0.30601230885605357</c:v>
                </c:pt>
                <c:pt idx="322">
                  <c:v>0.30739025072312753</c:v>
                </c:pt>
                <c:pt idx="324">
                  <c:v>0.30767732194543462</c:v>
                </c:pt>
                <c:pt idx="325">
                  <c:v>0.3078003524692805</c:v>
                </c:pt>
                <c:pt idx="326">
                  <c:v>0.3078003524692805</c:v>
                </c:pt>
                <c:pt idx="327">
                  <c:v>0.3078003524692805</c:v>
                </c:pt>
                <c:pt idx="328">
                  <c:v>0.30961300218727661</c:v>
                </c:pt>
                <c:pt idx="329">
                  <c:v>0.32385173481370755</c:v>
                </c:pt>
                <c:pt idx="330">
                  <c:v>0.32404858365186096</c:v>
                </c:pt>
                <c:pt idx="333">
                  <c:v>0.32890418832631207</c:v>
                </c:pt>
                <c:pt idx="334">
                  <c:v>0.33868921598952184</c:v>
                </c:pt>
                <c:pt idx="335">
                  <c:v>0.34292146600982043</c:v>
                </c:pt>
                <c:pt idx="336">
                  <c:v>0.35744726985855846</c:v>
                </c:pt>
                <c:pt idx="337">
                  <c:v>0.35744726985855846</c:v>
                </c:pt>
                <c:pt idx="338">
                  <c:v>0.35745547189348148</c:v>
                </c:pt>
                <c:pt idx="339">
                  <c:v>0.35745547189348148</c:v>
                </c:pt>
                <c:pt idx="340">
                  <c:v>0.35746367392840461</c:v>
                </c:pt>
                <c:pt idx="341">
                  <c:v>0.35746367392840461</c:v>
                </c:pt>
                <c:pt idx="342">
                  <c:v>0.35808702858255703</c:v>
                </c:pt>
                <c:pt idx="343">
                  <c:v>0.37434346180006062</c:v>
                </c:pt>
                <c:pt idx="344">
                  <c:v>0.38670392842911094</c:v>
                </c:pt>
                <c:pt idx="345">
                  <c:v>0.39155133106863904</c:v>
                </c:pt>
                <c:pt idx="346">
                  <c:v>0.39219929182756064</c:v>
                </c:pt>
                <c:pt idx="347">
                  <c:v>0.3925109691546369</c:v>
                </c:pt>
                <c:pt idx="348">
                  <c:v>0.39251917118956003</c:v>
                </c:pt>
                <c:pt idx="349">
                  <c:v>0.39315892991355861</c:v>
                </c:pt>
                <c:pt idx="350">
                  <c:v>0.39385610288201867</c:v>
                </c:pt>
                <c:pt idx="351">
                  <c:v>0.39437283108217136</c:v>
                </c:pt>
                <c:pt idx="352">
                  <c:v>0.40636420613968405</c:v>
                </c:pt>
                <c:pt idx="353">
                  <c:v>0.40701216689860575</c:v>
                </c:pt>
                <c:pt idx="354">
                  <c:v>0.40806202736875741</c:v>
                </c:pt>
                <c:pt idx="355">
                  <c:v>0.40903806952460142</c:v>
                </c:pt>
                <c:pt idx="356">
                  <c:v>0.40903806952460142</c:v>
                </c:pt>
                <c:pt idx="357">
                  <c:v>0.40903806952460142</c:v>
                </c:pt>
                <c:pt idx="358">
                  <c:v>0.40903806952460142</c:v>
                </c:pt>
                <c:pt idx="359">
                  <c:v>0.40922671632783181</c:v>
                </c:pt>
                <c:pt idx="360">
                  <c:v>0.40921851429290867</c:v>
                </c:pt>
                <c:pt idx="361">
                  <c:v>0.41098195180136643</c:v>
                </c:pt>
                <c:pt idx="362">
                  <c:v>0.41195799395721056</c:v>
                </c:pt>
                <c:pt idx="363">
                  <c:v>0.4129750462876699</c:v>
                </c:pt>
                <c:pt idx="364">
                  <c:v>0.4214477483631901</c:v>
                </c:pt>
                <c:pt idx="365">
                  <c:v>0.42334241843041687</c:v>
                </c:pt>
                <c:pt idx="366">
                  <c:v>0.42527809867225885</c:v>
                </c:pt>
                <c:pt idx="367">
                  <c:v>0.42528630070718187</c:v>
                </c:pt>
                <c:pt idx="368">
                  <c:v>0.42609830216456479</c:v>
                </c:pt>
                <c:pt idx="369">
                  <c:v>0.42666424257425584</c:v>
                </c:pt>
                <c:pt idx="370">
                  <c:v>0.43763856530130918</c:v>
                </c:pt>
                <c:pt idx="371">
                  <c:v>0.44216608857883788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55-47AA-A435-A8DE73F6AFA1}"/>
            </c:ext>
          </c:extLst>
        </c:ser>
        <c:ser>
          <c:idx val="4"/>
          <c:order val="4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055-47AA-A435-A8DE73F6A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2752"/>
        <c:axId val="1"/>
      </c:scatterChart>
      <c:valAx>
        <c:axId val="9131327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41632410103988"/>
              <c:y val="0.860535370764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1246353107938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2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838820375763531E-2"/>
          <c:y val="0.91394783367212629"/>
          <c:w val="0.908677077465773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 [39532.4965, 0.354538609]</a:t>
            </a:r>
          </a:p>
        </c:rich>
      </c:tx>
      <c:layout>
        <c:manualLayout>
          <c:xMode val="edge"/>
          <c:yMode val="edge"/>
          <c:x val="0.29624478442280944"/>
          <c:y val="1.2077427821522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4158553546598E-2"/>
          <c:y val="0.15700520126906248"/>
          <c:w val="0.87343532684283731"/>
          <c:h val="0.69806927948860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Active!$H$21:$H$1383</c:f>
              <c:numCache>
                <c:formatCode>General</c:formatCode>
                <c:ptCount val="1363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E-483B-884F-FF965BB92F1A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Active!$I$21:$I$1383</c:f>
              <c:numCache>
                <c:formatCode>General</c:formatCode>
                <c:ptCount val="1363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E-483B-884F-FF965BB92F1A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Active!$J$21:$J$1383</c:f>
              <c:numCache>
                <c:formatCode>General</c:formatCode>
                <c:ptCount val="1363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CE-483B-884F-FF965BB92F1A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Active!$K$21:$K$1383</c:f>
              <c:numCache>
                <c:formatCode>General</c:formatCode>
                <c:ptCount val="1363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0.45800890450482257</c:v>
                </c:pt>
                <c:pt idx="376">
                  <c:v>0.459039599802054</c:v>
                </c:pt>
                <c:pt idx="377">
                  <c:v>0.45955183849582681</c:v>
                </c:pt>
                <c:pt idx="378">
                  <c:v>0.45978253400244284</c:v>
                </c:pt>
                <c:pt idx="380">
                  <c:v>0.46243841950490605</c:v>
                </c:pt>
                <c:pt idx="381">
                  <c:v>0.46086024300166173</c:v>
                </c:pt>
                <c:pt idx="382">
                  <c:v>0.46069093849655474</c:v>
                </c:pt>
                <c:pt idx="383">
                  <c:v>0.46220796949637588</c:v>
                </c:pt>
                <c:pt idx="384">
                  <c:v>0.46143866500642616</c:v>
                </c:pt>
                <c:pt idx="385">
                  <c:v>0.47470828549558064</c:v>
                </c:pt>
                <c:pt idx="386">
                  <c:v>0.47697616393270437</c:v>
                </c:pt>
                <c:pt idx="387">
                  <c:v>0.48287859550327994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CE-483B-884F-FF965BB92F1A}"/>
            </c:ext>
          </c:extLst>
        </c:ser>
        <c:ser>
          <c:idx val="4"/>
          <c:order val="4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56604</c:v>
                </c:pt>
                <c:pt idx="387">
                  <c:v>56900.5</c:v>
                </c:pt>
              </c:numCache>
            </c:numRef>
          </c:xVal>
          <c:yVal>
            <c:numRef>
              <c:f>Active!$O$21:$O$1383</c:f>
              <c:numCache>
                <c:formatCode>General</c:formatCode>
                <c:ptCount val="1363"/>
                <c:pt idx="182">
                  <c:v>3.8347101176936516E-2</c:v>
                </c:pt>
                <c:pt idx="183">
                  <c:v>3.8757202923089484E-2</c:v>
                </c:pt>
                <c:pt idx="184">
                  <c:v>3.8757202923089484E-2</c:v>
                </c:pt>
                <c:pt idx="185">
                  <c:v>3.8806415132627836E-2</c:v>
                </c:pt>
                <c:pt idx="186">
                  <c:v>3.8806415132627836E-2</c:v>
                </c:pt>
                <c:pt idx="187">
                  <c:v>3.8847425307243166E-2</c:v>
                </c:pt>
                <c:pt idx="188">
                  <c:v>3.8847425307243166E-2</c:v>
                </c:pt>
                <c:pt idx="189">
                  <c:v>3.8888435481858441E-2</c:v>
                </c:pt>
                <c:pt idx="190">
                  <c:v>3.8888435481858441E-2</c:v>
                </c:pt>
                <c:pt idx="191">
                  <c:v>3.8896637516781518E-2</c:v>
                </c:pt>
                <c:pt idx="192">
                  <c:v>3.8896637516781518E-2</c:v>
                </c:pt>
                <c:pt idx="193">
                  <c:v>4.0660075025239273E-2</c:v>
                </c:pt>
                <c:pt idx="194">
                  <c:v>4.3022261083080326E-2</c:v>
                </c:pt>
                <c:pt idx="195">
                  <c:v>4.305506922277258E-2</c:v>
                </c:pt>
                <c:pt idx="196">
                  <c:v>4.4441213124769618E-2</c:v>
                </c:pt>
                <c:pt idx="197">
                  <c:v>5.2462803279521575E-2</c:v>
                </c:pt>
                <c:pt idx="198">
                  <c:v>5.3799734971980206E-2</c:v>
                </c:pt>
                <c:pt idx="199">
                  <c:v>5.3832543111672515E-2</c:v>
                </c:pt>
                <c:pt idx="200">
                  <c:v>5.4078604159364274E-2</c:v>
                </c:pt>
                <c:pt idx="201">
                  <c:v>5.6629437020435769E-2</c:v>
                </c:pt>
                <c:pt idx="202">
                  <c:v>5.7490650687356926E-2</c:v>
                </c:pt>
                <c:pt idx="203">
                  <c:v>5.8294450109816709E-2</c:v>
                </c:pt>
                <c:pt idx="204">
                  <c:v>7.1089624589789291E-2</c:v>
                </c:pt>
                <c:pt idx="205">
                  <c:v>7.250037459655545E-2</c:v>
                </c:pt>
                <c:pt idx="206">
                  <c:v>7.3837306289014082E-2</c:v>
                </c:pt>
                <c:pt idx="207">
                  <c:v>8.6468440070525454E-2</c:v>
                </c:pt>
                <c:pt idx="208">
                  <c:v>8.6509450245140673E-2</c:v>
                </c:pt>
                <c:pt idx="209">
                  <c:v>8.8256483683752385E-2</c:v>
                </c:pt>
                <c:pt idx="210">
                  <c:v>8.8264685718675406E-2</c:v>
                </c:pt>
                <c:pt idx="211">
                  <c:v>8.8395918277444419E-2</c:v>
                </c:pt>
                <c:pt idx="212">
                  <c:v>8.840412031236744E-2</c:v>
                </c:pt>
                <c:pt idx="213">
                  <c:v>8.9019272931596838E-2</c:v>
                </c:pt>
                <c:pt idx="214">
                  <c:v>8.9060283106212168E-2</c:v>
                </c:pt>
                <c:pt idx="215">
                  <c:v>8.906848514113519E-2</c:v>
                </c:pt>
                <c:pt idx="216">
                  <c:v>8.910949531575052E-2</c:v>
                </c:pt>
                <c:pt idx="217">
                  <c:v>9.118461015128454E-2</c:v>
                </c:pt>
                <c:pt idx="220">
                  <c:v>0.10070717269695639</c:v>
                </c:pt>
                <c:pt idx="225">
                  <c:v>0.11903051871507087</c:v>
                </c:pt>
                <c:pt idx="226">
                  <c:v>0.12018700563922224</c:v>
                </c:pt>
                <c:pt idx="227">
                  <c:v>0.12187662483337236</c:v>
                </c:pt>
                <c:pt idx="228">
                  <c:v>0.12188482686829549</c:v>
                </c:pt>
                <c:pt idx="229">
                  <c:v>0.12192583704291082</c:v>
                </c:pt>
                <c:pt idx="230">
                  <c:v>0.12193403907783384</c:v>
                </c:pt>
                <c:pt idx="233">
                  <c:v>0.12249997948752489</c:v>
                </c:pt>
                <c:pt idx="240">
                  <c:v>0.13915831241625831</c:v>
                </c:pt>
                <c:pt idx="243">
                  <c:v>0.15282290259807518</c:v>
                </c:pt>
                <c:pt idx="244">
                  <c:v>0.15282290259807518</c:v>
                </c:pt>
                <c:pt idx="249">
                  <c:v>0.15720278924698883</c:v>
                </c:pt>
                <c:pt idx="251">
                  <c:v>0.15775232558683372</c:v>
                </c:pt>
                <c:pt idx="252">
                  <c:v>0.16744713086588991</c:v>
                </c:pt>
                <c:pt idx="255">
                  <c:v>0.17376269775664555</c:v>
                </c:pt>
                <c:pt idx="256">
                  <c:v>0.17400055676941428</c:v>
                </c:pt>
                <c:pt idx="257">
                  <c:v>0.17564916578894918</c:v>
                </c:pt>
                <c:pt idx="261">
                  <c:v>0.18954341294861166</c:v>
                </c:pt>
                <c:pt idx="264">
                  <c:v>0.19079012225691661</c:v>
                </c:pt>
                <c:pt idx="266">
                  <c:v>0.20256004237150671</c:v>
                </c:pt>
                <c:pt idx="267">
                  <c:v>0.20491402639442469</c:v>
                </c:pt>
                <c:pt idx="270">
                  <c:v>0.20771912233811096</c:v>
                </c:pt>
                <c:pt idx="273">
                  <c:v>0.22378690875238416</c:v>
                </c:pt>
                <c:pt idx="274">
                  <c:v>0.22395915148576839</c:v>
                </c:pt>
                <c:pt idx="275">
                  <c:v>0.22446767765099807</c:v>
                </c:pt>
                <c:pt idx="277">
                  <c:v>0.22521406282899648</c:v>
                </c:pt>
                <c:pt idx="279">
                  <c:v>0.23832091463604521</c:v>
                </c:pt>
                <c:pt idx="280">
                  <c:v>0.23872281434727516</c:v>
                </c:pt>
                <c:pt idx="281">
                  <c:v>0.23905089574419747</c:v>
                </c:pt>
                <c:pt idx="282">
                  <c:v>0.2402565948778872</c:v>
                </c:pt>
                <c:pt idx="283">
                  <c:v>0.24049445389065593</c:v>
                </c:pt>
                <c:pt idx="284">
                  <c:v>0.24053546406527126</c:v>
                </c:pt>
                <c:pt idx="285">
                  <c:v>0.24091275767173193</c:v>
                </c:pt>
                <c:pt idx="286">
                  <c:v>0.24150330418619226</c:v>
                </c:pt>
                <c:pt idx="287">
                  <c:v>0.24256136669126693</c:v>
                </c:pt>
                <c:pt idx="288">
                  <c:v>0.24270900331988199</c:v>
                </c:pt>
                <c:pt idx="290">
                  <c:v>0.24363583326618765</c:v>
                </c:pt>
                <c:pt idx="291">
                  <c:v>0.24645733327972008</c:v>
                </c:pt>
                <c:pt idx="292">
                  <c:v>0.25524991471723957</c:v>
                </c:pt>
                <c:pt idx="293">
                  <c:v>0.25612753245400699</c:v>
                </c:pt>
                <c:pt idx="294">
                  <c:v>0.25613573448893001</c:v>
                </c:pt>
                <c:pt idx="295">
                  <c:v>0.25673448303831337</c:v>
                </c:pt>
                <c:pt idx="296">
                  <c:v>0.2567754932129287</c:v>
                </c:pt>
                <c:pt idx="297">
                  <c:v>0.25835028391815607</c:v>
                </c:pt>
                <c:pt idx="298">
                  <c:v>0.2587521836293859</c:v>
                </c:pt>
                <c:pt idx="299">
                  <c:v>0.26876686827044138</c:v>
                </c:pt>
                <c:pt idx="300">
                  <c:v>0.27107984211874403</c:v>
                </c:pt>
                <c:pt idx="301">
                  <c:v>0.27121927671243606</c:v>
                </c:pt>
                <c:pt idx="302">
                  <c:v>0.27324517933843173</c:v>
                </c:pt>
                <c:pt idx="303">
                  <c:v>0.27333540172258541</c:v>
                </c:pt>
                <c:pt idx="304">
                  <c:v>0.27357326073535404</c:v>
                </c:pt>
                <c:pt idx="305">
                  <c:v>0.2752710819644274</c:v>
                </c:pt>
                <c:pt idx="307">
                  <c:v>0.275500738942273</c:v>
                </c:pt>
                <c:pt idx="308">
                  <c:v>0.27559096132642669</c:v>
                </c:pt>
                <c:pt idx="309">
                  <c:v>0.27559916336134971</c:v>
                </c:pt>
                <c:pt idx="310">
                  <c:v>0.27559916336134971</c:v>
                </c:pt>
                <c:pt idx="311">
                  <c:v>0.28931296575270493</c:v>
                </c:pt>
                <c:pt idx="312">
                  <c:v>0.28949341052101218</c:v>
                </c:pt>
                <c:pt idx="313">
                  <c:v>0.29078113000393246</c:v>
                </c:pt>
                <c:pt idx="314">
                  <c:v>0.29254456751239022</c:v>
                </c:pt>
                <c:pt idx="315">
                  <c:v>0.29299567943315852</c:v>
                </c:pt>
                <c:pt idx="316">
                  <c:v>0.29322533641100412</c:v>
                </c:pt>
                <c:pt idx="317">
                  <c:v>0.29439002537007863</c:v>
                </c:pt>
                <c:pt idx="318">
                  <c:v>0.29439002537007863</c:v>
                </c:pt>
                <c:pt idx="319">
                  <c:v>0.30356810244898191</c:v>
                </c:pt>
                <c:pt idx="320">
                  <c:v>0.3059220864719</c:v>
                </c:pt>
                <c:pt idx="321">
                  <c:v>0.30601230885605357</c:v>
                </c:pt>
                <c:pt idx="322">
                  <c:v>0.30739025072312753</c:v>
                </c:pt>
                <c:pt idx="324">
                  <c:v>0.30767732194543462</c:v>
                </c:pt>
                <c:pt idx="325">
                  <c:v>0.3078003524692805</c:v>
                </c:pt>
                <c:pt idx="326">
                  <c:v>0.3078003524692805</c:v>
                </c:pt>
                <c:pt idx="327">
                  <c:v>0.3078003524692805</c:v>
                </c:pt>
                <c:pt idx="328">
                  <c:v>0.30961300218727661</c:v>
                </c:pt>
                <c:pt idx="329">
                  <c:v>0.32385173481370755</c:v>
                </c:pt>
                <c:pt idx="330">
                  <c:v>0.32404858365186096</c:v>
                </c:pt>
                <c:pt idx="333">
                  <c:v>0.32890418832631207</c:v>
                </c:pt>
                <c:pt idx="334">
                  <c:v>0.33868921598952184</c:v>
                </c:pt>
                <c:pt idx="335">
                  <c:v>0.34292146600982043</c:v>
                </c:pt>
                <c:pt idx="336">
                  <c:v>0.35744726985855846</c:v>
                </c:pt>
                <c:pt idx="337">
                  <c:v>0.35744726985855846</c:v>
                </c:pt>
                <c:pt idx="338">
                  <c:v>0.35745547189348148</c:v>
                </c:pt>
                <c:pt idx="339">
                  <c:v>0.35745547189348148</c:v>
                </c:pt>
                <c:pt idx="340">
                  <c:v>0.35746367392840461</c:v>
                </c:pt>
                <c:pt idx="341">
                  <c:v>0.35746367392840461</c:v>
                </c:pt>
                <c:pt idx="342">
                  <c:v>0.35808702858255703</c:v>
                </c:pt>
                <c:pt idx="343">
                  <c:v>0.37434346180006062</c:v>
                </c:pt>
                <c:pt idx="344">
                  <c:v>0.38670392842911094</c:v>
                </c:pt>
                <c:pt idx="345">
                  <c:v>0.39155133106863904</c:v>
                </c:pt>
                <c:pt idx="346">
                  <c:v>0.39219929182756064</c:v>
                </c:pt>
                <c:pt idx="347">
                  <c:v>0.3925109691546369</c:v>
                </c:pt>
                <c:pt idx="348">
                  <c:v>0.39251917118956003</c:v>
                </c:pt>
                <c:pt idx="349">
                  <c:v>0.39315892991355861</c:v>
                </c:pt>
                <c:pt idx="350">
                  <c:v>0.39385610288201867</c:v>
                </c:pt>
                <c:pt idx="351">
                  <c:v>0.39437283108217136</c:v>
                </c:pt>
                <c:pt idx="352">
                  <c:v>0.40636420613968405</c:v>
                </c:pt>
                <c:pt idx="353">
                  <c:v>0.40701216689860575</c:v>
                </c:pt>
                <c:pt idx="354">
                  <c:v>0.40806202736875741</c:v>
                </c:pt>
                <c:pt idx="355">
                  <c:v>0.40903806952460142</c:v>
                </c:pt>
                <c:pt idx="356">
                  <c:v>0.40903806952460142</c:v>
                </c:pt>
                <c:pt idx="357">
                  <c:v>0.40903806952460142</c:v>
                </c:pt>
                <c:pt idx="358">
                  <c:v>0.40903806952460142</c:v>
                </c:pt>
                <c:pt idx="359">
                  <c:v>0.40922671632783181</c:v>
                </c:pt>
                <c:pt idx="360">
                  <c:v>0.40921851429290867</c:v>
                </c:pt>
                <c:pt idx="361">
                  <c:v>0.41098195180136643</c:v>
                </c:pt>
                <c:pt idx="362">
                  <c:v>0.41195799395721056</c:v>
                </c:pt>
                <c:pt idx="363">
                  <c:v>0.4129750462876699</c:v>
                </c:pt>
                <c:pt idx="364">
                  <c:v>0.4214477483631901</c:v>
                </c:pt>
                <c:pt idx="365">
                  <c:v>0.42334241843041687</c:v>
                </c:pt>
                <c:pt idx="366">
                  <c:v>0.42527809867225885</c:v>
                </c:pt>
                <c:pt idx="367">
                  <c:v>0.42528630070718187</c:v>
                </c:pt>
                <c:pt idx="368">
                  <c:v>0.42609830216456479</c:v>
                </c:pt>
                <c:pt idx="369">
                  <c:v>0.42666424257425584</c:v>
                </c:pt>
                <c:pt idx="370">
                  <c:v>0.43763856530130918</c:v>
                </c:pt>
                <c:pt idx="371">
                  <c:v>0.44216608857883788</c:v>
                </c:pt>
                <c:pt idx="372">
                  <c:v>0.44318314090929722</c:v>
                </c:pt>
                <c:pt idx="373">
                  <c:v>0.44571756970052256</c:v>
                </c:pt>
                <c:pt idx="374">
                  <c:v>0.44619328772606004</c:v>
                </c:pt>
                <c:pt idx="375">
                  <c:v>0.45759411626911251</c:v>
                </c:pt>
                <c:pt idx="376">
                  <c:v>0.45760231830403553</c:v>
                </c:pt>
                <c:pt idx="377">
                  <c:v>0.45880801743772526</c:v>
                </c:pt>
                <c:pt idx="378">
                  <c:v>0.45881621947264828</c:v>
                </c:pt>
                <c:pt idx="379">
                  <c:v>0.4592755334283396</c:v>
                </c:pt>
                <c:pt idx="380">
                  <c:v>0.46030078779372197</c:v>
                </c:pt>
                <c:pt idx="381">
                  <c:v>0.460440222387414</c:v>
                </c:pt>
                <c:pt idx="382">
                  <c:v>0.46044842442233713</c:v>
                </c:pt>
                <c:pt idx="383">
                  <c:v>0.4611209912860279</c:v>
                </c:pt>
                <c:pt idx="384">
                  <c:v>0.46112919332095104</c:v>
                </c:pt>
                <c:pt idx="385">
                  <c:v>0.4722101425020041</c:v>
                </c:pt>
                <c:pt idx="386">
                  <c:v>0.47407200442953856</c:v>
                </c:pt>
                <c:pt idx="387">
                  <c:v>0.4789358111389127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CE-483B-884F-FF965BB92F1A}"/>
            </c:ext>
          </c:extLst>
        </c:ser>
        <c:ser>
          <c:idx val="5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Active!$W$2:$W$38</c:f>
              <c:numCache>
                <c:formatCode>General</c:formatCode>
                <c:ptCount val="3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Active!$X$2:$X$38</c:f>
              <c:numCache>
                <c:formatCode>General</c:formatCode>
                <c:ptCount val="37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CE-483B-884F-FF965BB92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26848"/>
        <c:axId val="1"/>
      </c:scatterChart>
      <c:valAx>
        <c:axId val="91312684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621696801112658"/>
              <c:y val="0.93478477690288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5299026425591099E-2"/>
              <c:y val="0.43236811023622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2684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1974965229486"/>
          <c:y val="0.93236942257217847"/>
          <c:w val="0.53268428372739918"/>
          <c:h val="4.83090551181102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03871160301913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78348749787487E-2"/>
          <c:y val="0.16099808894488943"/>
          <c:w val="0.90973088417881975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(all)'!$D$21:$D$249</c:f>
              <c:numCache>
                <c:formatCode>General</c:formatCode>
                <c:ptCount val="229"/>
                <c:pt idx="0">
                  <c:v>-3.7907000000000002</c:v>
                </c:pt>
                <c:pt idx="1">
                  <c:v>-3.6976</c:v>
                </c:pt>
                <c:pt idx="2">
                  <c:v>-3.69</c:v>
                </c:pt>
                <c:pt idx="3">
                  <c:v>-3.6886000000000001</c:v>
                </c:pt>
                <c:pt idx="4">
                  <c:v>-3.4550000000000001</c:v>
                </c:pt>
                <c:pt idx="5">
                  <c:v>-3.4333</c:v>
                </c:pt>
                <c:pt idx="6">
                  <c:v>-0.40055000000000002</c:v>
                </c:pt>
                <c:pt idx="7">
                  <c:v>-0.40055000000000002</c:v>
                </c:pt>
                <c:pt idx="8">
                  <c:v>-0.40055000000000002</c:v>
                </c:pt>
                <c:pt idx="9">
                  <c:v>-0.40055000000000002</c:v>
                </c:pt>
                <c:pt idx="10">
                  <c:v>0</c:v>
                </c:pt>
                <c:pt idx="11">
                  <c:v>0</c:v>
                </c:pt>
                <c:pt idx="12">
                  <c:v>5.0000000000000002E-5</c:v>
                </c:pt>
                <c:pt idx="13">
                  <c:v>2.9999999999999997E-4</c:v>
                </c:pt>
                <c:pt idx="14">
                  <c:v>8.2000000000000007E-3</c:v>
                </c:pt>
                <c:pt idx="15">
                  <c:v>8.4499999999999992E-3</c:v>
                </c:pt>
                <c:pt idx="16">
                  <c:v>8.7500000000000008E-3</c:v>
                </c:pt>
                <c:pt idx="17">
                  <c:v>9.5999999999999992E-3</c:v>
                </c:pt>
                <c:pt idx="18">
                  <c:v>1.72E-2</c:v>
                </c:pt>
                <c:pt idx="19">
                  <c:v>2.3099999999999999E-2</c:v>
                </c:pt>
                <c:pt idx="20">
                  <c:v>3.1300000000000001E-2</c:v>
                </c:pt>
                <c:pt idx="21">
                  <c:v>3.27E-2</c:v>
                </c:pt>
                <c:pt idx="22">
                  <c:v>3.27E-2</c:v>
                </c:pt>
                <c:pt idx="23">
                  <c:v>3.3550000000000003E-2</c:v>
                </c:pt>
                <c:pt idx="24">
                  <c:v>3.9750000000000001E-2</c:v>
                </c:pt>
                <c:pt idx="25">
                  <c:v>4.0599999999999997E-2</c:v>
                </c:pt>
                <c:pt idx="26">
                  <c:v>4.2000000000000003E-2</c:v>
                </c:pt>
                <c:pt idx="27">
                  <c:v>4.7649999999999998E-2</c:v>
                </c:pt>
                <c:pt idx="28">
                  <c:v>5.0450000000000002E-2</c:v>
                </c:pt>
                <c:pt idx="29">
                  <c:v>6.4250000000000002E-2</c:v>
                </c:pt>
                <c:pt idx="30">
                  <c:v>0.1162</c:v>
                </c:pt>
                <c:pt idx="31">
                  <c:v>0.12325</c:v>
                </c:pt>
                <c:pt idx="32">
                  <c:v>0.13395000000000001</c:v>
                </c:pt>
                <c:pt idx="33">
                  <c:v>0.13789999999999999</c:v>
                </c:pt>
                <c:pt idx="34">
                  <c:v>0.15820000000000001</c:v>
                </c:pt>
                <c:pt idx="35">
                  <c:v>0.33345000000000002</c:v>
                </c:pt>
                <c:pt idx="36">
                  <c:v>0.33350000000000002</c:v>
                </c:pt>
                <c:pt idx="37">
                  <c:v>0.33429999999999999</c:v>
                </c:pt>
                <c:pt idx="38">
                  <c:v>0.33434999999999998</c:v>
                </c:pt>
                <c:pt idx="39">
                  <c:v>0.33460000000000001</c:v>
                </c:pt>
                <c:pt idx="40">
                  <c:v>0.52554999999999996</c:v>
                </c:pt>
                <c:pt idx="41">
                  <c:v>0.52559999999999996</c:v>
                </c:pt>
                <c:pt idx="42">
                  <c:v>0.82694999999999996</c:v>
                </c:pt>
                <c:pt idx="43">
                  <c:v>0.85629999999999995</c:v>
                </c:pt>
                <c:pt idx="44">
                  <c:v>1.0188999999999999</c:v>
                </c:pt>
                <c:pt idx="45">
                  <c:v>1.0247999999999999</c:v>
                </c:pt>
                <c:pt idx="46">
                  <c:v>1.0247999999999999</c:v>
                </c:pt>
                <c:pt idx="47">
                  <c:v>1.02765</c:v>
                </c:pt>
                <c:pt idx="48">
                  <c:v>1.0302</c:v>
                </c:pt>
                <c:pt idx="49">
                  <c:v>1.0304500000000001</c:v>
                </c:pt>
                <c:pt idx="50">
                  <c:v>1.0546500000000001</c:v>
                </c:pt>
                <c:pt idx="51">
                  <c:v>1.0605</c:v>
                </c:pt>
                <c:pt idx="52">
                  <c:v>1.0661499999999999</c:v>
                </c:pt>
                <c:pt idx="53">
                  <c:v>1.1437999999999999</c:v>
                </c:pt>
                <c:pt idx="54">
                  <c:v>1.16045</c:v>
                </c:pt>
                <c:pt idx="55">
                  <c:v>1.2273000000000001</c:v>
                </c:pt>
                <c:pt idx="56">
                  <c:v>1.3545</c:v>
                </c:pt>
                <c:pt idx="57">
                  <c:v>1.3584499999999999</c:v>
                </c:pt>
                <c:pt idx="58">
                  <c:v>1.429</c:v>
                </c:pt>
                <c:pt idx="59">
                  <c:v>1.4390499999999999</c:v>
                </c:pt>
                <c:pt idx="60">
                  <c:v>1.4391</c:v>
                </c:pt>
                <c:pt idx="61">
                  <c:v>1.4393499999999999</c:v>
                </c:pt>
                <c:pt idx="62">
                  <c:v>1.4410499999999999</c:v>
                </c:pt>
                <c:pt idx="63">
                  <c:v>1.4413</c:v>
                </c:pt>
                <c:pt idx="64">
                  <c:v>1.4432499999999999</c:v>
                </c:pt>
                <c:pt idx="65">
                  <c:v>1.4433</c:v>
                </c:pt>
                <c:pt idx="66">
                  <c:v>1.4641500000000001</c:v>
                </c:pt>
                <c:pt idx="67">
                  <c:v>1.4643999999999999</c:v>
                </c:pt>
                <c:pt idx="68">
                  <c:v>1.4646999999999999</c:v>
                </c:pt>
                <c:pt idx="69">
                  <c:v>1.4661</c:v>
                </c:pt>
                <c:pt idx="70">
                  <c:v>1.55775</c:v>
                </c:pt>
                <c:pt idx="71">
                  <c:v>1.56395</c:v>
                </c:pt>
                <c:pt idx="72">
                  <c:v>1.5654999999999999</c:v>
                </c:pt>
                <c:pt idx="73">
                  <c:v>1.5707500000000001</c:v>
                </c:pt>
                <c:pt idx="74">
                  <c:v>1.5712999999999999</c:v>
                </c:pt>
                <c:pt idx="75">
                  <c:v>1.5761000000000001</c:v>
                </c:pt>
                <c:pt idx="76">
                  <c:v>1.5871</c:v>
                </c:pt>
                <c:pt idx="77">
                  <c:v>1.58795</c:v>
                </c:pt>
                <c:pt idx="78">
                  <c:v>1.6541999999999999</c:v>
                </c:pt>
                <c:pt idx="79">
                  <c:v>1.6567499999999999</c:v>
                </c:pt>
                <c:pt idx="80">
                  <c:v>1.6597</c:v>
                </c:pt>
                <c:pt idx="81">
                  <c:v>1.6751</c:v>
                </c:pt>
                <c:pt idx="82">
                  <c:v>1.7637499999999999</c:v>
                </c:pt>
                <c:pt idx="83">
                  <c:v>1.76715</c:v>
                </c:pt>
                <c:pt idx="84">
                  <c:v>1.7706999999999999</c:v>
                </c:pt>
                <c:pt idx="85">
                  <c:v>1.7724</c:v>
                </c:pt>
                <c:pt idx="86">
                  <c:v>1.85785</c:v>
                </c:pt>
                <c:pt idx="87">
                  <c:v>1.8644499999999999</c:v>
                </c:pt>
                <c:pt idx="88">
                  <c:v>1.865</c:v>
                </c:pt>
                <c:pt idx="89">
                  <c:v>1.8753500000000001</c:v>
                </c:pt>
                <c:pt idx="90">
                  <c:v>1.8835500000000001</c:v>
                </c:pt>
                <c:pt idx="91">
                  <c:v>1.94095</c:v>
                </c:pt>
                <c:pt idx="92">
                  <c:v>1.9752000000000001</c:v>
                </c:pt>
                <c:pt idx="93">
                  <c:v>1.98</c:v>
                </c:pt>
                <c:pt idx="94">
                  <c:v>1.98</c:v>
                </c:pt>
                <c:pt idx="95">
                  <c:v>1.9803999999999999</c:v>
                </c:pt>
                <c:pt idx="96">
                  <c:v>1.9823500000000001</c:v>
                </c:pt>
                <c:pt idx="97">
                  <c:v>2.0556999999999999</c:v>
                </c:pt>
                <c:pt idx="98">
                  <c:v>2.0569999999999999</c:v>
                </c:pt>
                <c:pt idx="99">
                  <c:v>2.0661</c:v>
                </c:pt>
                <c:pt idx="100">
                  <c:v>2.0712000000000002</c:v>
                </c:pt>
                <c:pt idx="101">
                  <c:v>2.0790000000000002</c:v>
                </c:pt>
                <c:pt idx="102">
                  <c:v>2.0804</c:v>
                </c:pt>
                <c:pt idx="103">
                  <c:v>2.0804</c:v>
                </c:pt>
                <c:pt idx="104">
                  <c:v>2.0824500000000001</c:v>
                </c:pt>
                <c:pt idx="105">
                  <c:v>2.1213000000000002</c:v>
                </c:pt>
                <c:pt idx="106">
                  <c:v>2.2627000000000002</c:v>
                </c:pt>
                <c:pt idx="107">
                  <c:v>2.3595000000000002</c:v>
                </c:pt>
                <c:pt idx="108">
                  <c:v>2.3732000000000002</c:v>
                </c:pt>
                <c:pt idx="109">
                  <c:v>2.3887</c:v>
                </c:pt>
                <c:pt idx="110">
                  <c:v>2.3892500000000001</c:v>
                </c:pt>
                <c:pt idx="111">
                  <c:v>2.3917999999999999</c:v>
                </c:pt>
                <c:pt idx="112">
                  <c:v>2.3926500000000002</c:v>
                </c:pt>
                <c:pt idx="113">
                  <c:v>2.3932000000000002</c:v>
                </c:pt>
                <c:pt idx="114">
                  <c:v>2.3997000000000002</c:v>
                </c:pt>
                <c:pt idx="115">
                  <c:v>2.4000499999999998</c:v>
                </c:pt>
                <c:pt idx="116">
                  <c:v>2.4071500000000001</c:v>
                </c:pt>
                <c:pt idx="117">
                  <c:v>2.4076</c:v>
                </c:pt>
                <c:pt idx="118">
                  <c:v>2.4084500000000002</c:v>
                </c:pt>
                <c:pt idx="119">
                  <c:v>2.4723000000000002</c:v>
                </c:pt>
                <c:pt idx="120">
                  <c:v>2.4811999999999999</c:v>
                </c:pt>
                <c:pt idx="121">
                  <c:v>2.4815499999999999</c:v>
                </c:pt>
                <c:pt idx="122">
                  <c:v>2.4817499999999999</c:v>
                </c:pt>
                <c:pt idx="123">
                  <c:v>2.4865499999999998</c:v>
                </c:pt>
                <c:pt idx="124">
                  <c:v>2.4902500000000001</c:v>
                </c:pt>
                <c:pt idx="125">
                  <c:v>2.50265</c:v>
                </c:pt>
                <c:pt idx="126">
                  <c:v>2.5032000000000001</c:v>
                </c:pt>
                <c:pt idx="127">
                  <c:v>2.5119500000000001</c:v>
                </c:pt>
                <c:pt idx="128">
                  <c:v>2.5127999999999999</c:v>
                </c:pt>
                <c:pt idx="129">
                  <c:v>2.5670500000000001</c:v>
                </c:pt>
                <c:pt idx="130">
                  <c:v>2.573</c:v>
                </c:pt>
                <c:pt idx="131">
                  <c:v>2.5749499999999999</c:v>
                </c:pt>
                <c:pt idx="132">
                  <c:v>2.5884999999999998</c:v>
                </c:pt>
                <c:pt idx="133">
                  <c:v>2.5907499999999999</c:v>
                </c:pt>
                <c:pt idx="134">
                  <c:v>2.5927500000000001</c:v>
                </c:pt>
                <c:pt idx="135">
                  <c:v>2.5951499999999998</c:v>
                </c:pt>
                <c:pt idx="136">
                  <c:v>2.6008</c:v>
                </c:pt>
                <c:pt idx="137">
                  <c:v>2.6030500000000001</c:v>
                </c:pt>
                <c:pt idx="138">
                  <c:v>2.6055999999999999</c:v>
                </c:pt>
                <c:pt idx="139">
                  <c:v>2.6109499999999999</c:v>
                </c:pt>
                <c:pt idx="140">
                  <c:v>2.6126499999999999</c:v>
                </c:pt>
                <c:pt idx="141">
                  <c:v>2.6867999999999999</c:v>
                </c:pt>
                <c:pt idx="142">
                  <c:v>2.6888000000000001</c:v>
                </c:pt>
                <c:pt idx="143">
                  <c:v>2.6919</c:v>
                </c:pt>
                <c:pt idx="144">
                  <c:v>2.6964000000000001</c:v>
                </c:pt>
                <c:pt idx="145">
                  <c:v>2.6981000000000002</c:v>
                </c:pt>
                <c:pt idx="146">
                  <c:v>2.7077</c:v>
                </c:pt>
                <c:pt idx="147">
                  <c:v>2.7822</c:v>
                </c:pt>
                <c:pt idx="148">
                  <c:v>2.7841499999999999</c:v>
                </c:pt>
                <c:pt idx="149">
                  <c:v>2.7881</c:v>
                </c:pt>
                <c:pt idx="150">
                  <c:v>2.7881</c:v>
                </c:pt>
                <c:pt idx="151">
                  <c:v>2.7920500000000001</c:v>
                </c:pt>
                <c:pt idx="152">
                  <c:v>2.7920500000000001</c:v>
                </c:pt>
                <c:pt idx="153">
                  <c:v>2.7951999999999999</c:v>
                </c:pt>
                <c:pt idx="154">
                  <c:v>2.8033000000000001</c:v>
                </c:pt>
                <c:pt idx="155">
                  <c:v>2.80755</c:v>
                </c:pt>
                <c:pt idx="156">
                  <c:v>2.8113000000000001</c:v>
                </c:pt>
                <c:pt idx="157">
                  <c:v>2.81385</c:v>
                </c:pt>
                <c:pt idx="158">
                  <c:v>2.8176999999999999</c:v>
                </c:pt>
                <c:pt idx="159">
                  <c:v>2.8185500000000001</c:v>
                </c:pt>
                <c:pt idx="160">
                  <c:v>2.82165</c:v>
                </c:pt>
                <c:pt idx="161">
                  <c:v>2.8256000000000001</c:v>
                </c:pt>
                <c:pt idx="162">
                  <c:v>2.8309500000000001</c:v>
                </c:pt>
                <c:pt idx="163">
                  <c:v>2.89025</c:v>
                </c:pt>
                <c:pt idx="164">
                  <c:v>2.89215</c:v>
                </c:pt>
                <c:pt idx="165">
                  <c:v>2.8927</c:v>
                </c:pt>
                <c:pt idx="166">
                  <c:v>2.8964500000000002</c:v>
                </c:pt>
                <c:pt idx="167">
                  <c:v>2.8992</c:v>
                </c:pt>
                <c:pt idx="168">
                  <c:v>2.8992</c:v>
                </c:pt>
                <c:pt idx="169">
                  <c:v>2.90625</c:v>
                </c:pt>
                <c:pt idx="170">
                  <c:v>2.9153500000000001</c:v>
                </c:pt>
                <c:pt idx="171">
                  <c:v>2.9228999999999998</c:v>
                </c:pt>
                <c:pt idx="172">
                  <c:v>2.9954999999999998</c:v>
                </c:pt>
                <c:pt idx="173">
                  <c:v>2.9996</c:v>
                </c:pt>
                <c:pt idx="174">
                  <c:v>3.0042</c:v>
                </c:pt>
                <c:pt idx="175">
                  <c:v>3.0066999999999999</c:v>
                </c:pt>
                <c:pt idx="176">
                  <c:v>3.0066999999999999</c:v>
                </c:pt>
                <c:pt idx="177">
                  <c:v>3.0070000000000001</c:v>
                </c:pt>
                <c:pt idx="178">
                  <c:v>3.0070000000000001</c:v>
                </c:pt>
                <c:pt idx="179">
                  <c:v>3.00725</c:v>
                </c:pt>
                <c:pt idx="180">
                  <c:v>3.00725</c:v>
                </c:pt>
                <c:pt idx="181">
                  <c:v>3.0074999999999998</c:v>
                </c:pt>
                <c:pt idx="182">
                  <c:v>3.0074999999999998</c:v>
                </c:pt>
                <c:pt idx="183">
                  <c:v>3.0075500000000002</c:v>
                </c:pt>
                <c:pt idx="184">
                  <c:v>3.0075500000000002</c:v>
                </c:pt>
                <c:pt idx="185">
                  <c:v>3.0183</c:v>
                </c:pt>
                <c:pt idx="186">
                  <c:v>3.0327000000000002</c:v>
                </c:pt>
                <c:pt idx="187">
                  <c:v>3.0329000000000002</c:v>
                </c:pt>
                <c:pt idx="188">
                  <c:v>3.04135</c:v>
                </c:pt>
                <c:pt idx="189">
                  <c:v>3.0902500000000002</c:v>
                </c:pt>
                <c:pt idx="190">
                  <c:v>3.0983999999999998</c:v>
                </c:pt>
                <c:pt idx="191">
                  <c:v>3.0985999999999998</c:v>
                </c:pt>
                <c:pt idx="192">
                  <c:v>3.1000999999999999</c:v>
                </c:pt>
                <c:pt idx="193">
                  <c:v>3.11565</c:v>
                </c:pt>
                <c:pt idx="194">
                  <c:v>3.1208999999999998</c:v>
                </c:pt>
                <c:pt idx="195">
                  <c:v>3.1257999999999999</c:v>
                </c:pt>
                <c:pt idx="196">
                  <c:v>3.2038000000000002</c:v>
                </c:pt>
                <c:pt idx="197">
                  <c:v>3.2124000000000001</c:v>
                </c:pt>
                <c:pt idx="198">
                  <c:v>3.2205499999999998</c:v>
                </c:pt>
                <c:pt idx="199">
                  <c:v>3.2975500000000002</c:v>
                </c:pt>
                <c:pt idx="200">
                  <c:v>3.2978000000000001</c:v>
                </c:pt>
                <c:pt idx="201">
                  <c:v>3.3084500000000001</c:v>
                </c:pt>
                <c:pt idx="202">
                  <c:v>3.3085</c:v>
                </c:pt>
                <c:pt idx="203">
                  <c:v>3.3092999999999999</c:v>
                </c:pt>
                <c:pt idx="204">
                  <c:v>3.3093499999999998</c:v>
                </c:pt>
                <c:pt idx="205">
                  <c:v>3.3130999999999999</c:v>
                </c:pt>
                <c:pt idx="206">
                  <c:v>3.3133499999999998</c:v>
                </c:pt>
                <c:pt idx="207">
                  <c:v>3.3134000000000001</c:v>
                </c:pt>
                <c:pt idx="208">
                  <c:v>3.31365</c:v>
                </c:pt>
                <c:pt idx="209">
                  <c:v>3.3262999999999998</c:v>
                </c:pt>
                <c:pt idx="210">
                  <c:v>3.339</c:v>
                </c:pt>
                <c:pt idx="211">
                  <c:v>3.37235</c:v>
                </c:pt>
                <c:pt idx="212">
                  <c:v>3.38435</c:v>
                </c:pt>
                <c:pt idx="213">
                  <c:v>3.4081000000000001</c:v>
                </c:pt>
                <c:pt idx="214">
                  <c:v>3.4120499999999998</c:v>
                </c:pt>
                <c:pt idx="215">
                  <c:v>3.4292500000000001</c:v>
                </c:pt>
                <c:pt idx="216">
                  <c:v>3.4318</c:v>
                </c:pt>
                <c:pt idx="217">
                  <c:v>3.4960499999999999</c:v>
                </c:pt>
                <c:pt idx="218">
                  <c:v>3.5030999999999999</c:v>
                </c:pt>
                <c:pt idx="219">
                  <c:v>3.5133999999999999</c:v>
                </c:pt>
                <c:pt idx="220">
                  <c:v>3.5134500000000002</c:v>
                </c:pt>
                <c:pt idx="221">
                  <c:v>3.5137</c:v>
                </c:pt>
                <c:pt idx="222">
                  <c:v>3.5137499999999999</c:v>
                </c:pt>
                <c:pt idx="223">
                  <c:v>3.5155500000000002</c:v>
                </c:pt>
                <c:pt idx="224">
                  <c:v>3.51695</c:v>
                </c:pt>
                <c:pt idx="225">
                  <c:v>3.5171999999999999</c:v>
                </c:pt>
                <c:pt idx="226">
                  <c:v>3.5226500000000001</c:v>
                </c:pt>
                <c:pt idx="227">
                  <c:v>3.524</c:v>
                </c:pt>
                <c:pt idx="228">
                  <c:v>3.5274000000000001</c:v>
                </c:pt>
              </c:numCache>
            </c:numRef>
          </c:xVal>
          <c:yVal>
            <c:numRef>
              <c:f>'Q_fit (all)'!$E$21:$E$249</c:f>
              <c:numCache>
                <c:formatCode>General</c:formatCode>
                <c:ptCount val="229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5.9999999939464033E-4</c:v>
                </c:pt>
                <c:pt idx="11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2.5041095002961811E-2</c:v>
                </c:pt>
                <c:pt idx="57">
                  <c:v>4.7660394993727095E-3</c:v>
                </c:pt>
                <c:pt idx="58">
                  <c:v>3.7773900039610453E-3</c:v>
                </c:pt>
                <c:pt idx="59">
                  <c:v>1.3947185500001069E-2</c:v>
                </c:pt>
                <c:pt idx="60">
                  <c:v>1.2377880993881263E-2</c:v>
                </c:pt>
                <c:pt idx="61">
                  <c:v>1.413135850452818E-2</c:v>
                </c:pt>
                <c:pt idx="62">
                  <c:v>1.3675005495315418E-2</c:v>
                </c:pt>
                <c:pt idx="63">
                  <c:v>1.3728482997976243E-2</c:v>
                </c:pt>
                <c:pt idx="64">
                  <c:v>1.402560750284465E-2</c:v>
                </c:pt>
                <c:pt idx="65">
                  <c:v>1.1756302999856416E-2</c:v>
                </c:pt>
                <c:pt idx="66">
                  <c:v>1.3456326501909643E-2</c:v>
                </c:pt>
                <c:pt idx="67">
                  <c:v>1.3609804002044257E-2</c:v>
                </c:pt>
                <c:pt idx="68">
                  <c:v>1.3093977002426982E-2</c:v>
                </c:pt>
                <c:pt idx="69">
                  <c:v>1.3453450999804772E-2</c:v>
                </c:pt>
                <c:pt idx="70">
                  <c:v>6.3183024976751767E-3</c:v>
                </c:pt>
                <c:pt idx="71">
                  <c:v>1.9924544496461749E-2</c:v>
                </c:pt>
                <c:pt idx="72">
                  <c:v>-3.4238950029248372E-3</c:v>
                </c:pt>
                <c:pt idx="73">
                  <c:v>8.2991324961767532E-3</c:v>
                </c:pt>
                <c:pt idx="74">
                  <c:v>6.3367830007337034E-3</c:v>
                </c:pt>
                <c:pt idx="75">
                  <c:v>8.483550998789724E-3</c:v>
                </c:pt>
                <c:pt idx="76">
                  <c:v>1.3236560997029301E-2</c:v>
                </c:pt>
                <c:pt idx="77">
                  <c:v>1.0658384497219231E-2</c:v>
                </c:pt>
                <c:pt idx="78">
                  <c:v>2.0829921995755285E-2</c:v>
                </c:pt>
                <c:pt idx="79">
                  <c:v>1.709539250441594E-2</c:v>
                </c:pt>
                <c:pt idx="80">
                  <c:v>6.2064269950496964E-3</c:v>
                </c:pt>
                <c:pt idx="81">
                  <c:v>2.2606409984291531E-3</c:v>
                </c:pt>
                <c:pt idx="82">
                  <c:v>3.1783762497070711E-2</c:v>
                </c:pt>
                <c:pt idx="83">
                  <c:v>3.4471056504116859E-2</c:v>
                </c:pt>
                <c:pt idx="84">
                  <c:v>2.0350437000161037E-2</c:v>
                </c:pt>
                <c:pt idx="85">
                  <c:v>2.6194083999143913E-2</c:v>
                </c:pt>
                <c:pt idx="86">
                  <c:v>2.9952693497762084E-2</c:v>
                </c:pt>
                <c:pt idx="87">
                  <c:v>2.6404499498312362E-2</c:v>
                </c:pt>
                <c:pt idx="88">
                  <c:v>4.3442149995826185E-2</c:v>
                </c:pt>
                <c:pt idx="89">
                  <c:v>1.9696118499268778E-2</c:v>
                </c:pt>
                <c:pt idx="90">
                  <c:v>1.5530180498899426E-2</c:v>
                </c:pt>
                <c:pt idx="91">
                  <c:v>3.9368614503473509E-2</c:v>
                </c:pt>
                <c:pt idx="92">
                  <c:v>2.3895031998108607E-2</c:v>
                </c:pt>
                <c:pt idx="93">
                  <c:v>1.6041800001403317E-2</c:v>
                </c:pt>
                <c:pt idx="94">
                  <c:v>3.4041799997794442E-2</c:v>
                </c:pt>
                <c:pt idx="95">
                  <c:v>3.188736399897607E-2</c:v>
                </c:pt>
                <c:pt idx="96">
                  <c:v>2.9384488501818851E-2</c:v>
                </c:pt>
                <c:pt idx="97">
                  <c:v>5.8314786998380441E-2</c:v>
                </c:pt>
                <c:pt idx="98">
                  <c:v>3.6312869997345842E-2</c:v>
                </c:pt>
                <c:pt idx="99">
                  <c:v>5.1299450999067631E-2</c:v>
                </c:pt>
                <c:pt idx="100">
                  <c:v>5.3830391996598337E-2</c:v>
                </c:pt>
                <c:pt idx="101">
                  <c:v>3.8818889996036887E-2</c:v>
                </c:pt>
                <c:pt idx="102">
                  <c:v>2.9278364003403112E-2</c:v>
                </c:pt>
                <c:pt idx="103">
                  <c:v>3.2278364000376314E-2</c:v>
                </c:pt>
                <c:pt idx="104">
                  <c:v>5.2236879499105271E-2</c:v>
                </c:pt>
                <c:pt idx="105">
                  <c:v>3.398728300089715E-2</c:v>
                </c:pt>
                <c:pt idx="106">
                  <c:v>4.3394156993599609E-2</c:v>
                </c:pt>
                <c:pt idx="107">
                  <c:v>7.6020644999516662E-2</c:v>
                </c:pt>
                <c:pt idx="108">
                  <c:v>6.3231211999664083E-2</c:v>
                </c:pt>
                <c:pt idx="109">
                  <c:v>5.8746816997881979E-2</c:v>
                </c:pt>
                <c:pt idx="110">
                  <c:v>7.8784467499644961E-2</c:v>
                </c:pt>
                <c:pt idx="111">
                  <c:v>7.8049937998002861E-2</c:v>
                </c:pt>
                <c:pt idx="112">
                  <c:v>6.7471761503838934E-2</c:v>
                </c:pt>
                <c:pt idx="113">
                  <c:v>6.5509411993843969E-2</c:v>
                </c:pt>
                <c:pt idx="114">
                  <c:v>7.0499827001185622E-2</c:v>
                </c:pt>
                <c:pt idx="115">
                  <c:v>5.5614695505937561E-2</c:v>
                </c:pt>
                <c:pt idx="116">
                  <c:v>7.2373456496279687E-2</c:v>
                </c:pt>
                <c:pt idx="117">
                  <c:v>7.2949715999129694E-2</c:v>
                </c:pt>
                <c:pt idx="118">
                  <c:v>7.0371539499319624E-2</c:v>
                </c:pt>
                <c:pt idx="119">
                  <c:v>7.7469693002058193E-2</c:v>
                </c:pt>
                <c:pt idx="120">
                  <c:v>6.9533491994661745E-2</c:v>
                </c:pt>
                <c:pt idx="121">
                  <c:v>7.6648360496619716E-2</c:v>
                </c:pt>
                <c:pt idx="122">
                  <c:v>8.557114249560982E-2</c:v>
                </c:pt>
                <c:pt idx="123">
                  <c:v>7.2717910501523875E-2</c:v>
                </c:pt>
                <c:pt idx="124">
                  <c:v>7.3789377500361297E-2</c:v>
                </c:pt>
                <c:pt idx="125">
                  <c:v>7.5001861499913502E-2</c:v>
                </c:pt>
                <c:pt idx="126">
                  <c:v>8.103951199882431E-2</c:v>
                </c:pt>
                <c:pt idx="127">
                  <c:v>8.2911224497365765E-2</c:v>
                </c:pt>
                <c:pt idx="128">
                  <c:v>8.3333048001804855E-2</c:v>
                </c:pt>
                <c:pt idx="129">
                  <c:v>7.1137665494461544E-2</c:v>
                </c:pt>
                <c:pt idx="130">
                  <c:v>8.5090430002310313E-2</c:v>
                </c:pt>
                <c:pt idx="131">
                  <c:v>8.9587554495665245E-2</c:v>
                </c:pt>
                <c:pt idx="132">
                  <c:v>7.5606034995871596E-2</c:v>
                </c:pt>
                <c:pt idx="133">
                  <c:v>8.2487332503660582E-2</c:v>
                </c:pt>
                <c:pt idx="134">
                  <c:v>7.2715152498858515E-2</c:v>
                </c:pt>
                <c:pt idx="135">
                  <c:v>8.2788536499720067E-2</c:v>
                </c:pt>
                <c:pt idx="136">
                  <c:v>7.4357127996336203E-2</c:v>
                </c:pt>
                <c:pt idx="137">
                  <c:v>7.2238425498653669E-2</c:v>
                </c:pt>
                <c:pt idx="138">
                  <c:v>7.6503895994392224E-2</c:v>
                </c:pt>
                <c:pt idx="139">
                  <c:v>8.5688314502476715E-2</c:v>
                </c:pt>
                <c:pt idx="140">
                  <c:v>7.8531961495173164E-2</c:v>
                </c:pt>
                <c:pt idx="141">
                  <c:v>0.10415338799793972</c:v>
                </c:pt>
                <c:pt idx="142">
                  <c:v>8.138120799412718E-2</c:v>
                </c:pt>
                <c:pt idx="143">
                  <c:v>8.2684329005132895E-2</c:v>
                </c:pt>
                <c:pt idx="144">
                  <c:v>8.9446923993818928E-2</c:v>
                </c:pt>
                <c:pt idx="145">
                  <c:v>8.329057099763304E-2</c:v>
                </c:pt>
                <c:pt idx="146">
                  <c:v>8.058410700323293E-2</c:v>
                </c:pt>
                <c:pt idx="147">
                  <c:v>8.8320401999226306E-2</c:v>
                </c:pt>
                <c:pt idx="148">
                  <c:v>0.10381752649846021</c:v>
                </c:pt>
                <c:pt idx="149">
                  <c:v>0.10354247099894565</c:v>
                </c:pt>
                <c:pt idx="150">
                  <c:v>0.12254247099917848</c:v>
                </c:pt>
                <c:pt idx="151">
                  <c:v>0.10226741549558938</c:v>
                </c:pt>
                <c:pt idx="152">
                  <c:v>0.1172674154950073</c:v>
                </c:pt>
                <c:pt idx="153">
                  <c:v>0.1043012319933041</c:v>
                </c:pt>
                <c:pt idx="154">
                  <c:v>0.10067390299809631</c:v>
                </c:pt>
                <c:pt idx="155">
                  <c:v>8.7783020491770003E-2</c:v>
                </c:pt>
                <c:pt idx="156">
                  <c:v>0.10628518300654832</c:v>
                </c:pt>
                <c:pt idx="157">
                  <c:v>9.9850653503381182E-2</c:v>
                </c:pt>
                <c:pt idx="158">
                  <c:v>9.5114206997095607E-2</c:v>
                </c:pt>
                <c:pt idx="159">
                  <c:v>9.3536030501127243E-2</c:v>
                </c:pt>
                <c:pt idx="160">
                  <c:v>9.2839151497173589E-2</c:v>
                </c:pt>
                <c:pt idx="161">
                  <c:v>8.7564096000278369E-2</c:v>
                </c:pt>
                <c:pt idx="162">
                  <c:v>7.7748514500854071E-2</c:v>
                </c:pt>
                <c:pt idx="163">
                  <c:v>0.10835337750177132</c:v>
                </c:pt>
                <c:pt idx="164">
                  <c:v>0.10011980649869656</c:v>
                </c:pt>
                <c:pt idx="165">
                  <c:v>0.10615745699760737</c:v>
                </c:pt>
                <c:pt idx="166">
                  <c:v>0.10395961949689081</c:v>
                </c:pt>
                <c:pt idx="167">
                  <c:v>8.9147871993191075E-2</c:v>
                </c:pt>
                <c:pt idx="168">
                  <c:v>9.6147871990979183E-2</c:v>
                </c:pt>
                <c:pt idx="169">
                  <c:v>0.11417593750229571</c:v>
                </c:pt>
                <c:pt idx="170">
                  <c:v>0.11216251849691616</c:v>
                </c:pt>
                <c:pt idx="171">
                  <c:v>0.11449753899796633</c:v>
                </c:pt>
                <c:pt idx="172">
                  <c:v>0.11546740499761654</c:v>
                </c:pt>
                <c:pt idx="173">
                  <c:v>0.11238443599722814</c:v>
                </c:pt>
                <c:pt idx="174">
                  <c:v>0.10660842200013576</c:v>
                </c:pt>
                <c:pt idx="175">
                  <c:v>0.11784319700382184</c:v>
                </c:pt>
                <c:pt idx="176">
                  <c:v>0.11894319700513734</c:v>
                </c:pt>
                <c:pt idx="177">
                  <c:v>0.11692736999248154</c:v>
                </c:pt>
                <c:pt idx="178">
                  <c:v>0.11802736999379704</c:v>
                </c:pt>
                <c:pt idx="179">
                  <c:v>0.1186808474958525</c:v>
                </c:pt>
                <c:pt idx="180">
                  <c:v>0.12088084749848349</c:v>
                </c:pt>
                <c:pt idx="181">
                  <c:v>0.11933432499790797</c:v>
                </c:pt>
                <c:pt idx="182">
                  <c:v>0.11993432499730261</c:v>
                </c:pt>
                <c:pt idx="183">
                  <c:v>0.11846502050320851</c:v>
                </c:pt>
                <c:pt idx="184">
                  <c:v>0.11926502050482668</c:v>
                </c:pt>
                <c:pt idx="185">
                  <c:v>0.12066455300373491</c:v>
                </c:pt>
                <c:pt idx="186">
                  <c:v>9.9104856999474578E-2</c:v>
                </c:pt>
                <c:pt idx="187">
                  <c:v>0.12102763899747515</c:v>
                </c:pt>
                <c:pt idx="188">
                  <c:v>0.12551517850079108</c:v>
                </c:pt>
                <c:pt idx="189">
                  <c:v>0.13113537749450188</c:v>
                </c:pt>
                <c:pt idx="190">
                  <c:v>0.1202387439989252</c:v>
                </c:pt>
                <c:pt idx="191">
                  <c:v>0.12916152599791531</c:v>
                </c:pt>
                <c:pt idx="192">
                  <c:v>0.13008239099872299</c:v>
                </c:pt>
                <c:pt idx="193">
                  <c:v>0.1233286915012286</c:v>
                </c:pt>
                <c:pt idx="194">
                  <c:v>0.11905171899707057</c:v>
                </c:pt>
                <c:pt idx="195">
                  <c:v>0.10265987800084986</c:v>
                </c:pt>
                <c:pt idx="196">
                  <c:v>0.13354485800664406</c:v>
                </c:pt>
                <c:pt idx="197">
                  <c:v>0.12522448399977293</c:v>
                </c:pt>
                <c:pt idx="198">
                  <c:v>0.12632785049936501</c:v>
                </c:pt>
                <c:pt idx="199">
                  <c:v>0.14559892050601775</c:v>
                </c:pt>
                <c:pt idx="200">
                  <c:v>0.15125239800545387</c:v>
                </c:pt>
                <c:pt idx="201">
                  <c:v>0.14773053949465975</c:v>
                </c:pt>
                <c:pt idx="202">
                  <c:v>0.14732123499561567</c:v>
                </c:pt>
                <c:pt idx="203">
                  <c:v>0.14738236300036078</c:v>
                </c:pt>
                <c:pt idx="204">
                  <c:v>0.14768305850157049</c:v>
                </c:pt>
                <c:pt idx="205">
                  <c:v>0.14744522100227186</c:v>
                </c:pt>
                <c:pt idx="206">
                  <c:v>0.14799869849957759</c:v>
                </c:pt>
                <c:pt idx="207">
                  <c:v>0.14792939399922034</c:v>
                </c:pt>
                <c:pt idx="208">
                  <c:v>0.14728287149773678</c:v>
                </c:pt>
                <c:pt idx="209">
                  <c:v>0.13474883299932117</c:v>
                </c:pt>
                <c:pt idx="210">
                  <c:v>0.15534549000585685</c:v>
                </c:pt>
                <c:pt idx="211">
                  <c:v>0.14671938849642174</c:v>
                </c:pt>
                <c:pt idx="212">
                  <c:v>0.15490630849672016</c:v>
                </c:pt>
                <c:pt idx="213">
                  <c:v>0.15666667099867482</c:v>
                </c:pt>
                <c:pt idx="214">
                  <c:v>0.16489161550271092</c:v>
                </c:pt>
                <c:pt idx="215">
                  <c:v>0.15995086749899201</c:v>
                </c:pt>
                <c:pt idx="216">
                  <c:v>0.15851633800048148</c:v>
                </c:pt>
                <c:pt idx="217">
                  <c:v>0.16656005549884867</c:v>
                </c:pt>
                <c:pt idx="218">
                  <c:v>0.17248812099569477</c:v>
                </c:pt>
                <c:pt idx="219">
                  <c:v>0.1687113939988194</c:v>
                </c:pt>
                <c:pt idx="220">
                  <c:v>0.16714208949997555</c:v>
                </c:pt>
                <c:pt idx="221">
                  <c:v>0.16769556699728128</c:v>
                </c:pt>
                <c:pt idx="222">
                  <c:v>0.16672626249783207</c:v>
                </c:pt>
                <c:pt idx="223">
                  <c:v>0.16843130049528554</c:v>
                </c:pt>
                <c:pt idx="224">
                  <c:v>0.16859077449771576</c:v>
                </c:pt>
                <c:pt idx="225">
                  <c:v>0.16984425199916586</c:v>
                </c:pt>
                <c:pt idx="226">
                  <c:v>0.16979006149631459</c:v>
                </c:pt>
                <c:pt idx="227">
                  <c:v>0.16991884000162827</c:v>
                </c:pt>
                <c:pt idx="228">
                  <c:v>0.16980613399937283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D-424B-963F-DEEDF1422D38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(all)'!$U$2:$U$116</c:f>
              <c:numCache>
                <c:formatCode>General</c:formatCode>
                <c:ptCount val="115"/>
                <c:pt idx="0">
                  <c:v>-4</c:v>
                </c:pt>
                <c:pt idx="1">
                  <c:v>-3.75</c:v>
                </c:pt>
                <c:pt idx="2">
                  <c:v>-3.5</c:v>
                </c:pt>
                <c:pt idx="3">
                  <c:v>-3.25</c:v>
                </c:pt>
                <c:pt idx="4">
                  <c:v>-3</c:v>
                </c:pt>
                <c:pt idx="5">
                  <c:v>-2.75</c:v>
                </c:pt>
                <c:pt idx="6">
                  <c:v>-2.5</c:v>
                </c:pt>
                <c:pt idx="7">
                  <c:v>-2.25</c:v>
                </c:pt>
                <c:pt idx="8">
                  <c:v>-2</c:v>
                </c:pt>
                <c:pt idx="9">
                  <c:v>-1.75</c:v>
                </c:pt>
                <c:pt idx="10">
                  <c:v>-1.5</c:v>
                </c:pt>
                <c:pt idx="11">
                  <c:v>-1.25</c:v>
                </c:pt>
                <c:pt idx="12">
                  <c:v>-1</c:v>
                </c:pt>
                <c:pt idx="13">
                  <c:v>-0.75</c:v>
                </c:pt>
                <c:pt idx="14">
                  <c:v>-0.5</c:v>
                </c:pt>
                <c:pt idx="15">
                  <c:v>-0.25</c:v>
                </c:pt>
                <c:pt idx="16">
                  <c:v>0</c:v>
                </c:pt>
                <c:pt idx="17">
                  <c:v>0.25</c:v>
                </c:pt>
                <c:pt idx="18">
                  <c:v>0.5</c:v>
                </c:pt>
                <c:pt idx="19">
                  <c:v>0.75</c:v>
                </c:pt>
                <c:pt idx="20">
                  <c:v>1</c:v>
                </c:pt>
                <c:pt idx="21">
                  <c:v>1.25</c:v>
                </c:pt>
                <c:pt idx="22">
                  <c:v>1.5</c:v>
                </c:pt>
                <c:pt idx="23">
                  <c:v>1.75</c:v>
                </c:pt>
                <c:pt idx="24">
                  <c:v>2</c:v>
                </c:pt>
                <c:pt idx="25">
                  <c:v>2.25</c:v>
                </c:pt>
                <c:pt idx="26">
                  <c:v>2.5</c:v>
                </c:pt>
                <c:pt idx="27">
                  <c:v>2.75</c:v>
                </c:pt>
                <c:pt idx="28">
                  <c:v>3</c:v>
                </c:pt>
                <c:pt idx="29">
                  <c:v>3.25</c:v>
                </c:pt>
                <c:pt idx="30">
                  <c:v>3.5</c:v>
                </c:pt>
                <c:pt idx="31">
                  <c:v>3.75</c:v>
                </c:pt>
                <c:pt idx="32">
                  <c:v>4</c:v>
                </c:pt>
                <c:pt idx="33">
                  <c:v>4.25</c:v>
                </c:pt>
                <c:pt idx="34">
                  <c:v>4.5</c:v>
                </c:pt>
              </c:numCache>
            </c:numRef>
          </c:xVal>
          <c:yVal>
            <c:numRef>
              <c:f>'Q_fit (all)'!$V$2:$V$116</c:f>
              <c:numCache>
                <c:formatCode>General</c:formatCode>
                <c:ptCount val="115"/>
                <c:pt idx="0">
                  <c:v>0.3294274580524133</c:v>
                </c:pt>
                <c:pt idx="1">
                  <c:v>0.29250276906551442</c:v>
                </c:pt>
                <c:pt idx="2">
                  <c:v>0.25774889422781905</c:v>
                </c:pt>
                <c:pt idx="3">
                  <c:v>0.22516583353932718</c:v>
                </c:pt>
                <c:pt idx="4">
                  <c:v>0.19475358700003881</c:v>
                </c:pt>
                <c:pt idx="5">
                  <c:v>0.16651215460995397</c:v>
                </c:pt>
                <c:pt idx="6">
                  <c:v>0.14044153636907264</c:v>
                </c:pt>
                <c:pt idx="7">
                  <c:v>0.11654173227739482</c:v>
                </c:pt>
                <c:pt idx="8">
                  <c:v>9.4812742334920513E-2</c:v>
                </c:pt>
                <c:pt idx="9">
                  <c:v>7.525456654164972E-2</c:v>
                </c:pt>
                <c:pt idx="10">
                  <c:v>5.786720489758243E-2</c:v>
                </c:pt>
                <c:pt idx="11">
                  <c:v>4.2650657402718659E-2</c:v>
                </c:pt>
                <c:pt idx="12">
                  <c:v>2.9604924057058401E-2</c:v>
                </c:pt>
                <c:pt idx="13">
                  <c:v>1.873000486060165E-2</c:v>
                </c:pt>
                <c:pt idx="14">
                  <c:v>1.0025899813348414E-2</c:v>
                </c:pt>
                <c:pt idx="15">
                  <c:v>3.4926089152986892E-3</c:v>
                </c:pt>
                <c:pt idx="16">
                  <c:v>-8.6986783354752514E-4</c:v>
                </c:pt>
                <c:pt idx="17">
                  <c:v>-3.0615304331902279E-3</c:v>
                </c:pt>
                <c:pt idx="18">
                  <c:v>-3.082378883629419E-3</c:v>
                </c:pt>
                <c:pt idx="19">
                  <c:v>-9.3241318486509892E-4</c:v>
                </c:pt>
                <c:pt idx="20">
                  <c:v>3.3883666631027327E-3</c:v>
                </c:pt>
                <c:pt idx="21">
                  <c:v>9.8799606602740751E-3</c:v>
                </c:pt>
                <c:pt idx="22">
                  <c:v>1.8542368806648932E-2</c:v>
                </c:pt>
                <c:pt idx="23">
                  <c:v>2.9375591102227303E-2</c:v>
                </c:pt>
                <c:pt idx="24">
                  <c:v>4.2379627547009177E-2</c:v>
                </c:pt>
                <c:pt idx="25">
                  <c:v>5.7554478140994569E-2</c:v>
                </c:pt>
                <c:pt idx="26">
                  <c:v>7.4900142884183465E-2</c:v>
                </c:pt>
                <c:pt idx="27">
                  <c:v>9.4416621776575879E-2</c:v>
                </c:pt>
                <c:pt idx="28">
                  <c:v>0.11610391481817181</c:v>
                </c:pt>
                <c:pt idx="29">
                  <c:v>0.13996202200897126</c:v>
                </c:pt>
                <c:pt idx="30">
                  <c:v>0.16599094334897421</c:v>
                </c:pt>
                <c:pt idx="31">
                  <c:v>0.19419067883818067</c:v>
                </c:pt>
                <c:pt idx="32">
                  <c:v>0.22456122847659063</c:v>
                </c:pt>
                <c:pt idx="33">
                  <c:v>0.25710259226420407</c:v>
                </c:pt>
                <c:pt idx="34">
                  <c:v>0.29181477020102109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4D-424B-963F-DEEDF142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55864"/>
        <c:axId val="1"/>
      </c:scatterChart>
      <c:valAx>
        <c:axId val="908055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80558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00376315797569"/>
          <c:y val="0.92290463692038494"/>
          <c:w val="0.5744435110910081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0</xdr:colOff>
      <xdr:row>18</xdr:row>
      <xdr:rowOff>85725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B4E31311-0A3E-3DCA-8FB9-F8DE644F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161925</xdr:colOff>
      <xdr:row>32</xdr:row>
      <xdr:rowOff>95250</xdr:rowOff>
    </xdr:from>
    <xdr:to>
      <xdr:col>53</xdr:col>
      <xdr:colOff>609600</xdr:colOff>
      <xdr:row>52</xdr:row>
      <xdr:rowOff>0</xdr:rowOff>
    </xdr:to>
    <xdr:graphicFrame macro="">
      <xdr:nvGraphicFramePr>
        <xdr:cNvPr id="1042" name="Chart 2">
          <a:extLst>
            <a:ext uri="{FF2B5EF4-FFF2-40B4-BE49-F238E27FC236}">
              <a16:creationId xmlns:a16="http://schemas.microsoft.com/office/drawing/2014/main" id="{7F028C1E-FE65-4C38-0A10-AD12DE60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476250</xdr:colOff>
      <xdr:row>6</xdr:row>
      <xdr:rowOff>133350</xdr:rowOff>
    </xdr:from>
    <xdr:to>
      <xdr:col>49</xdr:col>
      <xdr:colOff>180975</xdr:colOff>
      <xdr:row>26</xdr:row>
      <xdr:rowOff>95250</xdr:rowOff>
    </xdr:to>
    <xdr:graphicFrame macro="">
      <xdr:nvGraphicFramePr>
        <xdr:cNvPr id="1043" name="Chart 3">
          <a:extLst>
            <a:ext uri="{FF2B5EF4-FFF2-40B4-BE49-F238E27FC236}">
              <a16:creationId xmlns:a16="http://schemas.microsoft.com/office/drawing/2014/main" id="{F6C2501E-59F0-7E90-FE03-02C3B1FB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657225</xdr:colOff>
      <xdr:row>3</xdr:row>
      <xdr:rowOff>57150</xdr:rowOff>
    </xdr:from>
    <xdr:to>
      <xdr:col>35</xdr:col>
      <xdr:colOff>371475</xdr:colOff>
      <xdr:row>23</xdr:row>
      <xdr:rowOff>9525</xdr:rowOff>
    </xdr:to>
    <xdr:graphicFrame macro="">
      <xdr:nvGraphicFramePr>
        <xdr:cNvPr id="1044" name="Chart 4">
          <a:extLst>
            <a:ext uri="{FF2B5EF4-FFF2-40B4-BE49-F238E27FC236}">
              <a16:creationId xmlns:a16="http://schemas.microsoft.com/office/drawing/2014/main" id="{116C9B61-730E-04AC-1A19-81D2DA5A5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676275</xdr:colOff>
      <xdr:row>0</xdr:row>
      <xdr:rowOff>123825</xdr:rowOff>
    </xdr:from>
    <xdr:to>
      <xdr:col>24</xdr:col>
      <xdr:colOff>400050</xdr:colOff>
      <xdr:row>14</xdr:row>
      <xdr:rowOff>142875</xdr:rowOff>
    </xdr:to>
    <xdr:graphicFrame macro="">
      <xdr:nvGraphicFramePr>
        <xdr:cNvPr id="1045" name="Chart 5">
          <a:extLst>
            <a:ext uri="{FF2B5EF4-FFF2-40B4-BE49-F238E27FC236}">
              <a16:creationId xmlns:a16="http://schemas.microsoft.com/office/drawing/2014/main" id="{5B1F48D6-19E2-2851-9AF9-8A21C3C2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85725</xdr:colOff>
      <xdr:row>30</xdr:row>
      <xdr:rowOff>19050</xdr:rowOff>
    </xdr:from>
    <xdr:to>
      <xdr:col>42</xdr:col>
      <xdr:colOff>485775</xdr:colOff>
      <xdr:row>50</xdr:row>
      <xdr:rowOff>76200</xdr:rowOff>
    </xdr:to>
    <xdr:graphicFrame macro="">
      <xdr:nvGraphicFramePr>
        <xdr:cNvPr id="1046" name="Chart 6">
          <a:extLst>
            <a:ext uri="{FF2B5EF4-FFF2-40B4-BE49-F238E27FC236}">
              <a16:creationId xmlns:a16="http://schemas.microsoft.com/office/drawing/2014/main" id="{6578165F-4E19-1288-1885-D838ACE0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504825</xdr:colOff>
      <xdr:row>0</xdr:row>
      <xdr:rowOff>76200</xdr:rowOff>
    </xdr:from>
    <xdr:to>
      <xdr:col>33</xdr:col>
      <xdr:colOff>590550</xdr:colOff>
      <xdr:row>19</xdr:row>
      <xdr:rowOff>114300</xdr:rowOff>
    </xdr:to>
    <xdr:graphicFrame macro="">
      <xdr:nvGraphicFramePr>
        <xdr:cNvPr id="1047" name="Chart 7">
          <a:extLst>
            <a:ext uri="{FF2B5EF4-FFF2-40B4-BE49-F238E27FC236}">
              <a16:creationId xmlns:a16="http://schemas.microsoft.com/office/drawing/2014/main" id="{56A230CE-0062-6C96-AAEC-AAB609C38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1114425</xdr:colOff>
      <xdr:row>0</xdr:row>
      <xdr:rowOff>38100</xdr:rowOff>
    </xdr:from>
    <xdr:to>
      <xdr:col>17</xdr:col>
      <xdr:colOff>590550</xdr:colOff>
      <xdr:row>18</xdr:row>
      <xdr:rowOff>76200</xdr:rowOff>
    </xdr:to>
    <xdr:graphicFrame macro="">
      <xdr:nvGraphicFramePr>
        <xdr:cNvPr id="1048" name="Chart 8">
          <a:extLst>
            <a:ext uri="{FF2B5EF4-FFF2-40B4-BE49-F238E27FC236}">
              <a16:creationId xmlns:a16="http://schemas.microsoft.com/office/drawing/2014/main" id="{8DC35C5B-EBBF-6B24-2F89-4ABB7D0A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19</xdr:row>
      <xdr:rowOff>161925</xdr:rowOff>
    </xdr:from>
    <xdr:to>
      <xdr:col>25</xdr:col>
      <xdr:colOff>104775</xdr:colOff>
      <xdr:row>45</xdr:row>
      <xdr:rowOff>133350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F8F063D9-6C4A-6832-E0E9-31F5282A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23</xdr:row>
      <xdr:rowOff>19050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21AA11BB-4A2F-2696-5B47-0F5D6CDB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26</xdr:col>
      <xdr:colOff>161925</xdr:colOff>
      <xdr:row>24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57C08442-11AC-C636-FA65-0F742BCAC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133350</xdr:colOff>
      <xdr:row>29</xdr:row>
      <xdr:rowOff>95250</xdr:rowOff>
    </xdr:from>
    <xdr:to>
      <xdr:col>32</xdr:col>
      <xdr:colOff>0</xdr:colOff>
      <xdr:row>63</xdr:row>
      <xdr:rowOff>0</xdr:rowOff>
    </xdr:to>
    <xdr:graphicFrame macro="">
      <xdr:nvGraphicFramePr>
        <xdr:cNvPr id="12293" name="Chart 1">
          <a:extLst>
            <a:ext uri="{FF2B5EF4-FFF2-40B4-BE49-F238E27FC236}">
              <a16:creationId xmlns:a16="http://schemas.microsoft.com/office/drawing/2014/main" id="{B66822B8-8B26-6B23-16A2-CEEB2BDE5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0</xdr:row>
      <xdr:rowOff>0</xdr:rowOff>
    </xdr:from>
    <xdr:to>
      <xdr:col>19</xdr:col>
      <xdr:colOff>581025</xdr:colOff>
      <xdr:row>17</xdr:row>
      <xdr:rowOff>85725</xdr:rowOff>
    </xdr:to>
    <xdr:graphicFrame macro="">
      <xdr:nvGraphicFramePr>
        <xdr:cNvPr id="12294" name="Chart 2">
          <a:extLst>
            <a:ext uri="{FF2B5EF4-FFF2-40B4-BE49-F238E27FC236}">
              <a16:creationId xmlns:a16="http://schemas.microsoft.com/office/drawing/2014/main" id="{E6572B61-8D90-2A90-60B8-3008FFC3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36</xdr:row>
      <xdr:rowOff>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2852933B-1EDB-5D4A-CD78-9777CBFC8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22</xdr:row>
      <xdr:rowOff>9525</xdr:rowOff>
    </xdr:from>
    <xdr:to>
      <xdr:col>20</xdr:col>
      <xdr:colOff>495300</xdr:colOff>
      <xdr:row>48</xdr:row>
      <xdr:rowOff>0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37A6A090-2C1A-26B3-159E-B25A8DA1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17</xdr:col>
      <xdr:colOff>666750</xdr:colOff>
      <xdr:row>18</xdr:row>
      <xdr:rowOff>85725</xdr:rowOff>
    </xdr:to>
    <xdr:graphicFrame macro="">
      <xdr:nvGraphicFramePr>
        <xdr:cNvPr id="3087" name="Chart 1">
          <a:extLst>
            <a:ext uri="{FF2B5EF4-FFF2-40B4-BE49-F238E27FC236}">
              <a16:creationId xmlns:a16="http://schemas.microsoft.com/office/drawing/2014/main" id="{F658A5D6-673B-5599-BEEB-CDFBB875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95250</xdr:colOff>
      <xdr:row>63</xdr:row>
      <xdr:rowOff>0</xdr:rowOff>
    </xdr:from>
    <xdr:to>
      <xdr:col>32</xdr:col>
      <xdr:colOff>476250</xdr:colOff>
      <xdr:row>82</xdr:row>
      <xdr:rowOff>57150</xdr:rowOff>
    </xdr:to>
    <xdr:graphicFrame macro="">
      <xdr:nvGraphicFramePr>
        <xdr:cNvPr id="3088" name="Chart 2">
          <a:extLst>
            <a:ext uri="{FF2B5EF4-FFF2-40B4-BE49-F238E27FC236}">
              <a16:creationId xmlns:a16="http://schemas.microsoft.com/office/drawing/2014/main" id="{1629EC6C-1B8A-CB21-A1AA-9B8CD873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0</xdr:row>
      <xdr:rowOff>9525</xdr:rowOff>
    </xdr:from>
    <xdr:to>
      <xdr:col>28</xdr:col>
      <xdr:colOff>619125</xdr:colOff>
      <xdr:row>18</xdr:row>
      <xdr:rowOff>47625</xdr:rowOff>
    </xdr:to>
    <xdr:graphicFrame macro="">
      <xdr:nvGraphicFramePr>
        <xdr:cNvPr id="3089" name="Chart 3">
          <a:extLst>
            <a:ext uri="{FF2B5EF4-FFF2-40B4-BE49-F238E27FC236}">
              <a16:creationId xmlns:a16="http://schemas.microsoft.com/office/drawing/2014/main" id="{4AB25DED-081A-485F-1A39-1EDC55428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142875</xdr:colOff>
      <xdr:row>21</xdr:row>
      <xdr:rowOff>19050</xdr:rowOff>
    </xdr:from>
    <xdr:to>
      <xdr:col>42</xdr:col>
      <xdr:colOff>533400</xdr:colOff>
      <xdr:row>41</xdr:row>
      <xdr:rowOff>66675</xdr:rowOff>
    </xdr:to>
    <xdr:graphicFrame macro="">
      <xdr:nvGraphicFramePr>
        <xdr:cNvPr id="3090" name="Chart 4">
          <a:extLst>
            <a:ext uri="{FF2B5EF4-FFF2-40B4-BE49-F238E27FC236}">
              <a16:creationId xmlns:a16="http://schemas.microsoft.com/office/drawing/2014/main" id="{1B758BE1-F5C0-00FE-39CC-E8A9CBD4F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180975</xdr:colOff>
      <xdr:row>21</xdr:row>
      <xdr:rowOff>114300</xdr:rowOff>
    </xdr:from>
    <xdr:to>
      <xdr:col>31</xdr:col>
      <xdr:colOff>581025</xdr:colOff>
      <xdr:row>42</xdr:row>
      <xdr:rowOff>9525</xdr:rowOff>
    </xdr:to>
    <xdr:graphicFrame macro="">
      <xdr:nvGraphicFramePr>
        <xdr:cNvPr id="3091" name="Chart 5">
          <a:extLst>
            <a:ext uri="{FF2B5EF4-FFF2-40B4-BE49-F238E27FC236}">
              <a16:creationId xmlns:a16="http://schemas.microsoft.com/office/drawing/2014/main" id="{1125B1C0-7B47-5B66-A0C3-2C6E0D00F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66675</xdr:colOff>
      <xdr:row>0</xdr:row>
      <xdr:rowOff>209550</xdr:rowOff>
    </xdr:from>
    <xdr:to>
      <xdr:col>45</xdr:col>
      <xdr:colOff>466725</xdr:colOff>
      <xdr:row>20</xdr:row>
      <xdr:rowOff>47625</xdr:rowOff>
    </xdr:to>
    <xdr:graphicFrame macro="">
      <xdr:nvGraphicFramePr>
        <xdr:cNvPr id="3092" name="Chart 6">
          <a:extLst>
            <a:ext uri="{FF2B5EF4-FFF2-40B4-BE49-F238E27FC236}">
              <a16:creationId xmlns:a16="http://schemas.microsoft.com/office/drawing/2014/main" id="{E6D9BCD3-F62F-03B7-B0DF-644A589D3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28575</xdr:colOff>
      <xdr:row>26</xdr:row>
      <xdr:rowOff>19050</xdr:rowOff>
    </xdr:from>
    <xdr:to>
      <xdr:col>23</xdr:col>
      <xdr:colOff>123825</xdr:colOff>
      <xdr:row>51</xdr:row>
      <xdr:rowOff>95250</xdr:rowOff>
    </xdr:to>
    <xdr:graphicFrame macro="">
      <xdr:nvGraphicFramePr>
        <xdr:cNvPr id="3093" name="Chart 7">
          <a:extLst>
            <a:ext uri="{FF2B5EF4-FFF2-40B4-BE49-F238E27FC236}">
              <a16:creationId xmlns:a16="http://schemas.microsoft.com/office/drawing/2014/main" id="{746E4D0C-CACA-0E83-3A94-503DB034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18</xdr:row>
      <xdr:rowOff>104775</xdr:rowOff>
    </xdr:from>
    <xdr:to>
      <xdr:col>18</xdr:col>
      <xdr:colOff>66675</xdr:colOff>
      <xdr:row>44</xdr:row>
      <xdr:rowOff>66675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1B2DF1C7-4DCD-6E04-760E-8EF89183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D74711C7-A2D1-DD55-9CB6-4A85A0807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0</xdr:row>
      <xdr:rowOff>9525</xdr:rowOff>
    </xdr:from>
    <xdr:to>
      <xdr:col>18</xdr:col>
      <xdr:colOff>247650</xdr:colOff>
      <xdr:row>15</xdr:row>
      <xdr:rowOff>19050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65E9198A-8800-FC4D-3E52-FFF645E2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495300</xdr:colOff>
      <xdr:row>0</xdr:row>
      <xdr:rowOff>0</xdr:rowOff>
    </xdr:from>
    <xdr:to>
      <xdr:col>35</xdr:col>
      <xdr:colOff>285750</xdr:colOff>
      <xdr:row>18</xdr:row>
      <xdr:rowOff>57150</xdr:rowOff>
    </xdr:to>
    <xdr:graphicFrame macro="">
      <xdr:nvGraphicFramePr>
        <xdr:cNvPr id="5131" name="Chart 3">
          <a:extLst>
            <a:ext uri="{FF2B5EF4-FFF2-40B4-BE49-F238E27FC236}">
              <a16:creationId xmlns:a16="http://schemas.microsoft.com/office/drawing/2014/main" id="{6B42D906-8C3E-6361-30F4-EDF4924A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24</xdr:row>
      <xdr:rowOff>9525</xdr:rowOff>
    </xdr:to>
    <xdr:graphicFrame macro="">
      <xdr:nvGraphicFramePr>
        <xdr:cNvPr id="5132" name="Chart 4">
          <a:extLst>
            <a:ext uri="{FF2B5EF4-FFF2-40B4-BE49-F238E27FC236}">
              <a16:creationId xmlns:a16="http://schemas.microsoft.com/office/drawing/2014/main" id="{ED5DE10F-D778-BEFC-232F-7C84C139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6147" name="Chart 1">
          <a:extLst>
            <a:ext uri="{FF2B5EF4-FFF2-40B4-BE49-F238E27FC236}">
              <a16:creationId xmlns:a16="http://schemas.microsoft.com/office/drawing/2014/main" id="{6C23DEC4-5C1D-D917-855F-2D56ADAE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7177" name="Chart 1">
          <a:extLst>
            <a:ext uri="{FF2B5EF4-FFF2-40B4-BE49-F238E27FC236}">
              <a16:creationId xmlns:a16="http://schemas.microsoft.com/office/drawing/2014/main" id="{C8F6FF24-5361-5347-06FA-17FD5DCA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0</xdr:row>
      <xdr:rowOff>9525</xdr:rowOff>
    </xdr:from>
    <xdr:to>
      <xdr:col>19</xdr:col>
      <xdr:colOff>276225</xdr:colOff>
      <xdr:row>18</xdr:row>
      <xdr:rowOff>57150</xdr:rowOff>
    </xdr:to>
    <xdr:graphicFrame macro="">
      <xdr:nvGraphicFramePr>
        <xdr:cNvPr id="7178" name="Chart 2">
          <a:extLst>
            <a:ext uri="{FF2B5EF4-FFF2-40B4-BE49-F238E27FC236}">
              <a16:creationId xmlns:a16="http://schemas.microsoft.com/office/drawing/2014/main" id="{AA8DDE66-6828-2B63-C74E-8E98D564B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542925</xdr:colOff>
      <xdr:row>0</xdr:row>
      <xdr:rowOff>0</xdr:rowOff>
    </xdr:from>
    <xdr:to>
      <xdr:col>33</xdr:col>
      <xdr:colOff>333375</xdr:colOff>
      <xdr:row>18</xdr:row>
      <xdr:rowOff>57150</xdr:rowOff>
    </xdr:to>
    <xdr:graphicFrame macro="">
      <xdr:nvGraphicFramePr>
        <xdr:cNvPr id="7179" name="Chart 3">
          <a:extLst>
            <a:ext uri="{FF2B5EF4-FFF2-40B4-BE49-F238E27FC236}">
              <a16:creationId xmlns:a16="http://schemas.microsoft.com/office/drawing/2014/main" id="{AA73B8AE-CF1F-0A37-4421-0DBEB87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266700</xdr:colOff>
      <xdr:row>24</xdr:row>
      <xdr:rowOff>9525</xdr:rowOff>
    </xdr:to>
    <xdr:graphicFrame macro="">
      <xdr:nvGraphicFramePr>
        <xdr:cNvPr id="7180" name="Chart 4">
          <a:extLst>
            <a:ext uri="{FF2B5EF4-FFF2-40B4-BE49-F238E27FC236}">
              <a16:creationId xmlns:a16="http://schemas.microsoft.com/office/drawing/2014/main" id="{42195D77-EBB6-CF07-F044-0DE7C60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399843A7-74AF-B54C-4187-EEEA6E3D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0</xdr:rowOff>
    </xdr:from>
    <xdr:to>
      <xdr:col>18</xdr:col>
      <xdr:colOff>304800</xdr:colOff>
      <xdr:row>19</xdr:row>
      <xdr:rowOff>133350</xdr:rowOff>
    </xdr:to>
    <xdr:graphicFrame macro="">
      <xdr:nvGraphicFramePr>
        <xdr:cNvPr id="9223" name="Chart 1">
          <a:extLst>
            <a:ext uri="{FF2B5EF4-FFF2-40B4-BE49-F238E27FC236}">
              <a16:creationId xmlns:a16="http://schemas.microsoft.com/office/drawing/2014/main" id="{8FFF9A47-090D-C63A-5FAC-70C76878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228600</xdr:colOff>
      <xdr:row>23</xdr:row>
      <xdr:rowOff>142875</xdr:rowOff>
    </xdr:to>
    <xdr:graphicFrame macro="">
      <xdr:nvGraphicFramePr>
        <xdr:cNvPr id="9224" name="Chart 2">
          <a:extLst>
            <a:ext uri="{FF2B5EF4-FFF2-40B4-BE49-F238E27FC236}">
              <a16:creationId xmlns:a16="http://schemas.microsoft.com/office/drawing/2014/main" id="{CED6655A-07D6-F4A1-2379-932F75BA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304800</xdr:colOff>
      <xdr:row>23</xdr:row>
      <xdr:rowOff>142875</xdr:rowOff>
    </xdr:from>
    <xdr:to>
      <xdr:col>33</xdr:col>
      <xdr:colOff>638175</xdr:colOff>
      <xdr:row>48</xdr:row>
      <xdr:rowOff>104775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0716E158-AAB4-528F-3CC6-974535C5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949" TargetMode="External"/><Relationship Id="rId18" Type="http://schemas.openxmlformats.org/officeDocument/2006/relationships/hyperlink" Target="http://www.bav-astro.de/sfs/BAVM_link.php?BAVMnr=102" TargetMode="External"/><Relationship Id="rId26" Type="http://schemas.openxmlformats.org/officeDocument/2006/relationships/hyperlink" Target="http://www.bav-astro.de/sfs/BAVM_link.php?BAVMnr=152" TargetMode="External"/><Relationship Id="rId39" Type="http://schemas.openxmlformats.org/officeDocument/2006/relationships/hyperlink" Target="http://www.bav-astro.de/sfs/BAVM_link.php?BAVMnr=201" TargetMode="External"/><Relationship Id="rId21" Type="http://schemas.openxmlformats.org/officeDocument/2006/relationships/hyperlink" Target="http://www.konkoly.hu/cgi-bin/IBVS?5169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aavso.org/sites/default/files/jaavso/v36n2/186.pdf" TargetMode="External"/><Relationship Id="rId50" Type="http://schemas.openxmlformats.org/officeDocument/2006/relationships/hyperlink" Target="http://www.aavso.org/sites/default/files/jaavso/v36n2/186.pdf" TargetMode="External"/><Relationship Id="rId55" Type="http://schemas.openxmlformats.org/officeDocument/2006/relationships/hyperlink" Target="http://www.konkoly.hu/cgi-bin/IBVS?5894" TargetMode="External"/><Relationship Id="rId63" Type="http://schemas.openxmlformats.org/officeDocument/2006/relationships/hyperlink" Target="http://www.konkoly.hu/cgi-bin/IBVS?5992" TargetMode="External"/><Relationship Id="rId68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vsolj.cetus-net.org/no42.pdf" TargetMode="External"/><Relationship Id="rId7" Type="http://schemas.openxmlformats.org/officeDocument/2006/relationships/hyperlink" Target="http://www.konkoly.hu/cgi-bin/IBVS?1949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949" TargetMode="External"/><Relationship Id="rId16" Type="http://schemas.openxmlformats.org/officeDocument/2006/relationships/hyperlink" Target="http://www.bav-astro.de/sfs/BAVM_link.php?BAVMnr=102" TargetMode="External"/><Relationship Id="rId29" Type="http://schemas.openxmlformats.org/officeDocument/2006/relationships/hyperlink" Target="http://www.bav-astro.de/sfs/BAVM_link.php?BAVMnr=172" TargetMode="External"/><Relationship Id="rId11" Type="http://schemas.openxmlformats.org/officeDocument/2006/relationships/hyperlink" Target="http://www.konkoly.hu/cgi-bin/IBVS?1949" TargetMode="External"/><Relationship Id="rId24" Type="http://schemas.openxmlformats.org/officeDocument/2006/relationships/hyperlink" Target="http://www.konkoly.hu/cgi-bin/IBVS?5169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201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www.aavso.org/sites/default/files/jaavso/v37n1/44.pdf" TargetMode="External"/><Relationship Id="rId58" Type="http://schemas.openxmlformats.org/officeDocument/2006/relationships/hyperlink" Target="http://www.konkoly.hu/cgi-bin/IBVS?594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konkoly.hu/cgi-bin/IBVS?1949" TargetMode="External"/><Relationship Id="rId61" Type="http://schemas.openxmlformats.org/officeDocument/2006/relationships/hyperlink" Target="http://www.bav-astro.de/sfs/BAVM_link.php?BAVMnr=220" TargetMode="External"/><Relationship Id="rId10" Type="http://schemas.openxmlformats.org/officeDocument/2006/relationships/hyperlink" Target="http://www.konkoly.hu/cgi-bin/IBVS?1949" TargetMode="External"/><Relationship Id="rId19" Type="http://schemas.openxmlformats.org/officeDocument/2006/relationships/hyperlink" Target="http://www.bav-astro.de/sfs/BAVM_link.php?BAVMnr=102" TargetMode="External"/><Relationship Id="rId31" Type="http://schemas.openxmlformats.org/officeDocument/2006/relationships/hyperlink" Target="http://www.konkoly.hu/cgi-bin/IBVS?5493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www.bav-astro.de/sfs/BAVM_link.php?BAVMnr=214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www.bav-astro.de/sfs/BAVM_link.php?BAVMnr=234" TargetMode="External"/><Relationship Id="rId78" Type="http://schemas.openxmlformats.org/officeDocument/2006/relationships/hyperlink" Target="http://vsolj.cetus-net.org/no48.pdf" TargetMode="External"/><Relationship Id="rId81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1949" TargetMode="External"/><Relationship Id="rId9" Type="http://schemas.openxmlformats.org/officeDocument/2006/relationships/hyperlink" Target="http://www.konkoly.hu/cgi-bin/IBVS?1949" TargetMode="External"/><Relationship Id="rId14" Type="http://schemas.openxmlformats.org/officeDocument/2006/relationships/hyperlink" Target="http://www.konkoly.hu/cgi-bin/IBVS?1978" TargetMode="External"/><Relationship Id="rId22" Type="http://schemas.openxmlformats.org/officeDocument/2006/relationships/hyperlink" Target="http://www.konkoly.hu/cgi-bin/IBVS?5169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72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aavso.org/sites/default/files/jaavso/v36n2/186.pdf" TargetMode="External"/><Relationship Id="rId56" Type="http://schemas.openxmlformats.org/officeDocument/2006/relationships/hyperlink" Target="http://www.bav-astro.de/sfs/BAVM_link.php?BAVMnr=209" TargetMode="External"/><Relationship Id="rId64" Type="http://schemas.openxmlformats.org/officeDocument/2006/relationships/hyperlink" Target="http://www.konkoly.hu/cgi-bin/IBVS?5992" TargetMode="External"/><Relationship Id="rId69" Type="http://schemas.openxmlformats.org/officeDocument/2006/relationships/hyperlink" Target="http://var.astro.cz/oejv/issues/oejv0160.pdf" TargetMode="External"/><Relationship Id="rId77" Type="http://schemas.openxmlformats.org/officeDocument/2006/relationships/hyperlink" Target="http://www.konkoly.hu/cgi-bin/IBVS?5760" TargetMode="External"/><Relationship Id="rId8" Type="http://schemas.openxmlformats.org/officeDocument/2006/relationships/hyperlink" Target="http://www.konkoly.hu/cgi-bin/IBVS?1949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konkoly.hu/cgi-bin/IBVS?6029" TargetMode="External"/><Relationship Id="rId80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949" TargetMode="External"/><Relationship Id="rId12" Type="http://schemas.openxmlformats.org/officeDocument/2006/relationships/hyperlink" Target="http://www.konkoly.hu/cgi-bin/IBVS?1949" TargetMode="External"/><Relationship Id="rId17" Type="http://schemas.openxmlformats.org/officeDocument/2006/relationships/hyperlink" Target="http://www.bav-astro.de/sfs/BAVM_link.php?BAVMnr=102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konkoly.hu/cgi-bin/IBVS?5592" TargetMode="External"/><Relationship Id="rId38" Type="http://schemas.openxmlformats.org/officeDocument/2006/relationships/hyperlink" Target="http://www.bav-astro.de/sfs/BAVM_link.php?BAVMnr=186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bav-astro.de/sfs/BAVM_link.php?BAVMnr=102" TargetMode="External"/><Relationship Id="rId41" Type="http://schemas.openxmlformats.org/officeDocument/2006/relationships/hyperlink" Target="http://www.aavso.org/sites/default/files/jaavso/v36n2/171.pdf" TargetMode="External"/><Relationship Id="rId54" Type="http://schemas.openxmlformats.org/officeDocument/2006/relationships/hyperlink" Target="http://www.konkoly.hu/cgi-bin/IBVS?5894" TargetMode="External"/><Relationship Id="rId62" Type="http://schemas.openxmlformats.org/officeDocument/2006/relationships/hyperlink" Target="http://www.bav-astro.de/sfs/BAVM_link.php?BAVMnr=214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solj.cetus-net.org/no42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949" TargetMode="External"/><Relationship Id="rId15" Type="http://schemas.openxmlformats.org/officeDocument/2006/relationships/hyperlink" Target="http://www.konkoly.hu/cgi-bin/IBVS?1978" TargetMode="External"/><Relationship Id="rId23" Type="http://schemas.openxmlformats.org/officeDocument/2006/relationships/hyperlink" Target="http://www.konkoly.hu/cgi-bin/IBVS?5169" TargetMode="External"/><Relationship Id="rId28" Type="http://schemas.openxmlformats.org/officeDocument/2006/relationships/hyperlink" Target="http://www.konkoly.hu/cgi-bin/IBVS?5493" TargetMode="External"/><Relationship Id="rId36" Type="http://schemas.openxmlformats.org/officeDocument/2006/relationships/hyperlink" Target="http://www.konkoly.hu/cgi-bin/IBVS?5672" TargetMode="External"/><Relationship Id="rId49" Type="http://schemas.openxmlformats.org/officeDocument/2006/relationships/hyperlink" Target="http://www.bav-astro.de/sfs/BAVM_link.php?BAVMnr=201" TargetMode="External"/><Relationship Id="rId57" Type="http://schemas.openxmlformats.org/officeDocument/2006/relationships/hyperlink" Target="http://www.konkoly.hu/cgi-bin/IBVS?597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408"/>
  <sheetViews>
    <sheetView tabSelected="1" workbookViewId="0">
      <pane ySplit="24" topLeftCell="A395" activePane="bottomLeft" state="frozen"/>
      <selection pane="bottomLeft" activeCell="F8" sqref="F8"/>
    </sheetView>
  </sheetViews>
  <sheetFormatPr defaultColWidth="10.28515625" defaultRowHeight="12.75"/>
  <cols>
    <col min="1" max="1" width="17.42578125" style="1" customWidth="1"/>
    <col min="2" max="2" width="5.140625" style="2" customWidth="1"/>
    <col min="3" max="3" width="11.85546875" style="1" customWidth="1"/>
    <col min="4" max="4" width="10.42578125" style="1" customWidth="1"/>
    <col min="5" max="5" width="12.425781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 customWidth="1"/>
    <col min="19" max="19" width="9.140625" style="1" customWidth="1"/>
    <col min="20" max="21" width="10.28515625" style="1" customWidth="1"/>
    <col min="22" max="22" width="10.28515625" style="3" customWidth="1"/>
    <col min="23" max="16384" width="10.28515625" style="1"/>
  </cols>
  <sheetData>
    <row r="1" spans="1:37" ht="20.25">
      <c r="A1" s="4" t="s">
        <v>0</v>
      </c>
      <c r="T1" s="1" t="s">
        <v>1</v>
      </c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>
      <c r="A2" s="1" t="s">
        <v>4</v>
      </c>
      <c r="B2" s="2" t="s">
        <v>5</v>
      </c>
      <c r="T2" s="1">
        <v>1.63504864422471E-5</v>
      </c>
      <c r="W2" s="1">
        <v>-40000</v>
      </c>
      <c r="X2" s="1">
        <f t="shared" ref="X2:X20" si="0">+D$11+D$12*W2+D$13*W2^2</f>
        <v>0.32358507620717963</v>
      </c>
      <c r="AJ2" s="1">
        <v>-34333</v>
      </c>
      <c r="AK2" s="1">
        <v>0.25256279699897277</v>
      </c>
    </row>
    <row r="3" spans="1:37">
      <c r="A3" s="1" t="s">
        <v>6</v>
      </c>
      <c r="T3" s="1">
        <v>-1.48935958212131E-2</v>
      </c>
      <c r="W3" s="1">
        <v>-35000</v>
      </c>
      <c r="X3" s="1">
        <f t="shared" si="0"/>
        <v>0.25303940550829368</v>
      </c>
      <c r="AJ3" s="1">
        <v>-4005.5</v>
      </c>
      <c r="AK3" s="1">
        <v>-1.0165050480281934E-4</v>
      </c>
    </row>
    <row r="4" spans="1:37">
      <c r="A4" s="6" t="s">
        <v>7</v>
      </c>
      <c r="C4" s="7">
        <v>39532.496500000001</v>
      </c>
      <c r="D4" s="8">
        <v>0.354538609</v>
      </c>
      <c r="T4" s="1">
        <v>1.7797341999425498E-2</v>
      </c>
      <c r="W4" s="1">
        <v>-30000</v>
      </c>
      <c r="X4" s="1">
        <f t="shared" si="0"/>
        <v>0.19107023485824928</v>
      </c>
      <c r="AJ4" s="1">
        <v>0</v>
      </c>
      <c r="AK4" s="1">
        <v>0</v>
      </c>
    </row>
    <row r="5" spans="1:37">
      <c r="A5" s="9" t="s">
        <v>8</v>
      </c>
      <c r="B5" s="10"/>
      <c r="C5" s="11">
        <v>-9.5</v>
      </c>
      <c r="D5" t="s">
        <v>9</v>
      </c>
      <c r="T5" s="1">
        <v>4.1918694501637465E-3</v>
      </c>
      <c r="W5" s="1">
        <v>-25000</v>
      </c>
      <c r="X5" s="1">
        <f t="shared" si="0"/>
        <v>0.13767756425704647</v>
      </c>
      <c r="AJ5" s="1">
        <v>0</v>
      </c>
      <c r="AK5" s="1">
        <v>5.9999999939464033E-4</v>
      </c>
    </row>
    <row r="6" spans="1:37">
      <c r="A6" s="6" t="s">
        <v>10</v>
      </c>
      <c r="W6" s="1">
        <v>-20000</v>
      </c>
      <c r="X6" s="1">
        <f t="shared" si="0"/>
        <v>9.2861393704685213E-2</v>
      </c>
      <c r="AJ6" s="1">
        <v>0.5</v>
      </c>
      <c r="AK6" s="1">
        <v>-1.0693044969229959E-3</v>
      </c>
    </row>
    <row r="7" spans="1:37">
      <c r="A7" s="1" t="s">
        <v>11</v>
      </c>
      <c r="C7" s="1">
        <f>+C4</f>
        <v>39532.496500000001</v>
      </c>
      <c r="W7" s="1">
        <v>-15000</v>
      </c>
      <c r="X7" s="1">
        <f t="shared" si="0"/>
        <v>5.6621723201165521E-2</v>
      </c>
      <c r="AJ7" s="1">
        <v>3</v>
      </c>
      <c r="AK7" s="1">
        <v>1.1884172999998555E-2</v>
      </c>
    </row>
    <row r="8" spans="1:37">
      <c r="A8" s="1" t="s">
        <v>12</v>
      </c>
      <c r="C8" s="1">
        <f>+D4</f>
        <v>0.354538609</v>
      </c>
      <c r="W8" s="1">
        <v>-10000</v>
      </c>
      <c r="X8" s="1">
        <f t="shared" si="0"/>
        <v>2.8958552746487391E-2</v>
      </c>
      <c r="AJ8" s="1">
        <v>82</v>
      </c>
      <c r="AK8" s="1">
        <v>-1.659379995544441E-4</v>
      </c>
    </row>
    <row r="9" spans="1:37">
      <c r="A9" s="12" t="s">
        <v>13</v>
      </c>
      <c r="B9" s="13">
        <v>350</v>
      </c>
      <c r="C9" s="12" t="str">
        <f>"F"&amp;B9</f>
        <v>F350</v>
      </c>
      <c r="D9" s="12" t="str">
        <f>"G"&amp;B9</f>
        <v>G350</v>
      </c>
      <c r="W9" s="1">
        <v>-5000</v>
      </c>
      <c r="X9" s="1">
        <f t="shared" si="0"/>
        <v>9.871882340650822E-3</v>
      </c>
      <c r="AJ9" s="1">
        <v>84.5</v>
      </c>
      <c r="AK9" s="1">
        <v>-5.1246050134068355E-4</v>
      </c>
    </row>
    <row r="10" spans="1:37">
      <c r="C10" s="14" t="s">
        <v>14</v>
      </c>
      <c r="D10" s="14" t="s">
        <v>15</v>
      </c>
      <c r="W10" s="1">
        <v>0</v>
      </c>
      <c r="X10" s="1">
        <f t="shared" si="0"/>
        <v>-6.382880163441889E-4</v>
      </c>
      <c r="AJ10" s="1">
        <v>87.5</v>
      </c>
      <c r="AK10" s="1">
        <v>-7.2828750126063824E-4</v>
      </c>
    </row>
    <row r="11" spans="1:37">
      <c r="A11" s="1" t="s">
        <v>16</v>
      </c>
      <c r="C11" s="15">
        <f ca="1">INTERCEPT(INDIRECT(D9):G981,INDIRECT(C9):$F981)</f>
        <v>-0.45446396514015819</v>
      </c>
      <c r="D11" s="2">
        <f>+E11*F11</f>
        <v>-6.382880163441889E-4</v>
      </c>
      <c r="E11" s="16">
        <v>-6.382880163441889E-4</v>
      </c>
      <c r="F11" s="17">
        <v>1</v>
      </c>
      <c r="W11" s="1">
        <v>5000</v>
      </c>
      <c r="X11" s="1">
        <f t="shared" si="0"/>
        <v>-2.5719583244976372E-3</v>
      </c>
      <c r="AJ11" s="1">
        <v>96</v>
      </c>
      <c r="AK11" s="1">
        <v>5.935360022704117E-4</v>
      </c>
    </row>
    <row r="12" spans="1:37">
      <c r="A12" s="1" t="s">
        <v>17</v>
      </c>
      <c r="C12" s="15">
        <f ca="1">SLOPE(INDIRECT(D9):G981,INDIRECT(C9):$F981)</f>
        <v>1.6404069846118592E-5</v>
      </c>
      <c r="D12" s="2">
        <f>+E12*F12</f>
        <v>-1.2443840665148458E-6</v>
      </c>
      <c r="E12" s="18">
        <v>-1.2443840665148458E-2</v>
      </c>
      <c r="F12" s="17">
        <v>1E-4</v>
      </c>
      <c r="W12" s="1">
        <v>10000</v>
      </c>
      <c r="X12" s="1">
        <f t="shared" si="0"/>
        <v>4.0708714161904764E-3</v>
      </c>
      <c r="AJ12" s="1">
        <v>172</v>
      </c>
      <c r="AK12" s="1">
        <v>-1.61407479972695E-2</v>
      </c>
    </row>
    <row r="13" spans="1:37">
      <c r="A13" s="1" t="s">
        <v>18</v>
      </c>
      <c r="C13" s="2" t="s">
        <v>19</v>
      </c>
      <c r="D13" s="19">
        <f>+E13*F13</f>
        <v>1.7153000097683124E-10</v>
      </c>
      <c r="E13" s="20">
        <v>1.7153000097683124E-2</v>
      </c>
      <c r="F13" s="17">
        <v>1E-8</v>
      </c>
      <c r="W13" s="1">
        <v>15000</v>
      </c>
      <c r="X13" s="1">
        <f t="shared" si="0"/>
        <v>1.9290201205720149E-2</v>
      </c>
      <c r="AJ13" s="1">
        <v>231</v>
      </c>
      <c r="AK13" s="1">
        <v>5.8132100093644112E-4</v>
      </c>
    </row>
    <row r="14" spans="1:37">
      <c r="A14" s="1" t="s">
        <v>20</v>
      </c>
      <c r="E14" s="1">
        <f>SUM(T24:T958)</f>
        <v>5.8934931913864438E-2</v>
      </c>
      <c r="W14" s="1">
        <v>20000</v>
      </c>
      <c r="X14" s="1">
        <f t="shared" si="0"/>
        <v>4.3086031044091387E-2</v>
      </c>
      <c r="AJ14" s="1">
        <v>313</v>
      </c>
      <c r="AK14" s="1">
        <v>2.1538299188250676E-4</v>
      </c>
    </row>
    <row r="15" spans="1:37">
      <c r="A15" s="6" t="s">
        <v>21</v>
      </c>
      <c r="C15" s="21">
        <f ca="1">(C7+C11)+(C8+C12)*INT(MAX(F21:F3492))</f>
        <v>59706.222279709102</v>
      </c>
      <c r="D15" s="22">
        <f>+C7+INT(MAX(F21:F1547))*C8+D11+D12*INT(MAX(F21:F3982))+D13*INT(MAX(F21:F4009)^2)</f>
        <v>59706.227265365123</v>
      </c>
      <c r="E15" s="23" t="s">
        <v>22</v>
      </c>
      <c r="F15" s="11">
        <v>1</v>
      </c>
      <c r="R15" s="1" t="s">
        <v>23</v>
      </c>
      <c r="S15" s="24">
        <v>0.2</v>
      </c>
      <c r="W15" s="1">
        <v>25000</v>
      </c>
      <c r="X15" s="1">
        <f t="shared" si="0"/>
        <v>7.5458360931304203E-2</v>
      </c>
      <c r="AJ15" s="1">
        <v>327</v>
      </c>
      <c r="AK15" s="1">
        <v>-2.5143002858385444E-5</v>
      </c>
    </row>
    <row r="16" spans="1:37">
      <c r="A16" s="6" t="s">
        <v>24</v>
      </c>
      <c r="C16" s="21">
        <f ca="1">+C8+C12</f>
        <v>0.3545550130698461</v>
      </c>
      <c r="D16" s="25">
        <f>+C8+D12+2*D13*MAX(F21:F118)</f>
        <v>0.35454415857621219</v>
      </c>
      <c r="E16" s="23" t="s">
        <v>25</v>
      </c>
      <c r="F16" s="26">
        <f ca="1">NOW()+15018.5+$C$5/24</f>
        <v>60178.83999930555</v>
      </c>
      <c r="R16" s="1" t="s">
        <v>26</v>
      </c>
      <c r="S16" s="27">
        <v>0.1</v>
      </c>
      <c r="W16" s="1">
        <v>30000</v>
      </c>
      <c r="X16" s="1">
        <f t="shared" si="0"/>
        <v>0.11640719086735854</v>
      </c>
      <c r="AJ16" s="1">
        <v>327</v>
      </c>
      <c r="AK16" s="1">
        <v>1.1374857000191696E-2</v>
      </c>
    </row>
    <row r="17" spans="1:54">
      <c r="A17" s="15" t="s">
        <v>27</v>
      </c>
      <c r="C17" s="1">
        <f>COUNT(C21:C2150)</f>
        <v>388</v>
      </c>
      <c r="E17" s="23" t="s">
        <v>28</v>
      </c>
      <c r="F17" s="26">
        <f ca="1">ROUND(2*(F16-$C$7)/$C$8,0)/2+F15</f>
        <v>58235.5</v>
      </c>
      <c r="R17" s="1" t="s">
        <v>29</v>
      </c>
      <c r="S17" s="22">
        <v>1</v>
      </c>
      <c r="W17" s="1">
        <v>35000</v>
      </c>
      <c r="X17" s="1">
        <f t="shared" si="0"/>
        <v>0.16593252085225446</v>
      </c>
      <c r="AJ17" s="1">
        <v>335.5</v>
      </c>
      <c r="AK17" s="1">
        <v>2.7966804991592653E-3</v>
      </c>
    </row>
    <row r="18" spans="1:54">
      <c r="A18" s="6" t="s">
        <v>30</v>
      </c>
      <c r="C18" s="28">
        <f ca="1">+C15</f>
        <v>59706.222279709102</v>
      </c>
      <c r="D18" s="29">
        <f ca="1">C16</f>
        <v>0.3545550130698461</v>
      </c>
      <c r="E18" s="23" t="s">
        <v>31</v>
      </c>
      <c r="F18" s="22">
        <f ca="1">ROUND(2*(F16-$C$15)/$C$16,0)/2+F15</f>
        <v>1334</v>
      </c>
      <c r="R18" s="1" t="s">
        <v>32</v>
      </c>
      <c r="S18" s="1">
        <v>1</v>
      </c>
      <c r="W18" s="1">
        <v>40000</v>
      </c>
      <c r="X18" s="1">
        <f t="shared" si="0"/>
        <v>0.22403435088599194</v>
      </c>
      <c r="AJ18" s="1">
        <v>397.5</v>
      </c>
      <c r="AK18" s="1">
        <v>-8.9707749430090189E-4</v>
      </c>
    </row>
    <row r="19" spans="1:54">
      <c r="A19" s="6" t="s">
        <v>33</v>
      </c>
      <c r="C19" s="30">
        <f>D15</f>
        <v>59706.227265365123</v>
      </c>
      <c r="D19" s="31">
        <f>+D16</f>
        <v>0.35454415857621219</v>
      </c>
      <c r="E19" s="23" t="s">
        <v>34</v>
      </c>
      <c r="F19" s="32">
        <f ca="1">+$C$15+$C$16*F18-15018.5-$C$5/24</f>
        <v>45161.094500477615</v>
      </c>
      <c r="W19" s="1">
        <v>45000</v>
      </c>
      <c r="X19" s="1">
        <f t="shared" si="0"/>
        <v>0.290712680968571</v>
      </c>
      <c r="AJ19" s="1">
        <v>406</v>
      </c>
      <c r="AK19" s="1">
        <v>1.524745995993726E-3</v>
      </c>
    </row>
    <row r="20" spans="1:54" ht="14.25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23</v>
      </c>
      <c r="I20" s="5" t="s">
        <v>26</v>
      </c>
      <c r="J20" s="5" t="s">
        <v>29</v>
      </c>
      <c r="K20" s="5" t="s">
        <v>32</v>
      </c>
      <c r="L20" s="5" t="s">
        <v>41</v>
      </c>
      <c r="M20" s="5" t="s">
        <v>42</v>
      </c>
      <c r="N20" s="5" t="s">
        <v>43</v>
      </c>
      <c r="O20" s="5" t="s">
        <v>44</v>
      </c>
      <c r="P20" s="5" t="s">
        <v>45</v>
      </c>
      <c r="Q20" s="14" t="s">
        <v>46</v>
      </c>
      <c r="R20" s="5" t="s">
        <v>47</v>
      </c>
      <c r="S20" s="5" t="s">
        <v>48</v>
      </c>
      <c r="T20" s="5" t="s">
        <v>49</v>
      </c>
      <c r="U20" s="33" t="s">
        <v>50</v>
      </c>
      <c r="V20" s="34" t="s">
        <v>51</v>
      </c>
      <c r="W20" s="1">
        <v>50000</v>
      </c>
      <c r="X20" s="1">
        <f t="shared" si="0"/>
        <v>0.36596751109999165</v>
      </c>
      <c r="AJ20" s="1">
        <v>420</v>
      </c>
      <c r="AK20" s="1">
        <v>-4.1577999945729971E-4</v>
      </c>
    </row>
    <row r="21" spans="1:54">
      <c r="A21" s="35" t="s">
        <v>52</v>
      </c>
      <c r="B21" s="36" t="s">
        <v>53</v>
      </c>
      <c r="C21" s="37">
        <v>26093.284</v>
      </c>
      <c r="D21" s="37" t="s">
        <v>26</v>
      </c>
      <c r="E21" s="1">
        <f>+(C21-C$7)/C$8</f>
        <v>-37906.203044870643</v>
      </c>
      <c r="F21" s="38">
        <f>ROUND(2*E21,0)/2-1</f>
        <v>-37907</v>
      </c>
      <c r="G21" s="1">
        <f>+C21-(C$7+F21*C$8)</f>
        <v>0.28255136300140293</v>
      </c>
      <c r="H21" s="1">
        <f>G21</f>
        <v>0.28255136300140293</v>
      </c>
      <c r="P21" s="1">
        <f>+D$11+D$12*F21+D$13*F21^2</f>
        <v>0.29301100971965255</v>
      </c>
      <c r="Q21" s="177">
        <f>+C21-15018.5</f>
        <v>11074.784</v>
      </c>
      <c r="R21" s="1">
        <f>+(P21-G21)^2</f>
        <v>1.0940420947058995E-4</v>
      </c>
      <c r="S21" s="40">
        <f>S$15</f>
        <v>0.2</v>
      </c>
      <c r="T21" s="1">
        <f>S21*R21</f>
        <v>2.1880841894117992E-5</v>
      </c>
      <c r="U21" s="1">
        <f>+G21-P21</f>
        <v>-1.0459646718249616E-2</v>
      </c>
      <c r="AZ21" s="1">
        <v>10304.5</v>
      </c>
      <c r="BA21" s="1">
        <v>3.4035595017485321E-3</v>
      </c>
      <c r="BB21" s="1">
        <v>0.1</v>
      </c>
    </row>
    <row r="22" spans="1:54">
      <c r="A22" s="35" t="s">
        <v>52</v>
      </c>
      <c r="B22" s="36" t="s">
        <v>53</v>
      </c>
      <c r="C22" s="37">
        <v>26423.360000000001</v>
      </c>
      <c r="D22" s="37" t="s">
        <v>26</v>
      </c>
      <c r="E22" s="1">
        <f>+(C22-C$7)/C$8</f>
        <v>-36975.201479396565</v>
      </c>
      <c r="F22" s="38">
        <f>ROUND(2*E22,0)/2-1</f>
        <v>-36976</v>
      </c>
      <c r="G22" s="1">
        <f>+C22-(C$7+F22*C$8)</f>
        <v>0.28310638399852905</v>
      </c>
      <c r="H22" s="1">
        <f>G22</f>
        <v>0.28310638399852905</v>
      </c>
      <c r="P22" s="1">
        <f>+D$11+D$12*F22+D$13*F22^2</f>
        <v>0.27989409008393645</v>
      </c>
      <c r="Q22" s="177">
        <f>+C22-15018.5</f>
        <v>11404.86</v>
      </c>
      <c r="R22" s="1">
        <f>+(P22-G22)^2</f>
        <v>1.0318832193728657E-5</v>
      </c>
      <c r="S22" s="40">
        <f>S$15</f>
        <v>0.2</v>
      </c>
      <c r="T22" s="1">
        <f>S22*R22</f>
        <v>2.0637664387457317E-6</v>
      </c>
      <c r="U22" s="1">
        <f>+G22-P22</f>
        <v>3.2122939145926011E-3</v>
      </c>
      <c r="AZ22" s="1">
        <v>1232.5</v>
      </c>
      <c r="BA22" s="1">
        <v>3.6644074934883974E-3</v>
      </c>
      <c r="BB22" s="1">
        <v>1</v>
      </c>
    </row>
    <row r="23" spans="1:54">
      <c r="A23" s="35" t="s">
        <v>52</v>
      </c>
      <c r="B23" s="36" t="s">
        <v>53</v>
      </c>
      <c r="C23" s="37">
        <v>26450.312999999998</v>
      </c>
      <c r="D23" s="37" t="s">
        <v>26</v>
      </c>
      <c r="E23" s="1">
        <f>+(C23-C$7)/C$8</f>
        <v>-36899.178729501931</v>
      </c>
      <c r="F23" s="38">
        <f>ROUND(2*E23,0)/2-1</f>
        <v>-36900</v>
      </c>
      <c r="G23" s="1">
        <f>+C23-(C$7+F23*C$8)</f>
        <v>0.2911720999982208</v>
      </c>
      <c r="H23" s="1">
        <f>G23</f>
        <v>0.2911720999982208</v>
      </c>
      <c r="P23" s="1">
        <f>+D$11+D$12*F23+D$13*F23^2</f>
        <v>0.2788364486681168</v>
      </c>
      <c r="Q23" s="177">
        <f>+C23-15018.5</f>
        <v>11431.812999999998</v>
      </c>
      <c r="R23" s="1">
        <f>+(P23-G23)^2</f>
        <v>1.5216829373789666E-4</v>
      </c>
      <c r="S23" s="40">
        <f>S$15</f>
        <v>0.2</v>
      </c>
      <c r="T23" s="1">
        <f>S23*R23</f>
        <v>3.0433658747579334E-5</v>
      </c>
      <c r="U23" s="1">
        <f>+G23-P23</f>
        <v>1.2335651330104003E-2</v>
      </c>
      <c r="AZ23" s="1">
        <v>504.5</v>
      </c>
      <c r="BA23" s="1">
        <v>3.7717594968853518E-3</v>
      </c>
      <c r="BB23" s="1">
        <v>1</v>
      </c>
    </row>
    <row r="24" spans="1:54">
      <c r="A24" s="35" t="s">
        <v>52</v>
      </c>
      <c r="B24" s="36" t="s">
        <v>53</v>
      </c>
      <c r="C24" s="37">
        <v>26455.274000000001</v>
      </c>
      <c r="D24" s="37" t="s">
        <v>26</v>
      </c>
      <c r="E24" s="1">
        <f>+(C24-C$7)/C$8</f>
        <v>-36885.185895226437</v>
      </c>
      <c r="F24" s="38">
        <f>ROUND(2*E24,0)/2-1</f>
        <v>-36886</v>
      </c>
      <c r="G24" s="1">
        <f>+C24-(C$7+F24*C$8)</f>
        <v>0.28863157399973716</v>
      </c>
      <c r="H24" s="1">
        <f>G24</f>
        <v>0.28863157399973716</v>
      </c>
      <c r="P24" s="1">
        <f>+D$11+D$12*F24+D$13*F24^2</f>
        <v>0.27864183611405652</v>
      </c>
      <c r="Q24" s="177">
        <f>+C24-15018.5</f>
        <v>11436.774000000001</v>
      </c>
      <c r="R24" s="1">
        <f>+(P24-G24)^2</f>
        <v>9.9794863024603076E-5</v>
      </c>
      <c r="S24" s="40">
        <f>S$15</f>
        <v>0.2</v>
      </c>
      <c r="T24" s="1">
        <f>S24*R24</f>
        <v>1.9958972604920617E-5</v>
      </c>
      <c r="U24" s="1">
        <f>+G24-P24</f>
        <v>9.9897378856806385E-3</v>
      </c>
      <c r="AZ24" s="1">
        <v>14290</v>
      </c>
      <c r="BA24" s="1">
        <v>3.7773900039610453E-3</v>
      </c>
      <c r="BB24" s="1">
        <v>0.1</v>
      </c>
    </row>
    <row r="25" spans="1:54">
      <c r="A25" s="41" t="s">
        <v>54</v>
      </c>
      <c r="B25" s="42">
        <v>2</v>
      </c>
      <c r="C25" s="41">
        <v>27283.442999999999</v>
      </c>
      <c r="D25" s="43" t="s">
        <v>55</v>
      </c>
      <c r="E25" s="44">
        <f>+(C25-C$7)/C$8</f>
        <v>-34549.279511614492</v>
      </c>
      <c r="F25" s="45">
        <f>ROUND(2*E25,0)/2-0.5</f>
        <v>-34550</v>
      </c>
      <c r="G25" s="1">
        <f>+C25-(C$7+F25*C$8)</f>
        <v>0.25544095000077505</v>
      </c>
      <c r="H25" s="1">
        <f>G25</f>
        <v>0.25544095000077505</v>
      </c>
      <c r="P25" s="1">
        <f>+D$11+D$12*F25+D$13*F25^2</f>
        <v>0.24711097247278963</v>
      </c>
      <c r="Q25" s="177">
        <f>+C25-15018.5</f>
        <v>12264.942999999999</v>
      </c>
      <c r="R25" s="1">
        <f>+(P25-G25)^2</f>
        <v>6.9388525616742114E-5</v>
      </c>
      <c r="S25" s="40">
        <f>S$15</f>
        <v>0.2</v>
      </c>
      <c r="T25" s="1">
        <f>S25*R25</f>
        <v>1.3877705123348424E-5</v>
      </c>
      <c r="U25" s="1">
        <f>+G25-P25</f>
        <v>8.3299775279854216E-3</v>
      </c>
    </row>
    <row r="26" spans="1:54">
      <c r="A26" s="41" t="s">
        <v>56</v>
      </c>
      <c r="B26" s="42">
        <v>2</v>
      </c>
      <c r="C26" s="41">
        <v>27360.375</v>
      </c>
      <c r="D26" s="43" t="s">
        <v>55</v>
      </c>
      <c r="E26" s="44">
        <f>+(C26-C$7)/C$8</f>
        <v>-34332.287629638668</v>
      </c>
      <c r="F26" s="45">
        <f>ROUND(2*E26,0)/2-0.5</f>
        <v>-34333</v>
      </c>
      <c r="G26" s="1">
        <f>+C26-(C$7+F26*C$8)</f>
        <v>0.25256279699897277</v>
      </c>
      <c r="H26" s="1">
        <f>G26</f>
        <v>0.25256279699897277</v>
      </c>
      <c r="P26" s="1">
        <f>+D$11+D$12*F26+D$13*F26^2</f>
        <v>0.24427697740092458</v>
      </c>
      <c r="Q26" s="177">
        <f>+C26-15018.5</f>
        <v>12341.875</v>
      </c>
      <c r="R26" s="1">
        <f>+(P26-G26)^2</f>
        <v>6.865480641139954E-5</v>
      </c>
      <c r="S26" s="40">
        <f>S$15</f>
        <v>0.2</v>
      </c>
      <c r="T26" s="1">
        <f>S26*R26</f>
        <v>1.3730961282279909E-5</v>
      </c>
      <c r="U26" s="1">
        <f>+G26-P26</f>
        <v>8.2858195980481941E-3</v>
      </c>
    </row>
    <row r="27" spans="1:54">
      <c r="A27" s="35" t="s">
        <v>57</v>
      </c>
      <c r="B27" s="36" t="s">
        <v>53</v>
      </c>
      <c r="C27" s="37">
        <v>38112.391000000003</v>
      </c>
      <c r="D27" s="37" t="s">
        <v>26</v>
      </c>
      <c r="E27" s="1">
        <f>+(C27-C$7)/C$8</f>
        <v>-4005.5031072793481</v>
      </c>
      <c r="F27" s="1">
        <f>ROUND(2*E27,0)/2</f>
        <v>-4005.5</v>
      </c>
      <c r="G27" s="1">
        <f>+C27-(C$7+F27*C$8)</f>
        <v>-1.1016505013685673E-3</v>
      </c>
      <c r="I27" s="1">
        <f>G27</f>
        <v>-1.1016505013685673E-3</v>
      </c>
      <c r="P27" s="1">
        <f>+D$11+D$12*F27+D$13*F27^2</f>
        <v>7.098124886535836E-3</v>
      </c>
      <c r="Q27" s="177">
        <f>+C27-15018.5</f>
        <v>23093.891000000003</v>
      </c>
      <c r="R27" s="1">
        <f>+(P27-G27)^2</f>
        <v>6.7236316412082792E-5</v>
      </c>
      <c r="S27" s="46">
        <f>S$16</f>
        <v>0.1</v>
      </c>
      <c r="T27" s="1">
        <f>S27*R27</f>
        <v>6.7236316412082797E-6</v>
      </c>
      <c r="U27" s="1">
        <f>+G27-P27</f>
        <v>-8.1997753879044025E-3</v>
      </c>
      <c r="AZ27" s="1">
        <v>476.5</v>
      </c>
      <c r="BA27" s="1">
        <v>-3.3147188500151969E-2</v>
      </c>
      <c r="BB27" s="1">
        <v>1</v>
      </c>
    </row>
    <row r="28" spans="1:54">
      <c r="A28" s="35" t="s">
        <v>57</v>
      </c>
      <c r="B28" s="36" t="s">
        <v>53</v>
      </c>
      <c r="C28" s="37">
        <v>38112.391000000003</v>
      </c>
      <c r="D28" s="37" t="s">
        <v>26</v>
      </c>
      <c r="E28" s="1">
        <f>+(C28-C$7)/C$8</f>
        <v>-4005.5031072793481</v>
      </c>
      <c r="F28" s="1">
        <f>ROUND(2*E28,0)/2</f>
        <v>-4005.5</v>
      </c>
      <c r="G28" s="1">
        <f>+C28-(C$7+F28*C$8)</f>
        <v>-1.1016505013685673E-3</v>
      </c>
      <c r="I28" s="1">
        <f>G28</f>
        <v>-1.1016505013685673E-3</v>
      </c>
      <c r="P28" s="1">
        <f>+D$11+D$12*F28+D$13*F28^2</f>
        <v>7.098124886535836E-3</v>
      </c>
      <c r="Q28" s="177">
        <f>+C28-15018.5</f>
        <v>23093.891000000003</v>
      </c>
      <c r="R28" s="1">
        <f>+(P28-G28)^2</f>
        <v>6.7236316412082792E-5</v>
      </c>
      <c r="S28" s="46">
        <f>S$16</f>
        <v>0.1</v>
      </c>
      <c r="T28" s="1">
        <f>S28*R28</f>
        <v>6.7236316412082797E-6</v>
      </c>
      <c r="U28" s="1">
        <f>+G28-P28</f>
        <v>-8.1997753879044025E-3</v>
      </c>
      <c r="AZ28" s="1">
        <v>10189</v>
      </c>
      <c r="BA28" s="1">
        <v>-2.0387101001688279E-2</v>
      </c>
      <c r="BB28" s="1">
        <v>0.1</v>
      </c>
    </row>
    <row r="29" spans="1:54">
      <c r="A29" s="41" t="s">
        <v>58</v>
      </c>
      <c r="B29" s="42">
        <v>2</v>
      </c>
      <c r="C29" s="41">
        <v>38112.392</v>
      </c>
      <c r="D29" s="43" t="s">
        <v>26</v>
      </c>
      <c r="E29" s="44">
        <f>+(C29-C$7)/C$8</f>
        <v>-4005.5002867120779</v>
      </c>
      <c r="F29" s="1">
        <f>ROUND(2*E29,0)/2</f>
        <v>-4005.5</v>
      </c>
      <c r="G29" s="1">
        <f>+C29-(C$7+F29*C$8)</f>
        <v>-1.0165050480281934E-4</v>
      </c>
      <c r="I29" s="1">
        <f>G29</f>
        <v>-1.0165050480281934E-4</v>
      </c>
      <c r="P29" s="1">
        <f>+D$11+D$12*F29+D$13*F29^2</f>
        <v>7.098124886535836E-3</v>
      </c>
      <c r="Q29" s="177">
        <f>+C29-15018.5</f>
        <v>23093.892</v>
      </c>
      <c r="R29" s="1">
        <f>+(P29-G29)^2</f>
        <v>5.1836765685725689E-5</v>
      </c>
      <c r="S29" s="46">
        <f>S$16</f>
        <v>0.1</v>
      </c>
      <c r="T29" s="1">
        <f>S29*R29</f>
        <v>5.1836765685725694E-6</v>
      </c>
      <c r="U29" s="1">
        <f>+G29-P29</f>
        <v>-7.1997753913386553E-3</v>
      </c>
    </row>
    <row r="30" spans="1:54">
      <c r="A30" s="35" t="s">
        <v>57</v>
      </c>
      <c r="B30" s="36" t="s">
        <v>53</v>
      </c>
      <c r="C30" s="37">
        <v>38112.392999999996</v>
      </c>
      <c r="D30" s="37" t="s">
        <v>26</v>
      </c>
      <c r="E30" s="1">
        <f>+(C30-C$7)/C$8</f>
        <v>-4005.4974661448077</v>
      </c>
      <c r="F30" s="1">
        <f>ROUND(2*E30,0)/2</f>
        <v>-4005.5</v>
      </c>
      <c r="G30" s="1">
        <f>+C30-(C$7+F30*C$8)</f>
        <v>8.9834949176292866E-4</v>
      </c>
      <c r="I30" s="1">
        <f>G30</f>
        <v>8.9834949176292866E-4</v>
      </c>
      <c r="P30" s="1">
        <f>+D$11+D$12*F30+D$13*F30^2</f>
        <v>7.098124886535836E-3</v>
      </c>
      <c r="Q30" s="177">
        <f>+C30-15018.5</f>
        <v>23093.892999999996</v>
      </c>
      <c r="R30" s="1">
        <f>+(P30-G30)^2</f>
        <v>3.8437214945631557E-5</v>
      </c>
      <c r="S30" s="46">
        <f>S$16</f>
        <v>0.1</v>
      </c>
      <c r="T30" s="1">
        <f>S30*R30</f>
        <v>3.8437214945631562E-6</v>
      </c>
      <c r="U30" s="1">
        <f>+G30-P30</f>
        <v>-6.1997753947729073E-3</v>
      </c>
      <c r="AZ30" s="1">
        <v>172</v>
      </c>
      <c r="BA30" s="1">
        <v>-1.61407479972695E-2</v>
      </c>
      <c r="BB30" s="1">
        <v>1</v>
      </c>
    </row>
    <row r="31" spans="1:54">
      <c r="A31" s="44" t="s">
        <v>59</v>
      </c>
      <c r="B31" s="47"/>
      <c r="C31" s="48">
        <v>39532.496500000001</v>
      </c>
      <c r="D31" s="48" t="s">
        <v>19</v>
      </c>
      <c r="E31" s="1">
        <f>+(C31-C$7)/C$8</f>
        <v>0</v>
      </c>
      <c r="F31" s="1">
        <f>ROUND(2*E31,0)/2</f>
        <v>0</v>
      </c>
      <c r="G31" s="1">
        <f>+C31-(C$7+F31*C$8)</f>
        <v>0</v>
      </c>
      <c r="J31" s="1">
        <f>G31</f>
        <v>0</v>
      </c>
      <c r="P31" s="1">
        <f>+D$11+D$12*F31+D$13*F31^2</f>
        <v>-6.382880163441889E-4</v>
      </c>
      <c r="Q31" s="177">
        <f>+C31-15018.5</f>
        <v>24513.996500000001</v>
      </c>
      <c r="R31" s="1">
        <f>+(P31-G31)^2</f>
        <v>4.0741159180859954E-7</v>
      </c>
      <c r="S31" s="21">
        <f>S$17</f>
        <v>1</v>
      </c>
      <c r="T31" s="1">
        <f>S31*R31</f>
        <v>4.0741159180859954E-7</v>
      </c>
      <c r="U31" s="1">
        <f>+G31-P31</f>
        <v>6.382880163441889E-4</v>
      </c>
      <c r="AZ31" s="1">
        <v>28902.5</v>
      </c>
      <c r="BA31" s="1">
        <v>0.10835337750177132</v>
      </c>
      <c r="BB31" s="1">
        <v>0.1</v>
      </c>
    </row>
    <row r="32" spans="1:54">
      <c r="A32" s="49" t="s">
        <v>60</v>
      </c>
      <c r="B32" s="42" t="s">
        <v>61</v>
      </c>
      <c r="C32" s="50">
        <v>39532.497100000001</v>
      </c>
      <c r="D32" s="48"/>
      <c r="E32" s="1">
        <f>+(C32-C$7)/C$8</f>
        <v>1.6923403662212719E-3</v>
      </c>
      <c r="F32" s="1">
        <f>ROUND(2*E32,0)/2</f>
        <v>0</v>
      </c>
      <c r="G32" s="1">
        <f>+C32-(C$7+F32*C$8)</f>
        <v>5.9999999939464033E-4</v>
      </c>
      <c r="I32" s="1">
        <f>G32</f>
        <v>5.9999999939464033E-4</v>
      </c>
      <c r="P32" s="1">
        <f>+D$11+D$12*F32+D$13*F32^2</f>
        <v>-6.382880163441889E-4</v>
      </c>
      <c r="Q32" s="177">
        <f>+C32-15018.5</f>
        <v>24513.997100000001</v>
      </c>
      <c r="R32" s="1">
        <f>+(P32-G32)^2</f>
        <v>1.5333572099224069E-6</v>
      </c>
      <c r="S32" s="46">
        <f>S$16</f>
        <v>0.1</v>
      </c>
      <c r="T32" s="1">
        <f>S32*R32</f>
        <v>1.5333572099224071E-7</v>
      </c>
      <c r="U32" s="1">
        <f>+G32-P32</f>
        <v>1.2382880157388292E-3</v>
      </c>
      <c r="AZ32" s="1">
        <v>31209</v>
      </c>
      <c r="BA32" s="1">
        <v>0.11905171899707057</v>
      </c>
      <c r="BB32" s="1">
        <v>0.1</v>
      </c>
    </row>
    <row r="33" spans="1:54">
      <c r="A33" s="49" t="s">
        <v>60</v>
      </c>
      <c r="B33" s="42" t="s">
        <v>53</v>
      </c>
      <c r="C33" s="50">
        <v>39532.672700000003</v>
      </c>
      <c r="D33" s="48"/>
      <c r="E33" s="1">
        <f>+(C33-C$7)/C$8</f>
        <v>0.49698395471986428</v>
      </c>
      <c r="F33" s="1">
        <f>ROUND(2*E33,0)/2</f>
        <v>0.5</v>
      </c>
      <c r="G33" s="1">
        <f>+C33-(C$7+F33*C$8)</f>
        <v>-1.0693044969229959E-3</v>
      </c>
      <c r="J33" s="1">
        <f>G33</f>
        <v>-1.0693044969229959E-3</v>
      </c>
      <c r="P33" s="1">
        <f>+D$11+D$12*F33+D$13*F33^2</f>
        <v>-6.38910165494946E-4</v>
      </c>
      <c r="Q33" s="177">
        <f>+C33-15018.5</f>
        <v>24514.172700000003</v>
      </c>
      <c r="R33" s="1">
        <f>+(P33-G33)^2</f>
        <v>1.8523928052539806E-7</v>
      </c>
      <c r="S33" s="21">
        <f>S$17</f>
        <v>1</v>
      </c>
      <c r="T33" s="1">
        <f>S33*R33</f>
        <v>1.8523928052539806E-7</v>
      </c>
      <c r="U33" s="1">
        <f>+G33-P33</f>
        <v>-4.3039433142804989E-4</v>
      </c>
      <c r="AZ33" s="1">
        <v>30072.5</v>
      </c>
      <c r="BA33" s="1">
        <v>0.12088084749848349</v>
      </c>
      <c r="BB33" s="1">
        <v>0.5</v>
      </c>
    </row>
    <row r="34" spans="1:54">
      <c r="A34" s="41" t="s">
        <v>62</v>
      </c>
      <c r="B34" s="42">
        <v>1</v>
      </c>
      <c r="C34" s="41">
        <v>39533.572</v>
      </c>
      <c r="D34" s="43" t="s">
        <v>63</v>
      </c>
      <c r="E34" s="44">
        <f>+(C34-C$7)/C$8</f>
        <v>3.0335201095094568</v>
      </c>
      <c r="F34" s="1">
        <f>ROUND(2*E34,0)/2</f>
        <v>3</v>
      </c>
      <c r="G34" s="1">
        <f>+C34-(C$7+F34*C$8)</f>
        <v>1.1884172999998555E-2</v>
      </c>
      <c r="J34" s="1">
        <f>G34</f>
        <v>1.1884172999998555E-2</v>
      </c>
      <c r="P34" s="1">
        <f>+D$11+D$12*F34+D$13*F34^2</f>
        <v>-6.4201962477372469E-4</v>
      </c>
      <c r="Q34" s="177">
        <f>+C34-15018.5</f>
        <v>24515.072</v>
      </c>
      <c r="R34" s="1">
        <f>+(P34-G34)^2</f>
        <v>1.5690550167289945E-4</v>
      </c>
      <c r="S34" s="21">
        <f>S$17</f>
        <v>1</v>
      </c>
      <c r="T34" s="1">
        <f>S34*R34</f>
        <v>1.5690550167289945E-4</v>
      </c>
      <c r="U34" s="1">
        <f>+G34-P34</f>
        <v>1.2526192624772279E-2</v>
      </c>
      <c r="AZ34" s="1">
        <v>29062.5</v>
      </c>
      <c r="BA34" s="1">
        <v>0.11417593750229571</v>
      </c>
      <c r="BB34" s="1">
        <v>0.1</v>
      </c>
    </row>
    <row r="35" spans="1:54">
      <c r="A35" s="49" t="s">
        <v>60</v>
      </c>
      <c r="B35" s="42" t="s">
        <v>61</v>
      </c>
      <c r="C35" s="50">
        <v>39561.568500000001</v>
      </c>
      <c r="D35" s="48"/>
      <c r="E35" s="1">
        <f>+(C35-C$7)/C$8</f>
        <v>81.999531960707031</v>
      </c>
      <c r="F35" s="1">
        <f>ROUND(2*E35,0)/2</f>
        <v>82</v>
      </c>
      <c r="G35" s="1">
        <f>+C35-(C$7+F35*C$8)</f>
        <v>-1.659379995544441E-4</v>
      </c>
      <c r="J35" s="1">
        <f>G35</f>
        <v>-1.659379995544441E-4</v>
      </c>
      <c r="P35" s="1">
        <f>+D$11+D$12*F35+D$13*F35^2</f>
        <v>-7.3917414207183801E-4</v>
      </c>
      <c r="Q35" s="177">
        <f>+C35-15018.5</f>
        <v>24543.068500000001</v>
      </c>
      <c r="R35" s="1">
        <f>+(P35-G35)^2</f>
        <v>3.2859967508822193E-7</v>
      </c>
      <c r="S35" s="21">
        <f>S$17</f>
        <v>1</v>
      </c>
      <c r="T35" s="1">
        <f>S35*R35</f>
        <v>3.2859967508822193E-7</v>
      </c>
      <c r="U35" s="1">
        <f>+G35-P35</f>
        <v>5.7323614251739391E-4</v>
      </c>
      <c r="AZ35" s="1">
        <v>27881</v>
      </c>
      <c r="BA35" s="1">
        <v>0.12254247099917848</v>
      </c>
      <c r="BB35" s="1">
        <v>0.1</v>
      </c>
    </row>
    <row r="36" spans="1:54">
      <c r="A36" s="49" t="s">
        <v>60</v>
      </c>
      <c r="B36" s="42" t="s">
        <v>53</v>
      </c>
      <c r="C36" s="50">
        <v>39562.4545</v>
      </c>
      <c r="D36" s="48"/>
      <c r="E36" s="1">
        <f>+(C36-C$7)/C$8</f>
        <v>84.498554570677854</v>
      </c>
      <c r="F36" s="1">
        <f>ROUND(2*E36,0)/2</f>
        <v>84.5</v>
      </c>
      <c r="G36" s="1">
        <f>+C36-(C$7+F36*C$8)</f>
        <v>-5.1246050134068355E-4</v>
      </c>
      <c r="J36" s="1">
        <f>G36</f>
        <v>-5.1246050134068355E-4</v>
      </c>
      <c r="P36" s="1">
        <f>+D$11+D$12*F36+D$13*F36^2</f>
        <v>-7.4221370287521856E-4</v>
      </c>
      <c r="Q36" s="177">
        <f>+C36-15018.5</f>
        <v>24543.9545</v>
      </c>
      <c r="R36" s="1">
        <f>+(P36-G36)^2</f>
        <v>5.2786533615368663E-8</v>
      </c>
      <c r="S36" s="21">
        <f>S$17</f>
        <v>1</v>
      </c>
      <c r="T36" s="1">
        <f>S36*R36</f>
        <v>5.2786533615368663E-8</v>
      </c>
      <c r="U36" s="1">
        <f>+G36-P36</f>
        <v>2.2975320153453501E-4</v>
      </c>
      <c r="AZ36" s="1">
        <v>31001</v>
      </c>
      <c r="BA36" s="1">
        <v>0.13008239099872299</v>
      </c>
      <c r="BB36" s="1">
        <v>0.1</v>
      </c>
    </row>
    <row r="37" spans="1:54">
      <c r="A37" s="49" t="s">
        <v>60</v>
      </c>
      <c r="B37" s="42" t="s">
        <v>53</v>
      </c>
      <c r="C37" s="50">
        <v>39563.517899999999</v>
      </c>
      <c r="D37" s="48"/>
      <c r="E37" s="1">
        <f>+(C37-C$7)/C$8</f>
        <v>87.49794581610098</v>
      </c>
      <c r="F37" s="1">
        <f>ROUND(2*E37,0)/2</f>
        <v>87.5</v>
      </c>
      <c r="G37" s="1">
        <f>+C37-(C$7+F37*C$8)</f>
        <v>-7.2828750126063824E-4</v>
      </c>
      <c r="J37" s="1">
        <f>G37</f>
        <v>-7.2828750126063824E-4</v>
      </c>
      <c r="P37" s="1">
        <f>+D$11+D$12*F37+D$13*F37^2</f>
        <v>-7.4585834559425901E-4</v>
      </c>
      <c r="Q37" s="177">
        <f>+C37-15018.5</f>
        <v>24545.017899999999</v>
      </c>
      <c r="R37" s="1">
        <f>+(P37-G37)^2</f>
        <v>3.0873457059633313E-10</v>
      </c>
      <c r="S37" s="21">
        <f>S$17</f>
        <v>1</v>
      </c>
      <c r="T37" s="1">
        <f>S37*R37</f>
        <v>3.0873457059633313E-10</v>
      </c>
      <c r="U37" s="1">
        <f>+G37-P37</f>
        <v>1.757084433362077E-5</v>
      </c>
      <c r="AZ37" s="1">
        <v>30902.5</v>
      </c>
      <c r="BA37" s="1">
        <v>0.13113537749450188</v>
      </c>
      <c r="BB37" s="1">
        <v>0.1</v>
      </c>
    </row>
    <row r="38" spans="1:54">
      <c r="A38" s="49" t="s">
        <v>60</v>
      </c>
      <c r="B38" s="42" t="s">
        <v>61</v>
      </c>
      <c r="C38" s="50">
        <v>39566.532800000001</v>
      </c>
      <c r="D38" s="48"/>
      <c r="E38" s="1">
        <f>+(C38-C$7)/C$8</f>
        <v>96.001674108220342</v>
      </c>
      <c r="F38" s="1">
        <f>ROUND(2*E38,0)/2</f>
        <v>96</v>
      </c>
      <c r="G38" s="1">
        <f>+C38-(C$7+F38*C$8)</f>
        <v>5.935360022704117E-4</v>
      </c>
      <c r="J38" s="1">
        <f>G38</f>
        <v>5.935360022704117E-4</v>
      </c>
      <c r="P38" s="1">
        <f>+D$11+D$12*F38+D$13*F38^2</f>
        <v>-7.5616806624061162E-4</v>
      </c>
      <c r="Q38" s="177">
        <f>+C38-15018.5</f>
        <v>24548.032800000001</v>
      </c>
      <c r="R38" s="1">
        <f>+(P38-G38)^2</f>
        <v>1.8217010725552095E-6</v>
      </c>
      <c r="S38" s="21">
        <f>S$17</f>
        <v>1</v>
      </c>
      <c r="T38" s="1">
        <f>S38*R38</f>
        <v>1.8217010725552095E-6</v>
      </c>
      <c r="U38" s="1">
        <f>+G38-P38</f>
        <v>1.3497040685110234E-3</v>
      </c>
      <c r="AZ38" s="1">
        <v>33263</v>
      </c>
      <c r="BA38" s="1">
        <v>0.13474883299932117</v>
      </c>
      <c r="BB38" s="1">
        <v>0.1</v>
      </c>
    </row>
    <row r="39" spans="1:54">
      <c r="A39" s="41" t="s">
        <v>62</v>
      </c>
      <c r="B39" s="42">
        <v>1</v>
      </c>
      <c r="C39" s="41">
        <v>39593.461000000003</v>
      </c>
      <c r="D39" s="43" t="s">
        <v>63</v>
      </c>
      <c r="E39" s="44">
        <f>+(C39-C$7)/C$8</f>
        <v>171.95447393432363</v>
      </c>
      <c r="F39" s="1">
        <f>ROUND(2*E39,0)/2</f>
        <v>172</v>
      </c>
      <c r="G39" s="1">
        <f>+C39-(C$7+F39*C$8)</f>
        <v>-1.61407479972695E-2</v>
      </c>
      <c r="J39" s="1">
        <f>G39</f>
        <v>-1.61407479972695E-2</v>
      </c>
      <c r="P39" s="1">
        <f>+D$11+D$12*F39+D$13*F39^2</f>
        <v>-8.472475322358438E-4</v>
      </c>
      <c r="Q39" s="177">
        <f>+C39-15018.5</f>
        <v>24574.961000000003</v>
      </c>
      <c r="R39" s="1">
        <f>+(P39-G39)^2</f>
        <v>2.3389115647398464E-4</v>
      </c>
      <c r="S39" s="21">
        <f>S$17</f>
        <v>1</v>
      </c>
      <c r="T39" s="1">
        <f>S39*R39</f>
        <v>2.3389115647398464E-4</v>
      </c>
      <c r="U39" s="1">
        <f>+G39-P39</f>
        <v>-1.5293500465033655E-2</v>
      </c>
      <c r="AZ39" s="1">
        <v>29229</v>
      </c>
      <c r="BA39" s="1">
        <v>0.11449753899796633</v>
      </c>
      <c r="BB39" s="1">
        <v>0.1</v>
      </c>
    </row>
    <row r="40" spans="1:54">
      <c r="A40" s="49" t="s">
        <v>60</v>
      </c>
      <c r="B40" s="42" t="s">
        <v>61</v>
      </c>
      <c r="C40" s="50">
        <v>39614.395499999999</v>
      </c>
      <c r="D40" s="48"/>
      <c r="E40" s="1">
        <f>+(C40-C$7)/C$8</f>
        <v>231.00163965498498</v>
      </c>
      <c r="F40" s="1">
        <f>ROUND(2*E40,0)/2</f>
        <v>231</v>
      </c>
      <c r="G40" s="1">
        <f>+C40-(C$7+F40*C$8)</f>
        <v>5.8132100093644112E-4</v>
      </c>
      <c r="J40" s="1">
        <f>G40</f>
        <v>5.8132100093644112E-4</v>
      </c>
      <c r="P40" s="1">
        <f>+D$11+D$12*F40+D$13*F40^2</f>
        <v>-9.1658772332699364E-4</v>
      </c>
      <c r="Q40" s="177">
        <f>+C40-15018.5</f>
        <v>24595.895499999999</v>
      </c>
      <c r="R40" s="1">
        <f>+(P40-G40)^2</f>
        <v>2.243730546224511E-6</v>
      </c>
      <c r="S40" s="21">
        <f>S$17</f>
        <v>1</v>
      </c>
      <c r="T40" s="1">
        <f>S40*R40</f>
        <v>2.243730546224511E-6</v>
      </c>
      <c r="U40" s="1">
        <f>+G40-P40</f>
        <v>1.4979087242634349E-3</v>
      </c>
      <c r="AZ40" s="1">
        <v>33093</v>
      </c>
      <c r="BA40" s="1">
        <v>0.14738236300036078</v>
      </c>
      <c r="BB40" s="1">
        <v>1</v>
      </c>
    </row>
    <row r="41" spans="1:54">
      <c r="A41" s="49" t="s">
        <v>60</v>
      </c>
      <c r="B41" s="42" t="s">
        <v>61</v>
      </c>
      <c r="C41" s="50">
        <v>39643.467299999997</v>
      </c>
      <c r="D41" s="48"/>
      <c r="E41" s="1">
        <f>+(C41-C$7)/C$8</f>
        <v>313.00060750222974</v>
      </c>
      <c r="F41" s="1">
        <f>ROUND(2*E41,0)/2</f>
        <v>313</v>
      </c>
      <c r="G41" s="1">
        <f>+C41-(C$7+F41*C$8)</f>
        <v>2.1538299188250676E-4</v>
      </c>
      <c r="J41" s="1">
        <f>G41</f>
        <v>2.1538299188250676E-4</v>
      </c>
      <c r="P41" s="1">
        <f>+D$11+D$12*F41+D$13*F41^2</f>
        <v>-1.0109756064976365E-3</v>
      </c>
      <c r="Q41" s="177">
        <f>+C41-15018.5</f>
        <v>24624.967299999997</v>
      </c>
      <c r="R41" s="1">
        <f>+(P41-G41)^2</f>
        <v>1.5039554118209095E-6</v>
      </c>
      <c r="S41" s="21">
        <f>S$17</f>
        <v>1</v>
      </c>
      <c r="T41" s="1">
        <f>S41*R41</f>
        <v>1.5039554118209095E-6</v>
      </c>
      <c r="U41" s="1">
        <f>+G41-P41</f>
        <v>1.2263585983801433E-3</v>
      </c>
      <c r="AZ41" s="1">
        <v>33131</v>
      </c>
      <c r="BA41" s="1">
        <v>0.14744522100227186</v>
      </c>
      <c r="BB41" s="1">
        <v>1</v>
      </c>
    </row>
    <row r="42" spans="1:54">
      <c r="A42" s="49" t="s">
        <v>60</v>
      </c>
      <c r="B42" s="42" t="s">
        <v>61</v>
      </c>
      <c r="C42" s="50">
        <v>39648.4306</v>
      </c>
      <c r="D42" s="48"/>
      <c r="E42" s="1">
        <f>+(C42-C$7)/C$8</f>
        <v>326.99992908247287</v>
      </c>
      <c r="F42" s="1">
        <f>ROUND(2*E42,0)/2</f>
        <v>327</v>
      </c>
      <c r="G42" s="1">
        <f>+C42-(C$7+F42*C$8)</f>
        <v>-2.5143002858385444E-5</v>
      </c>
      <c r="J42" s="1">
        <f>G42</f>
        <v>-2.5143002858385444E-5</v>
      </c>
      <c r="P42" s="1">
        <f>+D$11+D$12*F42+D$13*F42^2</f>
        <v>-1.0268600746200919E-3</v>
      </c>
      <c r="Q42" s="177">
        <f>+C42-15018.5</f>
        <v>24629.9306</v>
      </c>
      <c r="R42" s="1">
        <f>+(P42-G42)^2</f>
        <v>1.0034370918588478E-6</v>
      </c>
      <c r="S42" s="21">
        <f>S$17</f>
        <v>1</v>
      </c>
      <c r="T42" s="1">
        <f>S42*R42</f>
        <v>1.0034370918588478E-6</v>
      </c>
      <c r="U42" s="1">
        <f>+G42-P42</f>
        <v>1.0017170717617064E-3</v>
      </c>
      <c r="AZ42" s="1">
        <v>33093.5</v>
      </c>
      <c r="BA42" s="1">
        <v>0.14768305850157049</v>
      </c>
      <c r="BB42" s="1">
        <v>1</v>
      </c>
    </row>
    <row r="43" spans="1:54">
      <c r="A43" s="41" t="s">
        <v>62</v>
      </c>
      <c r="B43" s="42">
        <v>1</v>
      </c>
      <c r="C43" s="41">
        <v>39648.442000000003</v>
      </c>
      <c r="D43" s="43" t="s">
        <v>63</v>
      </c>
      <c r="E43" s="44">
        <f>+(C43-C$7)/C$8</f>
        <v>327.03208354947213</v>
      </c>
      <c r="F43" s="1">
        <f>ROUND(2*E43,0)/2</f>
        <v>327</v>
      </c>
      <c r="G43" s="1">
        <f>+C43-(C$7+F43*C$8)</f>
        <v>1.1374857000191696E-2</v>
      </c>
      <c r="J43" s="1">
        <f>G43</f>
        <v>1.1374857000191696E-2</v>
      </c>
      <c r="P43" s="1">
        <f>+D$11+D$12*F43+D$13*F43^2</f>
        <v>-1.0268600746200919E-3</v>
      </c>
      <c r="Q43" s="177">
        <f>+C43-15018.5</f>
        <v>24629.942000000003</v>
      </c>
      <c r="R43" s="1">
        <f>+(P43-G43)^2</f>
        <v>1.5380258640367825E-4</v>
      </c>
      <c r="S43" s="21">
        <f>S$17</f>
        <v>1</v>
      </c>
      <c r="T43" s="1">
        <f>S43*R43</f>
        <v>1.5380258640367825E-4</v>
      </c>
      <c r="U43" s="1">
        <f>+G43-P43</f>
        <v>1.2401717074811788E-2</v>
      </c>
      <c r="AZ43" s="1">
        <v>29955</v>
      </c>
      <c r="BA43" s="1">
        <v>0.11546740499761654</v>
      </c>
      <c r="BB43" s="1">
        <v>0.1</v>
      </c>
    </row>
    <row r="44" spans="1:54">
      <c r="A44" s="41" t="s">
        <v>62</v>
      </c>
      <c r="B44" s="42">
        <v>2</v>
      </c>
      <c r="C44" s="41">
        <v>39651.447</v>
      </c>
      <c r="D44" s="43" t="s">
        <v>63</v>
      </c>
      <c r="E44" s="44">
        <f>+(C44-C$7)/C$8</f>
        <v>335.50788822550777</v>
      </c>
      <c r="F44" s="1">
        <f>ROUND(2*E44,0)/2</f>
        <v>335.5</v>
      </c>
      <c r="G44" s="1">
        <f>+C44-(C$7+F44*C$8)</f>
        <v>2.7966804991592653E-3</v>
      </c>
      <c r="J44" s="1">
        <f>G44</f>
        <v>2.7966804991592653E-3</v>
      </c>
      <c r="P44" s="1">
        <f>+D$11+D$12*F44+D$13*F44^2</f>
        <v>-1.0364714108674672E-3</v>
      </c>
      <c r="Q44" s="177">
        <f>+C44-15018.5</f>
        <v>24632.947</v>
      </c>
      <c r="R44" s="1">
        <f>+(P44-G44)^2</f>
        <v>1.469305356534159E-5</v>
      </c>
      <c r="S44" s="21">
        <f>S$17</f>
        <v>1</v>
      </c>
      <c r="T44" s="1">
        <f>S44*R44</f>
        <v>1.469305356534159E-5</v>
      </c>
      <c r="U44" s="1">
        <f>+G44-P44</f>
        <v>3.8331519100267327E-3</v>
      </c>
      <c r="AZ44" s="1">
        <v>30070</v>
      </c>
      <c r="BA44" s="1">
        <v>0.11692736999248154</v>
      </c>
      <c r="BB44" s="1">
        <v>1</v>
      </c>
    </row>
    <row r="45" spans="1:54">
      <c r="A45" s="49" t="s">
        <v>60</v>
      </c>
      <c r="B45" s="42" t="s">
        <v>53</v>
      </c>
      <c r="C45" s="50">
        <v>39673.424700000003</v>
      </c>
      <c r="D45" s="48"/>
      <c r="E45" s="1">
        <f>+(C45-C$7)/C$8</f>
        <v>397.49746973256191</v>
      </c>
      <c r="F45" s="1">
        <f>ROUND(2*E45,0)/2</f>
        <v>397.5</v>
      </c>
      <c r="G45" s="1">
        <f>+C45-(C$7+F45*C$8)</f>
        <v>-8.9707749430090189E-4</v>
      </c>
      <c r="J45" s="1">
        <f>G45</f>
        <v>-8.9707749430090189E-4</v>
      </c>
      <c r="P45" s="1">
        <f>+D$11+D$12*F45+D$13*F45^2</f>
        <v>-1.1058278705669948E-3</v>
      </c>
      <c r="Q45" s="177">
        <f>+C45-15018.5</f>
        <v>24654.924700000003</v>
      </c>
      <c r="R45" s="1">
        <f>+(P45-G45)^2</f>
        <v>4.3576719591235357E-8</v>
      </c>
      <c r="S45" s="21">
        <f>S$17</f>
        <v>1</v>
      </c>
      <c r="T45" s="1">
        <f>S45*R45</f>
        <v>4.3576719591235357E-8</v>
      </c>
      <c r="U45" s="1">
        <f>+G45-P45</f>
        <v>2.0875037626609289E-4</v>
      </c>
      <c r="AZ45" s="1">
        <v>33134</v>
      </c>
      <c r="BA45" s="1">
        <v>0.14792939399922034</v>
      </c>
      <c r="BB45" s="1">
        <v>1</v>
      </c>
    </row>
    <row r="46" spans="1:54">
      <c r="A46" s="49" t="s">
        <v>60</v>
      </c>
      <c r="B46" s="42" t="s">
        <v>61</v>
      </c>
      <c r="C46" s="50">
        <v>39676.440699999999</v>
      </c>
      <c r="D46" s="48"/>
      <c r="E46" s="1">
        <f>+(C46-C$7)/C$8</f>
        <v>406.00430064867231</v>
      </c>
      <c r="F46" s="1">
        <f>ROUND(2*E46,0)/2</f>
        <v>406</v>
      </c>
      <c r="G46" s="1">
        <f>+C46-(C$7+F46*C$8)</f>
        <v>1.524745995993726E-3</v>
      </c>
      <c r="J46" s="1">
        <f>G46</f>
        <v>1.524745995993726E-3</v>
      </c>
      <c r="P46" s="1">
        <f>+D$11+D$12*F46+D$13*F46^2</f>
        <v>-1.1152336281081993E-3</v>
      </c>
      <c r="Q46" s="177">
        <f>+C46-15018.5</f>
        <v>24657.940699999999</v>
      </c>
      <c r="R46" s="1">
        <f>+(P46-G46)^2</f>
        <v>6.969492415673343E-6</v>
      </c>
      <c r="S46" s="21">
        <f>S$17</f>
        <v>1</v>
      </c>
      <c r="T46" s="1">
        <f>S46*R46</f>
        <v>6.969492415673343E-6</v>
      </c>
      <c r="U46" s="1">
        <f>+G46-P46</f>
        <v>2.6399796241019253E-3</v>
      </c>
      <c r="AZ46" s="1">
        <v>33133.5</v>
      </c>
      <c r="BA46" s="1">
        <v>0.14799869849957759</v>
      </c>
      <c r="BB46" s="1">
        <v>1</v>
      </c>
    </row>
    <row r="47" spans="1:54">
      <c r="A47" s="49" t="s">
        <v>60</v>
      </c>
      <c r="B47" s="42" t="s">
        <v>61</v>
      </c>
      <c r="C47" s="50">
        <v>39681.402300000002</v>
      </c>
      <c r="D47" s="48"/>
      <c r="E47" s="1">
        <f>+(C47-C$7)/C$8</f>
        <v>419.99882726453762</v>
      </c>
      <c r="F47" s="1">
        <f>ROUND(2*E47,0)/2</f>
        <v>420</v>
      </c>
      <c r="G47" s="1">
        <f>+C47-(C$7+F47*C$8)</f>
        <v>-4.1577999945729971E-4</v>
      </c>
      <c r="J47" s="1">
        <f>G47</f>
        <v>-4.1577999945729971E-4</v>
      </c>
      <c r="P47" s="1">
        <f>+D$11+D$12*F47+D$13*F47^2</f>
        <v>-1.1306714321081112E-3</v>
      </c>
      <c r="Q47" s="177">
        <f>+C47-15018.5</f>
        <v>24662.902300000002</v>
      </c>
      <c r="R47" s="1">
        <f>+(P47-G47)^2</f>
        <v>5.1106976047752971E-7</v>
      </c>
      <c r="S47" s="21">
        <f>S$17</f>
        <v>1</v>
      </c>
      <c r="T47" s="1">
        <f>S47*R47</f>
        <v>5.1106976047752971E-7</v>
      </c>
      <c r="U47" s="1">
        <f>+G47-P47</f>
        <v>7.148914326508115E-4</v>
      </c>
      <c r="AZ47" s="1">
        <v>32978</v>
      </c>
      <c r="BA47" s="1">
        <v>0.15125239800545387</v>
      </c>
      <c r="BB47" s="1">
        <v>0.1</v>
      </c>
    </row>
    <row r="48" spans="1:54">
      <c r="A48" s="41" t="s">
        <v>62</v>
      </c>
      <c r="B48" s="42">
        <v>2</v>
      </c>
      <c r="C48" s="41">
        <v>39701.400999999998</v>
      </c>
      <c r="D48" s="43" t="s">
        <v>63</v>
      </c>
      <c r="E48" s="44">
        <f>+(C48-C$7)/C$8</f>
        <v>476.40650612468812</v>
      </c>
      <c r="F48" s="1">
        <f>ROUND(2*E48,0)/2</f>
        <v>476.5</v>
      </c>
      <c r="G48" s="1">
        <f>+C48-(C$7+F48*C$8)</f>
        <v>-3.3147188500151969E-2</v>
      </c>
      <c r="J48" s="1">
        <f>G48</f>
        <v>-3.3147188500151969E-2</v>
      </c>
      <c r="P48" s="1">
        <f>+D$11+D$12*F48+D$13*F48^2</f>
        <v>-1.1922907513742212E-3</v>
      </c>
      <c r="Q48" s="177">
        <f>+C48-15018.5</f>
        <v>24682.900999999998</v>
      </c>
      <c r="R48" s="1">
        <f>+(P48-G48)^2</f>
        <v>1.0211154901348413E-3</v>
      </c>
      <c r="S48" s="21">
        <f>S$17</f>
        <v>1</v>
      </c>
      <c r="T48" s="1">
        <f>S48*R48</f>
        <v>1.0211154901348413E-3</v>
      </c>
      <c r="U48" s="1">
        <f>+G48-P48</f>
        <v>-3.1954897748777751E-2</v>
      </c>
      <c r="AZ48" s="1">
        <v>27920.5</v>
      </c>
      <c r="BA48" s="1">
        <v>0.1172674154950073</v>
      </c>
      <c r="BB48" s="1">
        <v>0.1</v>
      </c>
    </row>
    <row r="49" spans="1:54">
      <c r="A49" s="41" t="s">
        <v>62</v>
      </c>
      <c r="B49" s="42">
        <v>2</v>
      </c>
      <c r="C49" s="41">
        <v>39711.364999999998</v>
      </c>
      <c r="D49" s="43" t="s">
        <v>63</v>
      </c>
      <c r="E49" s="44">
        <f>+(C49-C$7)/C$8</f>
        <v>504.51063850142441</v>
      </c>
      <c r="F49" s="1">
        <f>ROUND(2*E49,0)/2</f>
        <v>504.5</v>
      </c>
      <c r="G49" s="1">
        <f>+C49-(C$7+F49*C$8)</f>
        <v>3.7717594968853518E-3</v>
      </c>
      <c r="J49" s="1">
        <f>G49</f>
        <v>3.7717594968853518E-3</v>
      </c>
      <c r="P49" s="1">
        <f>+D$11+D$12*F49+D$13*F49^2</f>
        <v>-1.2224219191698052E-3</v>
      </c>
      <c r="Q49" s="177">
        <f>+C49-15018.5</f>
        <v>24692.864999999998</v>
      </c>
      <c r="R49" s="1">
        <f>+(P49-G49)^2</f>
        <v>2.4941848016470691E-5</v>
      </c>
      <c r="S49" s="21">
        <f>S$17</f>
        <v>1</v>
      </c>
      <c r="T49" s="1">
        <f>S49*R49</f>
        <v>2.4941848016470691E-5</v>
      </c>
      <c r="U49" s="1">
        <f>+G49-P49</f>
        <v>4.9941814160551568E-3</v>
      </c>
      <c r="AZ49" s="1">
        <v>30067</v>
      </c>
      <c r="BA49" s="1">
        <v>0.11784319700382184</v>
      </c>
      <c r="BB49" s="1">
        <v>1</v>
      </c>
    </row>
    <row r="50" spans="1:54">
      <c r="A50" s="41" t="s">
        <v>62</v>
      </c>
      <c r="B50" s="42">
        <v>2</v>
      </c>
      <c r="C50" s="41">
        <v>39760.286</v>
      </c>
      <c r="D50" s="43" t="s">
        <v>63</v>
      </c>
      <c r="E50" s="44">
        <f>+(C50-C$7)/C$8</f>
        <v>642.49561040049923</v>
      </c>
      <c r="F50" s="1">
        <f>ROUND(2*E50,0)/2</f>
        <v>642.5</v>
      </c>
      <c r="G50" s="1">
        <f>+C50-(C$7+F50*C$8)</f>
        <v>-1.5562824992230162E-3</v>
      </c>
      <c r="J50" s="1">
        <f>G50</f>
        <v>-1.5562824992230162E-3</v>
      </c>
      <c r="P50" s="1">
        <f>+D$11+D$12*F50+D$13*F50^2</f>
        <v>-1.3669961226142351E-3</v>
      </c>
      <c r="Q50" s="177">
        <f>+C50-15018.5</f>
        <v>24741.786</v>
      </c>
      <c r="R50" s="1">
        <f>+(P50-G50)^2</f>
        <v>3.5829332369681332E-8</v>
      </c>
      <c r="S50" s="21">
        <f>S$17</f>
        <v>1</v>
      </c>
      <c r="T50" s="1">
        <f>S50*R50</f>
        <v>3.5829332369681332E-8</v>
      </c>
      <c r="U50" s="1">
        <f>+G50-P50</f>
        <v>-1.8928637660878115E-4</v>
      </c>
      <c r="AZ50" s="1">
        <v>30070</v>
      </c>
      <c r="BA50" s="1">
        <v>0.11802736999379704</v>
      </c>
      <c r="BB50" s="1">
        <v>1</v>
      </c>
    </row>
    <row r="51" spans="1:54">
      <c r="A51" s="41" t="s">
        <v>62</v>
      </c>
      <c r="B51" s="42">
        <v>1</v>
      </c>
      <c r="C51" s="41">
        <v>39944.455000000002</v>
      </c>
      <c r="D51" s="43" t="s">
        <v>63</v>
      </c>
      <c r="E51" s="44">
        <f>+(C51-C$7)/C$8</f>
        <v>1161.9566657689477</v>
      </c>
      <c r="F51" s="1">
        <f>ROUND(2*E51,0)/2</f>
        <v>1162</v>
      </c>
      <c r="G51" s="1">
        <f>+C51-(C$7+F51*C$8)</f>
        <v>-1.5363657999841962E-2</v>
      </c>
      <c r="J51" s="1">
        <f>G51</f>
        <v>-1.5363657999841962E-2</v>
      </c>
      <c r="P51" s="1">
        <f>+D$11+D$12*F51+D$13*F51^2</f>
        <v>-1.852654946995479E-3</v>
      </c>
      <c r="Q51" s="177">
        <f>+C51-15018.5</f>
        <v>24925.955000000002</v>
      </c>
      <c r="R51" s="1">
        <f>+(P51-G51)^2</f>
        <v>1.8254720349402699E-4</v>
      </c>
      <c r="S51" s="21">
        <f>S$17</f>
        <v>1</v>
      </c>
      <c r="T51" s="1">
        <f>S51*R51</f>
        <v>1.8254720349402699E-4</v>
      </c>
      <c r="U51" s="1">
        <f>+G51-P51</f>
        <v>-1.3511003052846483E-2</v>
      </c>
      <c r="AZ51" s="1">
        <v>30075.5</v>
      </c>
      <c r="BA51" s="1">
        <v>0.11926502050482668</v>
      </c>
      <c r="BB51" s="1">
        <v>0.5</v>
      </c>
    </row>
    <row r="52" spans="1:54">
      <c r="A52" s="41" t="s">
        <v>62</v>
      </c>
      <c r="B52" s="42">
        <v>2</v>
      </c>
      <c r="C52" s="41">
        <v>39969.468999999997</v>
      </c>
      <c r="D52" s="43" t="s">
        <v>63</v>
      </c>
      <c r="E52" s="44">
        <f>+(C52-C$7)/C$8</f>
        <v>1232.510335707884</v>
      </c>
      <c r="F52" s="1">
        <f>ROUND(2*E52,0)/2</f>
        <v>1232.5</v>
      </c>
      <c r="G52" s="1">
        <f>+C52-(C$7+F52*C$8)</f>
        <v>3.6644074934883974E-3</v>
      </c>
      <c r="J52" s="1">
        <f>G52</f>
        <v>3.6644074934883974E-3</v>
      </c>
      <c r="P52" s="1">
        <f>+D$11+D$12*F52+D$13*F52^2</f>
        <v>-1.9114276582773747E-3</v>
      </c>
      <c r="Q52" s="177">
        <f>+C52-15018.5</f>
        <v>24950.968999999997</v>
      </c>
      <c r="R52" s="1">
        <f>+(P52-G52)^2</f>
        <v>3.108993763966683E-5</v>
      </c>
      <c r="S52" s="21">
        <f>S$17</f>
        <v>1</v>
      </c>
      <c r="T52" s="1">
        <f>S52*R52</f>
        <v>3.108993763966683E-5</v>
      </c>
      <c r="U52" s="1">
        <f>+G52-P52</f>
        <v>5.5758351517657722E-3</v>
      </c>
      <c r="AZ52" s="1">
        <v>30075</v>
      </c>
      <c r="BA52" s="1">
        <v>0.11933432499790797</v>
      </c>
      <c r="BB52" s="1">
        <v>1</v>
      </c>
    </row>
    <row r="53" spans="1:54">
      <c r="A53" s="41" t="s">
        <v>62</v>
      </c>
      <c r="B53" s="42">
        <v>2</v>
      </c>
      <c r="C53" s="41">
        <v>40007.415000000001</v>
      </c>
      <c r="D53" s="43" t="s">
        <v>63</v>
      </c>
      <c r="E53" s="44">
        <f>+(C53-C$7)/C$8</f>
        <v>1339.5395817102667</v>
      </c>
      <c r="F53" s="1">
        <f>ROUND(2*E53,0)/2</f>
        <v>1339.5</v>
      </c>
      <c r="G53" s="1">
        <f>+C53-(C$7+F53*C$8)</f>
        <v>1.4033244500751607E-2</v>
      </c>
      <c r="J53" s="1">
        <f>G53</f>
        <v>1.4033244500751607E-2</v>
      </c>
      <c r="P53" s="1">
        <f>+D$11+D$12*F53+D$13*F53^2</f>
        <v>-1.9973710110056352E-3</v>
      </c>
      <c r="Q53" s="177">
        <f>+C53-15018.5</f>
        <v>24988.915000000001</v>
      </c>
      <c r="R53" s="1">
        <f>+(P53-G53)^2</f>
        <v>2.5698063368579191E-4</v>
      </c>
      <c r="S53" s="21">
        <f>S$17</f>
        <v>1</v>
      </c>
      <c r="T53" s="1">
        <f>S53*R53</f>
        <v>2.5698063368579191E-4</v>
      </c>
      <c r="U53" s="1">
        <f>+G53-P53</f>
        <v>1.6030615511757242E-2</v>
      </c>
      <c r="AZ53" s="1">
        <v>30075</v>
      </c>
      <c r="BA53" s="1">
        <v>0.11993432499730261</v>
      </c>
      <c r="BB53" s="1">
        <v>0.5</v>
      </c>
    </row>
    <row r="54" spans="1:54">
      <c r="A54" s="41" t="s">
        <v>62</v>
      </c>
      <c r="B54" s="42">
        <v>1</v>
      </c>
      <c r="C54" s="41">
        <v>40021.411</v>
      </c>
      <c r="D54" s="43" t="s">
        <v>63</v>
      </c>
      <c r="E54" s="44">
        <f>+(C54-C$7)/C$8</f>
        <v>1379.0162413594819</v>
      </c>
      <c r="F54" s="1">
        <f>ROUND(2*E54,0)/2</f>
        <v>1379</v>
      </c>
      <c r="G54" s="1">
        <f>+C54-(C$7+F54*C$8)</f>
        <v>5.7581889996072277E-3</v>
      </c>
      <c r="J54" s="1">
        <f>G54</f>
        <v>5.7581889996072277E-3</v>
      </c>
      <c r="P54" s="1">
        <f>+D$11+D$12*F54+D$13*F54^2</f>
        <v>-2.0281051614805786E-3</v>
      </c>
      <c r="Q54" s="177">
        <f>+C54-15018.5</f>
        <v>25002.911</v>
      </c>
      <c r="R54" s="1">
        <f>+(P54-G54)^2</f>
        <v>6.0626376762990068E-5</v>
      </c>
      <c r="S54" s="21">
        <f>S$17</f>
        <v>1</v>
      </c>
      <c r="T54" s="1">
        <f>S54*R54</f>
        <v>6.0626376762990068E-5</v>
      </c>
      <c r="U54" s="1">
        <f>+G54-P54</f>
        <v>7.7862941610878063E-3</v>
      </c>
      <c r="AZ54" s="1">
        <v>30984</v>
      </c>
      <c r="BA54" s="1">
        <v>0.1202387439989252</v>
      </c>
      <c r="BB54" s="1">
        <v>0.1</v>
      </c>
    </row>
    <row r="55" spans="1:54">
      <c r="A55" s="41" t="s">
        <v>62</v>
      </c>
      <c r="B55" s="42">
        <v>1</v>
      </c>
      <c r="C55" s="41">
        <v>40093.385000000002</v>
      </c>
      <c r="D55" s="43" t="s">
        <v>63</v>
      </c>
      <c r="E55" s="44">
        <f>+(C55-C$7)/C$8</f>
        <v>1582.023750761658</v>
      </c>
      <c r="F55" s="1">
        <f>ROUND(2*E55,0)/2</f>
        <v>1582</v>
      </c>
      <c r="G55" s="1">
        <f>+C55-(C$7+F55*C$8)</f>
        <v>8.4205620005377568E-3</v>
      </c>
      <c r="J55" s="1">
        <f>G55</f>
        <v>8.4205620005377568E-3</v>
      </c>
      <c r="P55" s="1">
        <f>+D$11+D$12*F55+D$13*F55^2</f>
        <v>-2.1776113594059359E-3</v>
      </c>
      <c r="Q55" s="177">
        <f>+C55-15018.5</f>
        <v>25074.885000000002</v>
      </c>
      <c r="R55" s="1">
        <f>+(P55-G55)^2</f>
        <v>1.1232127856742016E-4</v>
      </c>
      <c r="S55" s="21">
        <f>S$17</f>
        <v>1</v>
      </c>
      <c r="T55" s="1">
        <f>S55*R55</f>
        <v>1.1232127856742016E-4</v>
      </c>
      <c r="U55" s="1">
        <f>+G55-P55</f>
        <v>1.0598173359943692E-2</v>
      </c>
      <c r="AZ55" s="1">
        <v>30183</v>
      </c>
      <c r="BA55" s="1">
        <v>0.12066455300373491</v>
      </c>
      <c r="BB55" s="1">
        <v>0.1</v>
      </c>
    </row>
    <row r="56" spans="1:54">
      <c r="A56" s="44" t="s">
        <v>64</v>
      </c>
      <c r="B56" s="47"/>
      <c r="C56" s="48">
        <v>40714.701800000003</v>
      </c>
      <c r="D56" s="48"/>
      <c r="E56" s="1">
        <f>+(C56-C$7)/C$8</f>
        <v>3334.4895872821608</v>
      </c>
      <c r="F56" s="1">
        <f>ROUND(2*E56,0)/2</f>
        <v>3334.5</v>
      </c>
      <c r="G56" s="1">
        <f>+C56-(C$7+F56*C$8)</f>
        <v>-3.6917104953317903E-3</v>
      </c>
      <c r="J56" s="1">
        <f>G56</f>
        <v>-3.6917104953317903E-3</v>
      </c>
      <c r="P56" s="1">
        <f>+D$11+D$12*F56+D$13*F56^2</f>
        <v>-2.8804634306941624E-3</v>
      </c>
      <c r="Q56" s="177">
        <f>+C56-15018.5</f>
        <v>25696.201800000003</v>
      </c>
      <c r="R56" s="1">
        <f>+(P56-G56)^2</f>
        <v>6.5812179988316757E-7</v>
      </c>
      <c r="S56" s="21">
        <f>S$17</f>
        <v>1</v>
      </c>
      <c r="T56" s="1">
        <f>S56*R56</f>
        <v>6.5812179988316757E-7</v>
      </c>
      <c r="U56" s="1">
        <f>+G56-P56</f>
        <v>-8.112470646376279E-4</v>
      </c>
      <c r="AZ56" s="1">
        <v>13584.5</v>
      </c>
      <c r="BA56" s="1">
        <v>4.7660394993727095E-3</v>
      </c>
      <c r="BB56" s="1">
        <v>0.1</v>
      </c>
    </row>
    <row r="57" spans="1:54">
      <c r="A57" s="44" t="s">
        <v>64</v>
      </c>
      <c r="B57" s="47"/>
      <c r="C57" s="48">
        <v>40714.878799999999</v>
      </c>
      <c r="D57" s="48"/>
      <c r="E57" s="1">
        <f>+(C57-C$7)/C$8</f>
        <v>3334.9888276906886</v>
      </c>
      <c r="F57" s="1">
        <f>ROUND(2*E57,0)/2</f>
        <v>3335</v>
      </c>
      <c r="G57" s="1">
        <f>+C57-(C$7+F57*C$8)</f>
        <v>-3.9610150051885284E-3</v>
      </c>
      <c r="J57" s="1">
        <f>G57</f>
        <v>-3.9610150051885284E-3</v>
      </c>
      <c r="P57" s="1">
        <f>+D$11+D$12*F57+D$13*F57^2</f>
        <v>-2.8805136130566631E-3</v>
      </c>
      <c r="Q57" s="177">
        <f>+C57-15018.5</f>
        <v>25696.378799999999</v>
      </c>
      <c r="R57" s="1">
        <f>+(P57-G57)^2</f>
        <v>1.167483258398899E-6</v>
      </c>
      <c r="S57" s="21">
        <f>S$17</f>
        <v>1</v>
      </c>
      <c r="T57" s="1">
        <f>S57*R57</f>
        <v>1.167483258398899E-6</v>
      </c>
      <c r="U57" s="1">
        <f>+G57-P57</f>
        <v>-1.0805013921318654E-3</v>
      </c>
      <c r="AZ57" s="1">
        <v>1379</v>
      </c>
      <c r="BA57" s="1">
        <v>5.7581889996072277E-3</v>
      </c>
      <c r="BB57" s="1">
        <v>1</v>
      </c>
    </row>
    <row r="58" spans="1:54">
      <c r="A58" s="44" t="s">
        <v>64</v>
      </c>
      <c r="B58" s="47"/>
      <c r="C58" s="48">
        <v>40717.7163</v>
      </c>
      <c r="D58" s="48"/>
      <c r="E58" s="1">
        <f>+(C58-C$7)/C$8</f>
        <v>3342.9921873473559</v>
      </c>
      <c r="F58" s="1">
        <f>ROUND(2*E58,0)/2</f>
        <v>3343</v>
      </c>
      <c r="G58" s="1">
        <f>+C58-(C$7+F58*C$8)</f>
        <v>-2.7698870035237633E-3</v>
      </c>
      <c r="J58" s="1">
        <f>G58</f>
        <v>-2.7698870035237633E-3</v>
      </c>
      <c r="P58" s="1">
        <f>+D$11+D$12*F58+D$13*F58^2</f>
        <v>-2.8813048668165954E-3</v>
      </c>
      <c r="Q58" s="177">
        <f>+C58-15018.5</f>
        <v>25699.2163</v>
      </c>
      <c r="R58" s="1">
        <f>+(P58-G58)^2</f>
        <v>1.2413940260740228E-8</v>
      </c>
      <c r="S58" s="21">
        <f>S$17</f>
        <v>1</v>
      </c>
      <c r="T58" s="1">
        <f>S58*R58</f>
        <v>1.2413940260740228E-8</v>
      </c>
      <c r="U58" s="1">
        <f>+G58-P58</f>
        <v>1.1141786329283213E-4</v>
      </c>
      <c r="AZ58" s="1">
        <v>10248</v>
      </c>
      <c r="BA58" s="1">
        <v>5.8349679966340773E-3</v>
      </c>
      <c r="BB58" s="1">
        <v>0.1</v>
      </c>
    </row>
    <row r="59" spans="1:54">
      <c r="A59" s="44" t="s">
        <v>64</v>
      </c>
      <c r="B59" s="47"/>
      <c r="C59" s="48">
        <v>40717.895100000002</v>
      </c>
      <c r="D59" s="48"/>
      <c r="E59" s="1">
        <f>+(C59-C$7)/C$8</f>
        <v>3343.4965047770029</v>
      </c>
      <c r="F59" s="1">
        <f>ROUND(2*E59,0)/2</f>
        <v>3343.5</v>
      </c>
      <c r="G59" s="1">
        <f>+C59-(C$7+F59*C$8)</f>
        <v>-1.2391915006446652E-3</v>
      </c>
      <c r="J59" s="1">
        <f>G59</f>
        <v>-1.2391915006446652E-3</v>
      </c>
      <c r="P59" s="1">
        <f>+D$11+D$12*F59+D$13*F59^2</f>
        <v>-2.8813535911740868E-3</v>
      </c>
      <c r="Q59" s="177">
        <f>+C59-15018.5</f>
        <v>25699.395100000002</v>
      </c>
      <c r="R59" s="1">
        <f>+(P59-G59)^2</f>
        <v>2.6966963315719601E-6</v>
      </c>
      <c r="S59" s="21">
        <f>S$17</f>
        <v>1</v>
      </c>
      <c r="T59" s="1">
        <f>S59*R59</f>
        <v>2.6966963315719601E-6</v>
      </c>
      <c r="U59" s="1">
        <f>+G59-P59</f>
        <v>1.6421620905294216E-3</v>
      </c>
      <c r="AZ59" s="1">
        <v>16597</v>
      </c>
      <c r="BA59" s="1">
        <v>6.2064269950496964E-3</v>
      </c>
      <c r="BB59" s="1">
        <v>0.1</v>
      </c>
    </row>
    <row r="60" spans="1:54">
      <c r="A60" s="44" t="s">
        <v>64</v>
      </c>
      <c r="B60" s="47"/>
      <c r="C60" s="48">
        <v>40718.779600000002</v>
      </c>
      <c r="D60" s="48"/>
      <c r="E60" s="1">
        <f>+(C60-C$7)/C$8</f>
        <v>3345.9912965360581</v>
      </c>
      <c r="F60" s="1">
        <f>ROUND(2*E60,0)/2</f>
        <v>3346</v>
      </c>
      <c r="G60" s="1">
        <f>+C60-(C$7+F60*C$8)</f>
        <v>-3.0857140009175055E-3</v>
      </c>
      <c r="J60" s="1">
        <f>G60</f>
        <v>-3.0857140009175055E-3</v>
      </c>
      <c r="P60" s="1">
        <f>+D$11+D$12*F60+D$13*F60^2</f>
        <v>-2.8815959264865379E-3</v>
      </c>
      <c r="Q60" s="177">
        <f>+C60-15018.5</f>
        <v>25700.279600000002</v>
      </c>
      <c r="R60" s="1">
        <f>+(P60-G60)^2</f>
        <v>4.166418830940601E-8</v>
      </c>
      <c r="S60" s="21">
        <f>S$17</f>
        <v>1</v>
      </c>
      <c r="T60" s="1">
        <f>S60*R60</f>
        <v>4.166418830940601E-8</v>
      </c>
      <c r="U60" s="1">
        <f>+G60-P60</f>
        <v>-2.0411807443096756E-4</v>
      </c>
      <c r="AZ60" s="1">
        <v>15577.5</v>
      </c>
      <c r="BA60" s="1">
        <v>6.3183024976751767E-3</v>
      </c>
      <c r="BB60" s="1">
        <v>0.1</v>
      </c>
    </row>
    <row r="61" spans="1:54">
      <c r="A61" s="44" t="s">
        <v>64</v>
      </c>
      <c r="B61" s="47"/>
      <c r="C61" s="48">
        <v>41395.770100000002</v>
      </c>
      <c r="D61" s="48"/>
      <c r="E61" s="1">
        <f>+(C61-C$7)/C$8</f>
        <v>5255.4885496264824</v>
      </c>
      <c r="F61" s="1">
        <f>ROUND(2*E61,0)/2</f>
        <v>5255.5</v>
      </c>
      <c r="G61" s="1">
        <f>+C61-(C$7+F61*C$8)</f>
        <v>-4.0595995014882647E-3</v>
      </c>
      <c r="J61" s="1">
        <f>G61</f>
        <v>-4.0595995014882647E-3</v>
      </c>
      <c r="P61" s="1">
        <f>+D$11+D$12*F61+D$13*F61^2</f>
        <v>-2.4404417796501082E-3</v>
      </c>
      <c r="Q61" s="177">
        <f>+C61-15018.5</f>
        <v>26377.270100000002</v>
      </c>
      <c r="R61" s="1">
        <f>+(P61-G61)^2</f>
        <v>2.6216717281881292E-6</v>
      </c>
      <c r="S61" s="21">
        <f>S$17</f>
        <v>1</v>
      </c>
      <c r="T61" s="1">
        <f>S61*R61</f>
        <v>2.6216717281881292E-6</v>
      </c>
      <c r="U61" s="1">
        <f>+G61-P61</f>
        <v>-1.6191577218381565E-3</v>
      </c>
      <c r="AZ61" s="1">
        <v>15713</v>
      </c>
      <c r="BA61" s="1">
        <v>6.3367830007337034E-3</v>
      </c>
      <c r="BB61" s="1">
        <v>0.1</v>
      </c>
    </row>
    <row r="62" spans="1:54">
      <c r="A62" s="44" t="s">
        <v>64</v>
      </c>
      <c r="B62" s="47"/>
      <c r="C62" s="48">
        <v>41395.948299999996</v>
      </c>
      <c r="D62" s="48"/>
      <c r="E62" s="1">
        <f>+(C62-C$7)/C$8</f>
        <v>5255.9911747157421</v>
      </c>
      <c r="F62" s="1">
        <f>ROUND(2*E62,0)/2</f>
        <v>5256</v>
      </c>
      <c r="G62" s="1">
        <f>+C62-(C$7+F62*C$8)</f>
        <v>-3.1289040052797645E-3</v>
      </c>
      <c r="J62" s="1">
        <f>G62</f>
        <v>-3.1289040052797645E-3</v>
      </c>
      <c r="P62" s="1">
        <f>+D$11+D$12*F62+D$13*F62^2</f>
        <v>-2.4401624528807321E-3</v>
      </c>
      <c r="Q62" s="177">
        <f>+C62-15018.5</f>
        <v>26377.448299999996</v>
      </c>
      <c r="R62" s="1">
        <f>+(P62-G62)^2</f>
        <v>4.7436492600102914E-7</v>
      </c>
      <c r="S62" s="21">
        <f>S$17</f>
        <v>1</v>
      </c>
      <c r="T62" s="1">
        <f>S62*R62</f>
        <v>4.7436492600102914E-7</v>
      </c>
      <c r="U62" s="1">
        <f>+G62-P62</f>
        <v>-6.8874155239903243E-4</v>
      </c>
      <c r="AZ62" s="1">
        <v>15707.5</v>
      </c>
      <c r="BA62" s="1">
        <v>8.2991324961767532E-3</v>
      </c>
      <c r="BB62" s="1">
        <v>0.1</v>
      </c>
    </row>
    <row r="63" spans="1:54">
      <c r="A63" s="44" t="s">
        <v>65</v>
      </c>
      <c r="B63" s="47" t="s">
        <v>53</v>
      </c>
      <c r="C63" s="48">
        <v>42464.341</v>
      </c>
      <c r="D63" s="48"/>
      <c r="E63" s="1">
        <f>+(C63-C$7)/C$8</f>
        <v>8269.4646663997009</v>
      </c>
      <c r="F63" s="1">
        <f>ROUND(2*E63,0)/2</f>
        <v>8269.5</v>
      </c>
      <c r="G63" s="1">
        <f>+C63-(C$7+F63*C$8)</f>
        <v>-1.2527125501947012E-2</v>
      </c>
      <c r="I63" s="1">
        <f>G63</f>
        <v>-1.2527125501947012E-2</v>
      </c>
      <c r="P63" s="1">
        <f>+D$11+D$12*F63+D$13*F63^2</f>
        <v>8.0129363919403777E-4</v>
      </c>
      <c r="Q63" s="177">
        <f>+C63-15018.5</f>
        <v>27445.841</v>
      </c>
      <c r="R63" s="1">
        <f>+(P63-G63)^2</f>
        <v>1.7764675680193511E-4</v>
      </c>
      <c r="S63" s="46">
        <f>S$16</f>
        <v>0.1</v>
      </c>
      <c r="T63" s="1">
        <f>S63*R63</f>
        <v>1.7764675680193513E-5</v>
      </c>
      <c r="U63" s="1">
        <f>+G63-P63</f>
        <v>-1.332841914114105E-2</v>
      </c>
      <c r="AZ63" s="1">
        <v>25670.5</v>
      </c>
      <c r="BA63" s="1">
        <v>7.1137665494461544E-2</v>
      </c>
      <c r="BB63" s="1">
        <v>0.1</v>
      </c>
    </row>
    <row r="64" spans="1:54">
      <c r="A64" s="44" t="s">
        <v>66</v>
      </c>
      <c r="B64" s="47"/>
      <c r="C64" s="48">
        <v>42568.409</v>
      </c>
      <c r="D64" s="48"/>
      <c r="E64" s="1">
        <f>+(C64-C$7)/C$8</f>
        <v>8562.9954620823773</v>
      </c>
      <c r="F64" s="1">
        <f>ROUND(2*E64,0)/2</f>
        <v>8563</v>
      </c>
      <c r="G64" s="1">
        <f>+C64-(C$7+F64*C$8)</f>
        <v>-1.6088670017779805E-3</v>
      </c>
      <c r="I64" s="1">
        <f>G64</f>
        <v>-1.6088670017779805E-3</v>
      </c>
      <c r="P64" s="1">
        <f>+D$11+D$12*F64+D$13*F64^2</f>
        <v>1.2834832262853067E-3</v>
      </c>
      <c r="Q64" s="177">
        <f>+C64-15018.5</f>
        <v>27549.909</v>
      </c>
      <c r="R64" s="1">
        <f>+(P64-G64)^2</f>
        <v>8.3656898417777483E-6</v>
      </c>
      <c r="S64" s="46">
        <f>S$16</f>
        <v>0.1</v>
      </c>
      <c r="T64" s="1">
        <f>S64*R64</f>
        <v>8.3656898417777485E-7</v>
      </c>
      <c r="U64" s="1">
        <f>+G64-P64</f>
        <v>-2.8923502280632871E-3</v>
      </c>
      <c r="AZ64" s="1">
        <v>26030.5</v>
      </c>
      <c r="BA64" s="1">
        <v>7.2238425498653669E-2</v>
      </c>
      <c r="BB64" s="1">
        <v>0.1</v>
      </c>
    </row>
    <row r="65" spans="1:54">
      <c r="A65" s="44" t="s">
        <v>67</v>
      </c>
      <c r="B65" s="47"/>
      <c r="C65" s="48">
        <v>43144.87</v>
      </c>
      <c r="D65" s="48"/>
      <c r="E65" s="1">
        <f>+(C65-C$7)/C$8</f>
        <v>10188.942496809992</v>
      </c>
      <c r="F65" s="1">
        <f>ROUND(2*E65,0)/2</f>
        <v>10189</v>
      </c>
      <c r="G65" s="1">
        <f>+C65-(C$7+F65*C$8)</f>
        <v>-2.0387101001688279E-2</v>
      </c>
      <c r="I65" s="1">
        <f>G65</f>
        <v>-2.0387101001688279E-2</v>
      </c>
      <c r="P65" s="1">
        <f>+D$11+D$12*F65+D$13*F65^2</f>
        <v>4.4901934544764877E-3</v>
      </c>
      <c r="Q65" s="177">
        <f>+C65-15018.5</f>
        <v>28126.370000000003</v>
      </c>
      <c r="R65" s="1">
        <f>+(P65-G65)^2</f>
        <v>6.1887977945872621E-4</v>
      </c>
      <c r="S65" s="46">
        <f>S$16</f>
        <v>0.1</v>
      </c>
      <c r="T65" s="1">
        <f>S65*R65</f>
        <v>6.1887977945872624E-5</v>
      </c>
      <c r="U65" s="1">
        <f>+G65-P65</f>
        <v>-2.4877294456164767E-2</v>
      </c>
      <c r="AZ65" s="1">
        <v>44229.5</v>
      </c>
      <c r="BA65" s="1">
        <v>0.27929323450371157</v>
      </c>
      <c r="BB65" s="1">
        <v>1</v>
      </c>
    </row>
    <row r="66" spans="1:54">
      <c r="A66" s="44" t="s">
        <v>67</v>
      </c>
      <c r="B66" s="47"/>
      <c r="C66" s="48">
        <v>43165.807999999997</v>
      </c>
      <c r="D66" s="48"/>
      <c r="E66" s="1">
        <f>+(C66-C$7)/C$8</f>
        <v>10247.99953451613</v>
      </c>
      <c r="F66" s="1">
        <f>ROUND(2*E66,0)/2</f>
        <v>10248</v>
      </c>
      <c r="G66" s="1">
        <f>+C66-(C$7+F66*C$8)</f>
        <v>-1.650320045882836E-4</v>
      </c>
      <c r="I66" s="1">
        <f>G66</f>
        <v>-1.650320045882836E-4</v>
      </c>
      <c r="P66" s="1">
        <f>+D$11+D$12*F66+D$13*F66^2</f>
        <v>4.6236027537199572E-3</v>
      </c>
      <c r="Q66" s="177">
        <f>+C66-15018.5</f>
        <v>28147.307999999997</v>
      </c>
      <c r="R66" s="1">
        <f>+(P66-G66)^2</f>
        <v>2.2931022848477824E-5</v>
      </c>
      <c r="S66" s="46">
        <f>S$16</f>
        <v>0.1</v>
      </c>
      <c r="T66" s="1">
        <f>S66*R66</f>
        <v>2.2931022848477825E-6</v>
      </c>
      <c r="U66" s="1">
        <f>+G66-P66</f>
        <v>-4.7886347583082408E-3</v>
      </c>
      <c r="AZ66" s="1">
        <v>44361.5</v>
      </c>
      <c r="BA66" s="1">
        <v>0.28039684650138952</v>
      </c>
      <c r="BB66" s="1">
        <v>1</v>
      </c>
    </row>
    <row r="67" spans="1:54">
      <c r="A67" s="44" t="s">
        <v>67</v>
      </c>
      <c r="B67" s="47"/>
      <c r="C67" s="48">
        <v>43165.813999999998</v>
      </c>
      <c r="D67" s="48"/>
      <c r="E67" s="1">
        <f>+(C67-C$7)/C$8</f>
        <v>10248.016457919812</v>
      </c>
      <c r="F67" s="1">
        <f>ROUND(2*E67,0)/2</f>
        <v>10248</v>
      </c>
      <c r="G67" s="1">
        <f>+C67-(C$7+F67*C$8)</f>
        <v>5.8349679966340773E-3</v>
      </c>
      <c r="I67" s="1">
        <f>G67</f>
        <v>5.8349679966340773E-3</v>
      </c>
      <c r="P67" s="1">
        <f>+D$11+D$12*F67+D$13*F67^2</f>
        <v>4.6236027537199572E-3</v>
      </c>
      <c r="Q67" s="177">
        <f>+C67-15018.5</f>
        <v>28147.313999999998</v>
      </c>
      <c r="R67" s="1">
        <f>+(P67-G67)^2</f>
        <v>1.4674057517403851E-6</v>
      </c>
      <c r="S67" s="46">
        <f>S$16</f>
        <v>0.1</v>
      </c>
      <c r="T67" s="1">
        <f>S67*R67</f>
        <v>1.4674057517403851E-7</v>
      </c>
      <c r="U67" s="1">
        <f>+G67-P67</f>
        <v>1.2113652429141201E-3</v>
      </c>
      <c r="AZ67" s="1">
        <v>44238</v>
      </c>
      <c r="BA67" s="1">
        <v>0.28051505799521692</v>
      </c>
      <c r="BB67" s="1">
        <v>1</v>
      </c>
    </row>
    <row r="68" spans="1:54">
      <c r="A68" s="44" t="s">
        <v>67</v>
      </c>
      <c r="B68" s="47" t="s">
        <v>53</v>
      </c>
      <c r="C68" s="48">
        <v>43175.911999999997</v>
      </c>
      <c r="D68" s="48"/>
      <c r="E68" s="1">
        <f>+(C68-C$7)/C$8</f>
        <v>10276.498546312048</v>
      </c>
      <c r="F68" s="1">
        <f>ROUND(2*E68,0)/2</f>
        <v>10276.5</v>
      </c>
      <c r="G68" s="1">
        <f>+C68-(C$7+F68*C$8)</f>
        <v>-5.1538850675569847E-4</v>
      </c>
      <c r="I68" s="1">
        <f>G68</f>
        <v>-5.1538850675569847E-4</v>
      </c>
      <c r="P68" s="1">
        <f>+D$11+D$12*F68+D$13*F68^2</f>
        <v>4.6884739817181793E-3</v>
      </c>
      <c r="Q68" s="177">
        <f>+C68-15018.5</f>
        <v>28157.411999999997</v>
      </c>
      <c r="R68" s="1">
        <f>+(P68-G68)^2</f>
        <v>2.708018479894554E-5</v>
      </c>
      <c r="S68" s="46">
        <f>S$16</f>
        <v>0.1</v>
      </c>
      <c r="T68" s="1">
        <f>S68*R68</f>
        <v>2.708018479894554E-6</v>
      </c>
      <c r="U68" s="1">
        <f>+G68-P68</f>
        <v>-5.2038624884738777E-3</v>
      </c>
      <c r="AZ68" s="1">
        <v>44381.5</v>
      </c>
      <c r="BA68" s="1">
        <v>0.281824666497414</v>
      </c>
      <c r="BB68" s="1">
        <v>1</v>
      </c>
    </row>
    <row r="69" spans="1:54">
      <c r="A69" s="44" t="s">
        <v>67</v>
      </c>
      <c r="B69" s="47"/>
      <c r="C69" s="48">
        <v>43184.951999999997</v>
      </c>
      <c r="D69" s="48"/>
      <c r="E69" s="1">
        <f>+(C69-C$7)/C$8</f>
        <v>10301.996474522177</v>
      </c>
      <c r="F69" s="1">
        <f>ROUND(2*E69,0)/2</f>
        <v>10302</v>
      </c>
      <c r="G69" s="1">
        <f>+C69-(C$7+F69*C$8)</f>
        <v>-1.2499180011218414E-3</v>
      </c>
      <c r="I69" s="1">
        <f>G69</f>
        <v>-1.2499180011218414E-3</v>
      </c>
      <c r="P69" s="1">
        <f>+D$11+D$12*F69+D$13*F69^2</f>
        <v>4.7467528562121462E-3</v>
      </c>
      <c r="Q69" s="177">
        <f>+C69-15018.5</f>
        <v>28166.451999999997</v>
      </c>
      <c r="R69" s="1">
        <f>+(P69-G69)^2</f>
        <v>3.596006137119874E-5</v>
      </c>
      <c r="S69" s="46">
        <f>S$16</f>
        <v>0.1</v>
      </c>
      <c r="T69" s="1">
        <f>S69*R69</f>
        <v>3.5960061371198743E-6</v>
      </c>
      <c r="U69" s="1">
        <f>+G69-P69</f>
        <v>-5.9966708573339876E-3</v>
      </c>
      <c r="AZ69" s="1">
        <v>44367</v>
      </c>
      <c r="BA69" s="1">
        <v>0.28303449699888006</v>
      </c>
      <c r="BB69" s="1">
        <v>1</v>
      </c>
    </row>
    <row r="70" spans="1:54">
      <c r="A70" s="44" t="s">
        <v>67</v>
      </c>
      <c r="B70" s="47" t="s">
        <v>53</v>
      </c>
      <c r="C70" s="48">
        <v>43185.843000000001</v>
      </c>
      <c r="D70" s="48"/>
      <c r="E70" s="1">
        <f>+(C70-C$7)/C$8</f>
        <v>10304.50959996856</v>
      </c>
      <c r="F70" s="1">
        <f>ROUND(2*E70,0)/2</f>
        <v>10304.5</v>
      </c>
      <c r="G70" s="1">
        <f>+C70-(C$7+F70*C$8)</f>
        <v>3.4035595017485321E-3</v>
      </c>
      <c r="I70" s="1">
        <f>G70</f>
        <v>3.4035595017485321E-3</v>
      </c>
      <c r="P70" s="1">
        <f>+D$11+D$12*F70+D$13*F70^2</f>
        <v>4.7524784784586799E-3</v>
      </c>
      <c r="Q70" s="177">
        <f>+C70-15018.5</f>
        <v>28167.343000000001</v>
      </c>
      <c r="R70" s="1">
        <f>+(P70-G70)^2</f>
        <v>1.8195824057287523E-6</v>
      </c>
      <c r="S70" s="46">
        <f>S$16</f>
        <v>0.1</v>
      </c>
      <c r="T70" s="1">
        <f>S70*R70</f>
        <v>1.8195824057287524E-7</v>
      </c>
      <c r="U70" s="1">
        <f>+G70-P70</f>
        <v>-1.3489189767101478E-3</v>
      </c>
      <c r="AZ70" s="1">
        <v>44504.5</v>
      </c>
      <c r="BA70" s="1">
        <v>0.28337575949262828</v>
      </c>
      <c r="BB70" s="1">
        <v>0.5</v>
      </c>
    </row>
    <row r="71" spans="1:54">
      <c r="A71" s="44" t="s">
        <v>67</v>
      </c>
      <c r="B71" s="47" t="s">
        <v>53</v>
      </c>
      <c r="C71" s="48">
        <v>43271.654999999999</v>
      </c>
      <c r="D71" s="48"/>
      <c r="E71" s="1">
        <f>+(C71-C$7)/C$8</f>
        <v>10546.548119389721</v>
      </c>
      <c r="F71" s="1">
        <f>ROUND(2*E71,0)/2</f>
        <v>10546.5</v>
      </c>
      <c r="G71" s="1">
        <f>+C71-(C$7+F71*C$8)</f>
        <v>1.7060181497072335E-2</v>
      </c>
      <c r="I71" s="1">
        <f>G71</f>
        <v>1.7060181497072335E-2</v>
      </c>
      <c r="P71" s="1">
        <f>+D$11+D$12*F71+D$13*F71^2</f>
        <v>5.3168679705511233E-3</v>
      </c>
      <c r="Q71" s="177">
        <f>+C71-15018.5</f>
        <v>28253.154999999999</v>
      </c>
      <c r="R71" s="1">
        <f>+(P71-G71)^2</f>
        <v>1.3790541258217607E-4</v>
      </c>
      <c r="S71" s="46">
        <f>S$16</f>
        <v>0.1</v>
      </c>
      <c r="T71" s="1">
        <f>S71*R71</f>
        <v>1.3790541258217608E-5</v>
      </c>
      <c r="U71" s="1">
        <f>+G71-P71</f>
        <v>1.1743313526521212E-2</v>
      </c>
      <c r="AZ71" s="1">
        <v>44499</v>
      </c>
      <c r="BA71" s="1">
        <v>0.28340810900408542</v>
      </c>
      <c r="BB71" s="1">
        <v>1</v>
      </c>
    </row>
    <row r="72" spans="1:54">
      <c r="A72" s="44" t="s">
        <v>68</v>
      </c>
      <c r="B72" s="47" t="s">
        <v>53</v>
      </c>
      <c r="C72" s="48">
        <v>43292.396999999997</v>
      </c>
      <c r="D72" s="48"/>
      <c r="E72" s="1">
        <f>+(C72-C$7)/C$8</f>
        <v>10605.052325909013</v>
      </c>
      <c r="F72" s="1">
        <f>ROUND(2*E72,0)/2</f>
        <v>10605</v>
      </c>
      <c r="G72" s="1">
        <f>+C72-(C$7+F72*C$8)</f>
        <v>1.8551554996520281E-2</v>
      </c>
      <c r="I72" s="1">
        <f>G72</f>
        <v>1.8551554996520281E-2</v>
      </c>
      <c r="P72" s="1">
        <f>+D$11+D$12*F72+D$13*F72^2</f>
        <v>5.4563163363761987E-3</v>
      </c>
      <c r="Q72" s="177">
        <f>+C72-15018.5</f>
        <v>28273.896999999997</v>
      </c>
      <c r="R72" s="1">
        <f>+(P72-G72)^2</f>
        <v>1.7148527556613217E-4</v>
      </c>
      <c r="S72" s="46">
        <f>S$16</f>
        <v>0.1</v>
      </c>
      <c r="T72" s="1">
        <f>S72*R72</f>
        <v>1.7148527556613218E-5</v>
      </c>
      <c r="U72" s="1">
        <f>+G72-P72</f>
        <v>1.3095238660144082E-2</v>
      </c>
      <c r="AZ72" s="1">
        <v>29153.5</v>
      </c>
      <c r="BA72" s="1">
        <v>0.11216251849691616</v>
      </c>
      <c r="BB72" s="1">
        <v>0.1</v>
      </c>
    </row>
    <row r="73" spans="1:54">
      <c r="A73" s="44" t="s">
        <v>68</v>
      </c>
      <c r="B73" s="47"/>
      <c r="C73" s="48">
        <v>43312.423000000003</v>
      </c>
      <c r="D73" s="48"/>
      <c r="E73" s="1">
        <f>+(C73-C$7)/C$8</f>
        <v>10661.537006255929</v>
      </c>
      <c r="F73" s="1">
        <f>ROUND(2*E73,0)/2</f>
        <v>10661.5</v>
      </c>
      <c r="G73" s="1">
        <f>+C73-(C$7+F73*C$8)</f>
        <v>1.3120146504661534E-2</v>
      </c>
      <c r="I73" s="1">
        <f>G73</f>
        <v>1.3120146504661534E-2</v>
      </c>
      <c r="P73" s="1">
        <f>+D$11+D$12*F73+D$13*F73^2</f>
        <v>5.5921117528843281E-3</v>
      </c>
      <c r="Q73" s="177">
        <f>+C73-15018.5</f>
        <v>28293.923000000003</v>
      </c>
      <c r="R73" s="1">
        <f>+(P73-G73)^2</f>
        <v>5.6671307223965296E-5</v>
      </c>
      <c r="S73" s="46">
        <f>S$16</f>
        <v>0.1</v>
      </c>
      <c r="T73" s="1">
        <f>S73*R73</f>
        <v>5.6671307223965298E-6</v>
      </c>
      <c r="U73" s="1">
        <f>+G73-P73</f>
        <v>7.5280347517772059E-3</v>
      </c>
      <c r="AZ73" s="1">
        <v>29996</v>
      </c>
      <c r="BA73" s="1">
        <v>0.11238443599722814</v>
      </c>
      <c r="BB73" s="1">
        <v>0.1</v>
      </c>
    </row>
    <row r="74" spans="1:54">
      <c r="A74" s="44" t="s">
        <v>67</v>
      </c>
      <c r="B74" s="47"/>
      <c r="C74" s="48">
        <v>43587.722000000002</v>
      </c>
      <c r="D74" s="48"/>
      <c r="E74" s="1">
        <f>+(C74-C$7)/C$8</f>
        <v>11438.036357839945</v>
      </c>
      <c r="F74" s="1">
        <f>ROUND(2*E74,0)/2</f>
        <v>11438</v>
      </c>
      <c r="G74" s="1">
        <f>+C74-(C$7+F74*C$8)</f>
        <v>1.2890258003608324E-2</v>
      </c>
      <c r="I74" s="1">
        <f>G74</f>
        <v>1.2890258003608324E-2</v>
      </c>
      <c r="P74" s="1">
        <f>+D$11+D$12*F74+D$13*F74^2</f>
        <v>7.5693472399757291E-3</v>
      </c>
      <c r="Q74" s="177">
        <f>+C74-15018.5</f>
        <v>28569.222000000002</v>
      </c>
      <c r="R74" s="1">
        <f>+(P74-G74)^2</f>
        <v>2.83120913545412E-5</v>
      </c>
      <c r="S74" s="46">
        <f>S$16</f>
        <v>0.1</v>
      </c>
      <c r="T74" s="1">
        <f>S74*R74</f>
        <v>2.8312091354541201E-6</v>
      </c>
      <c r="U74" s="1">
        <f>+G74-P74</f>
        <v>5.3209107636325945E-3</v>
      </c>
      <c r="AZ74" s="1">
        <v>44485</v>
      </c>
      <c r="BA74" s="1">
        <v>0.28447863499604864</v>
      </c>
      <c r="BB74" s="1">
        <v>0.5</v>
      </c>
    </row>
    <row r="75" spans="1:54">
      <c r="A75" s="44" t="s">
        <v>67</v>
      </c>
      <c r="B75" s="47" t="s">
        <v>53</v>
      </c>
      <c r="C75" s="48">
        <v>43646.743000000002</v>
      </c>
      <c r="D75" s="48"/>
      <c r="E75" s="1">
        <f>+(C75-C$7)/C$8</f>
        <v>11604.509059265816</v>
      </c>
      <c r="F75" s="1">
        <f>ROUND(2*E75,0)/2</f>
        <v>11604.5</v>
      </c>
      <c r="G75" s="1">
        <f>+C75-(C$7+F75*C$8)</f>
        <v>3.2118594972416759E-3</v>
      </c>
      <c r="I75" s="1">
        <f>G75</f>
        <v>3.2118594972416759E-3</v>
      </c>
      <c r="P75" s="1">
        <f>+D$11+D$12*F75+D$13*F75^2</f>
        <v>8.0202452208111945E-3</v>
      </c>
      <c r="Q75" s="177">
        <f>+C75-15018.5</f>
        <v>28628.243000000002</v>
      </c>
      <c r="R75" s="1">
        <f>+(P75-G75)^2</f>
        <v>2.3120573266627164E-5</v>
      </c>
      <c r="S75" s="46">
        <f>S$16</f>
        <v>0.1</v>
      </c>
      <c r="T75" s="1">
        <f>S75*R75</f>
        <v>2.3120573266627167E-6</v>
      </c>
      <c r="U75" s="1">
        <f>+G75-P75</f>
        <v>-4.8083857235695186E-3</v>
      </c>
      <c r="AZ75" s="1">
        <v>44505</v>
      </c>
      <c r="BA75" s="1">
        <v>0.28460645499581005</v>
      </c>
      <c r="BB75" s="1">
        <v>1</v>
      </c>
    </row>
    <row r="76" spans="1:54">
      <c r="A76" s="44" t="s">
        <v>67</v>
      </c>
      <c r="B76" s="47"/>
      <c r="C76" s="48">
        <v>43883.75</v>
      </c>
      <c r="D76" s="48"/>
      <c r="E76" s="1">
        <f>+(C76-C$7)/C$8</f>
        <v>12273.003248568617</v>
      </c>
      <c r="F76" s="1">
        <f>ROUND(2*E76,0)/2</f>
        <v>12273</v>
      </c>
      <c r="G76" s="1">
        <f>+C76-(C$7+F76*C$8)</f>
        <v>1.1517429957166314E-3</v>
      </c>
      <c r="I76" s="1">
        <f>G76</f>
        <v>1.1517429957166314E-3</v>
      </c>
      <c r="P76" s="1">
        <f>+D$11+D$12*F76+D$13*F76^2</f>
        <v>9.9263550018258082E-3</v>
      </c>
      <c r="Q76" s="177">
        <f>+C76-15018.5</f>
        <v>28865.25</v>
      </c>
      <c r="R76" s="1">
        <f>+(P76-G76)^2</f>
        <v>7.6993815857755309E-5</v>
      </c>
      <c r="S76" s="46">
        <f>S$16</f>
        <v>0.1</v>
      </c>
      <c r="T76" s="1">
        <f>S76*R76</f>
        <v>7.6993815857755306E-6</v>
      </c>
      <c r="U76" s="1">
        <f>+G76-P76</f>
        <v>-8.7746120061091767E-3</v>
      </c>
      <c r="AZ76" s="1">
        <v>44505</v>
      </c>
      <c r="BA76" s="1">
        <v>0.28480645499803359</v>
      </c>
      <c r="BB76" s="1">
        <v>0.5</v>
      </c>
    </row>
    <row r="77" spans="1:54">
      <c r="A77" s="44" t="s">
        <v>67</v>
      </c>
      <c r="B77" s="47"/>
      <c r="C77" s="48">
        <v>43979.622000000003</v>
      </c>
      <c r="D77" s="48"/>
      <c r="E77" s="1">
        <f>+(C77-C$7)/C$8</f>
        <v>12543.416674825397</v>
      </c>
      <c r="F77" s="1">
        <f>ROUND(2*E77,0)/2</f>
        <v>12543.5</v>
      </c>
      <c r="I77" s="1">
        <f>G77</f>
        <v>0</v>
      </c>
      <c r="P77" s="1">
        <f>+D$11+D$12*F77+D$13*F77^2</f>
        <v>1.0741206551663378E-2</v>
      </c>
      <c r="Q77" s="177">
        <f>+C77-15018.5</f>
        <v>28961.122000000003</v>
      </c>
      <c r="S77" s="46"/>
      <c r="V77" s="3">
        <v>-2.9541991498263087E-2</v>
      </c>
      <c r="AZ77" s="1">
        <v>45341</v>
      </c>
      <c r="BA77" s="1">
        <v>0.29552933100057999</v>
      </c>
      <c r="BB77" s="1">
        <v>1</v>
      </c>
    </row>
    <row r="78" spans="1:54">
      <c r="A78" s="44" t="s">
        <v>69</v>
      </c>
      <c r="B78" s="47"/>
      <c r="C78" s="48">
        <v>44304.286999999997</v>
      </c>
      <c r="D78" s="48"/>
      <c r="E78" s="1">
        <f>+(C78-C$7)/C$8</f>
        <v>13459.156150748015</v>
      </c>
      <c r="F78" s="1">
        <f>ROUND(2*E78,0)/2</f>
        <v>13459</v>
      </c>
      <c r="P78" s="1">
        <f>+D$11+D$12*F78+D$13*F78^2</f>
        <v>1.3685294141310284E-2</v>
      </c>
      <c r="Q78" s="177">
        <f>+C78-15018.5</f>
        <v>29285.786999999997</v>
      </c>
      <c r="V78" s="3">
        <v>5.5361468992487062E-2</v>
      </c>
      <c r="AZ78" s="1">
        <v>24071.5</v>
      </c>
      <c r="BA78" s="1">
        <v>7.2373456496279687E-2</v>
      </c>
      <c r="BB78" s="1">
        <v>0.1</v>
      </c>
    </row>
    <row r="79" spans="1:54">
      <c r="A79" s="44" t="s">
        <v>67</v>
      </c>
      <c r="B79" s="47"/>
      <c r="C79" s="48">
        <v>44334.747000000003</v>
      </c>
      <c r="D79" s="48"/>
      <c r="E79" s="1">
        <f>+(C79-C$7)/C$8</f>
        <v>13545.070630093214</v>
      </c>
      <c r="F79" s="1">
        <f>ROUND(2*E79,0)/2</f>
        <v>13545</v>
      </c>
      <c r="G79" s="1">
        <f>+C79-(C$7+F79*C$8)</f>
        <v>2.5041095002961811E-2</v>
      </c>
      <c r="I79" s="1">
        <f>G79</f>
        <v>2.5041095002961811E-2</v>
      </c>
      <c r="P79" s="1">
        <f>+D$11+D$12*F79+D$13*F79^2</f>
        <v>1.3976628780178545E-2</v>
      </c>
      <c r="Q79" s="177">
        <f>+C79-15018.5</f>
        <v>29316.247000000003</v>
      </c>
      <c r="R79" s="1">
        <f>+(P79-G79)^2</f>
        <v>1.224224127951118E-4</v>
      </c>
      <c r="S79" s="46">
        <f>S$16</f>
        <v>0.1</v>
      </c>
      <c r="T79" s="1">
        <f>S79*R79</f>
        <v>1.2242241279511181E-5</v>
      </c>
      <c r="U79" s="1">
        <f>+G79-P79</f>
        <v>1.1064466222783266E-2</v>
      </c>
      <c r="AZ79" s="1">
        <v>45538</v>
      </c>
      <c r="BA79" s="1">
        <v>0.2958233579993248</v>
      </c>
      <c r="BB79" s="1">
        <v>1</v>
      </c>
    </row>
    <row r="80" spans="1:54">
      <c r="A80" s="44" t="s">
        <v>67</v>
      </c>
      <c r="B80" s="47" t="s">
        <v>53</v>
      </c>
      <c r="C80" s="48">
        <v>44348.731</v>
      </c>
      <c r="D80" s="48"/>
      <c r="E80" s="1">
        <f>+(C80-C$7)/C$8</f>
        <v>13584.513442935064</v>
      </c>
      <c r="F80" s="1">
        <f>ROUND(2*E80,0)/2</f>
        <v>13584.5</v>
      </c>
      <c r="G80" s="1">
        <f>+C80-(C$7+F80*C$8)</f>
        <v>4.7660394993727095E-3</v>
      </c>
      <c r="I80" s="1">
        <f>G80</f>
        <v>4.7660394993727095E-3</v>
      </c>
      <c r="P80" s="1">
        <f>+D$11+D$12*F80+D$13*F80^2</f>
        <v>1.4111289774430498E-2</v>
      </c>
      <c r="Q80" s="177">
        <f>+C80-15018.5</f>
        <v>29330.231</v>
      </c>
      <c r="R80" s="1">
        <f>+(P80-G80)^2</f>
        <v>8.7333702703467665E-5</v>
      </c>
      <c r="S80" s="46">
        <f>S$16</f>
        <v>0.1</v>
      </c>
      <c r="T80" s="1">
        <f>S80*R80</f>
        <v>8.7333702703467669E-6</v>
      </c>
      <c r="U80" s="1">
        <f>+G80-P80</f>
        <v>-9.3452502750577884E-3</v>
      </c>
      <c r="AZ80" s="1">
        <v>45352</v>
      </c>
      <c r="BA80" s="1">
        <v>0.29610463199787773</v>
      </c>
      <c r="BB80" s="1">
        <v>1</v>
      </c>
    </row>
    <row r="81" spans="1:54">
      <c r="A81" s="44" t="s">
        <v>67</v>
      </c>
      <c r="B81" s="47"/>
      <c r="C81" s="48">
        <v>44598.857000000004</v>
      </c>
      <c r="D81" s="48"/>
      <c r="E81" s="1">
        <f>+(C81-C$7)/C$8</f>
        <v>14290.010654382644</v>
      </c>
      <c r="F81" s="1">
        <f>ROUND(2*E81,0)/2</f>
        <v>14290</v>
      </c>
      <c r="G81" s="1">
        <f>+C81-(C$7+F81*C$8)</f>
        <v>3.7773900039610453E-3</v>
      </c>
      <c r="I81" s="1">
        <f>G81</f>
        <v>3.7773900039610453E-3</v>
      </c>
      <c r="P81" s="1">
        <f>+D$11+D$12*F81+D$13*F81^2</f>
        <v>1.6606593145631607E-2</v>
      </c>
      <c r="Q81" s="177">
        <f>+C81-15018.5</f>
        <v>29580.357000000004</v>
      </c>
      <c r="R81" s="1">
        <f>+(P81-G81)^2</f>
        <v>1.645884532502498E-4</v>
      </c>
      <c r="S81" s="46">
        <f>S$16</f>
        <v>0.1</v>
      </c>
      <c r="T81" s="1">
        <f>S81*R81</f>
        <v>1.6458845325024979E-5</v>
      </c>
      <c r="U81" s="1">
        <f>+G81-P81</f>
        <v>-1.2829203141670562E-2</v>
      </c>
      <c r="AZ81" s="1">
        <v>45430.5</v>
      </c>
      <c r="BA81" s="1">
        <v>0.29752382550213952</v>
      </c>
      <c r="BB81" s="1">
        <v>1</v>
      </c>
    </row>
    <row r="82" spans="1:54">
      <c r="A82" s="49" t="s">
        <v>60</v>
      </c>
      <c r="B82" s="42" t="s">
        <v>53</v>
      </c>
      <c r="C82" s="50">
        <v>44634.498299999999</v>
      </c>
      <c r="D82" s="48"/>
      <c r="E82" s="1">
        <f>+(C82-C$7)/C$8</f>
        <v>14390.539338975062</v>
      </c>
      <c r="F82" s="1">
        <f>ROUND(2*E82,0)/2</f>
        <v>14390.5</v>
      </c>
      <c r="G82" s="1">
        <f>+C82-(C$7+F82*C$8)</f>
        <v>1.3947185500001069E-2</v>
      </c>
      <c r="J82" s="1">
        <f>G82</f>
        <v>1.3947185500001069E-2</v>
      </c>
      <c r="P82" s="1">
        <f>+D$11+D$12*F82+D$13*F82^2</f>
        <v>1.6975948949344975E-2</v>
      </c>
      <c r="Q82" s="177">
        <f>+C82-15018.5</f>
        <v>29615.998299999999</v>
      </c>
      <c r="R82" s="1">
        <f>+(P82-G82)^2</f>
        <v>9.173408032081596E-6</v>
      </c>
      <c r="S82" s="21">
        <f>S$17</f>
        <v>1</v>
      </c>
      <c r="T82" s="1">
        <f>S82*R82</f>
        <v>9.173408032081596E-6</v>
      </c>
      <c r="U82" s="1">
        <f>+G82-P82</f>
        <v>-3.0287634493439061E-3</v>
      </c>
      <c r="AZ82" s="1">
        <v>31258</v>
      </c>
      <c r="BA82" s="1">
        <v>0.10265987800084986</v>
      </c>
      <c r="BB82" s="1">
        <v>0.1</v>
      </c>
    </row>
    <row r="83" spans="1:54">
      <c r="A83" s="49" t="s">
        <v>60</v>
      </c>
      <c r="B83" s="42" t="s">
        <v>61</v>
      </c>
      <c r="C83" s="50">
        <v>44634.673999999999</v>
      </c>
      <c r="D83" s="48"/>
      <c r="E83" s="1">
        <f>+(C83-C$7)/C$8</f>
        <v>14391.034912646137</v>
      </c>
      <c r="F83" s="1">
        <f>ROUND(2*E83,0)/2</f>
        <v>14391</v>
      </c>
      <c r="G83" s="1">
        <f>+C83-(C$7+F83*C$8)</f>
        <v>1.2377880993881263E-2</v>
      </c>
      <c r="J83" s="1">
        <f>G83</f>
        <v>1.2377880993881263E-2</v>
      </c>
      <c r="P83" s="1">
        <f>+D$11+D$12*F83+D$13*F83^2</f>
        <v>1.6977795202673278E-2</v>
      </c>
      <c r="Q83" s="177">
        <f>+C83-15018.5</f>
        <v>29616.173999999999</v>
      </c>
      <c r="R83" s="1">
        <f>+(P83-G83)^2</f>
        <v>2.1159210728246669E-5</v>
      </c>
      <c r="S83" s="21">
        <f>S$17</f>
        <v>1</v>
      </c>
      <c r="T83" s="1">
        <f>S83*R83</f>
        <v>2.1159210728246669E-5</v>
      </c>
      <c r="U83" s="1">
        <f>+G83-P83</f>
        <v>-4.599914208792015E-3</v>
      </c>
      <c r="AZ83" s="1">
        <v>27881</v>
      </c>
      <c r="BA83" s="1">
        <v>0.10354247099894565</v>
      </c>
      <c r="BB83" s="1">
        <v>0.1</v>
      </c>
    </row>
    <row r="84" spans="1:54">
      <c r="A84" s="49" t="s">
        <v>60</v>
      </c>
      <c r="B84" s="42" t="s">
        <v>53</v>
      </c>
      <c r="C84" s="50">
        <v>44635.562100000003</v>
      </c>
      <c r="D84" s="48"/>
      <c r="E84" s="1">
        <f>+(C84-C$7)/C$8</f>
        <v>14393.53985844741</v>
      </c>
      <c r="F84" s="1">
        <f>ROUND(2*E84,0)/2</f>
        <v>14393.5</v>
      </c>
      <c r="G84" s="1">
        <f>+C84-(C$7+F84*C$8)</f>
        <v>1.413135850452818E-2</v>
      </c>
      <c r="J84" s="1">
        <f>G84</f>
        <v>1.413135850452818E-2</v>
      </c>
      <c r="P84" s="1">
        <f>+D$11+D$12*F84+D$13*F84^2</f>
        <v>1.698702775578978E-2</v>
      </c>
      <c r="Q84" s="177">
        <f>+C84-15018.5</f>
        <v>29617.062100000003</v>
      </c>
      <c r="R84" s="1">
        <f>+(P84-G84)^2</f>
        <v>8.1548468726009868E-6</v>
      </c>
      <c r="S84" s="21">
        <f>S$17</f>
        <v>1</v>
      </c>
      <c r="T84" s="1">
        <f>S84*R84</f>
        <v>8.1548468726009868E-6</v>
      </c>
      <c r="U84" s="1">
        <f>+G84-P84</f>
        <v>-2.8556692512616E-3</v>
      </c>
      <c r="AZ84" s="1">
        <v>27841.5</v>
      </c>
      <c r="BA84" s="1">
        <v>0.10381752649846021</v>
      </c>
      <c r="BB84" s="1">
        <v>0.1</v>
      </c>
    </row>
    <row r="85" spans="1:54">
      <c r="A85" s="49" t="s">
        <v>60</v>
      </c>
      <c r="B85" s="42" t="s">
        <v>53</v>
      </c>
      <c r="C85" s="50">
        <v>44641.588799999998</v>
      </c>
      <c r="D85" s="48"/>
      <c r="E85" s="1">
        <f>+(C85-C$7)/C$8</f>
        <v>14410.538571273055</v>
      </c>
      <c r="F85" s="1">
        <f>ROUND(2*E85,0)/2</f>
        <v>14410.5</v>
      </c>
      <c r="G85" s="1">
        <f>+C85-(C$7+F85*C$8)</f>
        <v>1.3675005495315418E-2</v>
      </c>
      <c r="J85" s="1">
        <f>G85</f>
        <v>1.3675005495315418E-2</v>
      </c>
      <c r="P85" s="1">
        <f>+D$11+D$12*F85+D$13*F85^2</f>
        <v>1.7049865979177348E-2</v>
      </c>
      <c r="Q85" s="177">
        <f>+C85-15018.5</f>
        <v>29623.088799999998</v>
      </c>
      <c r="R85" s="1">
        <f>+(P85-G85)^2</f>
        <v>1.1389683285532781E-5</v>
      </c>
      <c r="S85" s="21">
        <f>S$17</f>
        <v>1</v>
      </c>
      <c r="T85" s="1">
        <f>S85*R85</f>
        <v>1.1389683285532781E-5</v>
      </c>
      <c r="U85" s="1">
        <f>+G85-P85</f>
        <v>-3.37486048386193E-3</v>
      </c>
      <c r="AZ85" s="1">
        <v>28964.5</v>
      </c>
      <c r="BA85" s="1">
        <v>0.10395961949689081</v>
      </c>
      <c r="BB85" s="1">
        <v>0.1</v>
      </c>
    </row>
    <row r="86" spans="1:54">
      <c r="A86" s="49" t="s">
        <v>60</v>
      </c>
      <c r="B86" s="42" t="s">
        <v>61</v>
      </c>
      <c r="C86" s="50">
        <v>44642.475200000001</v>
      </c>
      <c r="D86" s="48"/>
      <c r="E86" s="1">
        <f>+(C86-C$7)/C$8</f>
        <v>14413.038722109952</v>
      </c>
      <c r="F86" s="1">
        <f>ROUND(2*E86,0)/2</f>
        <v>14413</v>
      </c>
      <c r="G86" s="1">
        <f>+C86-(C$7+F86*C$8)</f>
        <v>1.3728482997976243E-2</v>
      </c>
      <c r="J86" s="1">
        <f>G86</f>
        <v>1.3728482997976243E-2</v>
      </c>
      <c r="P86" s="1">
        <f>+D$11+D$12*F86+D$13*F86^2</f>
        <v>1.705911525646895E-2</v>
      </c>
      <c r="Q86" s="177">
        <f>+C86-15018.5</f>
        <v>29623.975200000001</v>
      </c>
      <c r="R86" s="1">
        <f>+(P86-G86)^2</f>
        <v>1.1093111241312227E-5</v>
      </c>
      <c r="S86" s="21">
        <f>S$17</f>
        <v>1</v>
      </c>
      <c r="T86" s="1">
        <f>S86*R86</f>
        <v>1.1093111241312227E-5</v>
      </c>
      <c r="U86" s="1">
        <f>+G86-P86</f>
        <v>-3.3306322584927064E-3</v>
      </c>
      <c r="AZ86" s="1">
        <v>26868</v>
      </c>
      <c r="BA86" s="1">
        <v>0.10415338799793972</v>
      </c>
      <c r="BB86" s="1">
        <v>0.1</v>
      </c>
    </row>
    <row r="87" spans="1:54">
      <c r="A87" s="44" t="s">
        <v>70</v>
      </c>
      <c r="B87" s="47" t="s">
        <v>53</v>
      </c>
      <c r="C87" s="48">
        <v>44649.389000000003</v>
      </c>
      <c r="D87" s="48"/>
      <c r="E87" s="1">
        <f>+(C87-C$7)/C$8</f>
        <v>14432.5395601696</v>
      </c>
      <c r="F87" s="1">
        <f>ROUND(2*E87,0)/2</f>
        <v>14432.5</v>
      </c>
      <c r="G87" s="1">
        <f>+C87-(C$7+F87*C$8)</f>
        <v>1.402560750284465E-2</v>
      </c>
      <c r="J87" s="1">
        <f>G87</f>
        <v>1.402560750284465E-2</v>
      </c>
      <c r="P87" s="1">
        <f>+D$11+D$12*F87+D$13*F87^2</f>
        <v>1.7131333205713868E-2</v>
      </c>
      <c r="Q87" s="177">
        <f>+C87-15018.5</f>
        <v>29630.889000000003</v>
      </c>
      <c r="R87" s="1">
        <f>+(P87-G87)^2</f>
        <v>9.6455321414624968E-6</v>
      </c>
      <c r="S87" s="21">
        <f>S$17</f>
        <v>1</v>
      </c>
      <c r="T87" s="1">
        <f>S87*R87</f>
        <v>9.6455321414624968E-6</v>
      </c>
      <c r="U87" s="1">
        <f>+G87-P87</f>
        <v>-3.1057257028692178E-3</v>
      </c>
      <c r="AZ87" s="1">
        <v>30329</v>
      </c>
      <c r="BA87" s="1">
        <v>0.12102763899747515</v>
      </c>
      <c r="BB87" s="1">
        <v>0.1</v>
      </c>
    </row>
    <row r="88" spans="1:54">
      <c r="A88" s="44" t="s">
        <v>70</v>
      </c>
      <c r="B88" s="47"/>
      <c r="C88" s="48">
        <v>44649.563999999998</v>
      </c>
      <c r="D88" s="48"/>
      <c r="E88" s="1">
        <f>+(C88-C$7)/C$8</f>
        <v>14433.033159443567</v>
      </c>
      <c r="F88" s="1">
        <f>ROUND(2*E88,0)/2</f>
        <v>14433</v>
      </c>
      <c r="G88" s="1">
        <f>+C88-(C$7+F88*C$8)</f>
        <v>1.1756302999856416E-2</v>
      </c>
      <c r="J88" s="1">
        <f>G88</f>
        <v>1.1756302999856416E-2</v>
      </c>
      <c r="P88" s="1">
        <f>+D$11+D$12*F88+D$13*F88^2</f>
        <v>1.7133186663302213E-2</v>
      </c>
      <c r="Q88" s="177">
        <f>+C88-15018.5</f>
        <v>29631.063999999998</v>
      </c>
      <c r="R88" s="1">
        <f>+(P88-G88)^2</f>
        <v>2.8910877930230297E-5</v>
      </c>
      <c r="S88" s="21">
        <f>S$17</f>
        <v>1</v>
      </c>
      <c r="T88" s="1">
        <f>S88*R88</f>
        <v>2.8910877930230297E-5</v>
      </c>
      <c r="U88" s="1">
        <f>+G88-P88</f>
        <v>-5.3768836634457973E-3</v>
      </c>
      <c r="AZ88" s="1">
        <v>31156.5</v>
      </c>
      <c r="BA88" s="1">
        <v>0.1233286915012286</v>
      </c>
      <c r="BB88" s="1">
        <v>0.1</v>
      </c>
    </row>
    <row r="89" spans="1:54">
      <c r="A89" s="49" t="s">
        <v>71</v>
      </c>
      <c r="B89" s="42" t="s">
        <v>53</v>
      </c>
      <c r="C89" s="50">
        <v>44723.487000000001</v>
      </c>
      <c r="D89" s="48"/>
      <c r="E89" s="1">
        <f>+(C89-C$7)/C$8</f>
        <v>14641.537954474234</v>
      </c>
      <c r="F89" s="1">
        <f>ROUND(2*E89,0)/2</f>
        <v>14641.5</v>
      </c>
      <c r="G89" s="1">
        <f>+C89-(C$7+F89*C$8)</f>
        <v>1.3456326501909643E-2</v>
      </c>
      <c r="J89" s="1">
        <f>G89</f>
        <v>1.3456326501909643E-2</v>
      </c>
      <c r="P89" s="1">
        <f>+D$11+D$12*F89+D$13*F89^2</f>
        <v>1.7913553154727944E-2</v>
      </c>
      <c r="Q89" s="177">
        <f>+C89-15018.5</f>
        <v>29704.987000000001</v>
      </c>
      <c r="R89" s="1">
        <f>+(P89-G89)^2</f>
        <v>1.9866869434593835E-5</v>
      </c>
      <c r="S89" s="21">
        <f>S$17</f>
        <v>1</v>
      </c>
      <c r="T89" s="1">
        <f>S89*R89</f>
        <v>1.9866869434593835E-5</v>
      </c>
      <c r="U89" s="1">
        <f>+G89-P89</f>
        <v>-4.457226652818301E-3</v>
      </c>
      <c r="AZ89" s="1">
        <v>27952</v>
      </c>
      <c r="BA89" s="1">
        <v>0.1043012319933041</v>
      </c>
      <c r="BB89" s="1">
        <v>0.1</v>
      </c>
    </row>
    <row r="90" spans="1:54">
      <c r="A90" s="49" t="s">
        <v>71</v>
      </c>
      <c r="B90" s="42" t="s">
        <v>61</v>
      </c>
      <c r="C90" s="50">
        <v>44724.373500000002</v>
      </c>
      <c r="D90" s="48"/>
      <c r="E90" s="1">
        <f>+(C90-C$7)/C$8</f>
        <v>14644.038387367849</v>
      </c>
      <c r="F90" s="1">
        <f>ROUND(2*E90,0)/2</f>
        <v>14644</v>
      </c>
      <c r="G90" s="1">
        <f>+C90-(C$7+F90*C$8)</f>
        <v>1.3609804002044257E-2</v>
      </c>
      <c r="J90" s="1">
        <f>G90</f>
        <v>1.3609804002044257E-2</v>
      </c>
      <c r="P90" s="1">
        <f>+D$11+D$12*F90+D$13*F90^2</f>
        <v>1.7923000549170676E-2</v>
      </c>
      <c r="Q90" s="177">
        <f>+C90-15018.5</f>
        <v>29705.873500000002</v>
      </c>
      <c r="R90" s="1">
        <f>+(P90-G90)^2</f>
        <v>1.8603664454143262E-5</v>
      </c>
      <c r="S90" s="21">
        <f>S$17</f>
        <v>1</v>
      </c>
      <c r="T90" s="1">
        <f>S90*R90</f>
        <v>1.8603664454143262E-5</v>
      </c>
      <c r="U90" s="1">
        <f>+G90-P90</f>
        <v>-4.3131965471264189E-3</v>
      </c>
      <c r="AZ90" s="1">
        <v>28927</v>
      </c>
      <c r="BA90" s="1">
        <v>0.10615745699760737</v>
      </c>
      <c r="BB90" s="1">
        <v>0.1</v>
      </c>
    </row>
    <row r="91" spans="1:54">
      <c r="A91" s="49" t="s">
        <v>71</v>
      </c>
      <c r="B91" s="42" t="s">
        <v>61</v>
      </c>
      <c r="C91" s="50">
        <v>44725.436600000001</v>
      </c>
      <c r="D91" s="48"/>
      <c r="E91" s="1">
        <f>+(C91-C$7)/C$8</f>
        <v>14647.036932443089</v>
      </c>
      <c r="F91" s="1">
        <f>ROUND(2*E91,0)/2</f>
        <v>14647</v>
      </c>
      <c r="G91" s="1">
        <f>+C91-(C$7+F91*C$8)</f>
        <v>1.3093977002426982E-2</v>
      </c>
      <c r="J91" s="1">
        <f>G91</f>
        <v>1.3093977002426982E-2</v>
      </c>
      <c r="P91" s="1">
        <f>+D$11+D$12*F91+D$13*F91^2</f>
        <v>1.7934340252746969E-2</v>
      </c>
      <c r="Q91" s="177">
        <f>+C91-15018.5</f>
        <v>29706.936600000001</v>
      </c>
      <c r="R91" s="1">
        <f>+(P91-G91)^2</f>
        <v>2.3429116395048272E-5</v>
      </c>
      <c r="S91" s="21">
        <f>S$17</f>
        <v>1</v>
      </c>
      <c r="T91" s="1">
        <f>S91*R91</f>
        <v>2.3429116395048272E-5</v>
      </c>
      <c r="U91" s="1">
        <f>+G91-P91</f>
        <v>-4.8403632503199873E-3</v>
      </c>
      <c r="AZ91" s="1">
        <v>28113</v>
      </c>
      <c r="BA91" s="1">
        <v>0.10628518300654832</v>
      </c>
      <c r="BB91" s="1">
        <v>0.1</v>
      </c>
    </row>
    <row r="92" spans="1:54">
      <c r="A92" s="49" t="s">
        <v>71</v>
      </c>
      <c r="B92" s="42" t="s">
        <v>61</v>
      </c>
      <c r="C92" s="50">
        <v>44730.400500000003</v>
      </c>
      <c r="D92" s="48"/>
      <c r="E92" s="1">
        <f>+(C92-C$7)/C$8</f>
        <v>14661.037946363698</v>
      </c>
      <c r="F92" s="1">
        <f>ROUND(2*E92,0)/2</f>
        <v>14661</v>
      </c>
      <c r="G92" s="1">
        <f>+C92-(C$7+F92*C$8)</f>
        <v>1.3453450999804772E-2</v>
      </c>
      <c r="J92" s="1">
        <f>G92</f>
        <v>1.3453450999804772E-2</v>
      </c>
      <c r="P92" s="1">
        <f>+D$11+D$12*F92+D$13*F92^2</f>
        <v>1.7987299693576569E-2</v>
      </c>
      <c r="Q92" s="177">
        <f>+C92-15018.5</f>
        <v>29711.900500000003</v>
      </c>
      <c r="R92" s="1">
        <f>+(P92-G92)^2</f>
        <v>2.0555783978016229E-5</v>
      </c>
      <c r="S92" s="21">
        <f>S$17</f>
        <v>1</v>
      </c>
      <c r="T92" s="1">
        <f>S92*R92</f>
        <v>2.0555783978016229E-5</v>
      </c>
      <c r="U92" s="1">
        <f>+G92-P92</f>
        <v>-4.533848693771797E-3</v>
      </c>
      <c r="AZ92" s="1">
        <v>30042</v>
      </c>
      <c r="BA92" s="1">
        <v>0.10660842200013576</v>
      </c>
      <c r="BB92" s="1">
        <v>0.1</v>
      </c>
    </row>
    <row r="93" spans="1:54">
      <c r="A93" s="44" t="s">
        <v>72</v>
      </c>
      <c r="B93" s="47"/>
      <c r="C93" s="48">
        <v>45055.328000000001</v>
      </c>
      <c r="D93" s="48"/>
      <c r="E93" s="1">
        <f>+(C93-C$7)/C$8</f>
        <v>15577.517821197296</v>
      </c>
      <c r="F93" s="1">
        <f>ROUND(2*E93,0)/2</f>
        <v>15577.5</v>
      </c>
      <c r="G93" s="1">
        <f>+C93-(C$7+F93*C$8)</f>
        <v>6.3183024976751767E-3</v>
      </c>
      <c r="I93" s="1">
        <f>G93</f>
        <v>6.3183024976751767E-3</v>
      </c>
      <c r="P93" s="1">
        <f>+D$11+D$12*F93+D$13*F93^2</f>
        <v>2.1600533001619709E-2</v>
      </c>
      <c r="Q93" s="177">
        <f>+C93-15018.5</f>
        <v>30036.828000000001</v>
      </c>
      <c r="R93" s="1">
        <f>+(P93-G93)^2</f>
        <v>2.3354656917569277E-4</v>
      </c>
      <c r="S93" s="46">
        <f>S$16</f>
        <v>0.1</v>
      </c>
      <c r="T93" s="1">
        <f>S93*R93</f>
        <v>2.3354656917569279E-5</v>
      </c>
      <c r="U93" s="1">
        <f>+G93-P93</f>
        <v>-1.5282230503944533E-2</v>
      </c>
      <c r="AZ93" s="1">
        <v>25927.5</v>
      </c>
      <c r="BA93" s="1">
        <v>7.2715152498858515E-2</v>
      </c>
      <c r="BB93" s="1">
        <v>0.1</v>
      </c>
    </row>
    <row r="94" spans="1:54">
      <c r="A94" s="44" t="s">
        <v>73</v>
      </c>
      <c r="B94" s="47"/>
      <c r="C94" s="48">
        <v>45077.322999999997</v>
      </c>
      <c r="D94" s="48"/>
      <c r="E94" s="1">
        <f>+(C94-C$7)/C$8</f>
        <v>15639.55619851827</v>
      </c>
      <c r="F94" s="1">
        <f>ROUND(2*E94,0)/2</f>
        <v>15639.5</v>
      </c>
      <c r="G94" s="1">
        <f>+C94-(C$7+F94*C$8)</f>
        <v>1.9924544496461749E-2</v>
      </c>
      <c r="I94" s="1">
        <f>G94</f>
        <v>1.9924544496461749E-2</v>
      </c>
      <c r="P94" s="1">
        <f>+D$11+D$12*F94+D$13*F94^2</f>
        <v>2.1855369616006405E-2</v>
      </c>
      <c r="Q94" s="177">
        <f>+C94-15018.5</f>
        <v>30058.822999999997</v>
      </c>
      <c r="R94" s="1">
        <f>+(P94-G94)^2</f>
        <v>3.7280856422646353E-6</v>
      </c>
      <c r="S94" s="46">
        <f>S$16</f>
        <v>0.1</v>
      </c>
      <c r="T94" s="1">
        <f>S94*R94</f>
        <v>3.7280856422646357E-7</v>
      </c>
      <c r="U94" s="1">
        <f>+G94-P94</f>
        <v>-1.930825119544656E-3</v>
      </c>
      <c r="AZ94" s="1">
        <v>24865.5</v>
      </c>
      <c r="BA94" s="1">
        <v>7.2717910501523875E-2</v>
      </c>
      <c r="BB94" s="1">
        <v>0.1</v>
      </c>
    </row>
    <row r="95" spans="1:54">
      <c r="A95" s="44" t="s">
        <v>67</v>
      </c>
      <c r="B95" s="47"/>
      <c r="C95" s="48">
        <v>45082.794999999998</v>
      </c>
      <c r="D95" s="48"/>
      <c r="E95" s="1">
        <f>+(C95-C$7)/C$8</f>
        <v>15654.990342673786</v>
      </c>
      <c r="F95" s="1">
        <f>ROUND(2*E95,0)/2</f>
        <v>15655</v>
      </c>
      <c r="G95" s="1">
        <f>+C95-(C$7+F95*C$8)</f>
        <v>-3.4238950029248372E-3</v>
      </c>
      <c r="I95" s="1">
        <f>G95</f>
        <v>-3.4238950029248372E-3</v>
      </c>
      <c r="P95" s="1">
        <f>+D$11+D$12*F95+D$13*F95^2</f>
        <v>2.1919284820016746E-2</v>
      </c>
      <c r="Q95" s="177">
        <f>+C95-15018.5</f>
        <v>30064.294999999998</v>
      </c>
      <c r="R95" s="1">
        <f>+(P95-G95)^2</f>
        <v>6.4227676353795335E-4</v>
      </c>
      <c r="S95" s="46">
        <f>S$16</f>
        <v>0.1</v>
      </c>
      <c r="T95" s="1">
        <f>S95*R95</f>
        <v>6.4227676353795338E-5</v>
      </c>
      <c r="U95" s="1">
        <f>+G95-P95</f>
        <v>-2.5343179822941583E-2</v>
      </c>
      <c r="AZ95" s="1">
        <v>45650.5</v>
      </c>
      <c r="BA95" s="1">
        <v>0.30182984549901448</v>
      </c>
      <c r="BB95" s="1">
        <v>1</v>
      </c>
    </row>
    <row r="96" spans="1:54">
      <c r="A96" s="44" t="s">
        <v>73</v>
      </c>
      <c r="B96" s="47"/>
      <c r="C96" s="48">
        <v>45101.42</v>
      </c>
      <c r="D96" s="48"/>
      <c r="E96" s="1">
        <f>+(C96-C$7)/C$8</f>
        <v>15707.523408261573</v>
      </c>
      <c r="F96" s="1">
        <f>ROUND(2*E96,0)/2</f>
        <v>15707.5</v>
      </c>
      <c r="G96" s="1">
        <f>+C96-(C$7+F96*C$8)</f>
        <v>8.2991324961767532E-3</v>
      </c>
      <c r="I96" s="1">
        <f>G96</f>
        <v>8.2991324961767532E-3</v>
      </c>
      <c r="P96" s="1">
        <f>+D$11+D$12*F96+D$13*F96^2</f>
        <v>2.2136384163445599E-2</v>
      </c>
      <c r="Q96" s="177">
        <f>+C96-15018.5</f>
        <v>30082.92</v>
      </c>
      <c r="R96" s="1">
        <f>+(P96-G96)^2</f>
        <v>1.9146953370333448E-4</v>
      </c>
      <c r="S96" s="46">
        <f>S$16</f>
        <v>0.1</v>
      </c>
      <c r="T96" s="1">
        <f>S96*R96</f>
        <v>1.914695337033345E-5</v>
      </c>
      <c r="U96" s="1">
        <f>+G96-P96</f>
        <v>-1.3837251667268846E-2</v>
      </c>
      <c r="AZ96" s="1">
        <v>24076</v>
      </c>
      <c r="BA96" s="1">
        <v>7.2949715999129694E-2</v>
      </c>
      <c r="BB96" s="1">
        <v>0.1</v>
      </c>
    </row>
    <row r="97" spans="1:54">
      <c r="A97" s="44" t="s">
        <v>73</v>
      </c>
      <c r="B97" s="47" t="s">
        <v>53</v>
      </c>
      <c r="C97" s="48">
        <v>45103.368000000002</v>
      </c>
      <c r="D97" s="48"/>
      <c r="E97" s="1">
        <f>+(C97-C$7)/C$8</f>
        <v>15713.017873322793</v>
      </c>
      <c r="F97" s="1">
        <f>ROUND(2*E97,0)/2</f>
        <v>15713</v>
      </c>
      <c r="G97" s="1">
        <f>+C97-(C$7+F97*C$8)</f>
        <v>6.3367830007337034E-3</v>
      </c>
      <c r="I97" s="1">
        <f>G97</f>
        <v>6.3367830007337034E-3</v>
      </c>
      <c r="P97" s="1">
        <f>+D$11+D$12*F97+D$13*F97^2</f>
        <v>2.2159182622256073E-2</v>
      </c>
      <c r="Q97" s="177">
        <f>+C97-15018.5</f>
        <v>30084.868000000002</v>
      </c>
      <c r="R97" s="1">
        <f>+(P97-G97)^2</f>
        <v>2.5034832978315121E-4</v>
      </c>
      <c r="S97" s="46">
        <f>S$16</f>
        <v>0.1</v>
      </c>
      <c r="T97" s="1">
        <f>S97*R97</f>
        <v>2.5034832978315123E-5</v>
      </c>
      <c r="U97" s="1">
        <f>+G97-P97</f>
        <v>-1.5822399621522369E-2</v>
      </c>
      <c r="AZ97" s="1">
        <v>24902.5</v>
      </c>
      <c r="BA97" s="1">
        <v>7.3789377500361297E-2</v>
      </c>
      <c r="BB97" s="1">
        <v>0.1</v>
      </c>
    </row>
    <row r="98" spans="1:54">
      <c r="A98" s="44" t="s">
        <v>73</v>
      </c>
      <c r="B98" s="47" t="s">
        <v>53</v>
      </c>
      <c r="C98" s="48">
        <v>45120.387999999999</v>
      </c>
      <c r="D98" s="48"/>
      <c r="E98" s="1">
        <f>+(C98-C$7)/C$8</f>
        <v>15761.023928426363</v>
      </c>
      <c r="F98" s="1">
        <f>ROUND(2*E98,0)/2</f>
        <v>15761</v>
      </c>
      <c r="G98" s="1">
        <f>+C98-(C$7+F98*C$8)</f>
        <v>8.483550998789724E-3</v>
      </c>
      <c r="I98" s="1">
        <f>G98</f>
        <v>8.483550998789724E-3</v>
      </c>
      <c r="P98" s="1">
        <f>+D$11+D$12*F98+D$13*F98^2</f>
        <v>2.2358591479099119E-2</v>
      </c>
      <c r="Q98" s="177">
        <f>+C98-15018.5</f>
        <v>30101.887999999999</v>
      </c>
      <c r="R98" s="1">
        <f>+(P98-G98)^2</f>
        <v>1.9251674833022436E-4</v>
      </c>
      <c r="S98" s="46">
        <f>S$16</f>
        <v>0.1</v>
      </c>
      <c r="T98" s="1">
        <f>S98*R98</f>
        <v>1.9251674833022439E-5</v>
      </c>
      <c r="U98" s="1">
        <f>+G98-P98</f>
        <v>-1.3875040480309395E-2</v>
      </c>
      <c r="AZ98" s="1">
        <v>26008</v>
      </c>
      <c r="BA98" s="1">
        <v>7.4357127996336203E-2</v>
      </c>
      <c r="BB98" s="1">
        <v>0.1</v>
      </c>
    </row>
    <row r="99" spans="1:54">
      <c r="A99" s="44" t="s">
        <v>74</v>
      </c>
      <c r="B99" s="47" t="s">
        <v>53</v>
      </c>
      <c r="C99" s="48">
        <v>45159.392</v>
      </c>
      <c r="D99" s="48"/>
      <c r="E99" s="1">
        <f>+(C99-C$7)/C$8</f>
        <v>15871.037334610852</v>
      </c>
      <c r="F99" s="1">
        <f>ROUND(2*E99,0)/2</f>
        <v>15871</v>
      </c>
      <c r="G99" s="1">
        <f>+C99-(C$7+F99*C$8)</f>
        <v>1.3236560997029301E-2</v>
      </c>
      <c r="I99" s="1">
        <f>G99</f>
        <v>1.3236560997029301E-2</v>
      </c>
      <c r="P99" s="1">
        <f>+D$11+D$12*F99+D$13*F99^2</f>
        <v>2.2818551300781385E-2</v>
      </c>
      <c r="Q99" s="177">
        <f>+C99-15018.5</f>
        <v>30140.892</v>
      </c>
      <c r="R99" s="1">
        <f>+(P99-G99)^2</f>
        <v>9.1814538181198959E-5</v>
      </c>
      <c r="S99" s="46">
        <f>S$16</f>
        <v>0.1</v>
      </c>
      <c r="T99" s="1">
        <f>S99*R99</f>
        <v>9.1814538181198959E-6</v>
      </c>
      <c r="U99" s="1">
        <f>+G99-P99</f>
        <v>-9.5819903037520845E-3</v>
      </c>
      <c r="AZ99" s="1">
        <v>25026.5</v>
      </c>
      <c r="BA99" s="1">
        <v>7.5001861499913502E-2</v>
      </c>
      <c r="BB99" s="1">
        <v>0.1</v>
      </c>
    </row>
    <row r="100" spans="1:54">
      <c r="A100" s="44" t="s">
        <v>74</v>
      </c>
      <c r="B100" s="47"/>
      <c r="C100" s="48">
        <v>45162.402999999998</v>
      </c>
      <c r="D100" s="48"/>
      <c r="E100" s="1">
        <f>+(C100-C$7)/C$8</f>
        <v>15879.53006269057</v>
      </c>
      <c r="F100" s="1">
        <f>ROUND(2*E100,0)/2</f>
        <v>15879.5</v>
      </c>
      <c r="G100" s="1">
        <f>+C100-(C$7+F100*C$8)</f>
        <v>1.0658384497219231E-2</v>
      </c>
      <c r="I100" s="1">
        <f>G100</f>
        <v>1.0658384497219231E-2</v>
      </c>
      <c r="P100" s="1">
        <f>+D$11+D$12*F100+D$13*F100^2</f>
        <v>2.2854266424232134E-2</v>
      </c>
      <c r="Q100" s="177">
        <f>+C100-15018.5</f>
        <v>30143.902999999998</v>
      </c>
      <c r="R100" s="1">
        <f>+(P100-G100)^2</f>
        <v>1.4873953597763996E-4</v>
      </c>
      <c r="S100" s="46">
        <f>S$16</f>
        <v>0.1</v>
      </c>
      <c r="T100" s="1">
        <f>S100*R100</f>
        <v>1.4873953597763997E-5</v>
      </c>
      <c r="U100" s="1">
        <f>+G100-P100</f>
        <v>-1.2195881927012903E-2</v>
      </c>
      <c r="AZ100" s="1">
        <v>25885</v>
      </c>
      <c r="BA100" s="1">
        <v>7.5606034995871596E-2</v>
      </c>
      <c r="BB100" s="1">
        <v>0.1</v>
      </c>
    </row>
    <row r="101" spans="1:54">
      <c r="A101" s="44" t="s">
        <v>75</v>
      </c>
      <c r="B101" s="47" t="s">
        <v>53</v>
      </c>
      <c r="C101" s="48">
        <v>45397.294999999998</v>
      </c>
      <c r="D101" s="48"/>
      <c r="E101" s="1">
        <f>+(C101-C$7)/C$8</f>
        <v>16542.058752196426</v>
      </c>
      <c r="F101" s="1">
        <f>ROUND(2*E101,0)/2</f>
        <v>16542</v>
      </c>
      <c r="G101" s="1">
        <f>+C101-(C$7+F101*C$8)</f>
        <v>2.0829921995755285E-2</v>
      </c>
      <c r="I101" s="1">
        <f>G101</f>
        <v>2.0829921995755285E-2</v>
      </c>
      <c r="P101" s="1">
        <f>+D$11+D$12*F101+D$13*F101^2</f>
        <v>2.5714196681585151E-2</v>
      </c>
      <c r="Q101" s="177">
        <f>+C101-15018.5</f>
        <v>30378.794999999998</v>
      </c>
      <c r="R101" s="1">
        <f>+(P101-G101)^2</f>
        <v>2.3856139206638438E-5</v>
      </c>
      <c r="S101" s="46">
        <f>S$16</f>
        <v>0.1</v>
      </c>
      <c r="T101" s="1">
        <f>S101*R101</f>
        <v>2.385613920663844E-6</v>
      </c>
      <c r="U101" s="1">
        <f>+G101-P101</f>
        <v>-4.8842746858298661E-3</v>
      </c>
      <c r="AZ101" s="1">
        <v>23595</v>
      </c>
      <c r="BA101" s="1">
        <v>7.6020644999516662E-2</v>
      </c>
      <c r="BB101" s="1">
        <v>0.1</v>
      </c>
    </row>
    <row r="102" spans="1:54">
      <c r="A102" s="44" t="s">
        <v>75</v>
      </c>
      <c r="B102" s="47"/>
      <c r="C102" s="48">
        <v>45406.332000000002</v>
      </c>
      <c r="D102" s="48"/>
      <c r="E102" s="1">
        <f>+(C102-C$7)/C$8</f>
        <v>16567.548218704724</v>
      </c>
      <c r="F102" s="1">
        <f>ROUND(2*E102,0)/2</f>
        <v>16567.5</v>
      </c>
      <c r="G102" s="1">
        <f>+C102-(C$7+F102*C$8)</f>
        <v>1.709539250441594E-2</v>
      </c>
      <c r="I102" s="1">
        <f>G102</f>
        <v>1.709539250441594E-2</v>
      </c>
      <c r="P102" s="1">
        <f>+D$11+D$12*F102+D$13*F102^2</f>
        <v>2.5827286338356251E-2</v>
      </c>
      <c r="Q102" s="177">
        <f>+C102-15018.5</f>
        <v>30387.832000000002</v>
      </c>
      <c r="R102" s="1">
        <f>+(P102-G102)^2</f>
        <v>7.6245969927204809E-5</v>
      </c>
      <c r="S102" s="46">
        <f>S$16</f>
        <v>0.1</v>
      </c>
      <c r="T102" s="1">
        <f>S102*R102</f>
        <v>7.6245969927204811E-6</v>
      </c>
      <c r="U102" s="1">
        <f>+G102-P102</f>
        <v>-8.7318938339403102E-3</v>
      </c>
      <c r="AZ102" s="1">
        <v>26056</v>
      </c>
      <c r="BA102" s="1">
        <v>7.6503895994392224E-2</v>
      </c>
      <c r="BB102" s="1">
        <v>0.1</v>
      </c>
    </row>
    <row r="103" spans="1:54">
      <c r="A103" s="44" t="s">
        <v>67</v>
      </c>
      <c r="B103" s="47"/>
      <c r="C103" s="48">
        <v>45416.78</v>
      </c>
      <c r="D103" s="48"/>
      <c r="E103" s="1">
        <f>+(C103-C$7)/C$8</f>
        <v>16597.017505644915</v>
      </c>
      <c r="F103" s="1">
        <f>ROUND(2*E103,0)/2</f>
        <v>16597</v>
      </c>
      <c r="G103" s="1">
        <f>+C103-(C$7+F103*C$8)</f>
        <v>6.2064269950496964E-3</v>
      </c>
      <c r="I103" s="1">
        <f>G103</f>
        <v>6.2064269950496964E-3</v>
      </c>
      <c r="P103" s="1">
        <f>+D$11+D$12*F103+D$13*F103^2</f>
        <v>2.5958393856557252E-2</v>
      </c>
      <c r="Q103" s="177">
        <f>+C103-15018.5</f>
        <v>30398.28</v>
      </c>
      <c r="R103" s="1">
        <f>+(P103-G103)^2</f>
        <v>3.9014019489809265E-4</v>
      </c>
      <c r="S103" s="46">
        <f>S$16</f>
        <v>0.1</v>
      </c>
      <c r="T103" s="1">
        <f>S103*R103</f>
        <v>3.9014019489809265E-5</v>
      </c>
      <c r="U103" s="1">
        <f>+G103-P103</f>
        <v>-1.9751966861507556E-2</v>
      </c>
      <c r="AZ103" s="1">
        <v>46210</v>
      </c>
      <c r="BA103" s="1">
        <v>0.30867810999916401</v>
      </c>
      <c r="BB103" s="1">
        <v>1</v>
      </c>
    </row>
    <row r="104" spans="1:54">
      <c r="A104" s="44" t="s">
        <v>76</v>
      </c>
      <c r="B104" s="47" t="s">
        <v>53</v>
      </c>
      <c r="C104" s="48">
        <v>45471.375</v>
      </c>
      <c r="D104" s="48"/>
      <c r="E104" s="1">
        <f>+(C104-C$7)/C$8</f>
        <v>16751.006376290032</v>
      </c>
      <c r="F104" s="1">
        <f>ROUND(2*E104,0)/2</f>
        <v>16751</v>
      </c>
      <c r="G104" s="1">
        <f>+C104-(C$7+F104*C$8)</f>
        <v>2.2606409984291531E-3</v>
      </c>
      <c r="I104" s="1">
        <f>G104</f>
        <v>2.2606409984291531E-3</v>
      </c>
      <c r="P104" s="1">
        <f>+D$11+D$12*F104+D$13*F104^2</f>
        <v>2.6647666811090563E-2</v>
      </c>
      <c r="Q104" s="177">
        <f>+C104-15018.5</f>
        <v>30452.875</v>
      </c>
      <c r="R104" s="1">
        <f>+(P104-G104)^2</f>
        <v>5.947270279874139E-4</v>
      </c>
      <c r="S104" s="46">
        <f>S$16</f>
        <v>0.1</v>
      </c>
      <c r="T104" s="1">
        <f>S104*R104</f>
        <v>5.9472702798741393E-5</v>
      </c>
      <c r="U104" s="1">
        <f>+G104-P104</f>
        <v>-2.438702581266141E-2</v>
      </c>
      <c r="AZ104" s="1">
        <v>24815.5</v>
      </c>
      <c r="BA104" s="1">
        <v>7.6648360496619716E-2</v>
      </c>
      <c r="BB104" s="1">
        <v>0.1</v>
      </c>
    </row>
    <row r="105" spans="1:54">
      <c r="A105" s="44" t="s">
        <v>67</v>
      </c>
      <c r="B105" s="47" t="s">
        <v>53</v>
      </c>
      <c r="C105" s="48">
        <v>45785.703000000001</v>
      </c>
      <c r="D105" s="48"/>
      <c r="E105" s="1">
        <f>+(C105-C$7)/C$8</f>
        <v>17637.589648240541</v>
      </c>
      <c r="F105" s="1">
        <f>ROUND(2*E105,0)/2</f>
        <v>17637.5</v>
      </c>
      <c r="G105" s="1">
        <f>+C105-(C$7+F105*C$8)</f>
        <v>3.1783762497070711E-2</v>
      </c>
      <c r="I105" s="1">
        <f>G105</f>
        <v>3.1783762497070711E-2</v>
      </c>
      <c r="P105" s="1">
        <f>+D$11+D$12*F105+D$13*F105^2</f>
        <v>3.0773681928436755E-2</v>
      </c>
      <c r="Q105" s="177">
        <f>+C105-15018.5</f>
        <v>30767.203000000001</v>
      </c>
      <c r="R105" s="1">
        <f>+(P105-G105)^2</f>
        <v>1.0202627551318956E-6</v>
      </c>
      <c r="S105" s="46">
        <f>S$16</f>
        <v>0.1</v>
      </c>
      <c r="T105" s="1">
        <f>S105*R105</f>
        <v>1.0202627551318957E-7</v>
      </c>
      <c r="U105" s="1">
        <f>+G105-P105</f>
        <v>1.0100805686339559E-3</v>
      </c>
    </row>
    <row r="106" spans="1:54">
      <c r="A106" s="44" t="s">
        <v>67</v>
      </c>
      <c r="B106" s="47" t="s">
        <v>53</v>
      </c>
      <c r="C106" s="48">
        <v>45797.760000000002</v>
      </c>
      <c r="D106" s="48"/>
      <c r="E106" s="1">
        <f>+(C106-C$7)/C$8</f>
        <v>17671.597227934068</v>
      </c>
      <c r="F106" s="1">
        <f>ROUND(2*E106,0)/2</f>
        <v>17671.5</v>
      </c>
      <c r="G106" s="1">
        <f>+C106-(C$7+F106*C$8)</f>
        <v>3.4471056504116859E-2</v>
      </c>
      <c r="I106" s="1">
        <f>G106</f>
        <v>3.4471056504116859E-2</v>
      </c>
      <c r="P106" s="1">
        <f>+D$11+D$12*F106+D$13*F106^2</f>
        <v>3.0937295665527942E-2</v>
      </c>
      <c r="Q106" s="177">
        <f>+C106-15018.5</f>
        <v>30779.260000000002</v>
      </c>
      <c r="R106" s="1">
        <f>+(P106-G106)^2</f>
        <v>1.2487465664344649E-5</v>
      </c>
      <c r="S106" s="46">
        <f>S$16</f>
        <v>0.1</v>
      </c>
      <c r="T106" s="1">
        <f>S106*R106</f>
        <v>1.2487465664344649E-6</v>
      </c>
      <c r="U106" s="1">
        <f>+G106-P106</f>
        <v>3.5337608385889174E-3</v>
      </c>
    </row>
    <row r="107" spans="1:54">
      <c r="A107" s="44" t="s">
        <v>77</v>
      </c>
      <c r="B107" s="47" t="s">
        <v>53</v>
      </c>
      <c r="C107" s="48">
        <v>45810.332000000002</v>
      </c>
      <c r="D107" s="48"/>
      <c r="E107" s="1">
        <f>+(C107-C$7)/C$8</f>
        <v>17707.057399776735</v>
      </c>
      <c r="F107" s="1">
        <f>ROUND(2*E107,0)/2</f>
        <v>17707</v>
      </c>
      <c r="G107" s="1">
        <f>+C107-(C$7+F107*C$8)</f>
        <v>2.0350437000161037E-2</v>
      </c>
      <c r="I107" s="1">
        <f>G107</f>
        <v>2.0350437000161037E-2</v>
      </c>
      <c r="P107" s="1">
        <f>+D$11+D$12*F107+D$13*F107^2</f>
        <v>3.1108550863121004E-2</v>
      </c>
      <c r="Q107" s="177">
        <f>+C107-15018.5</f>
        <v>30791.832000000002</v>
      </c>
      <c r="R107" s="1">
        <f>+(P107-G107)^2</f>
        <v>1.1573701388841142E-4</v>
      </c>
      <c r="S107" s="46">
        <f>S$16</f>
        <v>0.1</v>
      </c>
      <c r="T107" s="1">
        <f>S107*R107</f>
        <v>1.1573701388841144E-5</v>
      </c>
      <c r="U107" s="1">
        <f>+G107-P107</f>
        <v>-1.0758113862959967E-2</v>
      </c>
      <c r="AZ107" s="1">
        <v>24723</v>
      </c>
      <c r="BA107" s="1">
        <v>7.7469693002058193E-2</v>
      </c>
      <c r="BB107" s="1">
        <v>0.1</v>
      </c>
    </row>
    <row r="108" spans="1:54">
      <c r="A108" s="44" t="s">
        <v>77</v>
      </c>
      <c r="B108" s="47" t="s">
        <v>53</v>
      </c>
      <c r="C108" s="48">
        <v>45816.364999999998</v>
      </c>
      <c r="D108" s="48"/>
      <c r="E108" s="1">
        <f>+(C108-C$7)/C$8</f>
        <v>17724.073882176246</v>
      </c>
      <c r="F108" s="1">
        <f>ROUND(2*E108,0)/2</f>
        <v>17724</v>
      </c>
      <c r="G108" s="1">
        <f>+C108-(C$7+F108*C$8)</f>
        <v>2.6194083999143913E-2</v>
      </c>
      <c r="I108" s="1">
        <f>G108</f>
        <v>2.6194083999143913E-2</v>
      </c>
      <c r="P108" s="1">
        <f>+D$11+D$12*F108+D$13*F108^2</f>
        <v>3.1190713484888617E-2</v>
      </c>
      <c r="Q108" s="177">
        <f>+C108-15018.5</f>
        <v>30797.864999999998</v>
      </c>
      <c r="R108" s="1">
        <f>+(P108-G108)^2</f>
        <v>2.4966306217813382E-5</v>
      </c>
      <c r="S108" s="46">
        <f>S$16</f>
        <v>0.1</v>
      </c>
      <c r="T108" s="1">
        <f>S108*R108</f>
        <v>2.4966306217813383E-6</v>
      </c>
      <c r="U108" s="1">
        <f>+G108-P108</f>
        <v>-4.9966294857447038E-3</v>
      </c>
      <c r="AZ108" s="1">
        <v>28309.5</v>
      </c>
      <c r="BA108" s="1">
        <v>7.7748514500854071E-2</v>
      </c>
      <c r="BB108" s="1">
        <v>0.1</v>
      </c>
    </row>
    <row r="109" spans="1:54">
      <c r="A109" s="44" t="s">
        <v>78</v>
      </c>
      <c r="B109" s="47"/>
      <c r="C109" s="48">
        <v>46119.322</v>
      </c>
      <c r="D109" s="48"/>
      <c r="E109" s="1">
        <f>+(C109-C$7)/C$8</f>
        <v>18578.584483587227</v>
      </c>
      <c r="F109" s="1">
        <f>ROUND(2*E109,0)/2</f>
        <v>18578.5</v>
      </c>
      <c r="G109" s="1">
        <f>+C109-(C$7+F109*C$8)</f>
        <v>2.9952693497762084E-2</v>
      </c>
      <c r="I109" s="1">
        <f>G109</f>
        <v>2.9952693497762084E-2</v>
      </c>
      <c r="P109" s="1">
        <f>+D$11+D$12*F109+D$13*F109^2</f>
        <v>3.5448331336815964E-2</v>
      </c>
      <c r="Q109" s="177">
        <f>+C109-15018.5</f>
        <v>31100.822</v>
      </c>
      <c r="R109" s="1">
        <f>+(P109-G109)^2</f>
        <v>3.0202035258040797E-5</v>
      </c>
      <c r="S109" s="46">
        <f>S$16</f>
        <v>0.1</v>
      </c>
      <c r="T109" s="1">
        <f>S109*R109</f>
        <v>3.0202035258040798E-6</v>
      </c>
      <c r="U109" s="1">
        <f>+G109-P109</f>
        <v>-5.4956378390538796E-3</v>
      </c>
      <c r="AZ109" s="1">
        <v>23918</v>
      </c>
      <c r="BA109" s="1">
        <v>7.8049937998002861E-2</v>
      </c>
      <c r="BB109" s="1">
        <v>0.1</v>
      </c>
    </row>
    <row r="110" spans="1:54">
      <c r="A110" s="44" t="s">
        <v>67</v>
      </c>
      <c r="B110" s="47" t="s">
        <v>53</v>
      </c>
      <c r="C110" s="48">
        <v>46142.718000000001</v>
      </c>
      <c r="D110" s="48"/>
      <c r="E110" s="1">
        <f>+(C110-C$7)/C$8</f>
        <v>18644.57447566733</v>
      </c>
      <c r="F110" s="1">
        <f>ROUND(2*E110,0)/2</f>
        <v>18644.5</v>
      </c>
      <c r="G110" s="1">
        <f>+C110-(C$7+F110*C$8)</f>
        <v>2.6404499498312362E-2</v>
      </c>
      <c r="I110" s="1">
        <f>G110</f>
        <v>2.6404499498312362E-2</v>
      </c>
      <c r="P110" s="1">
        <f>+D$11+D$12*F110+D$13*F110^2</f>
        <v>3.5787602829365786E-2</v>
      </c>
      <c r="Q110" s="177">
        <f>+C110-15018.5</f>
        <v>31124.218000000001</v>
      </c>
      <c r="R110" s="1">
        <f>+(P110-G110)^2</f>
        <v>8.8042628121225871E-5</v>
      </c>
      <c r="S110" s="46">
        <f>S$16</f>
        <v>0.1</v>
      </c>
      <c r="T110" s="1">
        <f>S110*R110</f>
        <v>8.8042628121225868E-6</v>
      </c>
      <c r="U110" s="1">
        <f>+G110-P110</f>
        <v>-9.3831033310534245E-3</v>
      </c>
    </row>
    <row r="111" spans="1:54">
      <c r="A111" s="44" t="s">
        <v>67</v>
      </c>
      <c r="B111" s="47"/>
      <c r="C111" s="48">
        <v>46144.684999999998</v>
      </c>
      <c r="D111" s="48"/>
      <c r="E111" s="1">
        <f>+(C111-C$7)/C$8</f>
        <v>18650.122531506848</v>
      </c>
      <c r="F111" s="1">
        <f>ROUND(2*E111,0)/2</f>
        <v>18650</v>
      </c>
      <c r="G111" s="1">
        <f>+C111-(C$7+F111*C$8)</f>
        <v>4.3442149995826185E-2</v>
      </c>
      <c r="I111" s="1">
        <f>G111</f>
        <v>4.3442149995826185E-2</v>
      </c>
      <c r="P111" s="1">
        <f>+D$11+D$12*F111+D$13*F111^2</f>
        <v>3.5815942907917821E-2</v>
      </c>
      <c r="Q111" s="177">
        <f>+C111-15018.5</f>
        <v>31126.184999999998</v>
      </c>
      <c r="R111" s="1">
        <f>+(P111-G111)^2</f>
        <v>5.8159034547663772E-5</v>
      </c>
      <c r="S111" s="46">
        <f>S$16</f>
        <v>0.1</v>
      </c>
      <c r="T111" s="1">
        <f>S111*R111</f>
        <v>5.8159034547663773E-6</v>
      </c>
      <c r="U111" s="1">
        <f>+G111-P111</f>
        <v>7.626207087908364E-3</v>
      </c>
    </row>
    <row r="112" spans="1:54">
      <c r="A112" s="44" t="s">
        <v>79</v>
      </c>
      <c r="B112" s="47"/>
      <c r="C112" s="48">
        <v>46181.356</v>
      </c>
      <c r="D112" s="48"/>
      <c r="E112" s="1">
        <f>+(C112-C$7)/C$8</f>
        <v>18753.555554227376</v>
      </c>
      <c r="F112" s="1">
        <f>ROUND(2*E112,0)/2</f>
        <v>18753.5</v>
      </c>
      <c r="G112" s="1">
        <f>+C112-(C$7+F112*C$8)</f>
        <v>1.9696118499268778E-2</v>
      </c>
      <c r="I112" s="1">
        <f>G112</f>
        <v>1.9696118499268778E-2</v>
      </c>
      <c r="P112" s="1">
        <f>+D$11+D$12*F112+D$13*F112^2</f>
        <v>3.6351186774557606E-2</v>
      </c>
      <c r="Q112" s="177">
        <f>+C112-15018.5</f>
        <v>31162.856</v>
      </c>
      <c r="R112" s="1">
        <f>+(P112-G112)^2</f>
        <v>2.7739129925453238E-4</v>
      </c>
      <c r="S112" s="46">
        <f>S$16</f>
        <v>0.1</v>
      </c>
      <c r="T112" s="1">
        <f>S112*R112</f>
        <v>2.7739129925453239E-5</v>
      </c>
      <c r="U112" s="1">
        <f>+G112-P112</f>
        <v>-1.6655068275288828E-2</v>
      </c>
      <c r="AZ112" s="1">
        <v>26126.5</v>
      </c>
      <c r="BA112" s="1">
        <v>7.8531961495173164E-2</v>
      </c>
      <c r="BB112" s="1">
        <v>0.1</v>
      </c>
    </row>
    <row r="113" spans="1:54">
      <c r="A113" s="44" t="s">
        <v>79</v>
      </c>
      <c r="B113" s="47"/>
      <c r="C113" s="48">
        <v>46210.423999999999</v>
      </c>
      <c r="D113" s="48"/>
      <c r="E113" s="1">
        <f>+(C113-C$7)/C$8</f>
        <v>18835.543803918961</v>
      </c>
      <c r="F113" s="1">
        <f>ROUND(2*E113,0)/2</f>
        <v>18835.5</v>
      </c>
      <c r="G113" s="1">
        <f>+C113-(C$7+F113*C$8)</f>
        <v>1.5530180498899426E-2</v>
      </c>
      <c r="I113" s="1">
        <f>G113</f>
        <v>1.5530180498899426E-2</v>
      </c>
      <c r="P113" s="1">
        <f>+D$11+D$12*F113+D$13*F113^2</f>
        <v>3.677785386005427E-2</v>
      </c>
      <c r="Q113" s="177">
        <f>+C113-15018.5</f>
        <v>31191.923999999999</v>
      </c>
      <c r="R113" s="1">
        <f>+(P113-G113)^2</f>
        <v>4.5146362326232915E-4</v>
      </c>
      <c r="S113" s="46">
        <f>S$16</f>
        <v>0.1</v>
      </c>
      <c r="T113" s="1">
        <f>S113*R113</f>
        <v>4.5146362326232918E-5</v>
      </c>
      <c r="U113" s="1">
        <f>+G113-P113</f>
        <v>-2.1247673361154844E-2</v>
      </c>
      <c r="AZ113" s="1">
        <v>23892.5</v>
      </c>
      <c r="BA113" s="1">
        <v>7.8784467499644961E-2</v>
      </c>
      <c r="BB113" s="1">
        <v>0.1</v>
      </c>
    </row>
    <row r="114" spans="1:54">
      <c r="A114" s="44" t="s">
        <v>67</v>
      </c>
      <c r="B114" s="47" t="s">
        <v>53</v>
      </c>
      <c r="C114" s="48">
        <v>46413.953000000001</v>
      </c>
      <c r="D114" s="48"/>
      <c r="E114" s="1">
        <f>+(C114-C$7)/C$8</f>
        <v>19409.611041825912</v>
      </c>
      <c r="F114" s="1">
        <f>ROUND(2*E114,0)/2</f>
        <v>19409.5</v>
      </c>
      <c r="G114" s="1">
        <f>+C114-(C$7+F114*C$8)</f>
        <v>3.9368614503473509E-2</v>
      </c>
      <c r="I114" s="1">
        <f>G114</f>
        <v>3.9368614503473509E-2</v>
      </c>
      <c r="P114" s="1">
        <f>+D$11+D$12*F114+D$13*F114^2</f>
        <v>3.9829112051218758E-2</v>
      </c>
      <c r="Q114" s="177">
        <f>+C114-15018.5</f>
        <v>31395.453000000001</v>
      </c>
      <c r="R114" s="1">
        <f>+(P114-G114)^2</f>
        <v>2.1205799147938801E-7</v>
      </c>
      <c r="S114" s="46">
        <f>S$16</f>
        <v>0.1</v>
      </c>
      <c r="T114" s="1">
        <f>S114*R114</f>
        <v>2.1205799147938801E-8</v>
      </c>
      <c r="U114" s="1">
        <f>+G114-P114</f>
        <v>-4.6049754774524915E-4</v>
      </c>
    </row>
    <row r="115" spans="1:54">
      <c r="A115" s="44" t="s">
        <v>80</v>
      </c>
      <c r="B115" s="47" t="s">
        <v>53</v>
      </c>
      <c r="C115" s="48">
        <v>46535.366999999998</v>
      </c>
      <c r="D115" s="48"/>
      <c r="E115" s="1">
        <f>+(C115-C$7)/C$8</f>
        <v>19752.067397545405</v>
      </c>
      <c r="F115" s="1">
        <f>ROUND(2*E115,0)/2</f>
        <v>19752</v>
      </c>
      <c r="G115" s="1">
        <f>+C115-(C$7+F115*C$8)</f>
        <v>2.3895031998108607E-2</v>
      </c>
      <c r="I115" s="1">
        <f>G115</f>
        <v>2.3895031998108607E-2</v>
      </c>
      <c r="P115" s="1">
        <f>+D$11+D$12*F115+D$13*F115^2</f>
        <v>4.170361046407698E-2</v>
      </c>
      <c r="Q115" s="177">
        <f>+C115-15018.5</f>
        <v>31516.866999999998</v>
      </c>
      <c r="R115" s="1">
        <f>+(P115-G115)^2</f>
        <v>3.1714546697855247E-4</v>
      </c>
      <c r="S115" s="46">
        <f>S$16</f>
        <v>0.1</v>
      </c>
      <c r="T115" s="1">
        <f>S115*R115</f>
        <v>3.1714546697855248E-5</v>
      </c>
      <c r="U115" s="1">
        <f>+G115-P115</f>
        <v>-1.7808578465968374E-2</v>
      </c>
      <c r="AZ115" s="1">
        <v>27077</v>
      </c>
      <c r="BA115" s="1">
        <v>8.058410700323293E-2</v>
      </c>
      <c r="BB115" s="1">
        <v>0.1</v>
      </c>
    </row>
    <row r="116" spans="1:54">
      <c r="A116" s="44" t="s">
        <v>80</v>
      </c>
      <c r="B116" s="47" t="s">
        <v>53</v>
      </c>
      <c r="C116" s="48">
        <v>46552.377</v>
      </c>
      <c r="D116" s="48"/>
      <c r="E116" s="1">
        <f>+(C116-C$7)/C$8</f>
        <v>19800.045246976188</v>
      </c>
      <c r="F116" s="1">
        <f>ROUND(2*E116,0)/2</f>
        <v>19800</v>
      </c>
      <c r="G116" s="1">
        <f>+C116-(C$7+F116*C$8)</f>
        <v>1.6041800001403317E-2</v>
      </c>
      <c r="I116" s="1">
        <f>G116</f>
        <v>1.6041800001403317E-2</v>
      </c>
      <c r="P116" s="1">
        <f>+D$11+D$12*F116+D$13*F116^2</f>
        <v>4.1969529049618773E-2</v>
      </c>
      <c r="Q116" s="177">
        <f>+C116-15018.5</f>
        <v>31533.877</v>
      </c>
      <c r="R116" s="1">
        <f>+(P116-G116)^2</f>
        <v>6.7224713359767551E-4</v>
      </c>
      <c r="S116" s="46">
        <f>S$16</f>
        <v>0.1</v>
      </c>
      <c r="T116" s="1">
        <f>S116*R116</f>
        <v>6.7224713359767557E-5</v>
      </c>
      <c r="U116" s="1">
        <f>+G116-P116</f>
        <v>-2.5927729048215456E-2</v>
      </c>
      <c r="AZ116" s="1">
        <v>25032</v>
      </c>
      <c r="BA116" s="1">
        <v>8.103951199882431E-2</v>
      </c>
      <c r="BB116" s="1">
        <v>0.1</v>
      </c>
    </row>
    <row r="117" spans="1:54">
      <c r="A117" s="44" t="s">
        <v>81</v>
      </c>
      <c r="B117" s="47" t="s">
        <v>53</v>
      </c>
      <c r="C117" s="48">
        <v>46552.394999999997</v>
      </c>
      <c r="D117" s="48"/>
      <c r="E117" s="1">
        <f>+(C117-C$7)/C$8</f>
        <v>19800.096017187218</v>
      </c>
      <c r="F117" s="1">
        <f>ROUND(2*E117,0)/2</f>
        <v>19800</v>
      </c>
      <c r="G117" s="1">
        <f>+C117-(C$7+F117*C$8)</f>
        <v>3.4041799997794442E-2</v>
      </c>
      <c r="I117" s="1">
        <f>G117</f>
        <v>3.4041799997794442E-2</v>
      </c>
      <c r="P117" s="1">
        <f>+D$11+D$12*F117+D$13*F117^2</f>
        <v>4.1969529049618773E-2</v>
      </c>
      <c r="Q117" s="177">
        <f>+C117-15018.5</f>
        <v>31533.894999999997</v>
      </c>
      <c r="R117" s="1">
        <f>+(P117-G117)^2</f>
        <v>6.2848887919139505E-5</v>
      </c>
      <c r="S117" s="46">
        <f>S$16</f>
        <v>0.1</v>
      </c>
      <c r="T117" s="1">
        <f>S117*R117</f>
        <v>6.2848887919139505E-6</v>
      </c>
      <c r="U117" s="1">
        <f>+G117-P117</f>
        <v>-7.927729051824331E-3</v>
      </c>
      <c r="AZ117" s="1">
        <v>26888</v>
      </c>
      <c r="BA117" s="1">
        <v>8.138120799412718E-2</v>
      </c>
      <c r="BB117" s="1">
        <v>0.1</v>
      </c>
    </row>
    <row r="118" spans="1:54">
      <c r="A118" s="44" t="s">
        <v>67</v>
      </c>
      <c r="B118" s="47"/>
      <c r="C118" s="48">
        <v>46553.811000000002</v>
      </c>
      <c r="D118" s="48"/>
      <c r="E118" s="1">
        <f>+(C118-C$7)/C$8</f>
        <v>19804.089940455542</v>
      </c>
      <c r="F118" s="1">
        <f>ROUND(2*E118,0)/2</f>
        <v>19804</v>
      </c>
      <c r="G118" s="1">
        <f>+C118-(C$7+F118*C$8)</f>
        <v>3.188736399897607E-2</v>
      </c>
      <c r="I118" s="1">
        <f>G118</f>
        <v>3.188736399897607E-2</v>
      </c>
      <c r="P118" s="1">
        <f>+D$11+D$12*F118+D$13*F118^2</f>
        <v>4.1991724609987464E-2</v>
      </c>
      <c r="Q118" s="177">
        <f>+C118-15018.5</f>
        <v>31535.311000000002</v>
      </c>
      <c r="R118" s="1">
        <f>+(P118-G118)^2</f>
        <v>1.0209810335735856E-4</v>
      </c>
      <c r="S118" s="46">
        <f>S$16</f>
        <v>0.1</v>
      </c>
      <c r="T118" s="1">
        <f>S118*R118</f>
        <v>1.0209810335735856E-5</v>
      </c>
      <c r="U118" s="1">
        <f>+G118-P118</f>
        <v>-1.0104360611011394E-2</v>
      </c>
    </row>
    <row r="119" spans="1:54">
      <c r="A119" s="44" t="s">
        <v>67</v>
      </c>
      <c r="B119" s="47" t="s">
        <v>53</v>
      </c>
      <c r="C119" s="48">
        <v>46560.722000000002</v>
      </c>
      <c r="D119" s="48"/>
      <c r="E119" s="1">
        <f>+(C119-C$7)/C$8</f>
        <v>19823.582880926799</v>
      </c>
      <c r="F119" s="1">
        <f>ROUND(2*E119,0)/2</f>
        <v>19823.5</v>
      </c>
      <c r="G119" s="1">
        <f>+C119-(C$7+F119*C$8)</f>
        <v>2.9384488501818851E-2</v>
      </c>
      <c r="I119" s="1">
        <f>G119</f>
        <v>2.9384488501818851E-2</v>
      </c>
      <c r="P119" s="1">
        <f>+D$11+D$12*F119+D$13*F119^2</f>
        <v>4.2100006570407765E-2</v>
      </c>
      <c r="Q119" s="177">
        <f>+C119-15018.5</f>
        <v>31542.222000000002</v>
      </c>
      <c r="R119" s="1">
        <f>+(P119-G119)^2</f>
        <v>1.6168439975261116E-4</v>
      </c>
      <c r="S119" s="46">
        <f>S$16</f>
        <v>0.1</v>
      </c>
      <c r="T119" s="1">
        <f>S119*R119</f>
        <v>1.6168439975261117E-5</v>
      </c>
      <c r="U119" s="1">
        <f>+G119-P119</f>
        <v>-1.2715518068588914E-2</v>
      </c>
    </row>
    <row r="120" spans="1:54">
      <c r="A120" s="44" t="s">
        <v>67</v>
      </c>
      <c r="B120" s="47"/>
      <c r="C120" s="48">
        <v>46820.805</v>
      </c>
      <c r="D120" s="48"/>
      <c r="E120" s="1">
        <f>+(C120-C$7)/C$8</f>
        <v>20557.164480780142</v>
      </c>
      <c r="F120" s="1">
        <f>ROUND(2*E120,0)/2</f>
        <v>20557</v>
      </c>
      <c r="G120" s="1">
        <f>+C120-(C$7+F120*C$8)</f>
        <v>5.8314786998380441E-2</v>
      </c>
      <c r="I120" s="1">
        <f>G120</f>
        <v>5.8314786998380441E-2</v>
      </c>
      <c r="P120" s="1">
        <f>+D$11+D$12*F120+D$13*F120^2</f>
        <v>4.6267814552079477E-2</v>
      </c>
      <c r="Q120" s="177">
        <f>+C120-15018.5</f>
        <v>31802.305</v>
      </c>
      <c r="R120" s="1">
        <f>+(P120-G120)^2</f>
        <v>1.4512954512193465E-4</v>
      </c>
      <c r="S120" s="46">
        <f>S$16</f>
        <v>0.1</v>
      </c>
      <c r="T120" s="1">
        <f>S120*R120</f>
        <v>1.4512954512193467E-5</v>
      </c>
      <c r="U120" s="1">
        <f>+G120-P120</f>
        <v>1.2046972446300964E-2</v>
      </c>
    </row>
    <row r="121" spans="1:54">
      <c r="A121" s="44" t="s">
        <v>82</v>
      </c>
      <c r="B121" s="47" t="s">
        <v>53</v>
      </c>
      <c r="C121" s="48">
        <v>46825.392</v>
      </c>
      <c r="D121" s="48"/>
      <c r="E121" s="1">
        <f>+(C121-C$7)/C$8</f>
        <v>20570.102422892956</v>
      </c>
      <c r="F121" s="1">
        <f>ROUND(2*E121,0)/2</f>
        <v>20570</v>
      </c>
      <c r="G121" s="1">
        <f>+C121-(C$7+F121*C$8)</f>
        <v>3.6312869997345842E-2</v>
      </c>
      <c r="I121" s="1">
        <f>G121</f>
        <v>3.6312869997345842E-2</v>
      </c>
      <c r="P121" s="1">
        <f>+D$11+D$12*F121+D$13*F121^2</f>
        <v>4.6343346245767053E-2</v>
      </c>
      <c r="Q121" s="177">
        <f>+C121-15018.5</f>
        <v>31806.892</v>
      </c>
      <c r="R121" s="1">
        <f>+(P121-G121)^2</f>
        <v>1.0061045377014204E-4</v>
      </c>
      <c r="S121" s="46">
        <f>S$16</f>
        <v>0.1</v>
      </c>
      <c r="T121" s="1">
        <f>S121*R121</f>
        <v>1.0061045377014204E-5</v>
      </c>
      <c r="U121" s="1">
        <f>+G121-P121</f>
        <v>-1.0030476248421211E-2</v>
      </c>
      <c r="AZ121" s="1">
        <v>26919</v>
      </c>
      <c r="BA121" s="1">
        <v>8.2684329005132895E-2</v>
      </c>
      <c r="BB121" s="1">
        <v>0.1</v>
      </c>
    </row>
    <row r="122" spans="1:54">
      <c r="A122" s="44" t="s">
        <v>67</v>
      </c>
      <c r="B122" s="47"/>
      <c r="C122" s="48">
        <v>46857.67</v>
      </c>
      <c r="D122" s="48"/>
      <c r="E122" s="1">
        <f>+(C122-C$7)/C$8</f>
        <v>20661.144693552957</v>
      </c>
      <c r="F122" s="1">
        <f>ROUND(2*E122,0)/2</f>
        <v>20661</v>
      </c>
      <c r="G122" s="1">
        <f>+C122-(C$7+F122*C$8)</f>
        <v>5.1299450999067631E-2</v>
      </c>
      <c r="I122" s="1">
        <f>G122</f>
        <v>5.1299450999067631E-2</v>
      </c>
      <c r="P122" s="1">
        <f>+D$11+D$12*F122+D$13*F122^2</f>
        <v>4.6873691461509291E-2</v>
      </c>
      <c r="Q122" s="177">
        <f>+C122-15018.5</f>
        <v>31839.17</v>
      </c>
      <c r="R122" s="1">
        <f>+(P122-G122)^2</f>
        <v>1.9587347484288607E-5</v>
      </c>
      <c r="S122" s="46">
        <f>S$16</f>
        <v>0.1</v>
      </c>
      <c r="T122" s="1">
        <f>S122*R122</f>
        <v>1.9587347484288607E-6</v>
      </c>
      <c r="U122" s="1">
        <f>+G122-P122</f>
        <v>4.4257595375583395E-3</v>
      </c>
    </row>
    <row r="123" spans="1:54">
      <c r="A123" s="44" t="s">
        <v>67</v>
      </c>
      <c r="B123" s="47"/>
      <c r="C123" s="48">
        <v>46875.754000000001</v>
      </c>
      <c r="D123" s="48"/>
      <c r="E123" s="1">
        <f>+(C123-C$7)/C$8</f>
        <v>20712.151832242336</v>
      </c>
      <c r="F123" s="1">
        <f>ROUND(2*E123,0)/2</f>
        <v>20712</v>
      </c>
      <c r="G123" s="1">
        <f>+C123-(C$7+F123*C$8)</f>
        <v>5.3830391996598337E-2</v>
      </c>
      <c r="I123" s="1">
        <f>G123</f>
        <v>5.3830391996598337E-2</v>
      </c>
      <c r="P123" s="1">
        <f>+D$11+D$12*F123+D$13*F123^2</f>
        <v>4.7172160121368177E-2</v>
      </c>
      <c r="Q123" s="177">
        <f>+C123-15018.5</f>
        <v>31857.254000000001</v>
      </c>
      <c r="R123" s="1">
        <f>+(P123-G123)^2</f>
        <v>4.4332051704330929E-5</v>
      </c>
      <c r="S123" s="46">
        <f>S$16</f>
        <v>0.1</v>
      </c>
      <c r="T123" s="1">
        <f>S123*R123</f>
        <v>4.4332051704330931E-6</v>
      </c>
      <c r="U123" s="1">
        <f>+G123-P123</f>
        <v>6.6582318752301597E-3</v>
      </c>
    </row>
    <row r="124" spans="1:54">
      <c r="A124" s="44" t="s">
        <v>82</v>
      </c>
      <c r="B124" s="47" t="s">
        <v>53</v>
      </c>
      <c r="C124" s="48">
        <v>46903.392999999996</v>
      </c>
      <c r="D124" s="48"/>
      <c r="E124" s="1">
        <f>+(C124-C$7)/C$8</f>
        <v>20790.109491290961</v>
      </c>
      <c r="F124" s="1">
        <f>ROUND(2*E124,0)/2</f>
        <v>20790</v>
      </c>
      <c r="G124" s="1">
        <f>+C124-(C$7+F124*C$8)</f>
        <v>3.8818889996036887E-2</v>
      </c>
      <c r="I124" s="1">
        <f>G124</f>
        <v>3.8818889996036887E-2</v>
      </c>
      <c r="P124" s="1">
        <f>+D$11+D$12*F124+D$13*F124^2</f>
        <v>4.7630367536022171E-2</v>
      </c>
      <c r="Q124" s="177">
        <f>+C124-15018.5</f>
        <v>31884.892999999996</v>
      </c>
      <c r="R124" s="1">
        <f>+(P124-G124)^2</f>
        <v>7.7642136437665107E-5</v>
      </c>
      <c r="S124" s="46">
        <f>S$16</f>
        <v>0.1</v>
      </c>
      <c r="T124" s="1">
        <f>S124*R124</f>
        <v>7.7642136437665104E-6</v>
      </c>
      <c r="U124" s="1">
        <f>+G124-P124</f>
        <v>-8.8114775399852838E-3</v>
      </c>
      <c r="AZ124" s="1">
        <v>25951.5</v>
      </c>
      <c r="BA124" s="1">
        <v>8.2788536499720067E-2</v>
      </c>
      <c r="BB124" s="1">
        <v>0.1</v>
      </c>
    </row>
    <row r="125" spans="1:54">
      <c r="A125" s="44" t="s">
        <v>83</v>
      </c>
      <c r="B125" s="47" t="s">
        <v>53</v>
      </c>
      <c r="C125" s="48">
        <v>46908.347000000002</v>
      </c>
      <c r="D125" s="48"/>
      <c r="E125" s="1">
        <f>+(C125-C$7)/C$8</f>
        <v>20804.082581595507</v>
      </c>
      <c r="F125" s="1">
        <f>ROUND(2*E125,0)/2</f>
        <v>20804</v>
      </c>
      <c r="G125" s="1">
        <f>+C125-(C$7+F125*C$8)</f>
        <v>2.9278364003403112E-2</v>
      </c>
      <c r="I125" s="1">
        <f>G125</f>
        <v>2.9278364003403112E-2</v>
      </c>
      <c r="P125" s="1">
        <f>+D$11+D$12*F125+D$13*F125^2</f>
        <v>4.771283082313979E-2</v>
      </c>
      <c r="Q125" s="177">
        <f>+C125-15018.5</f>
        <v>31889.847000000002</v>
      </c>
      <c r="R125" s="1">
        <f>+(P125-G125)^2</f>
        <v>3.3982956692797249E-4</v>
      </c>
      <c r="S125" s="46">
        <f>S$16</f>
        <v>0.1</v>
      </c>
      <c r="T125" s="1">
        <f>S125*R125</f>
        <v>3.3982956692797249E-5</v>
      </c>
      <c r="U125" s="1">
        <f>+G125-P125</f>
        <v>-1.8434466819736678E-2</v>
      </c>
      <c r="AZ125" s="1">
        <v>25907.5</v>
      </c>
      <c r="BA125" s="1">
        <v>8.2487332503660582E-2</v>
      </c>
      <c r="BB125" s="1">
        <v>0.1</v>
      </c>
    </row>
    <row r="126" spans="1:54">
      <c r="A126" s="44" t="s">
        <v>82</v>
      </c>
      <c r="B126" s="47" t="s">
        <v>53</v>
      </c>
      <c r="C126" s="48">
        <v>46908.35</v>
      </c>
      <c r="D126" s="48"/>
      <c r="E126" s="1">
        <f>+(C126-C$7)/C$8</f>
        <v>20804.09104329734</v>
      </c>
      <c r="F126" s="1">
        <f>ROUND(2*E126,0)/2</f>
        <v>20804</v>
      </c>
      <c r="G126" s="1">
        <f>+C126-(C$7+F126*C$8)</f>
        <v>3.2278364000376314E-2</v>
      </c>
      <c r="I126" s="1">
        <f>G126</f>
        <v>3.2278364000376314E-2</v>
      </c>
      <c r="P126" s="1">
        <f>+D$11+D$12*F126+D$13*F126^2</f>
        <v>4.771283082313979E-2</v>
      </c>
      <c r="Q126" s="177">
        <f>+C126-15018.5</f>
        <v>31889.85</v>
      </c>
      <c r="R126" s="1">
        <f>+(P126-G126)^2</f>
        <v>2.3822276610298648E-4</v>
      </c>
      <c r="S126" s="46">
        <f>S$16</f>
        <v>0.1</v>
      </c>
      <c r="T126" s="1">
        <f>S126*R126</f>
        <v>2.3822276610298648E-5</v>
      </c>
      <c r="U126" s="1">
        <f>+G126-P126</f>
        <v>-1.5434466822763476E-2</v>
      </c>
      <c r="AZ126" s="1">
        <v>25119.5</v>
      </c>
      <c r="BA126" s="1">
        <v>8.2911224497365765E-2</v>
      </c>
      <c r="BB126" s="1">
        <v>0.1</v>
      </c>
    </row>
    <row r="127" spans="1:54">
      <c r="A127" s="44" t="s">
        <v>67</v>
      </c>
      <c r="B127" s="47" t="s">
        <v>53</v>
      </c>
      <c r="C127" s="48">
        <v>46915.637999999999</v>
      </c>
      <c r="D127" s="48"/>
      <c r="E127" s="1">
        <f>+(C127-C$7)/C$8</f>
        <v>20824.647337633116</v>
      </c>
      <c r="F127" s="1">
        <f>ROUND(2*E127,0)/2</f>
        <v>20824.5</v>
      </c>
      <c r="G127" s="1">
        <f>+C127-(C$7+F127*C$8)</f>
        <v>5.2236879499105271E-2</v>
      </c>
      <c r="I127" s="1">
        <f>G127</f>
        <v>5.2236879499105271E-2</v>
      </c>
      <c r="P127" s="1">
        <f>+D$11+D$12*F127+D$13*F127^2</f>
        <v>4.7833701951012345E-2</v>
      </c>
      <c r="Q127" s="177">
        <f>+C127-15018.5</f>
        <v>31897.137999999999</v>
      </c>
      <c r="R127" s="1">
        <f>+(P127-G127)^2</f>
        <v>1.9387972520029635E-5</v>
      </c>
      <c r="S127" s="46">
        <f>S$16</f>
        <v>0.1</v>
      </c>
      <c r="T127" s="1">
        <f>S127*R127</f>
        <v>1.9387972520029635E-6</v>
      </c>
      <c r="U127" s="1">
        <f>+G127-P127</f>
        <v>4.4031775480929264E-3</v>
      </c>
    </row>
    <row r="128" spans="1:54">
      <c r="A128" s="44" t="s">
        <v>84</v>
      </c>
      <c r="B128" s="47" t="s">
        <v>53</v>
      </c>
      <c r="C128" s="48">
        <v>47053.358</v>
      </c>
      <c r="D128" s="48"/>
      <c r="E128" s="1">
        <f>+(C128-C$7)/C$8</f>
        <v>21213.095863418359</v>
      </c>
      <c r="F128" s="1">
        <f>ROUND(2*E128,0)/2</f>
        <v>21213</v>
      </c>
      <c r="G128" s="1">
        <f>+C128-(C$7+F128*C$8)</f>
        <v>3.398728300089715E-2</v>
      </c>
      <c r="I128" s="1">
        <f>G128</f>
        <v>3.398728300089715E-2</v>
      </c>
      <c r="P128" s="1">
        <f>+D$11+D$12*F128+D$13*F128^2</f>
        <v>5.0151612744812016E-2</v>
      </c>
      <c r="Q128" s="177">
        <f>+C128-15018.5</f>
        <v>32034.858</v>
      </c>
      <c r="R128" s="1">
        <f>+(P128-G128)^2</f>
        <v>2.6128555607001083E-4</v>
      </c>
      <c r="S128" s="46">
        <f>S$16</f>
        <v>0.1</v>
      </c>
      <c r="T128" s="1">
        <f>S128*R128</f>
        <v>2.6128555607001085E-5</v>
      </c>
      <c r="U128" s="1">
        <f>+G128-P128</f>
        <v>-1.6164329743914865E-2</v>
      </c>
      <c r="AZ128" s="1">
        <v>26981</v>
      </c>
      <c r="BA128" s="1">
        <v>8.329057099763304E-2</v>
      </c>
      <c r="BB128" s="1">
        <v>0.1</v>
      </c>
    </row>
    <row r="129" spans="1:54">
      <c r="A129" s="44" t="s">
        <v>85</v>
      </c>
      <c r="B129" s="47" t="s">
        <v>53</v>
      </c>
      <c r="C129" s="48">
        <v>47214.286</v>
      </c>
      <c r="D129" s="48"/>
      <c r="E129" s="1">
        <f>+(C129-C$7)/C$8</f>
        <v>21667.004114635081</v>
      </c>
      <c r="F129" s="1">
        <f>ROUND(2*E129,0)/2</f>
        <v>21667</v>
      </c>
      <c r="P129" s="1">
        <f>+D$11+D$12*F129+D$13*F129^2</f>
        <v>5.2925926103230748E-2</v>
      </c>
      <c r="Q129" s="177">
        <f>+C129-15018.5</f>
        <v>32195.786</v>
      </c>
      <c r="V129" s="3">
        <v>1.4587969999411143E-3</v>
      </c>
      <c r="AZ129" s="1">
        <v>25128</v>
      </c>
      <c r="BA129" s="1">
        <v>8.3333048001804855E-2</v>
      </c>
      <c r="BB129" s="1">
        <v>0.1</v>
      </c>
    </row>
    <row r="130" spans="1:54">
      <c r="A130" s="44" t="s">
        <v>86</v>
      </c>
      <c r="B130" s="47" t="s">
        <v>53</v>
      </c>
      <c r="C130" s="48">
        <v>47374.364999999998</v>
      </c>
      <c r="D130" s="48"/>
      <c r="E130" s="1">
        <f>+(C130-C$7)/C$8</f>
        <v>22118.517704231181</v>
      </c>
      <c r="F130" s="1">
        <f>ROUND(2*E130,0)/2</f>
        <v>22118.5</v>
      </c>
      <c r="P130" s="1">
        <f>+D$11+D$12*F130+D$13*F130^2</f>
        <v>5.5755089573482929E-2</v>
      </c>
      <c r="Q130" s="177">
        <f>+C130-15018.5</f>
        <v>32355.864999999998</v>
      </c>
      <c r="V130" s="3">
        <v>6.2768334973952733E-3</v>
      </c>
      <c r="AZ130" s="1">
        <v>25730</v>
      </c>
      <c r="BA130" s="1">
        <v>8.5090430002310313E-2</v>
      </c>
      <c r="BB130" s="1">
        <v>0.1</v>
      </c>
    </row>
    <row r="131" spans="1:54">
      <c r="A131" s="44" t="s">
        <v>67</v>
      </c>
      <c r="B131" s="47"/>
      <c r="C131" s="48">
        <v>47554.684999999998</v>
      </c>
      <c r="D131" s="48"/>
      <c r="E131" s="1">
        <f>+(C131-C$7)/C$8</f>
        <v>22627.122396139363</v>
      </c>
      <c r="F131" s="1">
        <f>ROUND(2*E131,0)/2</f>
        <v>22627</v>
      </c>
      <c r="G131" s="1">
        <f>+C131-(C$7+F131*C$8)</f>
        <v>4.3394156993599609E-2</v>
      </c>
      <c r="I131" s="1">
        <f>G131</f>
        <v>4.3394156993599609E-2</v>
      </c>
      <c r="P131" s="1">
        <f>+D$11+D$12*F131+D$13*F131^2</f>
        <v>5.9025157268113547E-2</v>
      </c>
      <c r="Q131" s="177">
        <f>+C131-15018.5</f>
        <v>32536.184999999998</v>
      </c>
      <c r="R131" s="1">
        <f>+(P131-G131)^2</f>
        <v>2.4432816958185483E-4</v>
      </c>
      <c r="S131" s="46">
        <f>S$16</f>
        <v>0.1</v>
      </c>
      <c r="T131" s="1">
        <f>S131*R131</f>
        <v>2.4432816958185484E-5</v>
      </c>
      <c r="U131" s="1">
        <f>+G131-P131</f>
        <v>-1.5631000274513938E-2</v>
      </c>
    </row>
    <row r="132" spans="1:54">
      <c r="A132" s="44" t="s">
        <v>87</v>
      </c>
      <c r="B132" s="47" t="s">
        <v>53</v>
      </c>
      <c r="C132" s="48">
        <v>47592.385000000002</v>
      </c>
      <c r="D132" s="48"/>
      <c r="E132" s="1">
        <f>+(C132-C$7)/C$8</f>
        <v>22733.457782590896</v>
      </c>
      <c r="F132" s="1">
        <f>ROUND(2*E132,0)/2</f>
        <v>22733.5</v>
      </c>
      <c r="P132" s="1">
        <f>+D$11+D$12*F132+D$13*F132^2</f>
        <v>5.9721273488921187E-2</v>
      </c>
      <c r="Q132" s="177">
        <f>+C132-15018.5</f>
        <v>32573.885000000002</v>
      </c>
      <c r="V132" s="3">
        <v>-1.4967701499699615E-2</v>
      </c>
      <c r="AZ132" s="1">
        <v>24817.5</v>
      </c>
      <c r="BA132" s="1">
        <v>8.557114249560982E-2</v>
      </c>
      <c r="BB132" s="1">
        <v>0.1</v>
      </c>
    </row>
    <row r="133" spans="1:54">
      <c r="A133" s="44" t="s">
        <v>87</v>
      </c>
      <c r="B133" s="47"/>
      <c r="C133" s="48">
        <v>47612.398000000001</v>
      </c>
      <c r="D133" s="48"/>
      <c r="E133" s="1">
        <f>+(C133-C$7)/C$8</f>
        <v>22789.905795563158</v>
      </c>
      <c r="F133" s="1">
        <f>ROUND(2*E133,0)/2</f>
        <v>22790</v>
      </c>
      <c r="P133" s="1">
        <f>+D$11+D$12*F133+D$13*F133^2</f>
        <v>6.0092154288133082E-2</v>
      </c>
      <c r="Q133" s="177">
        <f>+C133-15018.5</f>
        <v>32593.898000000001</v>
      </c>
      <c r="V133" s="3">
        <v>-3.3399109997844789E-2</v>
      </c>
      <c r="AZ133" s="1">
        <v>26109.5</v>
      </c>
      <c r="BA133" s="1">
        <v>8.5688314502476715E-2</v>
      </c>
      <c r="BB133" s="1">
        <v>0.1</v>
      </c>
    </row>
    <row r="134" spans="1:54">
      <c r="A134" s="44" t="s">
        <v>67</v>
      </c>
      <c r="B134" s="47"/>
      <c r="C134" s="48">
        <v>47897.911</v>
      </c>
      <c r="D134" s="48"/>
      <c r="E134" s="1">
        <f>+(C134-C$7)/C$8</f>
        <v>23595.214421343881</v>
      </c>
      <c r="F134" s="1">
        <f>ROUND(2*E134,0)/2</f>
        <v>23595</v>
      </c>
      <c r="G134" s="1">
        <f>+C134-(C$7+F134*C$8)</f>
        <v>7.6020644999516662E-2</v>
      </c>
      <c r="I134" s="1">
        <f>G134</f>
        <v>7.6020644999516662E-2</v>
      </c>
      <c r="P134" s="1">
        <f>+D$11+D$12*F134+D$13*F134^2</f>
        <v>6.5495342486313446E-2</v>
      </c>
      <c r="Q134" s="177">
        <f>+C134-15018.5</f>
        <v>32879.411</v>
      </c>
      <c r="R134" s="1">
        <f>+(P134-G134)^2</f>
        <v>1.1078199299444194E-4</v>
      </c>
      <c r="S134" s="46">
        <f>S$16</f>
        <v>0.1</v>
      </c>
      <c r="T134" s="1">
        <f>S134*R134</f>
        <v>1.1078199299444194E-5</v>
      </c>
      <c r="U134" s="1">
        <f>+G134-P134</f>
        <v>1.0525302513203216E-2</v>
      </c>
    </row>
    <row r="135" spans="1:54">
      <c r="A135" s="44" t="s">
        <v>88</v>
      </c>
      <c r="B135" s="47"/>
      <c r="C135" s="48">
        <v>47946.36</v>
      </c>
      <c r="D135" s="48"/>
      <c r="E135" s="1">
        <f>+(C135-C$7)/C$8</f>
        <v>23731.868085486847</v>
      </c>
      <c r="F135" s="1">
        <f>ROUND(2*E135,0)/2</f>
        <v>23732</v>
      </c>
      <c r="P135" s="1">
        <f>+D$11+D$12*F135+D$13*F135^2</f>
        <v>6.6437027918004488E-2</v>
      </c>
      <c r="Q135" s="177">
        <f>+C135-15018.5</f>
        <v>32927.86</v>
      </c>
      <c r="V135" s="3">
        <v>-4.6768788000917993E-2</v>
      </c>
      <c r="AZ135" s="1">
        <v>28256</v>
      </c>
      <c r="BA135" s="1">
        <v>8.7564096000278369E-2</v>
      </c>
      <c r="BB135" s="1">
        <v>0.1</v>
      </c>
    </row>
    <row r="136" spans="1:54">
      <c r="A136" s="44" t="s">
        <v>88</v>
      </c>
      <c r="B136" s="47" t="s">
        <v>53</v>
      </c>
      <c r="C136" s="48">
        <v>47946.47</v>
      </c>
      <c r="D136" s="48"/>
      <c r="E136" s="1">
        <f>+(C136-C$7)/C$8</f>
        <v>23732.178347887635</v>
      </c>
      <c r="F136" s="1">
        <f>ROUND(2*E136,0)/2</f>
        <v>23732</v>
      </c>
      <c r="G136" s="1">
        <f>+C136-(C$7+F136*C$8)</f>
        <v>6.3231211999664083E-2</v>
      </c>
      <c r="I136" s="1">
        <f>G136</f>
        <v>6.3231211999664083E-2</v>
      </c>
      <c r="P136" s="1">
        <f>+D$11+D$12*F136+D$13*F136^2</f>
        <v>6.6437027918004488E-2</v>
      </c>
      <c r="Q136" s="177">
        <f>+C136-15018.5</f>
        <v>32927.97</v>
      </c>
      <c r="R136" s="1">
        <f>+(P136-G136)^2</f>
        <v>1.0277255702284731E-5</v>
      </c>
      <c r="S136" s="46">
        <f>S$16</f>
        <v>0.1</v>
      </c>
      <c r="T136" s="1">
        <f>S136*R136</f>
        <v>1.0277255702284731E-6</v>
      </c>
      <c r="U136" s="1">
        <f>+G136-P136</f>
        <v>-3.2058159183404045E-3</v>
      </c>
      <c r="AZ136" s="1">
        <v>28075.5</v>
      </c>
      <c r="BA136" s="1">
        <v>8.7783020491770003E-2</v>
      </c>
      <c r="BB136" s="1">
        <v>0.1</v>
      </c>
    </row>
    <row r="137" spans="1:54">
      <c r="A137" s="44" t="s">
        <v>89</v>
      </c>
      <c r="B137" s="47" t="s">
        <v>53</v>
      </c>
      <c r="C137" s="48">
        <v>47986.47</v>
      </c>
      <c r="D137" s="48"/>
      <c r="E137" s="1">
        <f>+(C137-C$7)/C$8</f>
        <v>23845.001039082883</v>
      </c>
      <c r="F137" s="1">
        <f>ROUND(2*E137,0)/2</f>
        <v>23845</v>
      </c>
      <c r="P137" s="1">
        <f>+D$11+D$12*F137+D$13*F137^2</f>
        <v>6.7218592281269945E-2</v>
      </c>
      <c r="Q137" s="177">
        <f>+C137-15018.5</f>
        <v>32967.97</v>
      </c>
      <c r="V137" s="3">
        <v>3.6839499807683751E-4</v>
      </c>
      <c r="AZ137" s="1">
        <v>18835.5</v>
      </c>
      <c r="BA137" s="1">
        <v>1.5530180498899426E-2</v>
      </c>
      <c r="BB137" s="1">
        <v>0.1</v>
      </c>
    </row>
    <row r="138" spans="1:54">
      <c r="A138" s="44" t="s">
        <v>90</v>
      </c>
      <c r="B138" s="47" t="s">
        <v>53</v>
      </c>
      <c r="C138" s="48">
        <v>48001.419000000002</v>
      </c>
      <c r="D138" s="48"/>
      <c r="E138" s="1">
        <f>+(C138-C$7)/C$8</f>
        <v>23887.165699349829</v>
      </c>
      <c r="F138" s="1">
        <f>ROUND(2*E138,0)/2</f>
        <v>23887</v>
      </c>
      <c r="G138" s="1">
        <f>+C138-(C$7+F138*C$8)</f>
        <v>5.8746816997881979E-2</v>
      </c>
      <c r="I138" s="1">
        <f>G138</f>
        <v>5.8746816997881979E-2</v>
      </c>
      <c r="P138" s="1">
        <f>+D$11+D$12*F138+D$13*F138^2</f>
        <v>6.7510201890754629E-2</v>
      </c>
      <c r="Q138" s="177">
        <f>+C138-15018.5</f>
        <v>32982.919000000002</v>
      </c>
      <c r="R138" s="1">
        <f>+(P138-G138)^2</f>
        <v>7.6796914780628581E-5</v>
      </c>
      <c r="S138" s="46">
        <f>S$16</f>
        <v>0.1</v>
      </c>
      <c r="T138" s="1">
        <f>S138*R138</f>
        <v>7.6796914780628585E-6</v>
      </c>
      <c r="U138" s="1">
        <f>+G138-P138</f>
        <v>-8.7633848928726499E-3</v>
      </c>
      <c r="AZ138" s="1">
        <v>27822</v>
      </c>
      <c r="BA138" s="1">
        <v>8.8320401999226306E-2</v>
      </c>
      <c r="BB138" s="1">
        <v>0.1</v>
      </c>
    </row>
    <row r="139" spans="1:54">
      <c r="A139" s="44" t="s">
        <v>90</v>
      </c>
      <c r="B139" s="47"/>
      <c r="C139" s="48">
        <v>48003.389000000003</v>
      </c>
      <c r="D139" s="48"/>
      <c r="E139" s="1">
        <f>+(C139-C$7)/C$8</f>
        <v>23892.722216891198</v>
      </c>
      <c r="F139" s="1">
        <f>ROUND(2*E139,0)/2</f>
        <v>23892.5</v>
      </c>
      <c r="G139" s="1">
        <f>+C139-(C$7+F139*C$8)</f>
        <v>7.8784467499644961E-2</v>
      </c>
      <c r="I139" s="1">
        <f>G139</f>
        <v>7.8784467499644961E-2</v>
      </c>
      <c r="P139" s="1">
        <f>+D$11+D$12*F139+D$13*F139^2</f>
        <v>6.7548433675637981E-2</v>
      </c>
      <c r="Q139" s="177">
        <f>+C139-15018.5</f>
        <v>32984.889000000003</v>
      </c>
      <c r="R139" s="1">
        <f>+(P139-G139)^2</f>
        <v>1.2624845609422893E-4</v>
      </c>
      <c r="S139" s="46">
        <f>S$16</f>
        <v>0.1</v>
      </c>
      <c r="T139" s="1">
        <f>S139*R139</f>
        <v>1.2624845609422893E-5</v>
      </c>
      <c r="U139" s="1">
        <f>+G139-P139</f>
        <v>1.123603382400698E-2</v>
      </c>
      <c r="AZ139" s="1">
        <v>28992</v>
      </c>
      <c r="BA139" s="1">
        <v>8.9147871993191075E-2</v>
      </c>
      <c r="BB139" s="1">
        <v>0.1</v>
      </c>
    </row>
    <row r="140" spans="1:54">
      <c r="A140" s="44" t="s">
        <v>90</v>
      </c>
      <c r="B140" s="47" t="s">
        <v>53</v>
      </c>
      <c r="C140" s="48">
        <v>48012.428999999996</v>
      </c>
      <c r="D140" s="48"/>
      <c r="E140" s="1">
        <f>+(C140-C$7)/C$8</f>
        <v>23918.220145101306</v>
      </c>
      <c r="F140" s="1">
        <f>ROUND(2*E140,0)/2</f>
        <v>23918</v>
      </c>
      <c r="G140" s="1">
        <f>+C140-(C$7+F140*C$8)</f>
        <v>7.8049937998002861E-2</v>
      </c>
      <c r="I140" s="1">
        <f>G140</f>
        <v>7.8049937998002861E-2</v>
      </c>
      <c r="P140" s="1">
        <f>+D$11+D$12*F140+D$13*F140^2</f>
        <v>6.7725825727290287E-2</v>
      </c>
      <c r="Q140" s="177">
        <f>+C140-15018.5</f>
        <v>32993.928999999996</v>
      </c>
      <c r="R140" s="1">
        <f>+(P140-G140)^2</f>
        <v>1.0658729417827793E-4</v>
      </c>
      <c r="S140" s="46">
        <f>S$16</f>
        <v>0.1</v>
      </c>
      <c r="T140" s="1">
        <f>S140*R140</f>
        <v>1.0658729417827793E-5</v>
      </c>
      <c r="U140" s="1">
        <f>+G140-P140</f>
        <v>1.0324112270712574E-2</v>
      </c>
      <c r="AZ140" s="1">
        <v>26964</v>
      </c>
      <c r="BA140" s="1">
        <v>8.9446923993818928E-2</v>
      </c>
      <c r="BB140" s="1">
        <v>0.1</v>
      </c>
    </row>
    <row r="141" spans="1:54">
      <c r="A141" s="44" t="s">
        <v>90</v>
      </c>
      <c r="B141" s="47"/>
      <c r="C141" s="48">
        <v>48015.432000000001</v>
      </c>
      <c r="D141" s="48"/>
      <c r="E141" s="1">
        <f>+(C141-C$7)/C$8</f>
        <v>23926.690308642803</v>
      </c>
      <c r="F141" s="1">
        <f>ROUND(2*E141,0)/2</f>
        <v>23926.5</v>
      </c>
      <c r="G141" s="1">
        <f>+C141-(C$7+F141*C$8)</f>
        <v>6.7471761503838934E-2</v>
      </c>
      <c r="I141" s="1">
        <f>G141</f>
        <v>6.7471761503838934E-2</v>
      </c>
      <c r="P141" s="1">
        <f>+D$11+D$12*F141+D$13*F141^2</f>
        <v>6.7785005983344665E-2</v>
      </c>
      <c r="Q141" s="177">
        <f>+C141-15018.5</f>
        <v>32996.932000000001</v>
      </c>
      <c r="R141" s="1">
        <f>+(P141-G141)^2</f>
        <v>9.8122103940816316E-8</v>
      </c>
      <c r="S141" s="46">
        <f>S$16</f>
        <v>0.1</v>
      </c>
      <c r="T141" s="1">
        <f>S141*R141</f>
        <v>9.8122103940816316E-9</v>
      </c>
      <c r="U141" s="1">
        <f>+G141-P141</f>
        <v>-3.1324447950573098E-4</v>
      </c>
      <c r="AZ141" s="1">
        <v>25749.5</v>
      </c>
      <c r="BA141" s="1">
        <v>8.9587554495665245E-2</v>
      </c>
      <c r="BB141" s="1">
        <v>0.1</v>
      </c>
    </row>
    <row r="142" spans="1:54">
      <c r="A142" s="44" t="s">
        <v>90</v>
      </c>
      <c r="B142" s="47" t="s">
        <v>53</v>
      </c>
      <c r="C142" s="48">
        <v>48017.38</v>
      </c>
      <c r="D142" s="48"/>
      <c r="E142" s="1">
        <f>+(C142-C$7)/C$8</f>
        <v>23932.184773704001</v>
      </c>
      <c r="F142" s="1">
        <f>ROUND(2*E142,0)/2</f>
        <v>23932</v>
      </c>
      <c r="G142" s="1">
        <f>+C142-(C$7+F142*C$8)</f>
        <v>6.5509411993843969E-2</v>
      </c>
      <c r="I142" s="1">
        <f>G142</f>
        <v>6.5509411993843969E-2</v>
      </c>
      <c r="P142" s="1">
        <f>+D$11+D$12*F142+D$13*F142^2</f>
        <v>6.7823312298013458E-2</v>
      </c>
      <c r="Q142" s="177">
        <f>+C142-15018.5</f>
        <v>32998.879999999997</v>
      </c>
      <c r="R142" s="1">
        <f>+(P142-G142)^2</f>
        <v>5.3541346176356531E-6</v>
      </c>
      <c r="S142" s="46">
        <f>S$16</f>
        <v>0.1</v>
      </c>
      <c r="T142" s="1">
        <f>S142*R142</f>
        <v>5.3541346176356538E-7</v>
      </c>
      <c r="U142" s="1">
        <f>+G142-P142</f>
        <v>-2.3139003041694889E-3</v>
      </c>
      <c r="AZ142" s="1">
        <v>28216.5</v>
      </c>
      <c r="BA142" s="1">
        <v>9.2839151497173589E-2</v>
      </c>
      <c r="BB142" s="1">
        <v>0.1</v>
      </c>
    </row>
    <row r="143" spans="1:54">
      <c r="A143" s="44" t="s">
        <v>90</v>
      </c>
      <c r="B143" s="47" t="s">
        <v>53</v>
      </c>
      <c r="C143" s="48">
        <v>48040.43</v>
      </c>
      <c r="D143" s="48"/>
      <c r="E143" s="1">
        <f>+(C143-C$7)/C$8</f>
        <v>23997.198849505272</v>
      </c>
      <c r="F143" s="1">
        <f>ROUND(2*E143,0)/2</f>
        <v>23997</v>
      </c>
      <c r="G143" s="1">
        <f>+C143-(C$7+F143*C$8)</f>
        <v>7.0499827001185622E-2</v>
      </c>
      <c r="I143" s="1">
        <f>G143</f>
        <v>7.0499827001185622E-2</v>
      </c>
      <c r="P143" s="1">
        <f>+D$11+D$12*F143+D$13*F143^2</f>
        <v>6.82768093257832E-2</v>
      </c>
      <c r="Q143" s="177">
        <f>+C143-15018.5</f>
        <v>33021.93</v>
      </c>
      <c r="R143" s="1">
        <f>+(P143-G143)^2</f>
        <v>4.941807585151589E-6</v>
      </c>
      <c r="S143" s="46">
        <f>S$16</f>
        <v>0.1</v>
      </c>
      <c r="T143" s="1">
        <f>S143*R143</f>
        <v>4.9418075851515892E-7</v>
      </c>
      <c r="U143" s="1">
        <f>+G143-P143</f>
        <v>2.2230176754024222E-3</v>
      </c>
      <c r="AZ143" s="1">
        <v>28185.5</v>
      </c>
      <c r="BA143" s="1">
        <v>9.3536030501127243E-2</v>
      </c>
      <c r="BB143" s="1">
        <v>0.1</v>
      </c>
    </row>
    <row r="144" spans="1:54">
      <c r="A144" s="44" t="s">
        <v>67</v>
      </c>
      <c r="B144" s="47" t="s">
        <v>53</v>
      </c>
      <c r="C144" s="48">
        <v>48041.656000000003</v>
      </c>
      <c r="D144" s="48"/>
      <c r="E144" s="1">
        <f>+(C144-C$7)/C$8</f>
        <v>24000.656864990411</v>
      </c>
      <c r="F144" s="1">
        <f>ROUND(2*E144,0)/2</f>
        <v>24000.5</v>
      </c>
      <c r="G144" s="1">
        <f>+C144-(C$7+F144*C$8)</f>
        <v>5.5614695505937561E-2</v>
      </c>
      <c r="I144" s="1">
        <f>G144</f>
        <v>5.5614695505937561E-2</v>
      </c>
      <c r="P144" s="1">
        <f>+D$11+D$12*F144+D$13*F144^2</f>
        <v>6.830126952082699E-2</v>
      </c>
      <c r="Q144" s="177">
        <f>+C144-15018.5</f>
        <v>33023.156000000003</v>
      </c>
      <c r="R144" s="1">
        <f>+(P144-G144)^2</f>
        <v>1.6094916023526767E-4</v>
      </c>
      <c r="S144" s="46">
        <f>S$16</f>
        <v>0.1</v>
      </c>
      <c r="T144" s="1">
        <f>S144*R144</f>
        <v>1.6094916023526768E-5</v>
      </c>
      <c r="U144" s="1">
        <f>+G144-P144</f>
        <v>-1.2686574014889429E-2</v>
      </c>
    </row>
    <row r="145" spans="1:54">
      <c r="A145" s="44" t="s">
        <v>67</v>
      </c>
      <c r="B145" s="47" t="s">
        <v>53</v>
      </c>
      <c r="C145" s="48">
        <v>48066.845000000001</v>
      </c>
      <c r="D145" s="48"/>
      <c r="E145" s="1">
        <f>+(C145-C$7)/C$8</f>
        <v>24071.704134203337</v>
      </c>
      <c r="F145" s="1">
        <f>ROUND(2*E145,0)/2</f>
        <v>24071.5</v>
      </c>
      <c r="G145" s="1">
        <f>+C145-(C$7+F145*C$8)</f>
        <v>7.2373456496279687E-2</v>
      </c>
      <c r="I145" s="1">
        <f>G145</f>
        <v>7.2373456496279687E-2</v>
      </c>
      <c r="P145" s="1">
        <f>+D$11+D$12*F145+D$13*F145^2</f>
        <v>6.8798369356798464E-2</v>
      </c>
      <c r="Q145" s="177">
        <f>+C145-15018.5</f>
        <v>33048.345000000001</v>
      </c>
      <c r="R145" s="1">
        <f>+(P145-G145)^2</f>
        <v>1.2781248054884032E-5</v>
      </c>
      <c r="S145" s="46">
        <f>S$16</f>
        <v>0.1</v>
      </c>
      <c r="T145" s="1">
        <f>S145*R145</f>
        <v>1.2781248054884032E-6</v>
      </c>
      <c r="U145" s="1">
        <f>+G145-P145</f>
        <v>3.5750871394812228E-3</v>
      </c>
    </row>
    <row r="146" spans="1:54">
      <c r="A146" s="44" t="s">
        <v>90</v>
      </c>
      <c r="B146" s="47" t="s">
        <v>53</v>
      </c>
      <c r="C146" s="48">
        <v>48068.440999999999</v>
      </c>
      <c r="D146" s="48"/>
      <c r="E146" s="1">
        <f>+(C146-C$7)/C$8</f>
        <v>24076.205759582019</v>
      </c>
      <c r="F146" s="1">
        <f>ROUND(2*E146,0)/2</f>
        <v>24076</v>
      </c>
      <c r="G146" s="1">
        <f>+C146-(C$7+F146*C$8)</f>
        <v>7.2949715999129694E-2</v>
      </c>
      <c r="I146" s="1">
        <f>G146</f>
        <v>7.2949715999129694E-2</v>
      </c>
      <c r="P146" s="1">
        <f>+D$11+D$12*F146+D$13*F146^2</f>
        <v>6.8829933961748302E-2</v>
      </c>
      <c r="Q146" s="177">
        <f>+C146-15018.5</f>
        <v>33049.940999999999</v>
      </c>
      <c r="R146" s="1">
        <f>+(P146-G146)^2</f>
        <v>1.6972604035530374E-5</v>
      </c>
      <c r="S146" s="46">
        <f>S$16</f>
        <v>0.1</v>
      </c>
      <c r="T146" s="1">
        <f>S146*R146</f>
        <v>1.6972604035530374E-6</v>
      </c>
      <c r="U146" s="1">
        <f>+G146-P146</f>
        <v>4.119782037381392E-3</v>
      </c>
      <c r="AZ146" s="1">
        <v>28177</v>
      </c>
      <c r="BA146" s="1">
        <v>9.5114206997095607E-2</v>
      </c>
      <c r="BB146" s="1">
        <v>0.1</v>
      </c>
    </row>
    <row r="147" spans="1:54">
      <c r="A147" s="44" t="s">
        <v>90</v>
      </c>
      <c r="B147" s="47"/>
      <c r="C147" s="48">
        <v>48071.451999999997</v>
      </c>
      <c r="D147" s="48"/>
      <c r="E147" s="1">
        <f>+(C147-C$7)/C$8</f>
        <v>24084.698487661739</v>
      </c>
      <c r="F147" s="1">
        <f>ROUND(2*E147,0)/2</f>
        <v>24084.5</v>
      </c>
      <c r="G147" s="1">
        <f>+C147-(C$7+F147*C$8)</f>
        <v>7.0371539499319624E-2</v>
      </c>
      <c r="I147" s="1">
        <f>G147</f>
        <v>7.0371539499319624E-2</v>
      </c>
      <c r="P147" s="1">
        <f>+D$11+D$12*F147+D$13*F147^2</f>
        <v>6.888957494738529E-2</v>
      </c>
      <c r="Q147" s="177">
        <f>+C147-15018.5</f>
        <v>33052.951999999997</v>
      </c>
      <c r="R147" s="1">
        <f>+(P147-G147)^2</f>
        <v>2.1962189331899308E-6</v>
      </c>
      <c r="S147" s="46">
        <f>S$16</f>
        <v>0.1</v>
      </c>
      <c r="T147" s="1">
        <f>S147*R147</f>
        <v>2.196218933189931E-7</v>
      </c>
      <c r="U147" s="1">
        <f>+G147-P147</f>
        <v>1.4819645519343339E-3</v>
      </c>
      <c r="AZ147" s="1">
        <v>28992</v>
      </c>
      <c r="BA147" s="1">
        <v>9.6147871990979183E-2</v>
      </c>
      <c r="BB147" s="1">
        <v>0.1</v>
      </c>
    </row>
    <row r="148" spans="1:54">
      <c r="A148" s="44" t="s">
        <v>67</v>
      </c>
      <c r="B148" s="47"/>
      <c r="C148" s="48">
        <v>48297.832000000002</v>
      </c>
      <c r="D148" s="48"/>
      <c r="E148" s="1">
        <f>+(C148-C$7)/C$8</f>
        <v>24723.218508481263</v>
      </c>
      <c r="F148" s="1">
        <f>ROUND(2*E148,0)/2</f>
        <v>24723</v>
      </c>
      <c r="G148" s="1">
        <f>+C148-(C$7+F148*C$8)</f>
        <v>7.7469693002058193E-2</v>
      </c>
      <c r="I148" s="1">
        <f>G148</f>
        <v>7.7469693002058193E-2</v>
      </c>
      <c r="P148" s="1">
        <f>+D$11+D$12*F148+D$13*F148^2</f>
        <v>7.3440526129644634E-2</v>
      </c>
      <c r="Q148" s="177">
        <f>+C148-15018.5</f>
        <v>33279.332000000002</v>
      </c>
      <c r="R148" s="1">
        <f>+(P148-G148)^2</f>
        <v>1.6234185685754859E-5</v>
      </c>
      <c r="S148" s="46">
        <f>S$16</f>
        <v>0.1</v>
      </c>
      <c r="T148" s="1">
        <f>S148*R148</f>
        <v>1.6234185685754861E-6</v>
      </c>
      <c r="U148" s="1">
        <f>+G148-P148</f>
        <v>4.0291668724135588E-3</v>
      </c>
    </row>
    <row r="149" spans="1:54">
      <c r="A149" s="44" t="s">
        <v>91</v>
      </c>
      <c r="B149" s="47" t="s">
        <v>53</v>
      </c>
      <c r="C149" s="48">
        <v>48329.377999999997</v>
      </c>
      <c r="D149" s="48"/>
      <c r="E149" s="1">
        <f>+(C149-C$7)/C$8</f>
        <v>24812.19612389238</v>
      </c>
      <c r="F149" s="1">
        <f>ROUND(2*E149,0)/2</f>
        <v>24812</v>
      </c>
      <c r="G149" s="1">
        <f>+C149-(C$7+F149*C$8)</f>
        <v>6.9533491994661745E-2</v>
      </c>
      <c r="I149" s="1">
        <f>G149</f>
        <v>6.9533491994661745E-2</v>
      </c>
      <c r="P149" s="1">
        <f>+D$11+D$12*F149+D$13*F149^2</f>
        <v>7.4085985682981303E-2</v>
      </c>
      <c r="Q149" s="177">
        <f>+C149-15018.5</f>
        <v>33310.877999999997</v>
      </c>
      <c r="R149" s="1">
        <f>+(P149-G149)^2</f>
        <v>2.0725198782189421E-5</v>
      </c>
      <c r="S149" s="46">
        <f>S$16</f>
        <v>0.1</v>
      </c>
      <c r="T149" s="1">
        <f>S149*R149</f>
        <v>2.0725198782189423E-6</v>
      </c>
      <c r="U149" s="1">
        <f>+G149-P149</f>
        <v>-4.5524936883195588E-3</v>
      </c>
      <c r="AZ149" s="1">
        <v>30327</v>
      </c>
      <c r="BA149" s="1">
        <v>9.9104856999474578E-2</v>
      </c>
      <c r="BB149" s="1">
        <v>0.1</v>
      </c>
    </row>
    <row r="150" spans="1:54">
      <c r="A150" s="44" t="s">
        <v>67</v>
      </c>
      <c r="B150" s="47" t="s">
        <v>53</v>
      </c>
      <c r="C150" s="48">
        <v>48330.625999999997</v>
      </c>
      <c r="D150" s="48"/>
      <c r="E150" s="1">
        <f>+(C150-C$7)/C$8</f>
        <v>24815.716191857671</v>
      </c>
      <c r="F150" s="1">
        <f>ROUND(2*E150,0)/2</f>
        <v>24815.5</v>
      </c>
      <c r="G150" s="1">
        <f>+C150-(C$7+F150*C$8)</f>
        <v>7.6648360496619716E-2</v>
      </c>
      <c r="I150" s="1">
        <f>G150</f>
        <v>7.6648360496619716E-2</v>
      </c>
      <c r="P150" s="1">
        <f>+D$11+D$12*F150+D$13*F150^2</f>
        <v>7.4111424456680661E-2</v>
      </c>
      <c r="Q150" s="177">
        <f>+C150-15018.5</f>
        <v>33312.125999999997</v>
      </c>
      <c r="R150" s="1">
        <f>+(P150-G150)^2</f>
        <v>6.4360444707416574E-6</v>
      </c>
      <c r="S150" s="46">
        <f>S$16</f>
        <v>0.1</v>
      </c>
      <c r="T150" s="1">
        <f>S150*R150</f>
        <v>6.4360444707416579E-7</v>
      </c>
      <c r="U150" s="1">
        <f>+G150-P150</f>
        <v>2.5369360399390556E-3</v>
      </c>
    </row>
    <row r="151" spans="1:54">
      <c r="A151" s="44" t="s">
        <v>91</v>
      </c>
      <c r="B151" s="47"/>
      <c r="C151" s="48">
        <v>48331.343999999997</v>
      </c>
      <c r="D151" s="48"/>
      <c r="E151" s="1">
        <f>+(C151-C$7)/C$8</f>
        <v>24817.741359164625</v>
      </c>
      <c r="F151" s="1">
        <f>ROUND(2*E151,0)/2</f>
        <v>24817.5</v>
      </c>
      <c r="G151" s="1">
        <f>+C151-(C$7+F151*C$8)</f>
        <v>8.557114249560982E-2</v>
      </c>
      <c r="I151" s="1">
        <f>G151</f>
        <v>8.557114249560982E-2</v>
      </c>
      <c r="P151" s="1">
        <f>+D$11+D$12*F151+D$13*F151^2</f>
        <v>7.4125962785624611E-2</v>
      </c>
      <c r="Q151" s="177">
        <f>+C151-15018.5</f>
        <v>33312.843999999997</v>
      </c>
      <c r="R151" s="1">
        <f>+(P151-G151)^2</f>
        <v>1.3099213859385712E-4</v>
      </c>
      <c r="S151" s="46">
        <f>S$16</f>
        <v>0.1</v>
      </c>
      <c r="T151" s="1">
        <f>S151*R151</f>
        <v>1.3099213859385712E-5</v>
      </c>
      <c r="U151" s="1">
        <f>+G151-P151</f>
        <v>1.1445179709985209E-2</v>
      </c>
      <c r="AZ151" s="1">
        <v>28138.5</v>
      </c>
      <c r="BA151" s="1">
        <v>9.9850653503381182E-2</v>
      </c>
      <c r="BB151" s="1">
        <v>0.1</v>
      </c>
    </row>
    <row r="152" spans="1:54">
      <c r="A152" s="44" t="s">
        <v>91</v>
      </c>
      <c r="B152" s="47"/>
      <c r="C152" s="48">
        <v>48348.349000000002</v>
      </c>
      <c r="D152" s="48"/>
      <c r="E152" s="1">
        <f>+(C152-C$7)/C$8</f>
        <v>24865.705105759022</v>
      </c>
      <c r="F152" s="1">
        <f>ROUND(2*E152,0)/2</f>
        <v>24865.5</v>
      </c>
      <c r="G152" s="1">
        <f>+C152-(C$7+F152*C$8)</f>
        <v>7.2717910501523875E-2</v>
      </c>
      <c r="I152" s="1">
        <f>G152</f>
        <v>7.2717910501523875E-2</v>
      </c>
      <c r="P152" s="1">
        <f>+D$11+D$12*F152+D$13*F152^2</f>
        <v>7.447529435228141E-2</v>
      </c>
      <c r="Q152" s="177">
        <f>+C152-15018.5</f>
        <v>33329.849000000002</v>
      </c>
      <c r="R152" s="1">
        <f>+(P152-G152)^2</f>
        <v>3.0883979989033823E-6</v>
      </c>
      <c r="S152" s="46">
        <f>S$16</f>
        <v>0.1</v>
      </c>
      <c r="T152" s="1">
        <f>S152*R152</f>
        <v>3.0883979989033826E-7</v>
      </c>
      <c r="U152" s="1">
        <f>+G152-P152</f>
        <v>-1.7573838507575351E-3</v>
      </c>
      <c r="AZ152" s="1">
        <v>28921.5</v>
      </c>
      <c r="BA152" s="1">
        <v>0.10011980649869656</v>
      </c>
      <c r="BB152" s="1">
        <v>0.1</v>
      </c>
    </row>
    <row r="153" spans="1:54">
      <c r="A153" s="44" t="s">
        <v>91</v>
      </c>
      <c r="B153" s="47"/>
      <c r="C153" s="48">
        <v>48361.468000000001</v>
      </c>
      <c r="D153" s="48"/>
      <c r="E153" s="1">
        <f>+(C153-C$7)/C$8</f>
        <v>24902.708127903777</v>
      </c>
      <c r="F153" s="1">
        <f>ROUND(2*E153,0)/2</f>
        <v>24902.5</v>
      </c>
      <c r="G153" s="1">
        <f>+C153-(C$7+F153*C$8)</f>
        <v>7.3789377500361297E-2</v>
      </c>
      <c r="I153" s="1">
        <f>G153</f>
        <v>7.3789377500361297E-2</v>
      </c>
      <c r="P153" s="1">
        <f>+D$11+D$12*F153+D$13*F153^2</f>
        <v>7.4745110230099124E-2</v>
      </c>
      <c r="Q153" s="177">
        <f>+C153-15018.5</f>
        <v>33342.968000000001</v>
      </c>
      <c r="R153" s="1">
        <f>+(P153-G153)^2</f>
        <v>9.1342505069211733E-7</v>
      </c>
      <c r="S153" s="46">
        <f>S$16</f>
        <v>0.1</v>
      </c>
      <c r="T153" s="1">
        <f>S153*R153</f>
        <v>9.1342505069211741E-8</v>
      </c>
      <c r="U153" s="1">
        <f>+G153-P153</f>
        <v>-9.5573272973782653E-4</v>
      </c>
      <c r="AZ153" s="1">
        <v>28033</v>
      </c>
      <c r="BA153" s="1">
        <v>0.10067390299809631</v>
      </c>
      <c r="BB153" s="1">
        <v>0.1</v>
      </c>
    </row>
    <row r="154" spans="1:54">
      <c r="A154" s="44" t="s">
        <v>92</v>
      </c>
      <c r="B154" s="47"/>
      <c r="C154" s="48">
        <v>48405.432000000001</v>
      </c>
      <c r="D154" s="48">
        <v>4.0000000000000001E-3</v>
      </c>
      <c r="E154" s="1">
        <f>+(C154-C$7)/C$8</f>
        <v>25026.711547796476</v>
      </c>
      <c r="F154" s="1">
        <f>ROUND(2*E154,0)/2</f>
        <v>25026.5</v>
      </c>
      <c r="G154" s="1">
        <f>+C154-(C$7+F154*C$8)</f>
        <v>7.5001861499913502E-2</v>
      </c>
      <c r="I154" s="1">
        <f>G154</f>
        <v>7.5001861499913502E-2</v>
      </c>
      <c r="P154" s="1">
        <f>+D$11+D$12*F154+D$13*F154^2</f>
        <v>7.5652782461779033E-2</v>
      </c>
      <c r="Q154" s="177">
        <f>+C154-15018.5</f>
        <v>33386.932000000001</v>
      </c>
      <c r="R154" s="1">
        <f>+(P154-G154)^2</f>
        <v>4.2369809859594797E-7</v>
      </c>
      <c r="S154" s="46">
        <f>S$16</f>
        <v>0.1</v>
      </c>
      <c r="T154" s="1">
        <f>S154*R154</f>
        <v>4.23698098595948E-8</v>
      </c>
      <c r="U154" s="1">
        <f>+G154-P154</f>
        <v>-6.5092096186553094E-4</v>
      </c>
      <c r="AZ154" s="1">
        <v>27920.5</v>
      </c>
      <c r="BA154" s="1">
        <v>0.10226741549558938</v>
      </c>
      <c r="BB154" s="1">
        <v>0.1</v>
      </c>
    </row>
    <row r="155" spans="1:54">
      <c r="A155" s="44" t="s">
        <v>92</v>
      </c>
      <c r="B155" s="47" t="s">
        <v>53</v>
      </c>
      <c r="C155" s="48">
        <v>48407.387999999999</v>
      </c>
      <c r="D155" s="48">
        <v>4.0000000000000001E-3</v>
      </c>
      <c r="E155" s="1">
        <f>+(C155-C$7)/C$8</f>
        <v>25032.228577395919</v>
      </c>
      <c r="F155" s="1">
        <f>ROUND(2*E155,0)/2</f>
        <v>25032</v>
      </c>
      <c r="G155" s="1">
        <f>+C155-(C$7+F155*C$8)</f>
        <v>8.103951199882431E-2</v>
      </c>
      <c r="I155" s="1">
        <f>G155</f>
        <v>8.103951199882431E-2</v>
      </c>
      <c r="P155" s="1">
        <f>+D$11+D$12*F155+D$13*F155^2</f>
        <v>7.5693164289459644E-2</v>
      </c>
      <c r="Q155" s="177">
        <f>+C155-15018.5</f>
        <v>33388.887999999999</v>
      </c>
      <c r="R155" s="1">
        <f>+(P155-G155)^2</f>
        <v>2.8583433829428806E-5</v>
      </c>
      <c r="S155" s="46">
        <f>S$16</f>
        <v>0.1</v>
      </c>
      <c r="T155" s="1">
        <f>S155*R155</f>
        <v>2.8583433829428809E-6</v>
      </c>
      <c r="U155" s="1">
        <f>+G155-P155</f>
        <v>5.3463477093646655E-3</v>
      </c>
      <c r="AZ155" s="1">
        <v>30075.5</v>
      </c>
      <c r="BA155" s="1">
        <v>0.11846502050320851</v>
      </c>
      <c r="BB155" s="1">
        <v>1</v>
      </c>
    </row>
    <row r="156" spans="1:54">
      <c r="A156" s="44" t="s">
        <v>92</v>
      </c>
      <c r="B156" s="47"/>
      <c r="C156" s="48">
        <v>48438.411999999997</v>
      </c>
      <c r="D156" s="48">
        <v>2E-3</v>
      </c>
      <c r="E156" s="1">
        <f>+(C156-C$7)/C$8</f>
        <v>25119.733856686948</v>
      </c>
      <c r="F156" s="1">
        <f>ROUND(2*E156,0)/2</f>
        <v>25119.5</v>
      </c>
      <c r="G156" s="1">
        <f>+C156-(C$7+F156*C$8)</f>
        <v>8.2911224497365765E-2</v>
      </c>
      <c r="I156" s="1">
        <f>G156</f>
        <v>8.2911224497365765E-2</v>
      </c>
      <c r="P156" s="1">
        <f>+D$11+D$12*F156+D$13*F156^2</f>
        <v>7.6336998282488674E-2</v>
      </c>
      <c r="Q156" s="177">
        <f>+C156-15018.5</f>
        <v>33419.911999999997</v>
      </c>
      <c r="R156" s="1">
        <f>+(P156-G156)^2</f>
        <v>4.3220450324377163E-5</v>
      </c>
      <c r="S156" s="46">
        <f>S$16</f>
        <v>0.1</v>
      </c>
      <c r="T156" s="1">
        <f>S156*R156</f>
        <v>4.3220450324377163E-6</v>
      </c>
      <c r="U156" s="1">
        <f>+G156-P156</f>
        <v>6.5742262148770908E-3</v>
      </c>
      <c r="AZ156" s="1">
        <v>30072.5</v>
      </c>
      <c r="BA156" s="1">
        <v>0.1186808474958525</v>
      </c>
      <c r="BB156" s="1">
        <v>1</v>
      </c>
    </row>
    <row r="157" spans="1:54">
      <c r="A157" s="44" t="s">
        <v>92</v>
      </c>
      <c r="B157" s="47" t="s">
        <v>53</v>
      </c>
      <c r="C157" s="48">
        <v>48441.425999999999</v>
      </c>
      <c r="D157" s="48">
        <v>5.0000000000000001E-3</v>
      </c>
      <c r="E157" s="1">
        <f>+(C157-C$7)/C$8</f>
        <v>25128.235046468515</v>
      </c>
      <c r="F157" s="1">
        <f>ROUND(2*E157,0)/2</f>
        <v>25128</v>
      </c>
      <c r="G157" s="1">
        <f>+C157-(C$7+F157*C$8)</f>
        <v>8.3333048001804855E-2</v>
      </c>
      <c r="I157" s="1">
        <f>G157</f>
        <v>8.3333048001804855E-2</v>
      </c>
      <c r="P157" s="1">
        <f>+D$11+D$12*F157+D$13*F157^2</f>
        <v>7.6399682124578011E-2</v>
      </c>
      <c r="Q157" s="177">
        <f>+C157-15018.5</f>
        <v>33422.925999999999</v>
      </c>
      <c r="R157" s="1">
        <f>+(P157-G157)^2</f>
        <v>4.8071562387493557E-5</v>
      </c>
      <c r="S157" s="46">
        <f>S$16</f>
        <v>0.1</v>
      </c>
      <c r="T157" s="1">
        <f>S157*R157</f>
        <v>4.8071562387493558E-6</v>
      </c>
      <c r="U157" s="1">
        <f>+G157-P157</f>
        <v>6.9333658772268436E-3</v>
      </c>
      <c r="AZ157" s="1">
        <v>30067</v>
      </c>
      <c r="BA157" s="1">
        <v>0.11894319700513734</v>
      </c>
      <c r="BB157" s="1">
        <v>1</v>
      </c>
    </row>
    <row r="158" spans="1:54">
      <c r="A158" s="44" t="s">
        <v>67</v>
      </c>
      <c r="B158" s="47" t="s">
        <v>53</v>
      </c>
      <c r="C158" s="48">
        <v>48633.750999999997</v>
      </c>
      <c r="D158" s="48"/>
      <c r="E158" s="1">
        <f>+(C158-C$7)/C$8</f>
        <v>25670.700648571663</v>
      </c>
      <c r="F158" s="1">
        <f>ROUND(2*E158,0)/2</f>
        <v>25670.5</v>
      </c>
      <c r="G158" s="1">
        <f>+C158-(C$7+F158*C$8)</f>
        <v>7.1137665494461544E-2</v>
      </c>
      <c r="I158" s="1">
        <f>G158</f>
        <v>7.1137665494461544E-2</v>
      </c>
      <c r="P158" s="1">
        <f>+D$11+D$12*F158+D$13*F158^2</f>
        <v>8.0451659482875901E-2</v>
      </c>
      <c r="Q158" s="177">
        <f>+C158-15018.5</f>
        <v>33615.250999999997</v>
      </c>
      <c r="R158" s="1">
        <f>+(P158-G158)^2</f>
        <v>8.6750484016218782E-5</v>
      </c>
      <c r="S158" s="46">
        <f>S$16</f>
        <v>0.1</v>
      </c>
      <c r="T158" s="1">
        <f>S158*R158</f>
        <v>8.6750484016218785E-6</v>
      </c>
      <c r="U158" s="1">
        <f>+G158-P158</f>
        <v>-9.3139939884143569E-3</v>
      </c>
    </row>
    <row r="159" spans="1:54">
      <c r="A159" s="44" t="s">
        <v>67</v>
      </c>
      <c r="B159" s="47"/>
      <c r="C159" s="48">
        <v>48654.86</v>
      </c>
      <c r="D159" s="48"/>
      <c r="E159" s="1">
        <f>+(C159-C$7)/C$8</f>
        <v>25730.240003282688</v>
      </c>
      <c r="F159" s="1">
        <f>ROUND(2*E159,0)/2</f>
        <v>25730</v>
      </c>
      <c r="G159" s="1">
        <f>+C159-(C$7+F159*C$8)</f>
        <v>8.5090430002310313E-2</v>
      </c>
      <c r="I159" s="1">
        <f>G159</f>
        <v>8.5090430002310313E-2</v>
      </c>
      <c r="P159" s="1">
        <f>+D$11+D$12*F159+D$13*F159^2</f>
        <v>8.0902213935923228E-2</v>
      </c>
      <c r="Q159" s="177">
        <f>+C159-15018.5</f>
        <v>33636.36</v>
      </c>
      <c r="R159" s="1">
        <f>+(P159-G159)^2</f>
        <v>1.7541153818742906E-5</v>
      </c>
      <c r="S159" s="46">
        <f>S$16</f>
        <v>0.1</v>
      </c>
      <c r="T159" s="1">
        <f>S159*R159</f>
        <v>1.7541153818742907E-6</v>
      </c>
      <c r="U159" s="1">
        <f>+G159-P159</f>
        <v>4.1882160663870849E-3</v>
      </c>
    </row>
    <row r="160" spans="1:54">
      <c r="A160" s="44" t="s">
        <v>67</v>
      </c>
      <c r="B160" s="47" t="s">
        <v>53</v>
      </c>
      <c r="C160" s="48">
        <v>48661.777999999998</v>
      </c>
      <c r="D160" s="48"/>
      <c r="E160" s="1">
        <f>+(C160-C$7)/C$8</f>
        <v>25749.7526877249</v>
      </c>
      <c r="F160" s="51">
        <f>ROUND(2*E160,0)/2-0.5</f>
        <v>25749.5</v>
      </c>
      <c r="G160" s="1">
        <f>+C160-(C$7+F160*C$8)</f>
        <v>8.9587554495665245E-2</v>
      </c>
      <c r="I160" s="1">
        <f>G160</f>
        <v>8.9587554495665245E-2</v>
      </c>
      <c r="P160" s="1">
        <f>+D$11+D$12*F160+D$13*F160^2</f>
        <v>8.1050138880989303E-2</v>
      </c>
      <c r="Q160" s="177">
        <f>+C160-15018.5</f>
        <v>33643.277999999998</v>
      </c>
      <c r="R160" s="1">
        <f>+(P160-G160)^2</f>
        <v>7.2887465377712585E-5</v>
      </c>
      <c r="S160" s="46">
        <f>S$16</f>
        <v>0.1</v>
      </c>
      <c r="T160" s="1">
        <f>S160*R160</f>
        <v>7.288746537771259E-6</v>
      </c>
      <c r="U160" s="1">
        <f>+G160-P160</f>
        <v>8.5374156146759417E-3</v>
      </c>
    </row>
    <row r="161" spans="1:54">
      <c r="A161" s="44" t="s">
        <v>67</v>
      </c>
      <c r="B161" s="47"/>
      <c r="C161" s="48">
        <v>48709.803999999996</v>
      </c>
      <c r="D161" s="48"/>
      <c r="E161" s="1">
        <f>+(C161-C$7)/C$8</f>
        <v>25885.21325190847</v>
      </c>
      <c r="F161" s="44">
        <f>ROUND(2*E161,0)/2</f>
        <v>25885</v>
      </c>
      <c r="G161" s="1">
        <f>+C161-(C$7+F161*C$8)</f>
        <v>7.5606034995871596E-2</v>
      </c>
      <c r="I161" s="1">
        <f>G161</f>
        <v>7.5606034995871596E-2</v>
      </c>
      <c r="P161" s="1">
        <f>+D$11+D$12*F161+D$13*F161^2</f>
        <v>8.2081630160678404E-2</v>
      </c>
      <c r="Q161" s="177">
        <f>+C161-15018.5</f>
        <v>33691.303999999996</v>
      </c>
      <c r="R161" s="1">
        <f>+(P161-G161)^2</f>
        <v>4.1933332738469305E-5</v>
      </c>
      <c r="S161" s="46">
        <f>S$16</f>
        <v>0.1</v>
      </c>
      <c r="T161" s="1">
        <f>S161*R161</f>
        <v>4.1933332738469305E-6</v>
      </c>
      <c r="U161" s="1">
        <f>+G161-P161</f>
        <v>-6.4755951648068077E-3</v>
      </c>
    </row>
    <row r="162" spans="1:54">
      <c r="A162" s="44" t="s">
        <v>67</v>
      </c>
      <c r="B162" s="47" t="s">
        <v>53</v>
      </c>
      <c r="C162" s="48">
        <v>48717.788</v>
      </c>
      <c r="D162" s="48"/>
      <c r="E162" s="1">
        <f>+(C162-C$7)/C$8</f>
        <v>25907.732661071052</v>
      </c>
      <c r="F162" s="1">
        <f>ROUND(2*E162,0)/2</f>
        <v>25907.5</v>
      </c>
      <c r="G162" s="1">
        <f>+C162-(C$7+F162*C$8)</f>
        <v>8.2487332503660582E-2</v>
      </c>
      <c r="I162" s="1">
        <f>G162</f>
        <v>8.2487332503660582E-2</v>
      </c>
      <c r="P162" s="1">
        <f>+D$11+D$12*F162+D$13*F162^2</f>
        <v>8.2253520789632661E-2</v>
      </c>
      <c r="Q162" s="177">
        <f>+C162-15018.5</f>
        <v>33699.288</v>
      </c>
      <c r="R162" s="1">
        <f>+(P162-G162)^2</f>
        <v>5.4667917616674105E-8</v>
      </c>
      <c r="S162" s="46">
        <f>S$16</f>
        <v>0.1</v>
      </c>
      <c r="T162" s="1">
        <f>S162*R162</f>
        <v>5.4667917616674107E-9</v>
      </c>
      <c r="U162" s="1">
        <f>+G162-P162</f>
        <v>2.3381171402792056E-4</v>
      </c>
    </row>
    <row r="163" spans="1:54">
      <c r="A163" s="44" t="s">
        <v>67</v>
      </c>
      <c r="B163" s="47" t="s">
        <v>53</v>
      </c>
      <c r="C163" s="48">
        <v>48724.868999999999</v>
      </c>
      <c r="D163" s="48"/>
      <c r="E163" s="1">
        <f>+(C163-C$7)/C$8</f>
        <v>25927.705097979888</v>
      </c>
      <c r="F163" s="1">
        <f>ROUND(2*E163,0)/2</f>
        <v>25927.5</v>
      </c>
      <c r="G163" s="1">
        <f>+C163-(C$7+F163*C$8)</f>
        <v>7.2715152498858515E-2</v>
      </c>
      <c r="I163" s="1">
        <f>G163</f>
        <v>7.2715152498858515E-2</v>
      </c>
      <c r="P163" s="1">
        <f>+D$11+D$12*F163+D$13*F163^2</f>
        <v>8.2406458260315035E-2</v>
      </c>
      <c r="Q163" s="177">
        <f>+C163-15018.5</f>
        <v>33706.368999999999</v>
      </c>
      <c r="R163" s="1">
        <f>+(P163-G163)^2</f>
        <v>9.3921407362040338E-5</v>
      </c>
      <c r="S163" s="46">
        <f>S$16</f>
        <v>0.1</v>
      </c>
      <c r="T163" s="1">
        <f>S163*R163</f>
        <v>9.3921407362040348E-6</v>
      </c>
      <c r="U163" s="1">
        <f>+G163-P163</f>
        <v>-9.6913057614565201E-3</v>
      </c>
    </row>
    <row r="164" spans="1:54">
      <c r="A164" s="44" t="s">
        <v>93</v>
      </c>
      <c r="B164" s="47"/>
      <c r="C164" s="48">
        <v>48733.387999999999</v>
      </c>
      <c r="D164" s="48">
        <v>5.0000000000000001E-3</v>
      </c>
      <c r="E164" s="1">
        <f>+(C164-C$7)/C$8</f>
        <v>25951.733510637194</v>
      </c>
      <c r="F164" s="1">
        <f>ROUND(2*E164,0)/2</f>
        <v>25951.5</v>
      </c>
      <c r="G164" s="1">
        <f>+C164-(C$7+F164*C$8)</f>
        <v>8.2788536499720067E-2</v>
      </c>
      <c r="I164" s="1">
        <f>G164</f>
        <v>8.2788536499720067E-2</v>
      </c>
      <c r="P164" s="1">
        <f>+D$11+D$12*F164+D$13*F164^2</f>
        <v>8.2590164360814941E-2</v>
      </c>
      <c r="Q164" s="177">
        <f>+C164-15018.5</f>
        <v>33714.887999999999</v>
      </c>
      <c r="R164" s="1">
        <f>+(P164-G164)^2</f>
        <v>3.9351505493794498E-8</v>
      </c>
      <c r="S164" s="46">
        <f>S$16</f>
        <v>0.1</v>
      </c>
      <c r="T164" s="1">
        <f>S164*R164</f>
        <v>3.9351505493794501E-9</v>
      </c>
      <c r="U164" s="1">
        <f>+G164-P164</f>
        <v>1.9837213890512573E-4</v>
      </c>
      <c r="AZ164" s="1">
        <v>10546.5</v>
      </c>
      <c r="BA164" s="1">
        <v>1.7060181497072335E-2</v>
      </c>
      <c r="BB164" s="1">
        <v>0.1</v>
      </c>
    </row>
    <row r="165" spans="1:54">
      <c r="A165" s="44" t="s">
        <v>93</v>
      </c>
      <c r="B165" s="47" t="s">
        <v>53</v>
      </c>
      <c r="C165" s="48">
        <v>48753.411</v>
      </c>
      <c r="D165" s="48">
        <v>4.0000000000000001E-3</v>
      </c>
      <c r="E165" s="1">
        <f>+(C165-C$7)/C$8</f>
        <v>26008.209729282258</v>
      </c>
      <c r="F165" s="1">
        <f>ROUND(2*E165,0)/2</f>
        <v>26008</v>
      </c>
      <c r="G165" s="1">
        <f>+C165-(C$7+F165*C$8)</f>
        <v>7.4357127996336203E-2</v>
      </c>
      <c r="I165" s="1">
        <f>G165</f>
        <v>7.4357127996336203E-2</v>
      </c>
      <c r="P165" s="1">
        <f>+D$11+D$12*F165+D$13*F165^2</f>
        <v>8.3023419300402038E-2</v>
      </c>
      <c r="Q165" s="177">
        <f>+C165-15018.5</f>
        <v>33734.911</v>
      </c>
      <c r="R165" s="1">
        <f>+(P165-G165)^2</f>
        <v>7.5104604966927103E-5</v>
      </c>
      <c r="S165" s="46">
        <f>S$16</f>
        <v>0.1</v>
      </c>
      <c r="T165" s="1">
        <f>S165*R165</f>
        <v>7.5104604966927105E-6</v>
      </c>
      <c r="U165" s="1">
        <f>+G165-P165</f>
        <v>-8.6662913040658346E-3</v>
      </c>
      <c r="AZ165" s="1">
        <v>16567.5</v>
      </c>
      <c r="BA165" s="1">
        <v>1.709539250441594E-2</v>
      </c>
      <c r="BB165" s="1">
        <v>0.1</v>
      </c>
    </row>
    <row r="166" spans="1:54">
      <c r="A166" s="44" t="s">
        <v>93</v>
      </c>
      <c r="B166" s="47"/>
      <c r="C166" s="48">
        <v>48761.385999999999</v>
      </c>
      <c r="D166" s="48">
        <v>5.0000000000000001E-3</v>
      </c>
      <c r="E166" s="1">
        <f>+(C166-C$7)/C$8</f>
        <v>26030.703753339309</v>
      </c>
      <c r="F166" s="1">
        <f>ROUND(2*E166,0)/2</f>
        <v>26030.5</v>
      </c>
      <c r="G166" s="1">
        <f>+C166-(C$7+F166*C$8)</f>
        <v>7.2238425498653669E-2</v>
      </c>
      <c r="I166" s="1">
        <f>G166</f>
        <v>7.2238425498653669E-2</v>
      </c>
      <c r="P166" s="1">
        <f>+D$11+D$12*F166+D$13*F166^2</f>
        <v>8.3196259347911694E-2</v>
      </c>
      <c r="Q166" s="177">
        <f>+C166-15018.5</f>
        <v>33742.885999999999</v>
      </c>
      <c r="R166" s="1">
        <f>+(P166-G166)^2</f>
        <v>1.2007412266794495E-4</v>
      </c>
      <c r="S166" s="46">
        <f>S$16</f>
        <v>0.1</v>
      </c>
      <c r="T166" s="1">
        <f>S166*R166</f>
        <v>1.2007412266794496E-5</v>
      </c>
      <c r="U166" s="1">
        <f>+G166-P166</f>
        <v>-1.0957833849258025E-2</v>
      </c>
      <c r="AZ166" s="1">
        <v>10605</v>
      </c>
      <c r="BA166" s="1">
        <v>1.8551554996520281E-2</v>
      </c>
      <c r="BB166" s="1">
        <v>1</v>
      </c>
    </row>
    <row r="167" spans="1:54">
      <c r="A167" s="44" t="s">
        <v>93</v>
      </c>
      <c r="B167" s="47" t="s">
        <v>53</v>
      </c>
      <c r="C167" s="48">
        <v>48770.430999999997</v>
      </c>
      <c r="D167" s="48">
        <v>5.0000000000000001E-3</v>
      </c>
      <c r="E167" s="1">
        <f>+(C167-C$7)/C$8</f>
        <v>26056.215784385829</v>
      </c>
      <c r="F167" s="1">
        <f>ROUND(2*E167,0)/2</f>
        <v>26056</v>
      </c>
      <c r="G167" s="1">
        <f>+C167-(C$7+F167*C$8)</f>
        <v>7.6503895994392224E-2</v>
      </c>
      <c r="I167" s="1">
        <f>G167</f>
        <v>7.6503895994392224E-2</v>
      </c>
      <c r="P167" s="1">
        <f>+D$11+D$12*F167+D$13*F167^2</f>
        <v>8.3392354687810505E-2</v>
      </c>
      <c r="Q167" s="177">
        <f>+C167-15018.5</f>
        <v>33751.930999999997</v>
      </c>
      <c r="R167" s="1">
        <f>+(P167-G167)^2</f>
        <v>4.7450863170929896E-5</v>
      </c>
      <c r="S167" s="46">
        <f>S$16</f>
        <v>0.1</v>
      </c>
      <c r="T167" s="1">
        <f>S167*R167</f>
        <v>4.7450863170929897E-6</v>
      </c>
      <c r="U167" s="1">
        <f>+G167-P167</f>
        <v>-6.8884586934182812E-3</v>
      </c>
      <c r="AZ167" s="1">
        <v>18753.5</v>
      </c>
      <c r="BA167" s="1">
        <v>1.9696118499268778E-2</v>
      </c>
      <c r="BB167" s="1">
        <v>0.1</v>
      </c>
    </row>
    <row r="168" spans="1:54">
      <c r="A168" s="44" t="s">
        <v>93</v>
      </c>
      <c r="B168" s="47"/>
      <c r="C168" s="48">
        <v>48789.408000000003</v>
      </c>
      <c r="D168" s="48">
        <v>5.0000000000000001E-3</v>
      </c>
      <c r="E168" s="1">
        <f>+(C168-C$7)/C$8</f>
        <v>26109.741689656152</v>
      </c>
      <c r="F168" s="1">
        <f>ROUND(2*E168,0)/2</f>
        <v>26109.5</v>
      </c>
      <c r="G168" s="1">
        <f>+C168-(C$7+F168*C$8)</f>
        <v>8.5688314502476715E-2</v>
      </c>
      <c r="I168" s="1">
        <f>G168</f>
        <v>8.5688314502476715E-2</v>
      </c>
      <c r="P168" s="1">
        <f>+D$11+D$12*F168+D$13*F168^2</f>
        <v>8.3804495372480636E-2</v>
      </c>
      <c r="Q168" s="177">
        <f>+C168-15018.5</f>
        <v>33770.908000000003</v>
      </c>
      <c r="R168" s="1">
        <f>+(P168-G168)^2</f>
        <v>3.5487745145391813E-6</v>
      </c>
      <c r="S168" s="46">
        <f>S$16</f>
        <v>0.1</v>
      </c>
      <c r="T168" s="1">
        <f>S168*R168</f>
        <v>3.5487745145391816E-7</v>
      </c>
      <c r="U168" s="1">
        <f>+G168-P168</f>
        <v>1.8838191299960783E-3</v>
      </c>
      <c r="AZ168" s="1">
        <v>15639.5</v>
      </c>
      <c r="BA168" s="1">
        <v>1.9924544496461749E-2</v>
      </c>
      <c r="BB168" s="1">
        <v>0.1</v>
      </c>
    </row>
    <row r="169" spans="1:54">
      <c r="A169" s="44" t="s">
        <v>93</v>
      </c>
      <c r="B169" s="47"/>
      <c r="C169" s="48">
        <v>48795.428</v>
      </c>
      <c r="D169" s="48">
        <v>6.0000000000000001E-3</v>
      </c>
      <c r="E169" s="1">
        <f>+(C169-C$7)/C$8</f>
        <v>26126.721504681027</v>
      </c>
      <c r="F169" s="1">
        <f>ROUND(2*E169,0)/2</f>
        <v>26126.5</v>
      </c>
      <c r="G169" s="1">
        <f>+C169-(C$7+F169*C$8)</f>
        <v>7.8531961495173164E-2</v>
      </c>
      <c r="I169" s="1">
        <f>G169</f>
        <v>7.8531961495173164E-2</v>
      </c>
      <c r="P169" s="1">
        <f>+D$11+D$12*F169+D$13*F169^2</f>
        <v>8.3935661542577325E-2</v>
      </c>
      <c r="Q169" s="177">
        <f>+C169-15018.5</f>
        <v>33776.928</v>
      </c>
      <c r="R169" s="1">
        <f>+(P169-G169)^2</f>
        <v>2.9199974202315734E-5</v>
      </c>
      <c r="S169" s="46">
        <f>S$16</f>
        <v>0.1</v>
      </c>
      <c r="T169" s="1">
        <f>S169*R169</f>
        <v>2.9199974202315737E-6</v>
      </c>
      <c r="U169" s="1">
        <f>+G169-P169</f>
        <v>-5.4037000474041613E-3</v>
      </c>
      <c r="AZ169" s="1">
        <v>17707</v>
      </c>
      <c r="BA169" s="1">
        <v>2.0350437000161037E-2</v>
      </c>
      <c r="BB169" s="1">
        <v>0.1</v>
      </c>
    </row>
    <row r="170" spans="1:54">
      <c r="A170" s="44" t="s">
        <v>94</v>
      </c>
      <c r="B170" s="47" t="s">
        <v>53</v>
      </c>
      <c r="C170" s="48">
        <v>49058.343999999997</v>
      </c>
      <c r="D170" s="48">
        <v>5.0000000000000001E-3</v>
      </c>
      <c r="E170" s="1">
        <f>+(C170-C$7)/C$8</f>
        <v>26868.293771638269</v>
      </c>
      <c r="F170" s="51">
        <f>ROUND(2*E170,0)/2-0.5</f>
        <v>26868</v>
      </c>
      <c r="G170" s="1">
        <f>+C170-(C$7+F170*C$8)</f>
        <v>0.10415338799793972</v>
      </c>
      <c r="I170" s="1">
        <f>G170</f>
        <v>0.10415338799793972</v>
      </c>
      <c r="P170" s="1">
        <f>+D$11+D$12*F170+D$13*F170^2</f>
        <v>8.9753294488419066E-2</v>
      </c>
      <c r="Q170" s="177">
        <f>+C170-15018.5</f>
        <v>34039.843999999997</v>
      </c>
      <c r="R170" s="1">
        <f>+(P170-G170)^2</f>
        <v>2.0736269308293878E-4</v>
      </c>
      <c r="S170" s="46">
        <f>S$16</f>
        <v>0.1</v>
      </c>
      <c r="T170" s="1">
        <f>S170*R170</f>
        <v>2.0736269308293879E-5</v>
      </c>
      <c r="U170" s="1">
        <f>+G170-P170</f>
        <v>1.4400093509520651E-2</v>
      </c>
      <c r="AZ170" s="1">
        <v>16542</v>
      </c>
      <c r="BA170" s="1">
        <v>2.0829921995755285E-2</v>
      </c>
      <c r="BB170" s="1">
        <v>0.1</v>
      </c>
    </row>
    <row r="171" spans="1:54">
      <c r="A171" s="44" t="s">
        <v>94</v>
      </c>
      <c r="B171" s="47" t="s">
        <v>53</v>
      </c>
      <c r="C171" s="48">
        <v>49065.411999999997</v>
      </c>
      <c r="D171" s="48">
        <v>5.0000000000000001E-3</v>
      </c>
      <c r="E171" s="1">
        <f>+(C171-C$7)/C$8</f>
        <v>26888.22954117247</v>
      </c>
      <c r="F171" s="1">
        <f>ROUND(2*E171,0)/2</f>
        <v>26888</v>
      </c>
      <c r="G171" s="1">
        <f>+C171-(C$7+F171*C$8)</f>
        <v>8.138120799412718E-2</v>
      </c>
      <c r="I171" s="1">
        <f>G171</f>
        <v>8.138120799412718E-2</v>
      </c>
      <c r="P171" s="1">
        <f>+D$11+D$12*F171+D$13*F171^2</f>
        <v>8.9912822141738985E-2</v>
      </c>
      <c r="Q171" s="177">
        <f>+C171-15018.5</f>
        <v>34046.911999999997</v>
      </c>
      <c r="R171" s="1">
        <f>+(P171-G171)^2</f>
        <v>7.2788439963729899E-5</v>
      </c>
      <c r="S171" s="46">
        <f>S$16</f>
        <v>0.1</v>
      </c>
      <c r="T171" s="1">
        <f>S171*R171</f>
        <v>7.2788439963729906E-6</v>
      </c>
      <c r="U171" s="1">
        <f>+G171-P171</f>
        <v>-8.5316141476118046E-3</v>
      </c>
      <c r="AZ171" s="1">
        <v>19752</v>
      </c>
      <c r="BA171" s="1">
        <v>2.3895031998108607E-2</v>
      </c>
      <c r="BB171" s="1">
        <v>0.1</v>
      </c>
    </row>
    <row r="172" spans="1:54">
      <c r="A172" s="44" t="s">
        <v>95</v>
      </c>
      <c r="B172" s="47" t="s">
        <v>53</v>
      </c>
      <c r="C172" s="48">
        <v>49076.404000000002</v>
      </c>
      <c r="D172" s="48">
        <v>7.0000000000000001E-3</v>
      </c>
      <c r="E172" s="1">
        <f>+(C172-C$7)/C$8</f>
        <v>26919.233216712939</v>
      </c>
      <c r="F172" s="1">
        <f>ROUND(2*E172,0)/2</f>
        <v>26919</v>
      </c>
      <c r="G172" s="1">
        <f>+C172-(C$7+F172*C$8)</f>
        <v>8.2684329005132895E-2</v>
      </c>
      <c r="I172" s="1">
        <f>G172</f>
        <v>8.2684329005132895E-2</v>
      </c>
      <c r="P172" s="1">
        <f>+D$11+D$12*F172+D$13*F172^2</f>
        <v>9.0160361193316385E-2</v>
      </c>
      <c r="Q172" s="177">
        <f>+C172-15018.5</f>
        <v>34057.904000000002</v>
      </c>
      <c r="R172" s="1">
        <f>+(P172-G172)^2</f>
        <v>5.5891057278755622E-5</v>
      </c>
      <c r="S172" s="46">
        <f>S$16</f>
        <v>0.1</v>
      </c>
      <c r="T172" s="1">
        <f>S172*R172</f>
        <v>5.5891057278755624E-6</v>
      </c>
      <c r="U172" s="1">
        <f>+G172-P172</f>
        <v>-7.4760321881834901E-3</v>
      </c>
      <c r="AZ172" s="1">
        <v>13545</v>
      </c>
      <c r="BA172" s="1">
        <v>2.5041095002961811E-2</v>
      </c>
      <c r="BB172" s="1">
        <v>0.1</v>
      </c>
    </row>
    <row r="173" spans="1:54">
      <c r="A173" s="44" t="s">
        <v>95</v>
      </c>
      <c r="B173" s="47" t="s">
        <v>53</v>
      </c>
      <c r="C173" s="48">
        <v>49092.364999999998</v>
      </c>
      <c r="D173" s="48">
        <v>7.0000000000000001E-3</v>
      </c>
      <c r="E173" s="1">
        <f>+(C173-C$7)/C$8</f>
        <v>26964.25229106711</v>
      </c>
      <c r="F173" s="51">
        <f>ROUND(2*E173,0)/2-0.5</f>
        <v>26964</v>
      </c>
      <c r="G173" s="1">
        <f>+C173-(C$7+F173*C$8)</f>
        <v>8.9446923993818928E-2</v>
      </c>
      <c r="I173" s="1">
        <f>G173</f>
        <v>8.9446923993818928E-2</v>
      </c>
      <c r="P173" s="1">
        <f>+D$11+D$12*F173+D$13*F173^2</f>
        <v>9.0520278707241789E-2</v>
      </c>
      <c r="Q173" s="177">
        <f>+C173-15018.5</f>
        <v>34073.864999999998</v>
      </c>
      <c r="R173" s="1">
        <f>+(P173-G173)^2</f>
        <v>1.1520903408270722E-6</v>
      </c>
      <c r="S173" s="46">
        <f>S$16</f>
        <v>0.1</v>
      </c>
      <c r="T173" s="1">
        <f>S173*R173</f>
        <v>1.1520903408270724E-7</v>
      </c>
      <c r="U173" s="1">
        <f>+G173-P173</f>
        <v>-1.073354713422861E-3</v>
      </c>
      <c r="AZ173" s="1">
        <v>17724</v>
      </c>
      <c r="BA173" s="1">
        <v>2.6194083999143913E-2</v>
      </c>
      <c r="BB173" s="1">
        <v>0.1</v>
      </c>
    </row>
    <row r="174" spans="1:54">
      <c r="A174" s="44" t="s">
        <v>95</v>
      </c>
      <c r="B174" s="47" t="s">
        <v>53</v>
      </c>
      <c r="C174" s="48">
        <v>49098.385999999999</v>
      </c>
      <c r="D174" s="48">
        <v>5.0000000000000001E-3</v>
      </c>
      <c r="E174" s="1">
        <f>+(C174-C$7)/C$8</f>
        <v>26981.234926659279</v>
      </c>
      <c r="F174" s="1">
        <f>ROUND(2*E174,0)/2</f>
        <v>26981</v>
      </c>
      <c r="G174" s="1">
        <f>+C174-(C$7+F174*C$8)</f>
        <v>8.329057099763304E-2</v>
      </c>
      <c r="I174" s="1">
        <f>G174</f>
        <v>8.329057099763304E-2</v>
      </c>
      <c r="P174" s="1">
        <f>+D$11+D$12*F174+D$13*F174^2</f>
        <v>9.0656428338456857E-2</v>
      </c>
      <c r="Q174" s="177">
        <f>+C174-15018.5</f>
        <v>34079.885999999999</v>
      </c>
      <c r="R174" s="1">
        <f>+(P174-G174)^2</f>
        <v>5.4255854365368113E-5</v>
      </c>
      <c r="S174" s="46">
        <f>S$16</f>
        <v>0.1</v>
      </c>
      <c r="T174" s="1">
        <f>S174*R174</f>
        <v>5.4255854365368117E-6</v>
      </c>
      <c r="U174" s="1">
        <f>+G174-P174</f>
        <v>-7.365857340823817E-3</v>
      </c>
      <c r="AZ174" s="1">
        <v>18644.5</v>
      </c>
      <c r="BA174" s="1">
        <v>2.6404499498312362E-2</v>
      </c>
      <c r="BB174" s="1">
        <v>0.1</v>
      </c>
    </row>
    <row r="175" spans="1:54">
      <c r="A175" s="44" t="s">
        <v>95</v>
      </c>
      <c r="B175" s="47" t="s">
        <v>53</v>
      </c>
      <c r="C175" s="48">
        <v>49132.419000000002</v>
      </c>
      <c r="D175" s="48">
        <v>5.0000000000000001E-3</v>
      </c>
      <c r="E175" s="1">
        <f>+(C175-C$7)/C$8</f>
        <v>27077.227292895484</v>
      </c>
      <c r="F175" s="1">
        <f>ROUND(2*E175,0)/2</f>
        <v>27077</v>
      </c>
      <c r="G175" s="1">
        <f>+C175-(C$7+F175*C$8)</f>
        <v>8.058410700323293E-2</v>
      </c>
      <c r="I175" s="1">
        <f>G175</f>
        <v>8.058410700323293E-2</v>
      </c>
      <c r="P175" s="1">
        <f>+D$11+D$12*F175+D$13*F175^2</f>
        <v>9.1427134072180768E-2</v>
      </c>
      <c r="Q175" s="177">
        <f>+C175-15018.5</f>
        <v>34113.919000000002</v>
      </c>
      <c r="R175" s="1">
        <f>+(P175-G175)^2</f>
        <v>1.1757123601793556E-4</v>
      </c>
      <c r="S175" s="46">
        <f>S$16</f>
        <v>0.1</v>
      </c>
      <c r="T175" s="1">
        <f>S175*R175</f>
        <v>1.1757123601793557E-5</v>
      </c>
      <c r="U175" s="1">
        <f>+G175-P175</f>
        <v>-1.0843027068947839E-2</v>
      </c>
      <c r="AZ175" s="1">
        <v>20804</v>
      </c>
      <c r="BA175" s="1">
        <v>2.9278364003403112E-2</v>
      </c>
      <c r="BB175" s="1">
        <v>0.1</v>
      </c>
    </row>
    <row r="176" spans="1:54">
      <c r="A176" s="44" t="s">
        <v>96</v>
      </c>
      <c r="B176" s="47" t="s">
        <v>53</v>
      </c>
      <c r="C176" s="48">
        <v>49396.557999999997</v>
      </c>
      <c r="D176" s="48"/>
      <c r="E176" s="1">
        <f>+(C176-C$7)/C$8</f>
        <v>27822.249113636015</v>
      </c>
      <c r="F176" s="1">
        <f>ROUND(2*E176,0)/2</f>
        <v>27822</v>
      </c>
      <c r="G176" s="1">
        <f>+C176-(C$7+F176*C$8)</f>
        <v>8.8320401999226306E-2</v>
      </c>
      <c r="I176" s="1">
        <f>G176</f>
        <v>8.8320401999226306E-2</v>
      </c>
      <c r="P176" s="1">
        <f>+D$11+D$12*F176+D$13*F176^2</f>
        <v>9.7515602957729375E-2</v>
      </c>
      <c r="Q176" s="177">
        <f>+C176-15018.5</f>
        <v>34378.057999999997</v>
      </c>
      <c r="R176" s="1">
        <f>+(P176-G176)^2</f>
        <v>8.4551720667255768E-5</v>
      </c>
      <c r="S176" s="46">
        <f>S$16</f>
        <v>0.1</v>
      </c>
      <c r="T176" s="1">
        <f>S176*R176</f>
        <v>8.4551720667255778E-6</v>
      </c>
      <c r="U176" s="1">
        <f>+G176-P176</f>
        <v>-9.1952009585030692E-3</v>
      </c>
      <c r="AZ176" s="1">
        <v>19823.5</v>
      </c>
      <c r="BA176" s="1">
        <v>2.9384488501818851E-2</v>
      </c>
      <c r="BB176" s="1">
        <v>0.1</v>
      </c>
    </row>
    <row r="177" spans="1:54">
      <c r="A177" s="44" t="s">
        <v>96</v>
      </c>
      <c r="B177" s="47" t="s">
        <v>53</v>
      </c>
      <c r="C177" s="48">
        <v>49403.487000000001</v>
      </c>
      <c r="D177" s="48">
        <v>5.0000000000000001E-3</v>
      </c>
      <c r="E177" s="1">
        <f>+(C177-C$7)/C$8</f>
        <v>27841.792824318323</v>
      </c>
      <c r="F177" s="51">
        <f>ROUND(2*E177,0)/2-0.5</f>
        <v>27841.5</v>
      </c>
      <c r="G177" s="1">
        <f>+C177-(C$7+F177*C$8)</f>
        <v>0.10381752649846021</v>
      </c>
      <c r="I177" s="1">
        <f>G177</f>
        <v>0.10381752649846021</v>
      </c>
      <c r="P177" s="1">
        <f>+D$11+D$12*F177+D$13*F177^2</f>
        <v>9.7677522692515117E-2</v>
      </c>
      <c r="Q177" s="177">
        <f>+C177-15018.5</f>
        <v>34384.987000000001</v>
      </c>
      <c r="R177" s="1">
        <f>+(P177-G177)^2</f>
        <v>3.7699646737020233E-5</v>
      </c>
      <c r="S177" s="46">
        <f>S$16</f>
        <v>0.1</v>
      </c>
      <c r="T177" s="1">
        <f>S177*R177</f>
        <v>3.7699646737020234E-6</v>
      </c>
      <c r="U177" s="1">
        <f>+G177-P177</f>
        <v>6.1400038059450934E-3</v>
      </c>
      <c r="AZ177" s="1">
        <v>18578.5</v>
      </c>
      <c r="BA177" s="1">
        <v>2.9952693497762084E-2</v>
      </c>
      <c r="BB177" s="1">
        <v>0.1</v>
      </c>
    </row>
    <row r="178" spans="1:54">
      <c r="A178" s="44" t="s">
        <v>96</v>
      </c>
      <c r="B178" s="47" t="s">
        <v>53</v>
      </c>
      <c r="C178" s="48">
        <v>49417.491000000002</v>
      </c>
      <c r="D178" s="48"/>
      <c r="E178" s="1">
        <f>+(C178-C$7)/C$8</f>
        <v>27881.292048505784</v>
      </c>
      <c r="F178" s="51">
        <f>ROUND(2*E178,0)/2-0.5</f>
        <v>27881</v>
      </c>
      <c r="G178" s="1">
        <f>+C178-(C$7+F178*C$8)</f>
        <v>0.10354247099894565</v>
      </c>
      <c r="I178" s="1">
        <f>G178</f>
        <v>0.10354247099894565</v>
      </c>
      <c r="P178" s="1">
        <f>+D$11+D$12*F178+D$13*F178^2</f>
        <v>9.8005913700825315E-2</v>
      </c>
      <c r="Q178" s="177">
        <f>+C178-15018.5</f>
        <v>34398.991000000002</v>
      </c>
      <c r="R178" s="1">
        <f>+(P178-G178)^2</f>
        <v>3.0653466715369503E-5</v>
      </c>
      <c r="S178" s="46">
        <f>S$16</f>
        <v>0.1</v>
      </c>
      <c r="T178" s="1">
        <f>S178*R178</f>
        <v>3.0653466715369504E-6</v>
      </c>
      <c r="U178" s="1">
        <f>+G178-P178</f>
        <v>5.5365572981203315E-3</v>
      </c>
      <c r="AZ178" s="1">
        <v>17637.5</v>
      </c>
      <c r="BA178" s="1">
        <v>3.1783762497070711E-2</v>
      </c>
      <c r="BB178" s="1">
        <v>0.1</v>
      </c>
    </row>
    <row r="179" spans="1:54">
      <c r="A179" s="44" t="s">
        <v>97</v>
      </c>
      <c r="B179" s="47"/>
      <c r="C179" s="48">
        <v>49417.51</v>
      </c>
      <c r="D179" s="48">
        <v>5.0000000000000001E-3</v>
      </c>
      <c r="E179" s="1">
        <f>+(C179-C$7)/C$8</f>
        <v>27881.3456392841</v>
      </c>
      <c r="F179" s="51">
        <f>ROUND(2*E179,0)/2-0.5</f>
        <v>27881</v>
      </c>
      <c r="G179" s="1">
        <f>+C179-(C$7+F179*C$8)</f>
        <v>0.12254247099917848</v>
      </c>
      <c r="I179" s="1">
        <f>G179</f>
        <v>0.12254247099917848</v>
      </c>
      <c r="P179" s="1">
        <f>+D$11+D$12*F179+D$13*F179^2</f>
        <v>9.8005913700825315E-2</v>
      </c>
      <c r="Q179" s="177">
        <f>+C179-15018.5</f>
        <v>34399.01</v>
      </c>
      <c r="R179" s="1">
        <f>+(P179-G179)^2</f>
        <v>6.0204264405536786E-4</v>
      </c>
      <c r="S179" s="46">
        <f>S$16</f>
        <v>0.1</v>
      </c>
      <c r="T179" s="1">
        <f>S179*R179</f>
        <v>6.0204264405536787E-5</v>
      </c>
      <c r="U179" s="1">
        <f>+G179-P179</f>
        <v>2.4536557298353162E-2</v>
      </c>
      <c r="AZ179" s="1">
        <v>22627</v>
      </c>
      <c r="BA179" s="1">
        <v>4.3394156993599609E-2</v>
      </c>
      <c r="BB179" s="1">
        <v>0.1</v>
      </c>
    </row>
    <row r="180" spans="1:54">
      <c r="A180" s="44" t="s">
        <v>96</v>
      </c>
      <c r="B180" s="47"/>
      <c r="C180" s="48">
        <v>49431.493999999999</v>
      </c>
      <c r="D180" s="48"/>
      <c r="E180" s="1">
        <f>+(C180-C$7)/C$8</f>
        <v>27920.788452125951</v>
      </c>
      <c r="F180" s="51">
        <f>ROUND(2*E180,0)/2-0.5</f>
        <v>27920.5</v>
      </c>
      <c r="G180" s="1">
        <f>+C180-(C$7+F180*C$8)</f>
        <v>0.10226741549558938</v>
      </c>
      <c r="I180" s="1">
        <f>G180</f>
        <v>0.10226741549558938</v>
      </c>
      <c r="P180" s="1">
        <f>+D$11+D$12*F180+D$13*F180^2</f>
        <v>9.8334839968503562E-2</v>
      </c>
      <c r="Q180" s="177">
        <f>+C180-15018.5</f>
        <v>34412.993999999999</v>
      </c>
      <c r="R180" s="1">
        <f>+(P180-G180)^2</f>
        <v>1.5465150276234262E-5</v>
      </c>
      <c r="S180" s="46">
        <f>S$16</f>
        <v>0.1</v>
      </c>
      <c r="T180" s="1">
        <f>S180*R180</f>
        <v>1.5465150276234263E-6</v>
      </c>
      <c r="U180" s="1">
        <f>+G180-P180</f>
        <v>3.9325755270858131E-3</v>
      </c>
      <c r="AZ180" s="1">
        <v>19804</v>
      </c>
      <c r="BA180" s="1">
        <v>3.188736399897607E-2</v>
      </c>
      <c r="BB180" s="1">
        <v>0.1</v>
      </c>
    </row>
    <row r="181" spans="1:54">
      <c r="A181" s="44" t="s">
        <v>97</v>
      </c>
      <c r="B181" s="47" t="s">
        <v>53</v>
      </c>
      <c r="C181" s="48">
        <v>49431.508999999998</v>
      </c>
      <c r="D181" s="48">
        <v>4.0000000000000001E-3</v>
      </c>
      <c r="E181" s="1">
        <f>+(C181-C$7)/C$8</f>
        <v>27920.830760635148</v>
      </c>
      <c r="F181" s="51">
        <f>ROUND(2*E181,0)/2-0.5</f>
        <v>27920.5</v>
      </c>
      <c r="G181" s="1">
        <f>+C181-(C$7+F181*C$8)</f>
        <v>0.1172674154950073</v>
      </c>
      <c r="I181" s="1">
        <f>G181</f>
        <v>0.1172674154950073</v>
      </c>
      <c r="P181" s="1">
        <f>+D$11+D$12*F181+D$13*F181^2</f>
        <v>9.8334839968503562E-2</v>
      </c>
      <c r="Q181" s="177">
        <f>+C181-15018.5</f>
        <v>34413.008999999998</v>
      </c>
      <c r="R181" s="1">
        <f>+(P181-G181)^2</f>
        <v>3.5844241606676822E-4</v>
      </c>
      <c r="S181" s="46">
        <f>S$16</f>
        <v>0.1</v>
      </c>
      <c r="T181" s="1">
        <f>S181*R181</f>
        <v>3.5844241606676822E-5</v>
      </c>
      <c r="U181" s="1">
        <f>+G181-P181</f>
        <v>1.8932575526503737E-2</v>
      </c>
      <c r="AZ181" s="1">
        <v>18650</v>
      </c>
      <c r="BA181" s="1">
        <v>4.3442149995826185E-2</v>
      </c>
      <c r="BB181" s="1">
        <v>0.1</v>
      </c>
    </row>
    <row r="182" spans="1:54">
      <c r="A182" s="44" t="s">
        <v>98</v>
      </c>
      <c r="B182" s="47"/>
      <c r="C182" s="48">
        <v>49442.663999999997</v>
      </c>
      <c r="D182" s="48"/>
      <c r="E182" s="1">
        <f>+(C182-C$7)/C$8</f>
        <v>27952.29418864222</v>
      </c>
      <c r="F182" s="51">
        <f>ROUND(2*E182,0)/2-0.5</f>
        <v>27952</v>
      </c>
      <c r="G182" s="1">
        <f>+C182-(C$7+F182*C$8)</f>
        <v>0.1043012319933041</v>
      </c>
      <c r="I182" s="1">
        <f>G182</f>
        <v>0.1043012319933041</v>
      </c>
      <c r="P182" s="1">
        <f>+D$11+D$12*F182+D$13*F182^2</f>
        <v>9.8597531884765055E-2</v>
      </c>
      <c r="Q182" s="177">
        <f>+C182-15018.5</f>
        <v>34424.163999999997</v>
      </c>
      <c r="R182" s="1">
        <f>+(P182-G182)^2</f>
        <v>3.2532194928148309E-5</v>
      </c>
      <c r="S182" s="46">
        <f>S$16</f>
        <v>0.1</v>
      </c>
      <c r="T182" s="1">
        <f>S182*R182</f>
        <v>3.2532194928148309E-6</v>
      </c>
      <c r="U182" s="1">
        <f>+G182-P182</f>
        <v>5.7037001085390449E-3</v>
      </c>
      <c r="AZ182" s="1">
        <v>1582</v>
      </c>
      <c r="BA182" s="1">
        <v>8.4205620005377568E-3</v>
      </c>
      <c r="BB182" s="1">
        <v>1</v>
      </c>
    </row>
    <row r="183" spans="1:54">
      <c r="A183" s="44" t="s">
        <v>96</v>
      </c>
      <c r="B183" s="47" t="s">
        <v>53</v>
      </c>
      <c r="C183" s="48">
        <v>49471.377999999997</v>
      </c>
      <c r="D183" s="48"/>
      <c r="E183" s="1">
        <f>+(C183-C$7)/C$8</f>
        <v>28033.283957516727</v>
      </c>
      <c r="F183" s="51">
        <f>ROUND(2*E183,0)/2-0.5</f>
        <v>28033</v>
      </c>
      <c r="G183" s="1">
        <f>+C183-(C$7+F183*C$8)</f>
        <v>0.10067390299809631</v>
      </c>
      <c r="I183" s="1">
        <f>G183</f>
        <v>0.10067390299809631</v>
      </c>
      <c r="P183" s="1">
        <f>+D$11+D$12*F183+D$13*F183^2</f>
        <v>9.9274588450857085E-2</v>
      </c>
      <c r="Q183" s="177">
        <f>+C183-15018.5</f>
        <v>34452.877999999997</v>
      </c>
      <c r="R183" s="1">
        <f>+(P183-G183)^2</f>
        <v>1.9580812021153169E-6</v>
      </c>
      <c r="S183" s="46">
        <f>S$16</f>
        <v>0.1</v>
      </c>
      <c r="T183" s="1">
        <f>S183*R183</f>
        <v>1.958081202115317E-7</v>
      </c>
      <c r="U183" s="1">
        <f>+G183-P183</f>
        <v>1.3993145472392249E-3</v>
      </c>
      <c r="AZ183" s="1">
        <v>20804</v>
      </c>
      <c r="BA183" s="1">
        <v>3.2278364000376314E-2</v>
      </c>
      <c r="BB183" s="1">
        <v>0.1</v>
      </c>
    </row>
    <row r="184" spans="1:54">
      <c r="A184" s="44" t="s">
        <v>96</v>
      </c>
      <c r="B184" s="47" t="s">
        <v>53</v>
      </c>
      <c r="C184" s="48">
        <v>49486.432999999997</v>
      </c>
      <c r="D184" s="48"/>
      <c r="E184" s="1">
        <f>+(C184-C$7)/C$8</f>
        <v>28075.747597915339</v>
      </c>
      <c r="F184" s="1">
        <f>ROUND(2*E184,0)/2</f>
        <v>28075.5</v>
      </c>
      <c r="G184" s="1">
        <f>+C184-(C$7+F184*C$8)</f>
        <v>8.7783020491770003E-2</v>
      </c>
      <c r="I184" s="1">
        <f>G184</f>
        <v>8.7783020491770003E-2</v>
      </c>
      <c r="P184" s="1">
        <f>+D$11+D$12*F184+D$13*F184^2</f>
        <v>9.9630734498072054E-2</v>
      </c>
      <c r="Q184" s="177">
        <f>+C184-15018.5</f>
        <v>34467.932999999997</v>
      </c>
      <c r="R184" s="1">
        <f>+(P184-G184)^2</f>
        <v>1.4036832717512581E-4</v>
      </c>
      <c r="S184" s="46">
        <f>S$16</f>
        <v>0.1</v>
      </c>
      <c r="T184" s="1">
        <f>S184*R184</f>
        <v>1.4036832717512582E-5</v>
      </c>
      <c r="U184" s="1">
        <f>+G184-P184</f>
        <v>-1.1847714006302051E-2</v>
      </c>
      <c r="AZ184" s="1">
        <v>21213</v>
      </c>
      <c r="BA184" s="1">
        <v>3.398728300089715E-2</v>
      </c>
      <c r="BB184" s="1">
        <v>0.1</v>
      </c>
    </row>
    <row r="185" spans="1:54">
      <c r="A185" s="44" t="s">
        <v>98</v>
      </c>
      <c r="B185" s="47"/>
      <c r="C185" s="48">
        <v>49499.746700000003</v>
      </c>
      <c r="D185" s="48"/>
      <c r="E185" s="1">
        <f>+(C185-C$7)/C$8</f>
        <v>28113.299784509512</v>
      </c>
      <c r="F185" s="51">
        <f>ROUND(2*E185,0)/2-0.5</f>
        <v>28113</v>
      </c>
      <c r="G185" s="1">
        <f>+C185-(C$7+F185*C$8)</f>
        <v>0.10628518300654832</v>
      </c>
      <c r="I185" s="1">
        <f>G185</f>
        <v>0.10628518300654832</v>
      </c>
      <c r="P185" s="1">
        <f>+D$11+D$12*F185+D$13*F185^2</f>
        <v>9.9945495600323508E-2</v>
      </c>
      <c r="Q185" s="177">
        <f>+C185-15018.5</f>
        <v>34481.246700000003</v>
      </c>
      <c r="R185" s="1">
        <f>+(P185-G185)^2</f>
        <v>4.0191636408645511E-5</v>
      </c>
      <c r="S185" s="46">
        <f>S$16</f>
        <v>0.1</v>
      </c>
      <c r="T185" s="1">
        <f>S185*R185</f>
        <v>4.0191636408645511E-6</v>
      </c>
      <c r="U185" s="1">
        <f>+G185-P185</f>
        <v>6.3396874062248143E-3</v>
      </c>
      <c r="AZ185" s="1">
        <v>15761</v>
      </c>
      <c r="BA185" s="1">
        <v>8.483550998789724E-3</v>
      </c>
      <c r="BB185" s="1">
        <v>0.1</v>
      </c>
    </row>
    <row r="186" spans="1:54">
      <c r="A186" s="44" t="s">
        <v>98</v>
      </c>
      <c r="B186" s="47" t="s">
        <v>53</v>
      </c>
      <c r="C186" s="48">
        <v>49508.781000000003</v>
      </c>
      <c r="D186" s="48"/>
      <c r="E186" s="1">
        <f>+(C186-C$7)/C$8</f>
        <v>28138.781635486142</v>
      </c>
      <c r="F186" s="51">
        <f>ROUND(2*E186,0)/2-0.5</f>
        <v>28138.5</v>
      </c>
      <c r="G186" s="1">
        <f>+C186-(C$7+F186*C$8)</f>
        <v>9.9850653503381182E-2</v>
      </c>
      <c r="I186" s="1">
        <f>G186</f>
        <v>9.9850653503381182E-2</v>
      </c>
      <c r="P186" s="1">
        <f>+D$11+D$12*F186+D$13*F186^2</f>
        <v>0.10015980871280106</v>
      </c>
      <c r="Q186" s="177">
        <f>+C186-15018.5</f>
        <v>34490.281000000003</v>
      </c>
      <c r="R186" s="1">
        <f>+(P186-G186)^2</f>
        <v>9.5576943511447217E-8</v>
      </c>
      <c r="S186" s="46">
        <f>S$16</f>
        <v>0.1</v>
      </c>
      <c r="T186" s="1">
        <f>S186*R186</f>
        <v>9.5576943511447217E-9</v>
      </c>
      <c r="U186" s="1">
        <f>+G186-P186</f>
        <v>-3.0915520941987573E-4</v>
      </c>
      <c r="AZ186" s="1">
        <v>15879.5</v>
      </c>
      <c r="BA186" s="1">
        <v>1.0658384497219231E-2</v>
      </c>
      <c r="BB186" s="1">
        <v>0.1</v>
      </c>
    </row>
    <row r="187" spans="1:54">
      <c r="A187" s="44" t="s">
        <v>99</v>
      </c>
      <c r="B187" s="47"/>
      <c r="C187" s="48">
        <v>49522.425999999999</v>
      </c>
      <c r="D187" s="48">
        <v>7.0000000000000001E-3</v>
      </c>
      <c r="E187" s="1">
        <f>+(C187-C$7)/C$8</f>
        <v>28177.26827602011</v>
      </c>
      <c r="F187" s="51">
        <f>ROUND(2*E187,0)/2-0.5</f>
        <v>28177</v>
      </c>
      <c r="G187" s="1">
        <f>+C187-(C$7+F187*C$8)</f>
        <v>9.5114206997095607E-2</v>
      </c>
      <c r="I187" s="1">
        <f>G187</f>
        <v>9.5114206997095607E-2</v>
      </c>
      <c r="P187" s="1">
        <f>+D$11+D$12*F187+D$13*F187^2</f>
        <v>0.10048380214038564</v>
      </c>
      <c r="Q187" s="177">
        <f>+C187-15018.5</f>
        <v>34503.925999999999</v>
      </c>
      <c r="R187" s="1">
        <f>+(P187-G187)^2</f>
        <v>2.8832552002843958E-5</v>
      </c>
      <c r="S187" s="46">
        <f>S$16</f>
        <v>0.1</v>
      </c>
      <c r="T187" s="1">
        <f>S187*R187</f>
        <v>2.8832552002843961E-6</v>
      </c>
      <c r="U187" s="1">
        <f>+G187-P187</f>
        <v>-5.3695951432900374E-3</v>
      </c>
      <c r="AZ187" s="1">
        <v>19800</v>
      </c>
      <c r="BA187" s="1">
        <v>3.4041799997794442E-2</v>
      </c>
      <c r="BB187" s="1">
        <v>0.1</v>
      </c>
    </row>
    <row r="188" spans="1:54">
      <c r="A188" s="44" t="s">
        <v>99</v>
      </c>
      <c r="B188" s="47" t="s">
        <v>53</v>
      </c>
      <c r="C188" s="48">
        <v>49525.438000000002</v>
      </c>
      <c r="D188" s="48">
        <v>6.0000000000000001E-3</v>
      </c>
      <c r="E188" s="1">
        <f>+(C188-C$7)/C$8</f>
        <v>28185.763824667119</v>
      </c>
      <c r="F188" s="51">
        <f>ROUND(2*E188,0)/2-0.5</f>
        <v>28185.5</v>
      </c>
      <c r="G188" s="1">
        <f>+C188-(C$7+F188*C$8)</f>
        <v>9.3536030501127243E-2</v>
      </c>
      <c r="I188" s="1">
        <f>G188</f>
        <v>9.3536030501127243E-2</v>
      </c>
      <c r="P188" s="1">
        <f>+D$11+D$12*F188+D$13*F188^2</f>
        <v>0.10055540168310076</v>
      </c>
      <c r="Q188" s="177">
        <f>+C188-15018.5</f>
        <v>34506.938000000002</v>
      </c>
      <c r="R188" s="1">
        <f>+(P188-G188)^2</f>
        <v>4.9271571790320275E-5</v>
      </c>
      <c r="S188" s="46">
        <f>S$16</f>
        <v>0.1</v>
      </c>
      <c r="T188" s="1">
        <f>S188*R188</f>
        <v>4.9271571790320278E-6</v>
      </c>
      <c r="U188" s="1">
        <f>+G188-P188</f>
        <v>-7.0193711819735161E-3</v>
      </c>
      <c r="AZ188" s="1">
        <v>17671.5</v>
      </c>
      <c r="BA188" s="1">
        <v>3.4471056504116859E-2</v>
      </c>
      <c r="BB188" s="1">
        <v>0.1</v>
      </c>
    </row>
    <row r="189" spans="1:54">
      <c r="A189" s="44" t="s">
        <v>99</v>
      </c>
      <c r="B189" s="47" t="s">
        <v>53</v>
      </c>
      <c r="C189" s="48">
        <v>49536.428</v>
      </c>
      <c r="D189" s="48">
        <v>7.0000000000000001E-3</v>
      </c>
      <c r="E189" s="1">
        <f>+(C189-C$7)/C$8</f>
        <v>28216.761859073009</v>
      </c>
      <c r="F189" s="51">
        <f>ROUND(2*E189,0)/2-0.5</f>
        <v>28216.5</v>
      </c>
      <c r="G189" s="1">
        <f>+C189-(C$7+F189*C$8)</f>
        <v>9.2839151497173589E-2</v>
      </c>
      <c r="I189" s="1">
        <f>G189</f>
        <v>9.2839151497173589E-2</v>
      </c>
      <c r="P189" s="1">
        <f>+D$11+D$12*F189+D$13*F189^2</f>
        <v>0.10081673946560674</v>
      </c>
      <c r="Q189" s="177">
        <f>+C189-15018.5</f>
        <v>34517.928</v>
      </c>
      <c r="R189" s="1">
        <f>+(P189-G189)^2</f>
        <v>6.3641909794089318E-5</v>
      </c>
      <c r="S189" s="46">
        <f>S$16</f>
        <v>0.1</v>
      </c>
      <c r="T189" s="1">
        <f>S189*R189</f>
        <v>6.3641909794089318E-6</v>
      </c>
      <c r="U189" s="1">
        <f>+G189-P189</f>
        <v>-7.9775879684331474E-3</v>
      </c>
      <c r="AZ189" s="1">
        <v>20570</v>
      </c>
      <c r="BA189" s="1">
        <v>3.6312869997345842E-2</v>
      </c>
      <c r="BB189" s="1">
        <v>0.1</v>
      </c>
    </row>
    <row r="190" spans="1:54">
      <c r="A190" s="44" t="s">
        <v>99</v>
      </c>
      <c r="B190" s="47"/>
      <c r="C190" s="48">
        <v>49550.427000000003</v>
      </c>
      <c r="D190" s="48">
        <v>6.0000000000000001E-3</v>
      </c>
      <c r="E190" s="1">
        <f>+(C190-C$7)/C$8</f>
        <v>28256.246980424075</v>
      </c>
      <c r="F190" s="1">
        <f>ROUND(2*E190,0)/2</f>
        <v>28256</v>
      </c>
      <c r="G190" s="1">
        <f>+C190-(C$7+F190*C$8)</f>
        <v>8.7564096000278369E-2</v>
      </c>
      <c r="I190" s="1">
        <f>G190</f>
        <v>8.7564096000278369E-2</v>
      </c>
      <c r="P190" s="1">
        <f>+D$11+D$12*F190+D$13*F190^2</f>
        <v>0.10115021205019589</v>
      </c>
      <c r="Q190" s="177">
        <f>+C190-15018.5</f>
        <v>34531.927000000003</v>
      </c>
      <c r="R190" s="1">
        <f>+(P190-G190)^2</f>
        <v>1.8458254932182653E-4</v>
      </c>
      <c r="S190" s="46">
        <f>S$16</f>
        <v>0.1</v>
      </c>
      <c r="T190" s="1">
        <f>S190*R190</f>
        <v>1.8458254932182655E-5</v>
      </c>
      <c r="U190" s="1">
        <f>+G190-P190</f>
        <v>-1.3586116049917524E-2</v>
      </c>
      <c r="AZ190" s="1">
        <v>20790</v>
      </c>
      <c r="BA190" s="1">
        <v>3.8818889996036887E-2</v>
      </c>
      <c r="BB190" s="1">
        <v>0.1</v>
      </c>
    </row>
    <row r="191" spans="1:54">
      <c r="A191" s="44" t="s">
        <v>99</v>
      </c>
      <c r="B191" s="47" t="s">
        <v>53</v>
      </c>
      <c r="C191" s="48">
        <v>49569.385000000002</v>
      </c>
      <c r="D191" s="48">
        <v>6.0000000000000001E-3</v>
      </c>
      <c r="E191" s="1">
        <f>+(C191-C$7)/C$8</f>
        <v>28309.71929491606</v>
      </c>
      <c r="F191" s="1">
        <f>ROUND(2*E191,0)/2</f>
        <v>28309.5</v>
      </c>
      <c r="G191" s="1">
        <f>+C191-(C$7+F191*C$8)</f>
        <v>7.7748514500854071E-2</v>
      </c>
      <c r="I191" s="1">
        <f>G191</f>
        <v>7.7748514500854071E-2</v>
      </c>
      <c r="P191" s="1">
        <f>+D$11+D$12*F191+D$13*F191^2</f>
        <v>0.10160273089709598</v>
      </c>
      <c r="Q191" s="177">
        <f>+C191-15018.5</f>
        <v>34550.885000000002</v>
      </c>
      <c r="R191" s="1">
        <f>+(P191-G191)^2</f>
        <v>5.6902363987873647E-4</v>
      </c>
      <c r="S191" s="46">
        <f>S$16</f>
        <v>0.1</v>
      </c>
      <c r="T191" s="1">
        <f>S191*R191</f>
        <v>5.6902363987873647E-5</v>
      </c>
      <c r="U191" s="1">
        <f>+G191-P191</f>
        <v>-2.3854216396241912E-2</v>
      </c>
      <c r="AZ191" s="1">
        <v>19409.5</v>
      </c>
      <c r="BA191" s="1">
        <v>3.9368614503473509E-2</v>
      </c>
      <c r="BB191" s="1">
        <v>0.1</v>
      </c>
    </row>
    <row r="192" spans="1:54">
      <c r="A192" s="44" t="s">
        <v>98</v>
      </c>
      <c r="B192" s="47" t="s">
        <v>53</v>
      </c>
      <c r="C192" s="48">
        <v>49779.656999999999</v>
      </c>
      <c r="D192" s="48"/>
      <c r="E192" s="1">
        <f>+(C192-C$7)/C$8</f>
        <v>28902.805617991235</v>
      </c>
      <c r="F192" s="51">
        <f>ROUND(2*E192,0)/2-0.5</f>
        <v>28902.5</v>
      </c>
      <c r="G192" s="1">
        <f>+C192-(C$7+F192*C$8)</f>
        <v>0.10835337750177132</v>
      </c>
      <c r="I192" s="1">
        <f>G192</f>
        <v>0.10835337750177132</v>
      </c>
      <c r="P192" s="1">
        <f>+D$11+D$12*F192+D$13*F192^2</f>
        <v>0.10668426077427337</v>
      </c>
      <c r="Q192" s="177">
        <f>+C192-15018.5</f>
        <v>34761.156999999999</v>
      </c>
      <c r="R192" s="1">
        <f>+(P192-G192)^2</f>
        <v>2.7859506500134628E-6</v>
      </c>
      <c r="S192" s="46">
        <f>S$16</f>
        <v>0.1</v>
      </c>
      <c r="T192" s="1">
        <f>S192*R192</f>
        <v>2.7859506500134626E-7</v>
      </c>
      <c r="U192" s="1">
        <f>+G192-P192</f>
        <v>1.669116727497949E-3</v>
      </c>
      <c r="AZ192" s="1">
        <v>327</v>
      </c>
      <c r="BA192" s="1">
        <v>1.1374857000191696E-2</v>
      </c>
      <c r="BB192" s="1">
        <v>1</v>
      </c>
    </row>
    <row r="193" spans="1:54">
      <c r="A193" s="44" t="s">
        <v>97</v>
      </c>
      <c r="B193" s="47" t="s">
        <v>53</v>
      </c>
      <c r="C193" s="48">
        <v>49786.385000000002</v>
      </c>
      <c r="D193" s="48">
        <v>5.0000000000000001E-3</v>
      </c>
      <c r="E193" s="1">
        <f>+(C193-C$7)/C$8</f>
        <v>28921.782394650283</v>
      </c>
      <c r="F193" s="51">
        <f>ROUND(2*E193,0)/2-0.5</f>
        <v>28921.5</v>
      </c>
      <c r="G193" s="1">
        <f>+C193-(C$7+F193*C$8)</f>
        <v>0.10011980649869656</v>
      </c>
      <c r="I193" s="1">
        <f>G193</f>
        <v>0.10011980649869656</v>
      </c>
      <c r="P193" s="1">
        <f>+D$11+D$12*F193+D$13*F193^2</f>
        <v>0.10684906994176277</v>
      </c>
      <c r="Q193" s="177">
        <f>+C193-15018.5</f>
        <v>34767.885000000002</v>
      </c>
      <c r="R193" s="1">
        <f>+(P193-G193)^2</f>
        <v>4.5282986486187278E-5</v>
      </c>
      <c r="S193" s="46">
        <f>S$16</f>
        <v>0.1</v>
      </c>
      <c r="T193" s="1">
        <f>S193*R193</f>
        <v>4.5282986486187276E-6</v>
      </c>
      <c r="U193" s="1">
        <f>+G193-P193</f>
        <v>-6.7292634430662079E-3</v>
      </c>
      <c r="AZ193" s="1">
        <v>20661</v>
      </c>
      <c r="BA193" s="1">
        <v>5.1299450999067631E-2</v>
      </c>
      <c r="BB193" s="1">
        <v>0.1</v>
      </c>
    </row>
    <row r="194" spans="1:54">
      <c r="A194" s="44" t="s">
        <v>97</v>
      </c>
      <c r="B194" s="47"/>
      <c r="C194" s="48">
        <v>49788.341</v>
      </c>
      <c r="D194" s="48">
        <v>6.0000000000000001E-3</v>
      </c>
      <c r="E194" s="1">
        <f>+(C194-C$7)/C$8</f>
        <v>28927.299424249726</v>
      </c>
      <c r="F194" s="51">
        <f>ROUND(2*E194,0)/2-0.5</f>
        <v>28927</v>
      </c>
      <c r="G194" s="1">
        <f>+C194-(C$7+F194*C$8)</f>
        <v>0.10615745699760737</v>
      </c>
      <c r="I194" s="1">
        <f>G194</f>
        <v>0.10615745699760737</v>
      </c>
      <c r="P194" s="1">
        <f>+D$11+D$12*F194+D$13*F194^2</f>
        <v>0.10689680097233523</v>
      </c>
      <c r="Q194" s="177">
        <f>+C194-15018.5</f>
        <v>34769.841</v>
      </c>
      <c r="R194" s="1">
        <f>+(P194-G194)^2</f>
        <v>5.4662951296638666E-7</v>
      </c>
      <c r="S194" s="46">
        <f>S$16</f>
        <v>0.1</v>
      </c>
      <c r="T194" s="1">
        <f>S194*R194</f>
        <v>5.4662951296638666E-8</v>
      </c>
      <c r="U194" s="1">
        <f>+G194-P194</f>
        <v>-7.393439747278574E-4</v>
      </c>
      <c r="AZ194" s="1">
        <v>20824.5</v>
      </c>
      <c r="BA194" s="1">
        <v>5.2236879499105271E-2</v>
      </c>
      <c r="BB194" s="1">
        <v>0.1</v>
      </c>
    </row>
    <row r="195" spans="1:54">
      <c r="A195" s="44" t="s">
        <v>98</v>
      </c>
      <c r="B195" s="47" t="s">
        <v>53</v>
      </c>
      <c r="C195" s="48">
        <v>49801.633999999998</v>
      </c>
      <c r="D195" s="48"/>
      <c r="E195" s="1">
        <f>+(C195-C$7)/C$8</f>
        <v>28964.793225101181</v>
      </c>
      <c r="F195" s="51">
        <f>ROUND(2*E195,0)/2-0.5</f>
        <v>28964.5</v>
      </c>
      <c r="G195" s="1">
        <f>+C195-(C$7+F195*C$8)</f>
        <v>0.10395961949689081</v>
      </c>
      <c r="I195" s="1">
        <f>G195</f>
        <v>0.10395961949689081</v>
      </c>
      <c r="P195" s="1">
        <f>+D$11+D$12*F195+D$13*F195^2</f>
        <v>0.10722251640927408</v>
      </c>
      <c r="Q195" s="177">
        <f>+C195-15018.5</f>
        <v>34783.133999999998</v>
      </c>
      <c r="R195" s="1">
        <f>+(P195-G195)^2</f>
        <v>1.064649626084026E-5</v>
      </c>
      <c r="S195" s="46">
        <f>S$16</f>
        <v>0.1</v>
      </c>
      <c r="T195" s="1">
        <f>S195*R195</f>
        <v>1.0646496260840261E-6</v>
      </c>
      <c r="U195" s="1">
        <f>+G195-P195</f>
        <v>-3.2628969123832674E-3</v>
      </c>
      <c r="AZ195" s="1">
        <v>14433</v>
      </c>
      <c r="BA195" s="1">
        <v>1.1756302999856416E-2</v>
      </c>
      <c r="BB195" s="1">
        <v>1</v>
      </c>
    </row>
    <row r="196" spans="1:54">
      <c r="A196" s="44" t="s">
        <v>100</v>
      </c>
      <c r="B196" s="47"/>
      <c r="C196" s="48">
        <v>49811.368999999999</v>
      </c>
      <c r="D196" s="48">
        <v>2E-3</v>
      </c>
      <c r="E196" s="1">
        <f>+(C196-C$7)/C$8</f>
        <v>28992.251447570827</v>
      </c>
      <c r="F196" s="51">
        <f>ROUND(2*E196,0)/2-0.5</f>
        <v>28992</v>
      </c>
      <c r="G196" s="1">
        <f>+C196-(C$7+F196*C$8)</f>
        <v>8.9147871993191075E-2</v>
      </c>
      <c r="I196" s="1">
        <f>G196</f>
        <v>8.9147871993191075E-2</v>
      </c>
      <c r="P196" s="1">
        <f>+D$11+D$12*F196+D$13*F196^2</f>
        <v>0.10746168100623929</v>
      </c>
      <c r="Q196" s="177">
        <f>+C196-15018.5</f>
        <v>34792.868999999999</v>
      </c>
      <c r="R196" s="1">
        <f>+(P196-G196)^2</f>
        <v>3.3539560056640606E-4</v>
      </c>
      <c r="S196" s="46">
        <f>S$16</f>
        <v>0.1</v>
      </c>
      <c r="T196" s="1">
        <f>S196*R196</f>
        <v>3.3539560056640609E-5</v>
      </c>
      <c r="U196" s="1">
        <f>+G196-P196</f>
        <v>-1.8313809013048216E-2</v>
      </c>
      <c r="AZ196" s="1">
        <v>23932</v>
      </c>
      <c r="BA196" s="1">
        <v>6.5509411993843969E-2</v>
      </c>
      <c r="BB196" s="1">
        <v>0.1</v>
      </c>
    </row>
    <row r="197" spans="1:54">
      <c r="A197" s="44" t="s">
        <v>101</v>
      </c>
      <c r="B197" s="47"/>
      <c r="C197" s="48">
        <v>49811.375999999997</v>
      </c>
      <c r="D197" s="48">
        <v>6.0000000000000001E-3</v>
      </c>
      <c r="E197" s="1">
        <f>+(C197-C$7)/C$8</f>
        <v>28992.271191541779</v>
      </c>
      <c r="F197" s="51">
        <f>ROUND(2*E197,0)/2-0.5</f>
        <v>28992</v>
      </c>
      <c r="G197" s="1">
        <f>+C197-(C$7+F197*C$8)</f>
        <v>9.6147871990979183E-2</v>
      </c>
      <c r="I197" s="1">
        <f>G197</f>
        <v>9.6147871990979183E-2</v>
      </c>
      <c r="P197" s="1">
        <f>+D$11+D$12*F197+D$13*F197^2</f>
        <v>0.10746168100623929</v>
      </c>
      <c r="Q197" s="177">
        <f>+C197-15018.5</f>
        <v>34792.875999999997</v>
      </c>
      <c r="R197" s="1">
        <f>+(P197-G197)^2</f>
        <v>1.2800227443378087E-4</v>
      </c>
      <c r="S197" s="46">
        <f>S$16</f>
        <v>0.1</v>
      </c>
      <c r="T197" s="1">
        <f>S197*R197</f>
        <v>1.2800227443378089E-5</v>
      </c>
      <c r="U197" s="1">
        <f>+G197-P197</f>
        <v>-1.1313809015260107E-2</v>
      </c>
      <c r="AZ197" s="1">
        <v>20712</v>
      </c>
      <c r="BA197" s="1">
        <v>5.3830391996598337E-2</v>
      </c>
      <c r="BB197" s="1">
        <v>0.1</v>
      </c>
    </row>
    <row r="198" spans="1:54">
      <c r="A198" s="44" t="s">
        <v>101</v>
      </c>
      <c r="B198" s="47" t="s">
        <v>53</v>
      </c>
      <c r="C198" s="48">
        <v>49836.389000000003</v>
      </c>
      <c r="D198" s="48">
        <v>5.0000000000000001E-3</v>
      </c>
      <c r="E198" s="1">
        <f>+(C198-C$7)/C$8</f>
        <v>29062.822040913466</v>
      </c>
      <c r="F198" s="51">
        <f>ROUND(2*E198,0)/2-0.5</f>
        <v>29062.5</v>
      </c>
      <c r="G198" s="1">
        <f>+C198-(C$7+F198*C$8)</f>
        <v>0.11417593750229571</v>
      </c>
      <c r="I198" s="1">
        <f>G198</f>
        <v>0.11417593750229571</v>
      </c>
      <c r="P198" s="1">
        <f>+D$11+D$12*F198+D$13*F198^2</f>
        <v>0.10807599716469049</v>
      </c>
      <c r="Q198" s="177">
        <f>+C198-15018.5</f>
        <v>34817.889000000003</v>
      </c>
      <c r="R198" s="1">
        <f>+(P198-G198)^2</f>
        <v>3.7209272122343284E-5</v>
      </c>
      <c r="S198" s="46">
        <f>S$16</f>
        <v>0.1</v>
      </c>
      <c r="T198" s="1">
        <f>S198*R198</f>
        <v>3.7209272122343285E-6</v>
      </c>
      <c r="U198" s="1">
        <f>+G198-P198</f>
        <v>6.0999403376052197E-3</v>
      </c>
      <c r="AZ198" s="1">
        <v>24000.5</v>
      </c>
      <c r="BA198" s="1">
        <v>5.5614695505937561E-2</v>
      </c>
      <c r="BB198" s="1">
        <v>0.1</v>
      </c>
    </row>
    <row r="199" spans="1:54">
      <c r="A199" s="44" t="s">
        <v>98</v>
      </c>
      <c r="B199" s="47" t="s">
        <v>53</v>
      </c>
      <c r="C199" s="48">
        <v>49868.65</v>
      </c>
      <c r="D199" s="48"/>
      <c r="E199" s="1">
        <f>+(C199-C$7)/C$8</f>
        <v>29153.816361929712</v>
      </c>
      <c r="F199" s="51">
        <f>ROUND(2*E199,0)/2-0.5</f>
        <v>29153.5</v>
      </c>
      <c r="G199" s="1">
        <f>+C199-(C$7+F199*C$8)</f>
        <v>0.11216251849691616</v>
      </c>
      <c r="I199" s="1">
        <f>G199</f>
        <v>0.11216251849691616</v>
      </c>
      <c r="P199" s="1">
        <f>+D$11+D$12*F199+D$13*F199^2</f>
        <v>0.10887146515349257</v>
      </c>
      <c r="Q199" s="177">
        <f>+C199-15018.5</f>
        <v>34850.15</v>
      </c>
      <c r="R199" s="1">
        <f>+(P199-G199)^2</f>
        <v>1.0831032109259638E-5</v>
      </c>
      <c r="S199" s="46">
        <f>S$16</f>
        <v>0.1</v>
      </c>
      <c r="T199" s="1">
        <f>S199*R199</f>
        <v>1.0831032109259638E-6</v>
      </c>
      <c r="U199" s="1">
        <f>+G199-P199</f>
        <v>3.2910533434235972E-3</v>
      </c>
      <c r="AZ199" s="1">
        <v>3</v>
      </c>
      <c r="BA199" s="1">
        <v>1.1884172999998555E-2</v>
      </c>
      <c r="BB199" s="1">
        <v>1</v>
      </c>
    </row>
    <row r="200" spans="1:54">
      <c r="A200" s="44" t="s">
        <v>101</v>
      </c>
      <c r="B200" s="47"/>
      <c r="C200" s="48">
        <v>49895.42</v>
      </c>
      <c r="D200" s="48">
        <v>5.0000000000000001E-3</v>
      </c>
      <c r="E200" s="1">
        <f>+(C200-C$7)/C$8</f>
        <v>29229.322948012123</v>
      </c>
      <c r="F200" s="51">
        <f>ROUND(2*E200,0)/2-0.5</f>
        <v>29229</v>
      </c>
      <c r="G200" s="1">
        <f>+C200-(C$7+F200*C$8)</f>
        <v>0.11449753899796633</v>
      </c>
      <c r="I200" s="1">
        <f>G200</f>
        <v>0.11449753899796633</v>
      </c>
      <c r="P200" s="1">
        <f>+D$11+D$12*F200+D$13*F200^2</f>
        <v>0.10953359760276393</v>
      </c>
      <c r="Q200" s="177">
        <f>+C200-15018.5</f>
        <v>34876.92</v>
      </c>
      <c r="R200" s="1">
        <f>+(P200-G200)^2</f>
        <v>2.464071417500393E-5</v>
      </c>
      <c r="S200" s="46">
        <f>S$16</f>
        <v>0.1</v>
      </c>
      <c r="T200" s="1">
        <f>S200*R200</f>
        <v>2.464071417500393E-6</v>
      </c>
      <c r="U200" s="1">
        <f>+G200-P200</f>
        <v>4.9639413952023981E-3</v>
      </c>
      <c r="AZ200" s="1">
        <v>20557</v>
      </c>
      <c r="BA200" s="1">
        <v>5.8314786998380441E-2</v>
      </c>
      <c r="BB200" s="1">
        <v>0.1</v>
      </c>
    </row>
    <row r="201" spans="1:54">
      <c r="A201" s="44" t="s">
        <v>98</v>
      </c>
      <c r="B201" s="47"/>
      <c r="C201" s="48">
        <v>50152.815999999999</v>
      </c>
      <c r="D201" s="48"/>
      <c r="E201" s="1">
        <f>+(C201-C$7)/C$8</f>
        <v>29955.325683584429</v>
      </c>
      <c r="F201" s="51">
        <f>ROUND(2*E201,0)/2-0.5</f>
        <v>29955</v>
      </c>
      <c r="G201" s="1">
        <f>+C201-(C$7+F201*C$8)</f>
        <v>0.11546740499761654</v>
      </c>
      <c r="I201" s="1">
        <f>G201</f>
        <v>0.11546740499761654</v>
      </c>
      <c r="P201" s="1">
        <f>+D$11+D$12*F201+D$13*F201^2</f>
        <v>0.11600040449596624</v>
      </c>
      <c r="Q201" s="177">
        <f>+C201-15018.5</f>
        <v>35134.315999999999</v>
      </c>
      <c r="R201" s="1">
        <f>+(P201-G201)^2</f>
        <v>2.8408846524103301E-7</v>
      </c>
      <c r="S201" s="46">
        <f>S$16</f>
        <v>0.1</v>
      </c>
      <c r="T201" s="1">
        <f>S201*R201</f>
        <v>2.8408846524103301E-8</v>
      </c>
      <c r="U201" s="1">
        <f>+G201-P201</f>
        <v>-5.3299949834970106E-4</v>
      </c>
      <c r="AZ201" s="1">
        <v>14391</v>
      </c>
      <c r="BA201" s="1">
        <v>1.2377880993881263E-2</v>
      </c>
      <c r="BB201" s="1">
        <v>1</v>
      </c>
    </row>
    <row r="202" spans="1:54">
      <c r="A202" s="44" t="s">
        <v>102</v>
      </c>
      <c r="B202" s="47"/>
      <c r="C202" s="48">
        <v>50167.349000000002</v>
      </c>
      <c r="D202" s="48">
        <v>5.0000000000000001E-3</v>
      </c>
      <c r="E202" s="1">
        <f>+(C202-C$7)/C$8</f>
        <v>29996.316987862952</v>
      </c>
      <c r="F202" s="51">
        <f>ROUND(2*E202,0)/2-0.5</f>
        <v>29996</v>
      </c>
      <c r="G202" s="1">
        <f>+C202-(C$7+F202*C$8)</f>
        <v>0.11238443599722814</v>
      </c>
      <c r="I202" s="1">
        <f>G202</f>
        <v>0.11238443599722814</v>
      </c>
      <c r="P202" s="1">
        <f>+D$11+D$12*F202+D$13*F202^2</f>
        <v>0.11637100394787017</v>
      </c>
      <c r="Q202" s="177">
        <f>+C202-15018.5</f>
        <v>35148.849000000002</v>
      </c>
      <c r="R202" s="1">
        <f>+(P202-G202)^2</f>
        <v>1.5892724025086226E-5</v>
      </c>
      <c r="S202" s="46">
        <f>S$16</f>
        <v>0.1</v>
      </c>
      <c r="T202" s="1">
        <f>S202*R202</f>
        <v>1.5892724025086228E-6</v>
      </c>
      <c r="U202" s="1">
        <f>+G202-P202</f>
        <v>-3.9865679506420337E-3</v>
      </c>
      <c r="AZ202" s="1">
        <v>23887</v>
      </c>
      <c r="BA202" s="1">
        <v>5.8746816997881979E-2</v>
      </c>
      <c r="BB202" s="1">
        <v>0.1</v>
      </c>
    </row>
    <row r="203" spans="1:54">
      <c r="A203" s="44" t="s">
        <v>98</v>
      </c>
      <c r="B203" s="47"/>
      <c r="C203" s="48">
        <v>50183.652000000002</v>
      </c>
      <c r="D203" s="48"/>
      <c r="E203" s="1">
        <f>+(C203-C$7)/C$8</f>
        <v>30042.300696226856</v>
      </c>
      <c r="F203" s="51">
        <f>ROUND(2*E203,0)/2-0.5</f>
        <v>30042</v>
      </c>
      <c r="G203" s="1">
        <f>+C203-(C$7+F203*C$8)</f>
        <v>0.10660842200013576</v>
      </c>
      <c r="I203" s="1">
        <f>G203</f>
        <v>0.10660842200013576</v>
      </c>
      <c r="O203" s="1">
        <f ca="1">+C$11+C$12*F203</f>
        <v>3.8347101176936516E-2</v>
      </c>
      <c r="P203" s="1">
        <f>+D$11+D$12*F203+D$13*F203^2</f>
        <v>0.11678748491794827</v>
      </c>
      <c r="Q203" s="177">
        <f>+C203-15018.5</f>
        <v>35165.152000000002</v>
      </c>
      <c r="R203" s="1">
        <f>+(P203-G203)^2</f>
        <v>1.0361332188478571E-4</v>
      </c>
      <c r="S203" s="46">
        <f>S$16</f>
        <v>0.1</v>
      </c>
      <c r="T203" s="1">
        <f>S203*R203</f>
        <v>1.0361332188478572E-5</v>
      </c>
      <c r="U203" s="1">
        <f>+G203-P203</f>
        <v>-1.0179062917812509E-2</v>
      </c>
      <c r="AZ203" s="1">
        <v>11438</v>
      </c>
      <c r="BA203" s="1">
        <v>1.2890258003608324E-2</v>
      </c>
      <c r="BB203" s="1">
        <v>0.1</v>
      </c>
    </row>
    <row r="204" spans="1:54">
      <c r="A204" s="44" t="s">
        <v>103</v>
      </c>
      <c r="B204" s="47" t="s">
        <v>53</v>
      </c>
      <c r="C204" s="48">
        <v>50192.526700000002</v>
      </c>
      <c r="D204" s="48"/>
      <c r="E204" s="1">
        <f>+(C204-C$7)/C$8</f>
        <v>30067.332384665617</v>
      </c>
      <c r="F204" s="51">
        <f>ROUND(2*E204,0)/2-0.5</f>
        <v>30067</v>
      </c>
      <c r="G204" s="1">
        <f>+C204-(C$7+F204*C$8)</f>
        <v>0.11784319700382184</v>
      </c>
      <c r="J204" s="1">
        <f>G204</f>
        <v>0.11784319700382184</v>
      </c>
      <c r="O204" s="1">
        <f ca="1">+C$11+C$12*F204</f>
        <v>3.8757202923089484E-2</v>
      </c>
      <c r="P204" s="1">
        <f>+D$11+D$12*F204+D$13*F204^2</f>
        <v>0.1170141377370033</v>
      </c>
      <c r="Q204" s="177">
        <f>+C204-15018.5</f>
        <v>35174.026700000002</v>
      </c>
      <c r="R204" s="1">
        <f>+(P204-G204)^2</f>
        <v>6.8733926789770585E-7</v>
      </c>
      <c r="S204" s="21">
        <f>S$17</f>
        <v>1</v>
      </c>
      <c r="T204" s="1">
        <f>S204*R204</f>
        <v>6.8733926789770585E-7</v>
      </c>
      <c r="U204" s="1">
        <f>+G204-P204</f>
        <v>8.2905926681854647E-4</v>
      </c>
      <c r="AZ204" s="1">
        <v>32124</v>
      </c>
      <c r="BA204" s="1">
        <v>0.12522448399977293</v>
      </c>
      <c r="BB204" s="1">
        <v>0.1</v>
      </c>
    </row>
    <row r="205" spans="1:54">
      <c r="A205" s="52" t="s">
        <v>104</v>
      </c>
      <c r="B205" s="53" t="s">
        <v>53</v>
      </c>
      <c r="C205" s="48">
        <v>50192.527800000003</v>
      </c>
      <c r="D205" s="48">
        <v>1E-3</v>
      </c>
      <c r="E205" s="1">
        <f>+(C205-C$7)/C$8</f>
        <v>30067.335487289631</v>
      </c>
      <c r="F205" s="51">
        <f>ROUND(2*E205,0)/2-0.5</f>
        <v>30067</v>
      </c>
      <c r="G205" s="1">
        <f>+C205-(C$7+F205*C$8)</f>
        <v>0.11894319700513734</v>
      </c>
      <c r="J205" s="1">
        <f>G205</f>
        <v>0.11894319700513734</v>
      </c>
      <c r="O205" s="1">
        <f ca="1">+C$11+C$12*F205</f>
        <v>3.8757202923089484E-2</v>
      </c>
      <c r="P205" s="1">
        <f>+D$11+D$12*F205+D$13*F205^2</f>
        <v>0.1170141377370033</v>
      </c>
      <c r="Q205" s="177">
        <f>+C205-15018.5</f>
        <v>35174.027800000003</v>
      </c>
      <c r="R205" s="1">
        <f>+(P205-G205)^2</f>
        <v>3.7212696599738363E-6</v>
      </c>
      <c r="S205" s="21">
        <f>S$17</f>
        <v>1</v>
      </c>
      <c r="T205" s="1">
        <f>S205*R205</f>
        <v>3.7212696599738363E-6</v>
      </c>
      <c r="U205" s="1">
        <f>+G205-P205</f>
        <v>1.9290592681340396E-3</v>
      </c>
      <c r="AZ205" s="1">
        <v>32975.5</v>
      </c>
      <c r="BA205" s="1">
        <v>0.14559892050601775</v>
      </c>
      <c r="BB205" s="1">
        <v>0.1</v>
      </c>
    </row>
    <row r="206" spans="1:54">
      <c r="A206" s="52" t="s">
        <v>104</v>
      </c>
      <c r="B206" s="53" t="s">
        <v>53</v>
      </c>
      <c r="C206" s="48">
        <v>50193.589399999997</v>
      </c>
      <c r="D206" s="48">
        <v>1E-3</v>
      </c>
      <c r="E206" s="1">
        <f>+(C206-C$7)/C$8</f>
        <v>30070.329801513933</v>
      </c>
      <c r="F206" s="51">
        <f>ROUND(2*E206,0)/2-0.5</f>
        <v>30070</v>
      </c>
      <c r="G206" s="1">
        <f>+C206-(C$7+F206*C$8)</f>
        <v>0.11692736999248154</v>
      </c>
      <c r="J206" s="1">
        <f>G206</f>
        <v>0.11692736999248154</v>
      </c>
      <c r="O206" s="1">
        <f ca="1">+C$11+C$12*F206</f>
        <v>3.8806415132627836E-2</v>
      </c>
      <c r="P206" s="1">
        <f>+D$11+D$12*F206+D$13*F206^2</f>
        <v>0.11704135048380998</v>
      </c>
      <c r="Q206" s="177">
        <f>+C206-15018.5</f>
        <v>35175.089399999997</v>
      </c>
      <c r="R206" s="1">
        <f>+(P206-G206)^2</f>
        <v>1.2991552403471653E-8</v>
      </c>
      <c r="S206" s="21">
        <f>S$17</f>
        <v>1</v>
      </c>
      <c r="T206" s="1">
        <f>S206*R206</f>
        <v>1.2991552403471653E-8</v>
      </c>
      <c r="U206" s="1">
        <f>+G206-P206</f>
        <v>-1.1398049132843591E-4</v>
      </c>
      <c r="AZ206" s="1">
        <v>33136.5</v>
      </c>
      <c r="BA206" s="1">
        <v>0.14728287149773678</v>
      </c>
      <c r="BB206" s="1">
        <v>1</v>
      </c>
    </row>
    <row r="207" spans="1:54">
      <c r="A207" s="44" t="s">
        <v>103</v>
      </c>
      <c r="B207" s="47" t="s">
        <v>53</v>
      </c>
      <c r="C207" s="48">
        <v>50193.590499999998</v>
      </c>
      <c r="D207" s="48"/>
      <c r="E207" s="1">
        <f>+(C207-C$7)/C$8</f>
        <v>30070.332904137944</v>
      </c>
      <c r="F207" s="51">
        <f>ROUND(2*E207,0)/2-0.5</f>
        <v>30070</v>
      </c>
      <c r="G207" s="1">
        <f>+C207-(C$7+F207*C$8)</f>
        <v>0.11802736999379704</v>
      </c>
      <c r="J207" s="1">
        <f>G207</f>
        <v>0.11802736999379704</v>
      </c>
      <c r="O207" s="1">
        <f ca="1">+C$11+C$12*F207</f>
        <v>3.8806415132627836E-2</v>
      </c>
      <c r="P207" s="1">
        <f>+D$11+D$12*F207+D$13*F207^2</f>
        <v>0.11704135048380998</v>
      </c>
      <c r="Q207" s="177">
        <f>+C207-15018.5</f>
        <v>35175.090499999998</v>
      </c>
      <c r="R207" s="1">
        <f>+(P207-G207)^2</f>
        <v>9.7223447407511646E-7</v>
      </c>
      <c r="S207" s="21">
        <f>S$17</f>
        <v>1</v>
      </c>
      <c r="T207" s="1">
        <f>S207*R207</f>
        <v>9.7223447407511646E-7</v>
      </c>
      <c r="U207" s="1">
        <f>+G207-P207</f>
        <v>9.8601950998705723E-4</v>
      </c>
      <c r="AZ207" s="1">
        <v>30413.5</v>
      </c>
      <c r="BA207" s="1">
        <v>0.12551517850079108</v>
      </c>
      <c r="BB207" s="1">
        <v>0.1</v>
      </c>
    </row>
    <row r="208" spans="1:54">
      <c r="A208" s="44" t="s">
        <v>103</v>
      </c>
      <c r="B208" s="47"/>
      <c r="C208" s="48">
        <v>50194.477500000001</v>
      </c>
      <c r="D208" s="48"/>
      <c r="E208" s="1">
        <f>+(C208-C$7)/C$8</f>
        <v>30072.834747315206</v>
      </c>
      <c r="F208" s="51">
        <f>ROUND(2*E208,0)/2-0.5</f>
        <v>30072.5</v>
      </c>
      <c r="G208" s="1">
        <f>+C208-(C$7+F208*C$8)</f>
        <v>0.1186808474958525</v>
      </c>
      <c r="J208" s="1">
        <f>G208</f>
        <v>0.1186808474958525</v>
      </c>
      <c r="O208" s="1">
        <f ca="1">+C$11+C$12*F208</f>
        <v>3.8847425307243166E-2</v>
      </c>
      <c r="P208" s="1">
        <f>+D$11+D$12*F208+D$13*F208^2</f>
        <v>0.11706403013135308</v>
      </c>
      <c r="Q208" s="177">
        <f>+C208-15018.5</f>
        <v>35175.977500000001</v>
      </c>
      <c r="R208" s="1">
        <f>+(P208-G208)^2</f>
        <v>2.6140983901468611E-6</v>
      </c>
      <c r="S208" s="21">
        <f>S$17</f>
        <v>1</v>
      </c>
      <c r="T208" s="1">
        <f>S208*R208</f>
        <v>2.6140983901468611E-6</v>
      </c>
      <c r="U208" s="1">
        <f>+G208-P208</f>
        <v>1.6168173644994233E-3</v>
      </c>
      <c r="AZ208" s="1">
        <v>32205.5</v>
      </c>
      <c r="BA208" s="1">
        <v>0.12632785049936501</v>
      </c>
      <c r="BB208" s="1">
        <v>0.1</v>
      </c>
    </row>
    <row r="209" spans="1:54">
      <c r="A209" s="52" t="s">
        <v>104</v>
      </c>
      <c r="B209" s="53"/>
      <c r="C209" s="48">
        <v>50194.479700000004</v>
      </c>
      <c r="D209" s="48">
        <v>1E-3</v>
      </c>
      <c r="E209" s="1">
        <f>+(C209-C$7)/C$8</f>
        <v>30072.840952563231</v>
      </c>
      <c r="F209" s="51">
        <f>ROUND(2*E209,0)/2-0.5</f>
        <v>30072.5</v>
      </c>
      <c r="G209" s="1">
        <f>+C209-(C$7+F209*C$8)</f>
        <v>0.12088084749848349</v>
      </c>
      <c r="J209" s="1">
        <f>G209</f>
        <v>0.12088084749848349</v>
      </c>
      <c r="O209" s="1">
        <f ca="1">+C$11+C$12*F209</f>
        <v>3.8847425307243166E-2</v>
      </c>
      <c r="P209" s="1">
        <f>+D$11+D$12*F209+D$13*F209^2</f>
        <v>0.11706403013135308</v>
      </c>
      <c r="Q209" s="177">
        <f>+C209-15018.5</f>
        <v>35175.979700000004</v>
      </c>
      <c r="R209" s="1">
        <f>+(P209-G209)^2</f>
        <v>1.4568094814028311E-5</v>
      </c>
      <c r="S209" s="21">
        <f>S$17</f>
        <v>1</v>
      </c>
      <c r="T209" s="1">
        <f>S209*R209</f>
        <v>1.4568094814028311E-5</v>
      </c>
      <c r="U209" s="1">
        <f>+G209-P209</f>
        <v>3.8168173671304095E-3</v>
      </c>
      <c r="AZ209" s="1">
        <v>33085</v>
      </c>
      <c r="BA209" s="1">
        <v>0.14732123499561567</v>
      </c>
      <c r="BB209" s="1">
        <v>1</v>
      </c>
    </row>
    <row r="210" spans="1:54">
      <c r="A210" s="44" t="s">
        <v>103</v>
      </c>
      <c r="B210" s="47" t="s">
        <v>53</v>
      </c>
      <c r="C210" s="48">
        <v>50195.364500000003</v>
      </c>
      <c r="D210" s="48"/>
      <c r="E210" s="1">
        <f>+(C210-C$7)/C$8</f>
        <v>30075.336590492469</v>
      </c>
      <c r="F210" s="51">
        <f>ROUND(2*E210,0)/2-0.5</f>
        <v>30075</v>
      </c>
      <c r="G210" s="1">
        <f>+C210-(C$7+F210*C$8)</f>
        <v>0.11933432499790797</v>
      </c>
      <c r="J210" s="1">
        <f>G210</f>
        <v>0.11933432499790797</v>
      </c>
      <c r="O210" s="1">
        <f ca="1">+C$11+C$12*F210</f>
        <v>3.8888435481858441E-2</v>
      </c>
      <c r="P210" s="1">
        <f>+D$11+D$12*F210+D$13*F210^2</f>
        <v>0.11708671192302117</v>
      </c>
      <c r="Q210" s="177">
        <f>+C210-15018.5</f>
        <v>35176.864500000003</v>
      </c>
      <c r="R210" s="1">
        <f>+(P210-G210)^2</f>
        <v>5.0517645344020992E-6</v>
      </c>
      <c r="S210" s="21">
        <f>S$17</f>
        <v>1</v>
      </c>
      <c r="T210" s="1">
        <f>S210*R210</f>
        <v>5.0517645344020992E-6</v>
      </c>
      <c r="U210" s="1">
        <f>+G210-P210</f>
        <v>2.2476130748868006E-3</v>
      </c>
      <c r="AZ210" s="1">
        <v>30986</v>
      </c>
      <c r="BA210" s="1">
        <v>0.12916152599791531</v>
      </c>
      <c r="BB210" s="1">
        <v>0.1</v>
      </c>
    </row>
    <row r="211" spans="1:54">
      <c r="A211" s="52" t="s">
        <v>104</v>
      </c>
      <c r="B211" s="53" t="s">
        <v>53</v>
      </c>
      <c r="C211" s="48">
        <v>50195.365100000003</v>
      </c>
      <c r="D211" s="48">
        <v>1E-3</v>
      </c>
      <c r="E211" s="1">
        <f>+(C211-C$7)/C$8</f>
        <v>30075.338282832832</v>
      </c>
      <c r="F211" s="51">
        <f>ROUND(2*E211,0)/2-0.5</f>
        <v>30075</v>
      </c>
      <c r="G211" s="1">
        <f>+C211-(C$7+F211*C$8)</f>
        <v>0.11993432499730261</v>
      </c>
      <c r="J211" s="1">
        <f>G211</f>
        <v>0.11993432499730261</v>
      </c>
      <c r="O211" s="1">
        <f ca="1">+C$11+C$12*F211</f>
        <v>3.8888435481858441E-2</v>
      </c>
      <c r="P211" s="1">
        <f>+D$11+D$12*F211+D$13*F211^2</f>
        <v>0.11708671192302117</v>
      </c>
      <c r="Q211" s="177">
        <f>+C211-15018.5</f>
        <v>35176.865100000003</v>
      </c>
      <c r="R211" s="1">
        <f>+(P211-G211)^2</f>
        <v>8.1089002208185988E-6</v>
      </c>
      <c r="S211" s="21">
        <f>S$17</f>
        <v>1</v>
      </c>
      <c r="T211" s="1">
        <f>S211*R211</f>
        <v>8.1089002208185988E-6</v>
      </c>
      <c r="U211" s="1">
        <f>+G211-P211</f>
        <v>2.8476130742814409E-3</v>
      </c>
      <c r="AZ211" s="1">
        <v>33084.5</v>
      </c>
      <c r="BA211" s="1">
        <v>0.14773053949465975</v>
      </c>
      <c r="BB211" s="1">
        <v>1</v>
      </c>
    </row>
    <row r="212" spans="1:54">
      <c r="A212" s="54" t="s">
        <v>103</v>
      </c>
      <c r="B212" s="47"/>
      <c r="C212" s="48">
        <v>50195.5409</v>
      </c>
      <c r="D212" s="48"/>
      <c r="E212" s="1">
        <f>+(C212-C$7)/C$8</f>
        <v>30075.834138560629</v>
      </c>
      <c r="F212" s="51">
        <f>ROUND(2*E212,0)/2-0.5</f>
        <v>30075.5</v>
      </c>
      <c r="G212" s="1">
        <f>+C212-(C$7+F212*C$8)</f>
        <v>0.11846502050320851</v>
      </c>
      <c r="J212" s="1">
        <f>G212</f>
        <v>0.11846502050320851</v>
      </c>
      <c r="O212" s="1">
        <f ca="1">+C$11+C$12*F212</f>
        <v>3.8896637516781518E-2</v>
      </c>
      <c r="P212" s="1">
        <f>+D$11+D$12*F212+D$13*F212^2</f>
        <v>0.1170912485386498</v>
      </c>
      <c r="Q212" s="177">
        <f>+C212-15018.5</f>
        <v>35177.0409</v>
      </c>
      <c r="R212" s="1">
        <f>+(P212-G212)^2</f>
        <v>1.887249410607488E-6</v>
      </c>
      <c r="S212" s="21">
        <f>S$17</f>
        <v>1</v>
      </c>
      <c r="T212" s="1">
        <f>S212*R212</f>
        <v>1.887249410607488E-6</v>
      </c>
      <c r="U212" s="1">
        <f>+G212-P212</f>
        <v>1.3737719645587065E-3</v>
      </c>
      <c r="AZ212" s="1">
        <v>32038</v>
      </c>
      <c r="BA212" s="1">
        <v>0.13354485800664406</v>
      </c>
      <c r="BB212" s="1">
        <v>0.1</v>
      </c>
    </row>
    <row r="213" spans="1:54">
      <c r="A213" s="55" t="s">
        <v>104</v>
      </c>
      <c r="B213" s="53"/>
      <c r="C213" s="48">
        <v>50195.541700000002</v>
      </c>
      <c r="D213" s="48">
        <v>1E-3</v>
      </c>
      <c r="E213" s="1">
        <f>+(C213-C$7)/C$8</f>
        <v>30075.836395014459</v>
      </c>
      <c r="F213" s="51">
        <f>ROUND(2*E213,0)/2-0.5</f>
        <v>30075.5</v>
      </c>
      <c r="G213" s="1">
        <f>+C213-(C$7+F213*C$8)</f>
        <v>0.11926502050482668</v>
      </c>
      <c r="J213" s="1">
        <f>G213</f>
        <v>0.11926502050482668</v>
      </c>
      <c r="O213" s="1">
        <f ca="1">+C$11+C$12*F213</f>
        <v>3.8896637516781518E-2</v>
      </c>
      <c r="P213" s="1">
        <f>+D$11+D$12*F213+D$13*F213^2</f>
        <v>0.1170912485386498</v>
      </c>
      <c r="Q213" s="177">
        <f>+C213-15018.5</f>
        <v>35177.041700000002</v>
      </c>
      <c r="R213" s="1">
        <f>+(P213-G213)^2</f>
        <v>4.7252845609364968E-6</v>
      </c>
      <c r="S213" s="21">
        <f>S$17</f>
        <v>1</v>
      </c>
      <c r="T213" s="1">
        <f>S213*R213</f>
        <v>4.7252845609364968E-6</v>
      </c>
      <c r="U213" s="1">
        <f>+G213-P213</f>
        <v>2.1737719661768795E-3</v>
      </c>
      <c r="AZ213" s="1">
        <v>33843.5</v>
      </c>
      <c r="BA213" s="1">
        <v>0.15490630849672016</v>
      </c>
      <c r="BB213" s="1">
        <v>1</v>
      </c>
    </row>
    <row r="214" spans="1:54">
      <c r="A214" s="54" t="s">
        <v>98</v>
      </c>
      <c r="B214" s="47"/>
      <c r="C214" s="48">
        <v>50233.656000000003</v>
      </c>
      <c r="D214" s="48"/>
      <c r="E214" s="1">
        <f>+(C214-C$7)/C$8</f>
        <v>30183.340342490039</v>
      </c>
      <c r="F214" s="51">
        <f>ROUND(2*E214,0)/2-0.5</f>
        <v>30183</v>
      </c>
      <c r="G214" s="1">
        <f>+C214-(C$7+F214*C$8)</f>
        <v>0.12066455300373491</v>
      </c>
      <c r="I214" s="1">
        <f>G214</f>
        <v>0.12066455300373491</v>
      </c>
      <c r="O214" s="1">
        <f ca="1">+C$11+C$12*F214</f>
        <v>4.0660075025239273E-2</v>
      </c>
      <c r="P214" s="1">
        <f>+D$11+D$12*F214+D$13*F214^2</f>
        <v>0.11806861236211463</v>
      </c>
      <c r="Q214" s="177">
        <f>+C214-15018.5</f>
        <v>35215.156000000003</v>
      </c>
      <c r="R214" s="1">
        <f>+(P214-G214)^2</f>
        <v>6.738907814815889E-6</v>
      </c>
      <c r="S214" s="46">
        <f>S$16</f>
        <v>0.1</v>
      </c>
      <c r="T214" s="1">
        <f>S214*R214</f>
        <v>6.7389078148158898E-7</v>
      </c>
      <c r="U214" s="1">
        <f>+G214-P214</f>
        <v>2.5959406416202757E-3</v>
      </c>
      <c r="AZ214" s="1">
        <v>14647</v>
      </c>
      <c r="BA214" s="1">
        <v>1.3093977002426982E-2</v>
      </c>
      <c r="BB214" s="1">
        <v>1</v>
      </c>
    </row>
    <row r="215" spans="1:54">
      <c r="A215" s="54" t="s">
        <v>98</v>
      </c>
      <c r="B215" s="47"/>
      <c r="C215" s="48">
        <v>50284.688000000002</v>
      </c>
      <c r="D215" s="48"/>
      <c r="E215" s="1">
        <f>+(C215-C$7)/C$8</f>
        <v>30327.279531916935</v>
      </c>
      <c r="F215" s="51">
        <f>ROUND(2*E215,0)/2-0.5</f>
        <v>30327</v>
      </c>
      <c r="G215" s="1">
        <f>+C215-(C$7+F215*C$8)</f>
        <v>9.9104856999474578E-2</v>
      </c>
      <c r="I215" s="1">
        <f>G215</f>
        <v>9.9104856999474578E-2</v>
      </c>
      <c r="O215" s="1">
        <f ca="1">+C$11+C$12*F215</f>
        <v>4.3022261083080326E-2</v>
      </c>
      <c r="P215" s="1">
        <f>+D$11+D$12*F215+D$13*F215^2</f>
        <v>0.11938403742824809</v>
      </c>
      <c r="Q215" s="177">
        <f>+C215-15018.5</f>
        <v>35266.188000000002</v>
      </c>
      <c r="R215" s="1">
        <f>+(P215-G215)^2</f>
        <v>4.1124515886275056E-4</v>
      </c>
      <c r="S215" s="46">
        <f>S$16</f>
        <v>0.1</v>
      </c>
      <c r="T215" s="1">
        <f>S215*R215</f>
        <v>4.1124515886275059E-5</v>
      </c>
      <c r="U215" s="1">
        <f>+G215-P215</f>
        <v>-2.0279180428773511E-2</v>
      </c>
      <c r="AZ215" s="1">
        <v>10661.5</v>
      </c>
      <c r="BA215" s="1">
        <v>1.3120146504661534E-2</v>
      </c>
      <c r="BB215" s="1">
        <v>1</v>
      </c>
    </row>
    <row r="216" spans="1:54">
      <c r="A216" s="54" t="s">
        <v>105</v>
      </c>
      <c r="B216" s="47"/>
      <c r="C216" s="48">
        <v>50285.419000000002</v>
      </c>
      <c r="D216" s="48">
        <v>4.0000000000000001E-3</v>
      </c>
      <c r="E216" s="1">
        <f>+(C216-C$7)/C$8</f>
        <v>30329.341366598524</v>
      </c>
      <c r="F216" s="51">
        <f>ROUND(2*E216,0)/2-0.5</f>
        <v>30329</v>
      </c>
      <c r="G216" s="1">
        <f>+C216-(C$7+F216*C$8)</f>
        <v>0.12102763899747515</v>
      </c>
      <c r="I216" s="1">
        <f>G216</f>
        <v>0.12102763899747515</v>
      </c>
      <c r="O216" s="1">
        <f ca="1">+C$11+C$12*F216</f>
        <v>4.305506922277258E-2</v>
      </c>
      <c r="P216" s="1">
        <f>+D$11+D$12*F216+D$13*F216^2</f>
        <v>0.11940235730759355</v>
      </c>
      <c r="Q216" s="177">
        <f>+C216-15018.5</f>
        <v>35266.919000000002</v>
      </c>
      <c r="R216" s="1">
        <f>+(P216-G216)^2</f>
        <v>2.6415405714643976E-6</v>
      </c>
      <c r="S216" s="46">
        <f>S$16</f>
        <v>0.1</v>
      </c>
      <c r="T216" s="1">
        <f>S216*R216</f>
        <v>2.6415405714643976E-7</v>
      </c>
      <c r="U216" s="1">
        <f>+G216-P216</f>
        <v>1.6252816898816025E-3</v>
      </c>
      <c r="AZ216" s="1">
        <v>23732</v>
      </c>
      <c r="BA216" s="1">
        <v>6.3231211999664083E-2</v>
      </c>
      <c r="BB216" s="1">
        <v>0.1</v>
      </c>
    </row>
    <row r="217" spans="1:54">
      <c r="A217" s="54" t="s">
        <v>100</v>
      </c>
      <c r="B217" s="47" t="s">
        <v>53</v>
      </c>
      <c r="C217" s="48">
        <v>50315.381999999998</v>
      </c>
      <c r="D217" s="48">
        <v>6.0000000000000001E-3</v>
      </c>
      <c r="E217" s="1">
        <f>+(C217-C$7)/C$8</f>
        <v>30413.854024005595</v>
      </c>
      <c r="F217" s="51">
        <f>ROUND(2*E217,0)/2-0.5</f>
        <v>30413.5</v>
      </c>
      <c r="G217" s="1">
        <f>+C217-(C$7+F217*C$8)</f>
        <v>0.12551517850079108</v>
      </c>
      <c r="I217" s="1">
        <f>G217</f>
        <v>0.12551517850079108</v>
      </c>
      <c r="O217" s="1">
        <f ca="1">+C$11+C$12*F217</f>
        <v>4.4441213124769618E-2</v>
      </c>
      <c r="P217" s="1">
        <f>+D$11+D$12*F217+D$13*F217^2</f>
        <v>0.12017762596559936</v>
      </c>
      <c r="Q217" s="177">
        <f>+C217-15018.5</f>
        <v>35296.881999999998</v>
      </c>
      <c r="R217" s="1">
        <f>+(P217-G217)^2</f>
        <v>2.8489467065931552E-5</v>
      </c>
      <c r="S217" s="46">
        <f>S$16</f>
        <v>0.1</v>
      </c>
      <c r="T217" s="1">
        <f>S217*R217</f>
        <v>2.8489467065931553E-6</v>
      </c>
      <c r="U217" s="1">
        <f>+G217-P217</f>
        <v>5.3375525351917197E-3</v>
      </c>
      <c r="AZ217" s="1">
        <v>23926.5</v>
      </c>
      <c r="BA217" s="1">
        <v>6.7471761503838934E-2</v>
      </c>
      <c r="BB217" s="1">
        <v>0.1</v>
      </c>
    </row>
    <row r="218" spans="1:54">
      <c r="A218" s="54" t="s">
        <v>98</v>
      </c>
      <c r="B218" s="47" t="s">
        <v>53</v>
      </c>
      <c r="C218" s="48">
        <v>50488.756999999998</v>
      </c>
      <c r="D218" s="48"/>
      <c r="E218" s="1">
        <f>+(C218-C$7)/C$8</f>
        <v>30902.869876155</v>
      </c>
      <c r="F218" s="51">
        <f>ROUND(2*E218,0)/2-0.5</f>
        <v>30902.5</v>
      </c>
      <c r="G218" s="1">
        <f>+C218-(C$7+F218*C$8)</f>
        <v>0.13113537749450188</v>
      </c>
      <c r="I218" s="1">
        <f>G218</f>
        <v>0.13113537749450188</v>
      </c>
      <c r="O218" s="1">
        <f ca="1">+C$11+C$12*F218</f>
        <v>5.2462803279521575E-2</v>
      </c>
      <c r="P218" s="1">
        <f>+D$11+D$12*F218+D$13*F218^2</f>
        <v>0.12471219605808245</v>
      </c>
      <c r="Q218" s="177">
        <f>+C218-15018.5</f>
        <v>35470.256999999998</v>
      </c>
      <c r="R218" s="1">
        <f>+(P218-G218)^2</f>
        <v>4.1257259765163151E-5</v>
      </c>
      <c r="S218" s="46">
        <f>S$16</f>
        <v>0.1</v>
      </c>
      <c r="T218" s="1">
        <f>S218*R218</f>
        <v>4.1257259765163152E-6</v>
      </c>
      <c r="U218" s="1">
        <f>+G218-P218</f>
        <v>6.4231814364194284E-3</v>
      </c>
      <c r="AZ218" s="1">
        <v>15871</v>
      </c>
      <c r="BA218" s="1">
        <v>1.3236560997029301E-2</v>
      </c>
      <c r="BB218" s="1">
        <v>0.1</v>
      </c>
    </row>
    <row r="219" spans="1:54">
      <c r="A219" s="54" t="s">
        <v>98</v>
      </c>
      <c r="B219" s="47"/>
      <c r="C219" s="48">
        <v>50517.641000000003</v>
      </c>
      <c r="D219" s="48"/>
      <c r="E219" s="1">
        <f>+(C219-C$7)/C$8</f>
        <v>30984.339141467106</v>
      </c>
      <c r="F219" s="51">
        <f>ROUND(2*E219,0)/2-0.5</f>
        <v>30984</v>
      </c>
      <c r="G219" s="1">
        <f>+C219-(C$7+F219*C$8)</f>
        <v>0.1202387439989252</v>
      </c>
      <c r="I219" s="1">
        <f>G219</f>
        <v>0.1202387439989252</v>
      </c>
      <c r="O219" s="1">
        <f ca="1">+C$11+C$12*F219</f>
        <v>5.3799734971980206E-2</v>
      </c>
      <c r="P219" s="1">
        <f>+D$11+D$12*F219+D$13*F219^2</f>
        <v>0.12547593315620587</v>
      </c>
      <c r="Q219" s="177">
        <f>+C219-15018.5</f>
        <v>35499.141000000003</v>
      </c>
      <c r="R219" s="1">
        <f>+(P219-G219)^2</f>
        <v>2.7428150269138152E-5</v>
      </c>
      <c r="S219" s="46">
        <f>S$16</f>
        <v>0.1</v>
      </c>
      <c r="T219" s="1">
        <f>S219*R219</f>
        <v>2.7428150269138155E-6</v>
      </c>
      <c r="U219" s="1">
        <f>+G219-P219</f>
        <v>-5.2371891572806639E-3</v>
      </c>
      <c r="AZ219" s="1">
        <v>14661</v>
      </c>
      <c r="BA219" s="1">
        <v>1.3453450999804772E-2</v>
      </c>
      <c r="BB219" s="1">
        <v>1</v>
      </c>
    </row>
    <row r="220" spans="1:54">
      <c r="A220" s="54" t="s">
        <v>106</v>
      </c>
      <c r="B220" s="47"/>
      <c r="C220" s="48">
        <v>50518.358999999997</v>
      </c>
      <c r="D220" s="48">
        <v>5.0000000000000001E-3</v>
      </c>
      <c r="E220" s="1">
        <f>+(C220-C$7)/C$8</f>
        <v>30986.364308774042</v>
      </c>
      <c r="F220" s="51">
        <f>ROUND(2*E220,0)/2-0.5</f>
        <v>30986</v>
      </c>
      <c r="G220" s="1">
        <f>+C220-(C$7+F220*C$8)</f>
        <v>0.12916152599791531</v>
      </c>
      <c r="I220" s="1">
        <f>G220</f>
        <v>0.12916152599791531</v>
      </c>
      <c r="O220" s="1">
        <f ca="1">+C$11+C$12*F220</f>
        <v>5.3832543111672515E-2</v>
      </c>
      <c r="P220" s="1">
        <f>+D$11+D$12*F220+D$13*F220^2</f>
        <v>0.12549470381639391</v>
      </c>
      <c r="Q220" s="177">
        <f>+C220-15018.5</f>
        <v>35499.858999999997</v>
      </c>
      <c r="R220" s="1">
        <f>+(P220-G220)^2</f>
        <v>1.3445584910897324E-5</v>
      </c>
      <c r="S220" s="46">
        <f>S$16</f>
        <v>0.1</v>
      </c>
      <c r="T220" s="1">
        <f>S220*R220</f>
        <v>1.3445584910897324E-6</v>
      </c>
      <c r="U220" s="1">
        <f>+G220-P220</f>
        <v>3.6668221815213953E-3</v>
      </c>
      <c r="AZ220" s="1">
        <v>24812</v>
      </c>
      <c r="BA220" s="1">
        <v>6.9533491994661745E-2</v>
      </c>
      <c r="BB220" s="1">
        <v>0.1</v>
      </c>
    </row>
    <row r="221" spans="1:54">
      <c r="A221" s="54" t="s">
        <v>98</v>
      </c>
      <c r="B221" s="47"/>
      <c r="C221" s="48">
        <v>50523.678</v>
      </c>
      <c r="D221" s="48"/>
      <c r="E221" s="1">
        <f>+(C221-C$7)/C$8</f>
        <v>31001.36690613574</v>
      </c>
      <c r="F221" s="51">
        <f>ROUND(2*E221,0)/2-0.5</f>
        <v>31001</v>
      </c>
      <c r="G221" s="1">
        <f>+C221-(C$7+F221*C$8)</f>
        <v>0.13008239099872299</v>
      </c>
      <c r="I221" s="1">
        <f>G221</f>
        <v>0.13008239099872299</v>
      </c>
      <c r="O221" s="1">
        <f ca="1">+C$11+C$12*F221</f>
        <v>5.4078604159364274E-2</v>
      </c>
      <c r="P221" s="1">
        <f>+D$11+D$12*F221+D$13*F221^2</f>
        <v>0.12563552750795448</v>
      </c>
      <c r="Q221" s="177">
        <f>+C221-15018.5</f>
        <v>35505.178</v>
      </c>
      <c r="R221" s="1">
        <f>+(P221-G221)^2</f>
        <v>1.9774594905529848E-5</v>
      </c>
      <c r="S221" s="46">
        <f>S$16</f>
        <v>0.1</v>
      </c>
      <c r="T221" s="1">
        <f>S221*R221</f>
        <v>1.977459490552985E-6</v>
      </c>
      <c r="U221" s="1">
        <f>+G221-P221</f>
        <v>4.4468634907685045E-3</v>
      </c>
      <c r="AZ221" s="1">
        <v>14641.5</v>
      </c>
      <c r="BA221" s="1">
        <v>1.3456326501909643E-2</v>
      </c>
      <c r="BB221" s="1">
        <v>1</v>
      </c>
    </row>
    <row r="222" spans="1:54">
      <c r="A222" s="54" t="s">
        <v>98</v>
      </c>
      <c r="B222" s="47" t="s">
        <v>53</v>
      </c>
      <c r="C222" s="48">
        <v>50578.802000000003</v>
      </c>
      <c r="D222" s="48"/>
      <c r="E222" s="1">
        <f>+(C222-C$7)/C$8</f>
        <v>31156.847856871922</v>
      </c>
      <c r="F222" s="51">
        <f>ROUND(2*E222,0)/2-0.5</f>
        <v>31156.5</v>
      </c>
      <c r="G222" s="1">
        <f>+C222-(C$7+F222*C$8)</f>
        <v>0.1233286915012286</v>
      </c>
      <c r="I222" s="1">
        <f>G222</f>
        <v>0.1233286915012286</v>
      </c>
      <c r="O222" s="1">
        <f ca="1">+C$11+C$12*F222</f>
        <v>5.6629437020435769E-2</v>
      </c>
      <c r="P222" s="1">
        <f>+D$11+D$12*F222+D$13*F222^2</f>
        <v>0.12709994750916548</v>
      </c>
      <c r="Q222" s="177">
        <f>+C222-15018.5</f>
        <v>35560.302000000003</v>
      </c>
      <c r="R222" s="1">
        <f>+(P222-G222)^2</f>
        <v>1.4222371877399968E-5</v>
      </c>
      <c r="S222" s="46">
        <f>S$16</f>
        <v>0.1</v>
      </c>
      <c r="T222" s="1">
        <f>S222*R222</f>
        <v>1.4222371877399968E-6</v>
      </c>
      <c r="U222" s="1">
        <f>+G222-P222</f>
        <v>-3.771256007936874E-3</v>
      </c>
      <c r="AZ222" s="1">
        <v>14644</v>
      </c>
      <c r="BA222" s="1">
        <v>1.3609804002044257E-2</v>
      </c>
      <c r="BB222" s="1">
        <v>1</v>
      </c>
    </row>
    <row r="223" spans="1:54">
      <c r="A223" s="54" t="s">
        <v>107</v>
      </c>
      <c r="B223" s="47"/>
      <c r="C223" s="48">
        <v>50597.411</v>
      </c>
      <c r="D223" s="48">
        <v>4.0000000000000001E-3</v>
      </c>
      <c r="E223" s="1">
        <f>+(C223-C$7)/C$8</f>
        <v>31209.335793383223</v>
      </c>
      <c r="F223" s="51">
        <f>ROUND(2*E223,0)/2-0.5</f>
        <v>31209</v>
      </c>
      <c r="G223" s="1">
        <f>+C223-(C$7+F223*C$8)</f>
        <v>0.11905171899707057</v>
      </c>
      <c r="I223" s="1">
        <f>G223</f>
        <v>0.11905171899707057</v>
      </c>
      <c r="O223" s="1">
        <f ca="1">+C$11+C$12*F223</f>
        <v>5.7490650687356926E-2</v>
      </c>
      <c r="P223" s="1">
        <f>+D$11+D$12*F223+D$13*F223^2</f>
        <v>0.12759623894515926</v>
      </c>
      <c r="Q223" s="177">
        <f>+C223-15018.5</f>
        <v>35578.911</v>
      </c>
      <c r="R223" s="1">
        <f>+(P223-G223)^2</f>
        <v>7.3008821143285573E-5</v>
      </c>
      <c r="S223" s="46">
        <f>S$16</f>
        <v>0.1</v>
      </c>
      <c r="T223" s="1">
        <f>S223*R223</f>
        <v>7.3008821143285573E-6</v>
      </c>
      <c r="U223" s="1">
        <f>+G223-P223</f>
        <v>-8.5445199480886913E-3</v>
      </c>
      <c r="AZ223" s="1">
        <v>24084.5</v>
      </c>
      <c r="BA223" s="1">
        <v>7.0371539499319624E-2</v>
      </c>
      <c r="BB223" s="1">
        <v>0.1</v>
      </c>
    </row>
    <row r="224" spans="1:54">
      <c r="A224" s="54" t="s">
        <v>98</v>
      </c>
      <c r="B224" s="47"/>
      <c r="C224" s="48">
        <v>50614.767</v>
      </c>
      <c r="D224" s="48"/>
      <c r="E224" s="1">
        <f>+(C224-C$7)/C$8</f>
        <v>31258.289559092838</v>
      </c>
      <c r="F224" s="51">
        <f>ROUND(2*E224,0)/2-0.5</f>
        <v>31258</v>
      </c>
      <c r="G224" s="1">
        <f>+C224-(C$7+F224*C$8)</f>
        <v>0.10265987800084986</v>
      </c>
      <c r="I224" s="1">
        <f>G224</f>
        <v>0.10265987800084986</v>
      </c>
      <c r="O224" s="1">
        <f ca="1">+C$11+C$12*F224</f>
        <v>5.8294450109816709E-2</v>
      </c>
      <c r="P224" s="1">
        <f>+D$11+D$12*F224+D$13*F224^2</f>
        <v>0.12806029738988001</v>
      </c>
      <c r="Q224" s="177">
        <f>+C224-15018.5</f>
        <v>35596.267</v>
      </c>
      <c r="R224" s="1">
        <f>+(P224-G224)^2</f>
        <v>6.4518130513861868E-4</v>
      </c>
      <c r="S224" s="46">
        <f>S$16</f>
        <v>0.1</v>
      </c>
      <c r="T224" s="1">
        <f>S224*R224</f>
        <v>6.4518130513861865E-5</v>
      </c>
      <c r="U224" s="1">
        <f>+G224-P224</f>
        <v>-2.5400419389030149E-2</v>
      </c>
      <c r="AZ224" s="1">
        <v>14410.5</v>
      </c>
      <c r="BA224" s="1">
        <v>1.3675005495315418E-2</v>
      </c>
      <c r="BB224" s="1">
        <v>1</v>
      </c>
    </row>
    <row r="225" spans="1:54">
      <c r="A225" s="54" t="s">
        <v>108</v>
      </c>
      <c r="B225" s="47" t="s">
        <v>53</v>
      </c>
      <c r="C225" s="48">
        <v>50891.338000000003</v>
      </c>
      <c r="D225" s="48">
        <v>8.0000000000000002E-3</v>
      </c>
      <c r="E225" s="1">
        <f>+(C225-C$7)/C$8</f>
        <v>32038.376672256876</v>
      </c>
      <c r="F225" s="51">
        <f>ROUND(2*E225,0)/2-0.5</f>
        <v>32038</v>
      </c>
      <c r="G225" s="1">
        <f>+C225-(C$7+F225*C$8)</f>
        <v>0.13354485800664406</v>
      </c>
      <c r="I225" s="1">
        <f>G225</f>
        <v>0.13354485800664406</v>
      </c>
      <c r="O225" s="1">
        <f ca="1">+C$11+C$12*F225</f>
        <v>7.1089624589789291E-2</v>
      </c>
      <c r="P225" s="1">
        <f>+D$11+D$12*F225+D$13*F225^2</f>
        <v>0.1355582649126254</v>
      </c>
      <c r="Q225" s="177">
        <f>+C225-15018.5</f>
        <v>35872.838000000003</v>
      </c>
      <c r="R225" s="1">
        <f>+(P225-G225)^2</f>
        <v>4.0538073690533563E-6</v>
      </c>
      <c r="S225" s="46">
        <f>S$16</f>
        <v>0.1</v>
      </c>
      <c r="T225" s="1">
        <f>S225*R225</f>
        <v>4.0538073690533567E-7</v>
      </c>
      <c r="U225" s="1">
        <f>+G225-P225</f>
        <v>-2.0134069059813409E-3</v>
      </c>
      <c r="AZ225" s="1">
        <v>23997</v>
      </c>
      <c r="BA225" s="1">
        <v>7.0499827001185622E-2</v>
      </c>
      <c r="BB225" s="1">
        <v>0.1</v>
      </c>
    </row>
    <row r="226" spans="1:54">
      <c r="A226" s="54" t="s">
        <v>98</v>
      </c>
      <c r="B226" s="47"/>
      <c r="C226" s="48">
        <v>50921.82</v>
      </c>
      <c r="D226" s="48"/>
      <c r="E226" s="1">
        <f>+(C226-C$7)/C$8</f>
        <v>32124.353204082207</v>
      </c>
      <c r="F226" s="51">
        <f>ROUND(2*E226,0)/2-0.5</f>
        <v>32124</v>
      </c>
      <c r="G226" s="1">
        <f>+C226-(C$7+F226*C$8)</f>
        <v>0.12522448399977293</v>
      </c>
      <c r="I226" s="1">
        <f>G226</f>
        <v>0.12522448399977293</v>
      </c>
      <c r="O226" s="1">
        <f ca="1">+C$11+C$12*F226</f>
        <v>7.250037459655545E-2</v>
      </c>
      <c r="P226" s="1">
        <f>+D$11+D$12*F226+D$13*F226^2</f>
        <v>0.13639773876425523</v>
      </c>
      <c r="Q226" s="177">
        <f>+C226-15018.5</f>
        <v>35903.32</v>
      </c>
      <c r="R226" s="1">
        <f>+(P226-G226)^2</f>
        <v>1.2484162203202652E-4</v>
      </c>
      <c r="S226" s="46">
        <f>S$16</f>
        <v>0.1</v>
      </c>
      <c r="T226" s="1">
        <f>S226*R226</f>
        <v>1.2484162203202653E-5</v>
      </c>
      <c r="U226" s="1">
        <f>+G226-P226</f>
        <v>-1.1173254764482304E-2</v>
      </c>
      <c r="AZ226" s="1">
        <v>14413</v>
      </c>
      <c r="BA226" s="1">
        <v>1.3728482997976243E-2</v>
      </c>
      <c r="BB226" s="1">
        <v>1</v>
      </c>
    </row>
    <row r="227" spans="1:54">
      <c r="A227" s="54" t="s">
        <v>98</v>
      </c>
      <c r="B227" s="47" t="s">
        <v>53</v>
      </c>
      <c r="C227" s="48">
        <v>50950.716</v>
      </c>
      <c r="D227" s="48"/>
      <c r="E227" s="1">
        <f>+(C227-C$7)/C$8</f>
        <v>32205.856316201654</v>
      </c>
      <c r="F227" s="51">
        <f>ROUND(2*E227,0)/2-0.5</f>
        <v>32205.5</v>
      </c>
      <c r="G227" s="1">
        <f>+C227-(C$7+F227*C$8)</f>
        <v>0.12632785049936501</v>
      </c>
      <c r="I227" s="1">
        <f>G227</f>
        <v>0.12632785049936501</v>
      </c>
      <c r="O227" s="1">
        <f ca="1">+C$11+C$12*F227</f>
        <v>7.3837306289014082E-2</v>
      </c>
      <c r="P227" s="1">
        <f>+D$11+D$12*F227+D$13*F227^2</f>
        <v>0.13719562825745818</v>
      </c>
      <c r="Q227" s="177">
        <f>+C227-15018.5</f>
        <v>35932.216</v>
      </c>
      <c r="R227" s="1">
        <f>+(P227-G227)^2</f>
        <v>1.1810859339930454E-4</v>
      </c>
      <c r="S227" s="46">
        <f>S$16</f>
        <v>0.1</v>
      </c>
      <c r="T227" s="1">
        <f>S227*R227</f>
        <v>1.1810859339930455E-5</v>
      </c>
      <c r="U227" s="1">
        <f>+G227-P227</f>
        <v>-1.0867777758093167E-2</v>
      </c>
      <c r="AZ227" s="1">
        <v>14390.5</v>
      </c>
      <c r="BA227" s="1">
        <v>1.3947185500001069E-2</v>
      </c>
      <c r="BB227" s="1">
        <v>1</v>
      </c>
    </row>
    <row r="228" spans="1:54">
      <c r="A228" s="54" t="s">
        <v>98</v>
      </c>
      <c r="B228" s="47" t="s">
        <v>53</v>
      </c>
      <c r="C228" s="48">
        <v>51223.73</v>
      </c>
      <c r="D228" s="48"/>
      <c r="E228" s="1">
        <f>+(C228-C$7)/C$8</f>
        <v>32975.910671551152</v>
      </c>
      <c r="F228" s="51">
        <f>ROUND(2*E228,0)/2-0.5</f>
        <v>32975.5</v>
      </c>
      <c r="G228" s="1">
        <f>+C228-(C$7+F228*C$8)</f>
        <v>0.14559892050601775</v>
      </c>
      <c r="I228" s="1">
        <f>G228</f>
        <v>0.14559892050601775</v>
      </c>
      <c r="O228" s="1">
        <f ca="1">+C$11+C$12*F228</f>
        <v>8.6468440070525454E-2</v>
      </c>
      <c r="P228" s="1">
        <f>+D$11+D$12*F228+D$13*F228^2</f>
        <v>0.14484643521136828</v>
      </c>
      <c r="Q228" s="177">
        <f>+C228-15018.5</f>
        <v>36205.230000000003</v>
      </c>
      <c r="R228" s="1">
        <f>+(P228-G228)^2</f>
        <v>5.6623411866369771E-7</v>
      </c>
      <c r="S228" s="46">
        <f>S$16</f>
        <v>0.1</v>
      </c>
      <c r="T228" s="1">
        <f>S228*R228</f>
        <v>5.6623411866369775E-8</v>
      </c>
      <c r="U228" s="1">
        <f>+G228-P228</f>
        <v>7.5248529464946867E-4</v>
      </c>
      <c r="AZ228" s="1">
        <v>14432.5</v>
      </c>
      <c r="BA228" s="1">
        <v>1.402560750284465E-2</v>
      </c>
      <c r="BB228" s="1">
        <v>1</v>
      </c>
    </row>
    <row r="229" spans="1:54">
      <c r="A229" s="44" t="s">
        <v>98</v>
      </c>
      <c r="B229" s="47"/>
      <c r="C229" s="48">
        <v>51224.622000000003</v>
      </c>
      <c r="D229" s="48"/>
      <c r="E229" s="1">
        <f>+(C229-C$7)/C$8</f>
        <v>32978.426617564808</v>
      </c>
      <c r="F229" s="51">
        <f>ROUND(2*E229,0)/2-0.5</f>
        <v>32978</v>
      </c>
      <c r="G229" s="1">
        <f>+C229-(C$7+F229*C$8)</f>
        <v>0.15125239800545387</v>
      </c>
      <c r="I229" s="1">
        <f>G229</f>
        <v>0.15125239800545387</v>
      </c>
      <c r="O229" s="1">
        <f ca="1">+C$11+C$12*F229</f>
        <v>8.6509450245140673E-2</v>
      </c>
      <c r="P229" s="1">
        <f>+D$11+D$12*F229+D$13*F229^2</f>
        <v>0.14487160676100055</v>
      </c>
      <c r="Q229" s="177">
        <f>+C229-15018.5</f>
        <v>36206.122000000003</v>
      </c>
      <c r="R229" s="1">
        <f>+(P229-G229)^2</f>
        <v>4.0714496905292091E-5</v>
      </c>
      <c r="S229" s="46">
        <f>S$16</f>
        <v>0.1</v>
      </c>
      <c r="T229" s="1">
        <f>S229*R229</f>
        <v>4.0714496905292094E-6</v>
      </c>
      <c r="U229" s="1">
        <f>+G229-P229</f>
        <v>6.3807912444533155E-3</v>
      </c>
      <c r="AZ229" s="1">
        <v>1339.5</v>
      </c>
      <c r="BA229" s="1">
        <v>1.4033244500751607E-2</v>
      </c>
      <c r="BB229" s="1">
        <v>1</v>
      </c>
    </row>
    <row r="230" spans="1:54">
      <c r="A230" s="48" t="s">
        <v>109</v>
      </c>
      <c r="B230" s="47" t="s">
        <v>61</v>
      </c>
      <c r="C230" s="48">
        <v>51262.376839999997</v>
      </c>
      <c r="D230" s="48"/>
      <c r="E230" s="1">
        <f>+(C230-C$7)/C$8</f>
        <v>33084.916683925941</v>
      </c>
      <c r="F230" s="51">
        <f>ROUND(2*E230,0)/2-0.5</f>
        <v>33084.5</v>
      </c>
      <c r="G230" s="1">
        <f>+C230-(C$7+F230*C$8)</f>
        <v>0.14773053949465975</v>
      </c>
      <c r="K230" s="1">
        <f>G230</f>
        <v>0.14773053949465975</v>
      </c>
      <c r="O230" s="1">
        <f ca="1">+C$11+C$12*F230</f>
        <v>8.8256483683752385E-2</v>
      </c>
      <c r="P230" s="1">
        <f>+D$11+D$12*F230+D$13*F230^2</f>
        <v>0.14594590598135188</v>
      </c>
      <c r="Q230" s="177">
        <f>+C230-15018.5</f>
        <v>36243.876839999997</v>
      </c>
      <c r="R230" s="1">
        <f>+(P230-G230)^2</f>
        <v>3.1849167768216131E-6</v>
      </c>
      <c r="S230" s="33">
        <f>S$18</f>
        <v>1</v>
      </c>
      <c r="T230" s="1">
        <f>S230*R230</f>
        <v>3.1849167768216131E-6</v>
      </c>
      <c r="U230" s="1">
        <f>+G230-P230</f>
        <v>1.7846335133078761E-3</v>
      </c>
    </row>
    <row r="231" spans="1:54">
      <c r="A231" s="48" t="s">
        <v>109</v>
      </c>
      <c r="B231" s="47" t="s">
        <v>53</v>
      </c>
      <c r="C231" s="48">
        <v>51262.553699999997</v>
      </c>
      <c r="D231" s="48"/>
      <c r="E231" s="1">
        <f>+(C231-C$7)/C$8</f>
        <v>33085.415529455058</v>
      </c>
      <c r="F231" s="51">
        <f>ROUND(2*E231,0)/2-0.5</f>
        <v>33085</v>
      </c>
      <c r="G231" s="1">
        <f>+C231-(C$7+F231*C$8)</f>
        <v>0.14732123499561567</v>
      </c>
      <c r="K231" s="1">
        <f>G231</f>
        <v>0.14732123499561567</v>
      </c>
      <c r="O231" s="1">
        <f ca="1">+C$11+C$12*F231</f>
        <v>8.8264685718675406E-2</v>
      </c>
      <c r="P231" s="1">
        <f>+D$11+D$12*F231+D$13*F231^2</f>
        <v>0.14595095881651843</v>
      </c>
      <c r="Q231" s="177">
        <f>+C231-15018.5</f>
        <v>36244.053699999997</v>
      </c>
      <c r="R231" s="1">
        <f>+(P231-G231)^2</f>
        <v>1.8776568070013332E-6</v>
      </c>
      <c r="S231" s="33">
        <f>S$18</f>
        <v>1</v>
      </c>
      <c r="T231" s="1">
        <f>S231*R231</f>
        <v>1.8776568070013332E-6</v>
      </c>
      <c r="U231" s="1">
        <f>+G231-P231</f>
        <v>1.3702761790972406E-3</v>
      </c>
    </row>
    <row r="232" spans="1:54">
      <c r="A232" s="48" t="s">
        <v>109</v>
      </c>
      <c r="B232" s="47" t="s">
        <v>53</v>
      </c>
      <c r="C232" s="48">
        <v>51265.390070000001</v>
      </c>
      <c r="D232" s="48"/>
      <c r="E232" s="1">
        <f>+(C232-C$7)/C$8</f>
        <v>33093.415701870712</v>
      </c>
      <c r="F232" s="51">
        <f>ROUND(2*E232,0)/2-0.5</f>
        <v>33093</v>
      </c>
      <c r="G232" s="1">
        <f>+C232-(C$7+F232*C$8)</f>
        <v>0.14738236300036078</v>
      </c>
      <c r="K232" s="1">
        <f>G232</f>
        <v>0.14738236300036078</v>
      </c>
      <c r="O232" s="1">
        <f ca="1">+C$11+C$12*F232</f>
        <v>8.8395918277444419E-2</v>
      </c>
      <c r="P232" s="1">
        <f>+D$11+D$12*F232+D$13*F232^2</f>
        <v>0.14603181584322347</v>
      </c>
      <c r="Q232" s="177">
        <f>+C232-15018.5</f>
        <v>36246.890070000001</v>
      </c>
      <c r="R232" s="1">
        <f>+(P232-G232)^2</f>
        <v>1.8239776236516716E-6</v>
      </c>
      <c r="S232" s="33">
        <f>S$18</f>
        <v>1</v>
      </c>
      <c r="T232" s="1">
        <f>S232*R232</f>
        <v>1.8239776236516716E-6</v>
      </c>
      <c r="U232" s="1">
        <f>+G232-P232</f>
        <v>1.3505471571373107E-3</v>
      </c>
    </row>
    <row r="233" spans="1:54">
      <c r="A233" s="48" t="s">
        <v>109</v>
      </c>
      <c r="B233" s="47" t="s">
        <v>61</v>
      </c>
      <c r="C233" s="48">
        <v>51265.567640000001</v>
      </c>
      <c r="D233" s="48"/>
      <c r="E233" s="1">
        <f>+(C233-C$7)/C$8</f>
        <v>33093.916550002599</v>
      </c>
      <c r="F233" s="51">
        <f>ROUND(2*E233,0)/2-0.5</f>
        <v>33093.5</v>
      </c>
      <c r="G233" s="1">
        <f>+C233-(C$7+F233*C$8)</f>
        <v>0.14768305850157049</v>
      </c>
      <c r="K233" s="1">
        <f>G233</f>
        <v>0.14768305850157049</v>
      </c>
      <c r="O233" s="1">
        <f ca="1">+C$11+C$12*F233</f>
        <v>8.840412031236744E-2</v>
      </c>
      <c r="P233" s="1">
        <f>+D$11+D$12*F233+D$13*F233^2</f>
        <v>0.14603687013639505</v>
      </c>
      <c r="Q233" s="177">
        <f>+C233-15018.5</f>
        <v>36247.067640000001</v>
      </c>
      <c r="R233" s="1">
        <f>+(P233-G233)^2</f>
        <v>2.7099361336389824E-6</v>
      </c>
      <c r="S233" s="33">
        <f>S$18</f>
        <v>1</v>
      </c>
      <c r="T233" s="1">
        <f>S233*R233</f>
        <v>2.7099361336389824E-6</v>
      </c>
      <c r="U233" s="1">
        <f>+G233-P233</f>
        <v>1.6461883651754383E-3</v>
      </c>
    </row>
    <row r="234" spans="1:54">
      <c r="A234" s="44" t="s">
        <v>110</v>
      </c>
      <c r="B234" s="47"/>
      <c r="C234" s="48">
        <v>51278.8626</v>
      </c>
      <c r="D234" s="48">
        <v>2.0000000000000001E-4</v>
      </c>
      <c r="E234" s="1">
        <f>+(C234-C$7)/C$8</f>
        <v>33131.415879165928</v>
      </c>
      <c r="F234" s="51">
        <f>ROUND(2*E234,0)/2-0.5</f>
        <v>33131</v>
      </c>
      <c r="G234" s="1">
        <f>+C234-(C$7+F234*C$8)</f>
        <v>0.14744522100227186</v>
      </c>
      <c r="J234" s="1">
        <f>G234</f>
        <v>0.14744522100227186</v>
      </c>
      <c r="O234" s="1">
        <f ca="1">+C$11+C$12*F234</f>
        <v>8.9019272931596838E-2</v>
      </c>
      <c r="P234" s="1">
        <f>+D$11+D$12*F234+D$13*F234^2</f>
        <v>0.14641618655451411</v>
      </c>
      <c r="Q234" s="177">
        <f>+C234-15018.5</f>
        <v>36260.3626</v>
      </c>
      <c r="R234" s="1">
        <f>+(P234-G234)^2</f>
        <v>1.0589118946721171E-6</v>
      </c>
      <c r="S234" s="21">
        <f>S$17</f>
        <v>1</v>
      </c>
      <c r="T234" s="1">
        <f>S234*R234</f>
        <v>1.0589118946721171E-6</v>
      </c>
      <c r="U234" s="1">
        <f>+G234-P234</f>
        <v>1.0290344477577595E-3</v>
      </c>
      <c r="AZ234" s="1">
        <v>34960.5</v>
      </c>
      <c r="BA234" s="1">
        <v>0.16656005549884867</v>
      </c>
      <c r="BB234" s="1">
        <v>1</v>
      </c>
    </row>
    <row r="235" spans="1:54">
      <c r="A235" s="44" t="s">
        <v>110</v>
      </c>
      <c r="B235" s="47" t="s">
        <v>53</v>
      </c>
      <c r="C235" s="48">
        <v>51279.749499999998</v>
      </c>
      <c r="D235" s="48">
        <v>1E-4</v>
      </c>
      <c r="E235" s="1">
        <f>+(C235-C$7)/C$8</f>
        <v>33133.917440286445</v>
      </c>
      <c r="F235" s="51">
        <f>ROUND(2*E235,0)/2-0.5</f>
        <v>33133.5</v>
      </c>
      <c r="G235" s="1">
        <f>+C235-(C$7+F235*C$8)</f>
        <v>0.14799869849957759</v>
      </c>
      <c r="J235" s="1">
        <f>G235</f>
        <v>0.14799869849957759</v>
      </c>
      <c r="O235" s="1">
        <f ca="1">+C$11+C$12*F235</f>
        <v>8.9060283106212168E-2</v>
      </c>
      <c r="P235" s="1">
        <f>+D$11+D$12*F235+D$13*F235^2</f>
        <v>0.14644149146872215</v>
      </c>
      <c r="Q235" s="177">
        <f>+C235-15018.5</f>
        <v>36261.249499999998</v>
      </c>
      <c r="R235" s="1">
        <f>+(P235-G235)^2</f>
        <v>2.4248937369455971E-6</v>
      </c>
      <c r="S235" s="21">
        <f>S$17</f>
        <v>1</v>
      </c>
      <c r="T235" s="1">
        <f>S235*R235</f>
        <v>2.4248937369455971E-6</v>
      </c>
      <c r="U235" s="1">
        <f>+G235-P235</f>
        <v>1.5572070308554342E-3</v>
      </c>
      <c r="AZ235" s="1">
        <v>35172</v>
      </c>
      <c r="BA235" s="1">
        <v>0.16984425199916586</v>
      </c>
      <c r="BB235" s="1">
        <v>1</v>
      </c>
    </row>
    <row r="236" spans="1:54">
      <c r="A236" s="44" t="s">
        <v>110</v>
      </c>
      <c r="B236" s="47"/>
      <c r="C236" s="48">
        <v>51279.926700000004</v>
      </c>
      <c r="D236" s="48">
        <v>1E-4</v>
      </c>
      <c r="E236" s="1">
        <f>+(C236-C$7)/C$8</f>
        <v>33134.417244808457</v>
      </c>
      <c r="F236" s="51">
        <f>ROUND(2*E236,0)/2-0.5</f>
        <v>33134</v>
      </c>
      <c r="G236" s="1">
        <f>+C236-(C$7+F236*C$8)</f>
        <v>0.14792939399922034</v>
      </c>
      <c r="J236" s="1">
        <f>G236</f>
        <v>0.14792939399922034</v>
      </c>
      <c r="O236" s="1">
        <f ca="1">+C$11+C$12*F236</f>
        <v>8.906848514113519E-2</v>
      </c>
      <c r="P236" s="1">
        <f>+D$11+D$12*F236+D$13*F236^2</f>
        <v>0.14644655270885876</v>
      </c>
      <c r="Q236" s="177">
        <f>+C236-15018.5</f>
        <v>36261.426700000004</v>
      </c>
      <c r="R236" s="1">
        <f>+(P236-G236)^2</f>
        <v>2.1988182924011975E-6</v>
      </c>
      <c r="S236" s="21">
        <f>S$17</f>
        <v>1</v>
      </c>
      <c r="T236" s="1">
        <f>S236*R236</f>
        <v>2.1988182924011975E-6</v>
      </c>
      <c r="U236" s="1">
        <f>+G236-P236</f>
        <v>1.4828412903615806E-3</v>
      </c>
      <c r="AZ236" s="1">
        <v>36187.5</v>
      </c>
      <c r="BA236" s="1">
        <v>0.18178681249264628</v>
      </c>
      <c r="BB236" s="1">
        <v>1</v>
      </c>
    </row>
    <row r="237" spans="1:54">
      <c r="A237" s="44" t="s">
        <v>110</v>
      </c>
      <c r="B237" s="47" t="s">
        <v>53</v>
      </c>
      <c r="C237" s="48">
        <v>51280.812400000003</v>
      </c>
      <c r="D237" s="48">
        <v>8.0000000000000004E-4</v>
      </c>
      <c r="E237" s="1">
        <f>+(C237-C$7)/C$8</f>
        <v>33136.915421248246</v>
      </c>
      <c r="F237" s="51">
        <f>ROUND(2*E237,0)/2-0.5</f>
        <v>33136.5</v>
      </c>
      <c r="G237" s="1">
        <f>+C237-(C$7+F237*C$8)</f>
        <v>0.14728287149773678</v>
      </c>
      <c r="J237" s="1">
        <f>G237</f>
        <v>0.14728287149773678</v>
      </c>
      <c r="O237" s="1">
        <f ca="1">+C$11+C$12*F237</f>
        <v>8.910949531575052E-2</v>
      </c>
      <c r="P237" s="1">
        <f>+D$11+D$12*F237+D$13*F237^2</f>
        <v>0.14647186019601682</v>
      </c>
      <c r="Q237" s="177">
        <f>+C237-15018.5</f>
        <v>36262.312400000003</v>
      </c>
      <c r="R237" s="1">
        <f>+(P237-G237)^2</f>
        <v>6.5773933151749575E-7</v>
      </c>
      <c r="S237" s="21">
        <f>S$17</f>
        <v>1</v>
      </c>
      <c r="T237" s="1">
        <f>S237*R237</f>
        <v>6.5773933151749575E-7</v>
      </c>
      <c r="U237" s="1">
        <f>+G237-P237</f>
        <v>8.1101130171995495E-4</v>
      </c>
      <c r="AZ237" s="1">
        <v>37020.5</v>
      </c>
      <c r="BA237" s="1">
        <v>0.18977657444338547</v>
      </c>
      <c r="BB237" s="1">
        <v>1</v>
      </c>
    </row>
    <row r="238" spans="1:54">
      <c r="A238" s="44" t="s">
        <v>98</v>
      </c>
      <c r="B238" s="47"/>
      <c r="C238" s="48">
        <v>51325.648999999998</v>
      </c>
      <c r="D238" s="48"/>
      <c r="E238" s="1">
        <f>+(C238-C$7)/C$8</f>
        <v>33263.380068149352</v>
      </c>
      <c r="F238" s="51">
        <f>ROUND(2*E238,0)/2-0.5</f>
        <v>33263</v>
      </c>
      <c r="G238" s="1">
        <f>+C238-(C$7+F238*C$8)</f>
        <v>0.13474883299932117</v>
      </c>
      <c r="I238" s="1">
        <f>G238</f>
        <v>0.13474883299932117</v>
      </c>
      <c r="O238" s="1">
        <f ca="1">+C$11+C$12*F238</f>
        <v>9.118461015128454E-2</v>
      </c>
      <c r="P238" s="1">
        <f>+D$11+D$12*F238+D$13*F238^2</f>
        <v>0.1477552181585351</v>
      </c>
      <c r="Q238" s="177">
        <f>+C238-15018.5</f>
        <v>36307.148999999998</v>
      </c>
      <c r="R238" s="1">
        <f>+(P238-G238)^2</f>
        <v>1.6916605490982034E-4</v>
      </c>
      <c r="S238" s="46">
        <f>S$16</f>
        <v>0.1</v>
      </c>
      <c r="T238" s="1">
        <f>S238*R238</f>
        <v>1.6916605490982035E-5</v>
      </c>
      <c r="U238" s="1">
        <f>+G238-P238</f>
        <v>-1.3006385159213929E-2</v>
      </c>
      <c r="AZ238" s="1">
        <v>14393.5</v>
      </c>
      <c r="BA238" s="1">
        <v>1.413135850452818E-2</v>
      </c>
      <c r="BB238" s="1">
        <v>1</v>
      </c>
    </row>
    <row r="239" spans="1:54">
      <c r="A239" s="35" t="s">
        <v>111</v>
      </c>
      <c r="B239" s="36" t="s">
        <v>53</v>
      </c>
      <c r="C239" s="37">
        <v>51370.696000000004</v>
      </c>
      <c r="D239" s="37" t="s">
        <v>26</v>
      </c>
      <c r="E239" s="1">
        <f>+(C239-C$7)/C$8</f>
        <v>33390.438162406179</v>
      </c>
      <c r="F239" s="56">
        <f>ROUND(2*E239,0)/2-0.5</f>
        <v>33390</v>
      </c>
      <c r="G239" s="1">
        <f>+C239-(C$7+F239*C$8)</f>
        <v>0.15534549000585685</v>
      </c>
      <c r="K239" s="1">
        <f>G239</f>
        <v>0.15534549000585685</v>
      </c>
      <c r="P239" s="1">
        <f>+D$11+D$12*F239+D$13*F239^2</f>
        <v>0.14904917100478651</v>
      </c>
      <c r="Q239" s="177">
        <f>+C239-15018.5</f>
        <v>36352.196000000004</v>
      </c>
      <c r="R239" s="1">
        <f>+(P239-G239)^2</f>
        <v>3.9643632963239317E-5</v>
      </c>
      <c r="S239" s="33">
        <f>S$18</f>
        <v>1</v>
      </c>
      <c r="T239" s="1">
        <f>S239*R239</f>
        <v>3.9643632963239317E-5</v>
      </c>
      <c r="U239" s="1">
        <f>+G239-P239</f>
        <v>6.2963190010703329E-3</v>
      </c>
      <c r="AZ239" s="1">
        <v>420</v>
      </c>
      <c r="BA239" s="1">
        <v>-4.1577999945729971E-4</v>
      </c>
      <c r="BB239" s="1">
        <v>1</v>
      </c>
    </row>
    <row r="240" spans="1:54">
      <c r="A240" s="35" t="s">
        <v>111</v>
      </c>
      <c r="B240" s="36" t="s">
        <v>61</v>
      </c>
      <c r="C240" s="37">
        <v>51488.925999999999</v>
      </c>
      <c r="D240" s="37" t="s">
        <v>26</v>
      </c>
      <c r="E240" s="1">
        <f>+(C240-C$7)/C$8</f>
        <v>33723.913831906524</v>
      </c>
      <c r="F240" s="56">
        <f>ROUND(2*E240,0)/2-0.5</f>
        <v>33723.5</v>
      </c>
      <c r="G240" s="1">
        <f>+C240-(C$7+F240*C$8)</f>
        <v>0.14671938849642174</v>
      </c>
      <c r="K240" s="1">
        <f>G240</f>
        <v>0.14671938849642174</v>
      </c>
      <c r="P240" s="1">
        <f>+D$11+D$12*F240+D$13*F240^2</f>
        <v>0.1524734138219101</v>
      </c>
      <c r="Q240" s="177">
        <f>+C240-15018.5</f>
        <v>36470.425999999999</v>
      </c>
      <c r="R240" s="1">
        <f>+(P240-G240)^2</f>
        <v>3.3108807446361362E-5</v>
      </c>
      <c r="S240" s="33">
        <f>S$18</f>
        <v>1</v>
      </c>
      <c r="T240" s="1">
        <f>S240*R240</f>
        <v>3.3108807446361362E-5</v>
      </c>
      <c r="U240" s="1">
        <f>+G240-P240</f>
        <v>-5.7540253254883544E-3</v>
      </c>
      <c r="AZ240" s="1">
        <v>82</v>
      </c>
      <c r="BA240" s="1">
        <v>-1.659379995544441E-4</v>
      </c>
      <c r="BB240" s="1">
        <v>1</v>
      </c>
    </row>
    <row r="241" spans="1:54">
      <c r="A241" s="48" t="s">
        <v>109</v>
      </c>
      <c r="B241" s="47" t="s">
        <v>61</v>
      </c>
      <c r="C241" s="48">
        <v>51531.478819999997</v>
      </c>
      <c r="D241" s="48"/>
      <c r="E241" s="1">
        <f>+(C241-C$7)/C$8</f>
        <v>33843.936923665191</v>
      </c>
      <c r="F241" s="56">
        <f>ROUND(2*E241,0)/2-0.5</f>
        <v>33843.5</v>
      </c>
      <c r="G241" s="1">
        <f>+C241-(C$7+F241*C$8)</f>
        <v>0.15490630849672016</v>
      </c>
      <c r="K241" s="1">
        <f>G241</f>
        <v>0.15490630849672016</v>
      </c>
      <c r="O241" s="1">
        <f ca="1">+C$11+C$12*F241</f>
        <v>0.10070717269695639</v>
      </c>
      <c r="P241" s="1">
        <f>+D$11+D$12*F241+D$13*F241^2</f>
        <v>0.15371485984304853</v>
      </c>
      <c r="Q241" s="177">
        <f>+C241-15018.5</f>
        <v>36512.978819999997</v>
      </c>
      <c r="R241" s="1">
        <f>+(P241-G241)^2</f>
        <v>1.4195498943359361E-6</v>
      </c>
      <c r="S241" s="33">
        <f>S$18</f>
        <v>1</v>
      </c>
      <c r="T241" s="1">
        <f>S241*R241</f>
        <v>1.4195498943359361E-6</v>
      </c>
      <c r="U241" s="1">
        <f>+G241-P241</f>
        <v>1.1914486536716284E-3</v>
      </c>
    </row>
    <row r="242" spans="1:54">
      <c r="A242" s="35" t="s">
        <v>111</v>
      </c>
      <c r="B242" s="36" t="s">
        <v>53</v>
      </c>
      <c r="C242" s="37">
        <v>51615.683499999999</v>
      </c>
      <c r="D242" s="37" t="s">
        <v>26</v>
      </c>
      <c r="E242" s="1">
        <f>+(C242-C$7)/C$8</f>
        <v>34081.441888886067</v>
      </c>
      <c r="F242" s="56">
        <f>ROUND(2*E242,0)/2-0.5</f>
        <v>34081</v>
      </c>
      <c r="G242" s="1">
        <f>+C242-(C$7+F242*C$8)</f>
        <v>0.15666667099867482</v>
      </c>
      <c r="K242" s="1">
        <f>G242</f>
        <v>0.15666667099867482</v>
      </c>
      <c r="P242" s="1">
        <f>+D$11+D$12*F242+D$13*F242^2</f>
        <v>0.15618645239569706</v>
      </c>
      <c r="Q242" s="177">
        <f>+C242-15018.5</f>
        <v>36597.183499999999</v>
      </c>
      <c r="R242" s="1">
        <f>+(P242-G242)^2</f>
        <v>2.306099066459072E-7</v>
      </c>
      <c r="S242" s="33">
        <f>S$18</f>
        <v>1</v>
      </c>
      <c r="T242" s="1">
        <f>S242*R242</f>
        <v>2.306099066459072E-7</v>
      </c>
      <c r="U242" s="1">
        <f>+G242-P242</f>
        <v>4.8021860297775554E-4</v>
      </c>
      <c r="AZ242" s="1">
        <v>10248</v>
      </c>
      <c r="BA242" s="1">
        <v>-1.650320045882836E-4</v>
      </c>
      <c r="BB242" s="1">
        <v>0.1</v>
      </c>
    </row>
    <row r="243" spans="1:54">
      <c r="A243" s="35" t="s">
        <v>111</v>
      </c>
      <c r="B243" s="36" t="s">
        <v>61</v>
      </c>
      <c r="C243" s="37">
        <v>51629.696000000004</v>
      </c>
      <c r="D243" s="37" t="s">
        <v>26</v>
      </c>
      <c r="E243" s="1">
        <f>+(C243-C$7)/C$8</f>
        <v>34120.965087895413</v>
      </c>
      <c r="F243" s="56">
        <f>ROUND(2*E243,0)/2-0.5</f>
        <v>34120.5</v>
      </c>
      <c r="G243" s="1">
        <f>+C243-(C$7+F243*C$8)</f>
        <v>0.16489161550271092</v>
      </c>
      <c r="K243" s="1">
        <f>G243</f>
        <v>0.16489161550271092</v>
      </c>
      <c r="P243" s="1">
        <f>+D$11+D$12*F243+D$13*F243^2</f>
        <v>0.15659939405785375</v>
      </c>
      <c r="Q243" s="177">
        <f>+C243-15018.5</f>
        <v>36611.196000000004</v>
      </c>
      <c r="R243" s="1">
        <f>+(P243-G243)^2</f>
        <v>6.8760936490549088E-5</v>
      </c>
      <c r="S243" s="33">
        <f>S$18</f>
        <v>1</v>
      </c>
      <c r="T243" s="1">
        <f>S243*R243</f>
        <v>6.8760936490549088E-5</v>
      </c>
      <c r="U243" s="1">
        <f>+G243-P243</f>
        <v>8.2922214448571674E-3</v>
      </c>
      <c r="AZ243" s="1">
        <v>-4005.5</v>
      </c>
      <c r="BA243" s="1">
        <v>-1.0165050480281934E-4</v>
      </c>
      <c r="BB243" s="1">
        <v>0.1</v>
      </c>
    </row>
    <row r="244" spans="1:54">
      <c r="A244" s="35" t="s">
        <v>111</v>
      </c>
      <c r="B244" s="36" t="s">
        <v>61</v>
      </c>
      <c r="C244" s="37">
        <v>51690.671699999999</v>
      </c>
      <c r="D244" s="37" t="s">
        <v>26</v>
      </c>
      <c r="E244" s="1">
        <f>+(C244-C$7)/C$8</f>
        <v>34292.951152183254</v>
      </c>
      <c r="F244" s="56">
        <f>ROUND(2*E244,0)/2-0.5</f>
        <v>34292.5</v>
      </c>
      <c r="G244" s="1">
        <f>+C244-(C$7+F244*C$8)</f>
        <v>0.15995086749899201</v>
      </c>
      <c r="K244" s="1">
        <f>G244</f>
        <v>0.15995086749899201</v>
      </c>
      <c r="P244" s="1">
        <f>+D$11+D$12*F244+D$13*F244^2</f>
        <v>0.1584037596949876</v>
      </c>
      <c r="Q244" s="177">
        <f>+C244-15018.5</f>
        <v>36672.171699999999</v>
      </c>
      <c r="R244" s="1">
        <f>+(P244-G244)^2</f>
        <v>2.3935425572113497E-6</v>
      </c>
      <c r="S244" s="33">
        <f>S$18</f>
        <v>1</v>
      </c>
      <c r="T244" s="1">
        <f>S244*R244</f>
        <v>2.3935425572113497E-6</v>
      </c>
      <c r="U244" s="1">
        <f>+G244-P244</f>
        <v>1.5471078040044106E-3</v>
      </c>
      <c r="AZ244" s="1">
        <v>327</v>
      </c>
      <c r="BA244" s="1">
        <v>-2.5143002858385444E-5</v>
      </c>
      <c r="BB244" s="1">
        <v>1</v>
      </c>
    </row>
    <row r="245" spans="1:54">
      <c r="A245" s="35" t="s">
        <v>111</v>
      </c>
      <c r="B245" s="36" t="s">
        <v>53</v>
      </c>
      <c r="C245" s="37">
        <v>51699.711000000003</v>
      </c>
      <c r="D245" s="37" t="s">
        <v>26</v>
      </c>
      <c r="E245" s="57">
        <f>+(C245-C$7)/C$8</f>
        <v>34318.447105996296</v>
      </c>
      <c r="F245" s="56">
        <f>ROUND(2*E245,0)/2-0.5</f>
        <v>34318</v>
      </c>
      <c r="G245" s="57">
        <f>+C245-(C$7+F245*C$8)</f>
        <v>0.15851633800048148</v>
      </c>
      <c r="K245" s="1">
        <f>G245</f>
        <v>0.15851633800048148</v>
      </c>
      <c r="P245" s="1">
        <f>+D$11+D$12*F245+D$13*F245^2</f>
        <v>0.15867213125915802</v>
      </c>
      <c r="Q245" s="177">
        <f>+C245-15018.5</f>
        <v>36681.211000000003</v>
      </c>
      <c r="R245" s="1">
        <f>+(P245-G245)^2</f>
        <v>2.4271539449055247E-8</v>
      </c>
      <c r="S245" s="33">
        <f>S$18</f>
        <v>1</v>
      </c>
      <c r="T245" s="1">
        <f>S245*R245</f>
        <v>2.4271539449055247E-8</v>
      </c>
      <c r="U245" s="1">
        <f>+G245-P245</f>
        <v>-1.5579325867653981E-4</v>
      </c>
      <c r="AZ245" s="1">
        <v>0</v>
      </c>
      <c r="BA245" s="1">
        <v>0</v>
      </c>
      <c r="BB245" s="1">
        <v>0.1</v>
      </c>
    </row>
    <row r="246" spans="1:54">
      <c r="A246" s="58" t="s">
        <v>112</v>
      </c>
      <c r="B246" s="53"/>
      <c r="C246" s="48">
        <v>51927.5101</v>
      </c>
      <c r="D246" s="48">
        <v>1E-4</v>
      </c>
      <c r="E246" s="57">
        <f>+(C246-C$7)/C$8</f>
        <v>34960.969793842676</v>
      </c>
      <c r="F246" s="56">
        <f>ROUND(2*E246,0)/2-0.5</f>
        <v>34960.5</v>
      </c>
      <c r="G246" s="57">
        <f>+C246-(C$7+F246*C$8)</f>
        <v>0.16656005549884867</v>
      </c>
      <c r="J246" s="1">
        <f>G246</f>
        <v>0.16656005549884867</v>
      </c>
      <c r="O246" s="1">
        <f ca="1">+C$11+C$12*F246</f>
        <v>0.11903051871507087</v>
      </c>
      <c r="P246" s="1">
        <f>+D$11+D$12*F246+D$13*F246^2</f>
        <v>0.1655076611998649</v>
      </c>
      <c r="Q246" s="177">
        <f>+C246-15018.5</f>
        <v>36909.0101</v>
      </c>
      <c r="R246" s="1">
        <f>+(P246-G246)^2</f>
        <v>1.1075337605335332E-6</v>
      </c>
      <c r="S246" s="21">
        <f>S$17</f>
        <v>1</v>
      </c>
      <c r="T246" s="1">
        <f>S246*R246</f>
        <v>1.1075337605335332E-6</v>
      </c>
      <c r="U246" s="1">
        <f>+G246-P246</f>
        <v>1.0523942989837665E-3</v>
      </c>
      <c r="AZ246" s="1">
        <v>37020.5</v>
      </c>
      <c r="BA246" s="1">
        <v>0.18982551549561322</v>
      </c>
      <c r="BB246" s="1">
        <v>1</v>
      </c>
    </row>
    <row r="247" spans="1:54">
      <c r="A247" s="41" t="s">
        <v>113</v>
      </c>
      <c r="B247" s="42" t="s">
        <v>61</v>
      </c>
      <c r="C247" s="41">
        <v>51952.510999999999</v>
      </c>
      <c r="D247" s="43" t="s">
        <v>32</v>
      </c>
      <c r="E247" s="44">
        <f>+(C247-C$7)/C$8</f>
        <v>35031.486514350254</v>
      </c>
      <c r="F247" s="51">
        <f>ROUND(2*E247,0)/2-0.5</f>
        <v>35031</v>
      </c>
      <c r="G247" s="1">
        <f>+C247-(C$7+F247*C$8)</f>
        <v>0.17248812099569477</v>
      </c>
      <c r="I247" s="1">
        <f>G247</f>
        <v>0.17248812099569477</v>
      </c>
      <c r="O247" s="1">
        <f ca="1">+C$11+C$12*F247</f>
        <v>0.12018700563922224</v>
      </c>
      <c r="P247" s="1">
        <f>+D$11+D$12*F247+D$13*F247^2</f>
        <v>0.16626632988864318</v>
      </c>
      <c r="Q247" s="177">
        <f>+C247-15018.5</f>
        <v>36934.010999999999</v>
      </c>
      <c r="R247" s="1">
        <f>+(P247-G247)^2</f>
        <v>3.8710684579786298E-5</v>
      </c>
      <c r="S247" s="46">
        <f>S$16</f>
        <v>0.1</v>
      </c>
      <c r="T247" s="1">
        <f>S247*R247</f>
        <v>3.87106845797863E-6</v>
      </c>
      <c r="U247" s="1">
        <f>+G247-P247</f>
        <v>6.2217911070515941E-3</v>
      </c>
      <c r="AZ247" s="1">
        <v>19800</v>
      </c>
      <c r="BA247" s="1">
        <v>1.6041800001403317E-2</v>
      </c>
      <c r="BB247" s="1">
        <v>0.1</v>
      </c>
    </row>
    <row r="248" spans="1:54">
      <c r="A248" s="41" t="s">
        <v>114</v>
      </c>
      <c r="B248" s="42" t="s">
        <v>61</v>
      </c>
      <c r="C248" s="41">
        <v>51989.024700000002</v>
      </c>
      <c r="D248" s="43" t="s">
        <v>32</v>
      </c>
      <c r="E248" s="44">
        <f>+(C248-C$7)/C$8</f>
        <v>35134.475861837658</v>
      </c>
      <c r="F248" s="51">
        <f>ROUND(2*E248,0)/2-0.5</f>
        <v>35134</v>
      </c>
      <c r="G248" s="1">
        <f>+C248-(C$7+F248*C$8)</f>
        <v>0.1687113939988194</v>
      </c>
      <c r="K248" s="1">
        <f>G248</f>
        <v>0.1687113939988194</v>
      </c>
      <c r="O248" s="1">
        <f ca="1">+C$11+C$12*F248</f>
        <v>0.12187662483337236</v>
      </c>
      <c r="P248" s="1">
        <f>+D$11+D$12*F248+D$13*F248^2</f>
        <v>0.1673778047892017</v>
      </c>
      <c r="Q248" s="177">
        <f>+C248-15018.5</f>
        <v>36970.524700000002</v>
      </c>
      <c r="R248" s="1">
        <f>+(P248-G248)^2</f>
        <v>1.7784601800087837E-6</v>
      </c>
      <c r="S248" s="33">
        <f>S$18</f>
        <v>1</v>
      </c>
      <c r="T248" s="1">
        <f>S248*R248</f>
        <v>1.7784601800087837E-6</v>
      </c>
      <c r="U248" s="1">
        <f>+G248-P248</f>
        <v>1.3335892096177082E-3</v>
      </c>
    </row>
    <row r="249" spans="1:54">
      <c r="A249" s="41" t="s">
        <v>114</v>
      </c>
      <c r="B249" s="42" t="s">
        <v>53</v>
      </c>
      <c r="C249" s="41">
        <v>51989.200400000002</v>
      </c>
      <c r="D249" s="43" t="s">
        <v>32</v>
      </c>
      <c r="E249" s="44">
        <f>+(C249-C$7)/C$8</f>
        <v>35134.971435508734</v>
      </c>
      <c r="F249" s="51">
        <f>ROUND(2*E249,0)/2-0.5</f>
        <v>35134.5</v>
      </c>
      <c r="G249" s="1">
        <f>+C249-(C$7+F249*C$8)</f>
        <v>0.16714208949997555</v>
      </c>
      <c r="K249" s="1">
        <f>G249</f>
        <v>0.16714208949997555</v>
      </c>
      <c r="O249" s="1">
        <f ca="1">+C$11+C$12*F249</f>
        <v>0.12188482686829549</v>
      </c>
      <c r="P249" s="1">
        <f>+D$11+D$12*F249+D$13*F249^2</f>
        <v>0.16738320917510524</v>
      </c>
      <c r="Q249" s="177">
        <f>+C249-15018.5</f>
        <v>36970.700400000002</v>
      </c>
      <c r="R249" s="1">
        <f>+(P249-G249)^2</f>
        <v>5.8138697734645434E-8</v>
      </c>
      <c r="S249" s="33">
        <f>S$18</f>
        <v>1</v>
      </c>
      <c r="T249" s="1">
        <f>S249*R249</f>
        <v>5.8138697734645434E-8</v>
      </c>
      <c r="U249" s="1">
        <f>+G249-P249</f>
        <v>-2.4111967512968624E-4</v>
      </c>
    </row>
    <row r="250" spans="1:54">
      <c r="A250" s="41" t="s">
        <v>114</v>
      </c>
      <c r="B250" s="42" t="s">
        <v>61</v>
      </c>
      <c r="C250" s="41">
        <v>51990.087299999999</v>
      </c>
      <c r="D250" s="43" t="s">
        <v>32</v>
      </c>
      <c r="E250" s="44">
        <f>+(C250-C$7)/C$8</f>
        <v>35137.472996629258</v>
      </c>
      <c r="F250" s="51">
        <f>ROUND(2*E250,0)/2-0.5</f>
        <v>35137</v>
      </c>
      <c r="G250" s="1">
        <f>+C250-(C$7+F250*C$8)</f>
        <v>0.16769556699728128</v>
      </c>
      <c r="K250" s="1">
        <f>G250</f>
        <v>0.16769556699728128</v>
      </c>
      <c r="O250" s="1">
        <f ca="1">+C$11+C$12*F250</f>
        <v>0.12192583704291082</v>
      </c>
      <c r="P250" s="1">
        <f>+D$11+D$12*F250+D$13*F250^2</f>
        <v>0.16741023239109809</v>
      </c>
      <c r="Q250" s="177">
        <f>+C250-15018.5</f>
        <v>36971.587299999999</v>
      </c>
      <c r="R250" s="1">
        <f>+(P250-G250)^2</f>
        <v>8.1415837485713372E-8</v>
      </c>
      <c r="S250" s="33">
        <f>S$18</f>
        <v>1</v>
      </c>
      <c r="T250" s="1">
        <f>S250*R250</f>
        <v>8.1415837485713372E-8</v>
      </c>
      <c r="U250" s="1">
        <f>+G250-P250</f>
        <v>2.8533460618318518E-4</v>
      </c>
    </row>
    <row r="251" spans="1:54">
      <c r="A251" s="41" t="s">
        <v>114</v>
      </c>
      <c r="B251" s="42" t="s">
        <v>53</v>
      </c>
      <c r="C251" s="41">
        <v>51990.263599999998</v>
      </c>
      <c r="D251" s="43" t="s">
        <v>32</v>
      </c>
      <c r="E251" s="44">
        <f>+(C251-C$7)/C$8</f>
        <v>35137.970262640694</v>
      </c>
      <c r="F251" s="51">
        <f>ROUND(2*E251,0)/2-0.5</f>
        <v>35137.5</v>
      </c>
      <c r="G251" s="1">
        <f>+C251-(C$7+F251*C$8)</f>
        <v>0.16672626249783207</v>
      </c>
      <c r="K251" s="1">
        <f>G251</f>
        <v>0.16672626249783207</v>
      </c>
      <c r="O251" s="1">
        <f ca="1">+C$11+C$12*F251</f>
        <v>0.12193403907783384</v>
      </c>
      <c r="P251" s="1">
        <f>+D$11+D$12*F251+D$13*F251^2</f>
        <v>0.16741563729159165</v>
      </c>
      <c r="Q251" s="177">
        <f>+C251-15018.5</f>
        <v>36971.763599999998</v>
      </c>
      <c r="R251" s="1">
        <f>+(P251-G251)^2</f>
        <v>4.752376062710613E-7</v>
      </c>
      <c r="S251" s="33">
        <f>S$18</f>
        <v>1</v>
      </c>
      <c r="T251" s="1">
        <f>S251*R251</f>
        <v>4.752376062710613E-7</v>
      </c>
      <c r="U251" s="1">
        <f>+G251-P251</f>
        <v>-6.8937479375957844E-4</v>
      </c>
    </row>
    <row r="252" spans="1:54">
      <c r="A252" s="35" t="s">
        <v>111</v>
      </c>
      <c r="B252" s="36" t="s">
        <v>61</v>
      </c>
      <c r="C252" s="37">
        <v>51996.646999999997</v>
      </c>
      <c r="D252" s="37" t="s">
        <v>26</v>
      </c>
      <c r="E252" s="1">
        <f>+(C252-C$7)/C$8</f>
        <v>35155.97507181509</v>
      </c>
      <c r="F252" s="51">
        <f>ROUND(2*E252,0)/2-0.5</f>
        <v>35155.5</v>
      </c>
      <c r="G252" s="1">
        <f>+C252-(C$7+F252*C$8)</f>
        <v>0.16843130049528554</v>
      </c>
      <c r="K252" s="1">
        <f>G252</f>
        <v>0.16843130049528554</v>
      </c>
      <c r="P252" s="1">
        <f>+D$11+D$12*F252+D$13*F252^2</f>
        <v>0.16761027082885033</v>
      </c>
      <c r="Q252" s="177">
        <f>+C252-15018.5</f>
        <v>36978.146999999997</v>
      </c>
      <c r="R252" s="1">
        <f>+(P252-G252)^2</f>
        <v>6.7408971316671788E-7</v>
      </c>
      <c r="S252" s="33">
        <f>S$18</f>
        <v>1</v>
      </c>
      <c r="T252" s="1">
        <f>S252*R252</f>
        <v>6.7408971316671788E-7</v>
      </c>
      <c r="U252" s="1">
        <f>+G252-P252</f>
        <v>8.2102966643521347E-4</v>
      </c>
      <c r="AZ252" s="1">
        <v>313</v>
      </c>
      <c r="BA252" s="1">
        <v>2.1538299188250676E-4</v>
      </c>
      <c r="BB252" s="1">
        <v>1</v>
      </c>
    </row>
    <row r="253" spans="1:54">
      <c r="A253" s="35" t="s">
        <v>111</v>
      </c>
      <c r="B253" s="36" t="s">
        <v>61</v>
      </c>
      <c r="C253" s="37">
        <v>52001.610699999997</v>
      </c>
      <c r="D253" s="37" t="s">
        <v>26</v>
      </c>
      <c r="E253" s="1">
        <f>+(C253-C$7)/C$8</f>
        <v>35169.975521622233</v>
      </c>
      <c r="F253" s="51">
        <f>ROUND(2*E253,0)/2-0.5</f>
        <v>35169.5</v>
      </c>
      <c r="G253" s="1">
        <f>+C253-(C$7+F253*C$8)</f>
        <v>0.16859077449771576</v>
      </c>
      <c r="K253" s="1">
        <f>G253</f>
        <v>0.16859077449771576</v>
      </c>
      <c r="P253" s="1">
        <f>+D$11+D$12*F253+D$13*F253^2</f>
        <v>0.16776172931438088</v>
      </c>
      <c r="Q253" s="177">
        <f>+C253-15018.5</f>
        <v>36983.110699999997</v>
      </c>
      <c r="R253" s="1">
        <f>+(P253-G253)^2</f>
        <v>6.8731591601075742E-7</v>
      </c>
      <c r="S253" s="33">
        <f>S$18</f>
        <v>1</v>
      </c>
      <c r="T253" s="1">
        <f>S253*R253</f>
        <v>6.8731591601075742E-7</v>
      </c>
      <c r="U253" s="1">
        <f>+G253-P253</f>
        <v>8.2904518333487554E-4</v>
      </c>
      <c r="AZ253" s="1">
        <v>231</v>
      </c>
      <c r="BA253" s="1">
        <v>5.8132100093644112E-4</v>
      </c>
      <c r="BB253" s="1">
        <v>1</v>
      </c>
    </row>
    <row r="254" spans="1:54">
      <c r="A254" s="58" t="s">
        <v>112</v>
      </c>
      <c r="B254" s="59" t="s">
        <v>53</v>
      </c>
      <c r="C254" s="48">
        <v>52002.498299999999</v>
      </c>
      <c r="D254" s="48">
        <v>3.0999999999999999E-3</v>
      </c>
      <c r="E254" s="1">
        <f>+(C254-C$7)/C$8</f>
        <v>35172.479057139863</v>
      </c>
      <c r="F254" s="51">
        <f>ROUND(2*E254,0)/2-0.5</f>
        <v>35172</v>
      </c>
      <c r="G254" s="1">
        <f>+C254-(C$7+F254*C$8)</f>
        <v>0.16984425199916586</v>
      </c>
      <c r="J254" s="1">
        <f>G254</f>
        <v>0.16984425199916586</v>
      </c>
      <c r="O254" s="1">
        <f ca="1">+C$11+C$12*F254</f>
        <v>0.12249997948752489</v>
      </c>
      <c r="P254" s="1">
        <f>+D$11+D$12*F254+D$13*F254^2</f>
        <v>0.16778878254812388</v>
      </c>
      <c r="Q254" s="177">
        <f>+C254-15018.5</f>
        <v>36983.998299999999</v>
      </c>
      <c r="R254" s="1">
        <f>+(P254-G254)^2</f>
        <v>4.2249546641668418E-6</v>
      </c>
      <c r="S254" s="21">
        <f>S$17</f>
        <v>1</v>
      </c>
      <c r="T254" s="1">
        <f>S254*R254</f>
        <v>4.2249546641668418E-6</v>
      </c>
      <c r="U254" s="1">
        <f>+G254-P254</f>
        <v>2.0554694510419858E-3</v>
      </c>
      <c r="AZ254" s="1">
        <v>37321</v>
      </c>
      <c r="BA254" s="1">
        <v>0.19427351099875523</v>
      </c>
      <c r="BB254" s="1">
        <v>1</v>
      </c>
    </row>
    <row r="255" spans="1:54">
      <c r="A255" s="35" t="s">
        <v>111</v>
      </c>
      <c r="B255" s="36" t="s">
        <v>61</v>
      </c>
      <c r="C255" s="37">
        <v>52021.820599999999</v>
      </c>
      <c r="D255" s="37" t="s">
        <v>26</v>
      </c>
      <c r="E255" s="1">
        <f>+(C255-C$7)/C$8</f>
        <v>35226.978904291907</v>
      </c>
      <c r="F255" s="51">
        <f>ROUND(2*E255,0)/2-0.5</f>
        <v>35226.5</v>
      </c>
      <c r="G255" s="1">
        <f>+C255-(C$7+F255*C$8)</f>
        <v>0.16979006149631459</v>
      </c>
      <c r="K255" s="1">
        <f>G255</f>
        <v>0.16979006149631459</v>
      </c>
      <c r="P255" s="1">
        <f>+D$11+D$12*F255+D$13*F255^2</f>
        <v>0.16837907590166912</v>
      </c>
      <c r="Q255" s="177">
        <f>+C255-15018.5</f>
        <v>37003.320599999999</v>
      </c>
      <c r="R255" s="1">
        <f>+(P255-G255)^2</f>
        <v>1.9908803482970453E-6</v>
      </c>
      <c r="S255" s="33">
        <f>S$18</f>
        <v>1</v>
      </c>
      <c r="T255" s="1">
        <f>S255*R255</f>
        <v>1.9908803482970453E-6</v>
      </c>
      <c r="U255" s="1">
        <f>+G255-P255</f>
        <v>1.4109855946454752E-3</v>
      </c>
      <c r="AZ255" s="1">
        <v>96</v>
      </c>
      <c r="BA255" s="1">
        <v>5.935360022704117E-4</v>
      </c>
      <c r="BB255" s="1">
        <v>1</v>
      </c>
    </row>
    <row r="256" spans="1:54">
      <c r="A256" s="35" t="s">
        <v>111</v>
      </c>
      <c r="B256" s="36" t="s">
        <v>53</v>
      </c>
      <c r="C256" s="37">
        <v>52026.607000000004</v>
      </c>
      <c r="D256" s="37" t="s">
        <v>26</v>
      </c>
      <c r="E256" s="1">
        <f>+(C256-C$7)/C$8</f>
        <v>35240.479267520343</v>
      </c>
      <c r="F256" s="51">
        <f>ROUND(2*E256,0)/2-0.5</f>
        <v>35240</v>
      </c>
      <c r="G256" s="1">
        <f>+C256-(C$7+F256*C$8)</f>
        <v>0.16991884000162827</v>
      </c>
      <c r="K256" s="1">
        <f>G256</f>
        <v>0.16991884000162827</v>
      </c>
      <c r="P256" s="1">
        <f>+D$11+D$12*F256+D$13*F256^2</f>
        <v>0.16852545282075793</v>
      </c>
      <c r="Q256" s="177">
        <f>+C256-15018.5</f>
        <v>37008.107000000004</v>
      </c>
      <c r="R256" s="1">
        <f>+(P256-G256)^2</f>
        <v>1.9415278358138003E-6</v>
      </c>
      <c r="S256" s="33">
        <f>S$18</f>
        <v>1</v>
      </c>
      <c r="T256" s="1">
        <f>S256*R256</f>
        <v>1.9415278358138003E-6</v>
      </c>
      <c r="U256" s="1">
        <f>+G256-P256</f>
        <v>1.3933871808703424E-3</v>
      </c>
      <c r="AZ256" s="1">
        <v>0</v>
      </c>
      <c r="BA256" s="1">
        <v>5.9999999939464033E-4</v>
      </c>
      <c r="BB256" s="1">
        <v>1</v>
      </c>
    </row>
    <row r="257" spans="1:54">
      <c r="A257" s="35" t="s">
        <v>111</v>
      </c>
      <c r="B257" s="36" t="s">
        <v>53</v>
      </c>
      <c r="C257" s="37">
        <v>52038.661200000002</v>
      </c>
      <c r="D257" s="37" t="s">
        <v>26</v>
      </c>
      <c r="E257" s="1">
        <f>+(C257-C$7)/C$8</f>
        <v>35274.478949625489</v>
      </c>
      <c r="F257" s="51">
        <f>ROUND(2*E257,0)/2-0.5</f>
        <v>35274</v>
      </c>
      <c r="G257" s="1">
        <f>+C257-(C$7+F257*C$8)</f>
        <v>0.16980613399937283</v>
      </c>
      <c r="K257" s="1">
        <f>G257</f>
        <v>0.16980613399937283</v>
      </c>
      <c r="P257" s="1">
        <f>+D$11+D$12*F257+D$13*F257^2</f>
        <v>0.16889438282311836</v>
      </c>
      <c r="Q257" s="177">
        <f>+C257-15018.5</f>
        <v>37020.161200000002</v>
      </c>
      <c r="R257" s="1">
        <f>+(P257-G257)^2</f>
        <v>8.3129020740141266E-7</v>
      </c>
      <c r="S257" s="33">
        <f>S$18</f>
        <v>1</v>
      </c>
      <c r="T257" s="1">
        <f>S257*R257</f>
        <v>8.3129020740141266E-7</v>
      </c>
      <c r="U257" s="1">
        <f>+G257-P257</f>
        <v>9.1175117625447166E-4</v>
      </c>
      <c r="AZ257" s="1">
        <v>12273</v>
      </c>
      <c r="BA257" s="1">
        <v>1.1517429957166314E-3</v>
      </c>
      <c r="BB257" s="1">
        <v>0.1</v>
      </c>
    </row>
    <row r="258" spans="1:54">
      <c r="A258" s="35" t="s">
        <v>111</v>
      </c>
      <c r="B258" s="36" t="s">
        <v>61</v>
      </c>
      <c r="C258" s="37">
        <v>52069.684399999998</v>
      </c>
      <c r="D258" s="37" t="s">
        <v>26</v>
      </c>
      <c r="E258" s="1">
        <f>+(C258-C$7)/C$8</f>
        <v>35361.981972462687</v>
      </c>
      <c r="F258" s="51">
        <f>ROUND(2*E258,0)/2-0.5</f>
        <v>35361.5</v>
      </c>
      <c r="G258" s="1">
        <f>+C258-(C$7+F258*C$8)</f>
        <v>0.17087784649629612</v>
      </c>
      <c r="K258" s="1">
        <f>G258</f>
        <v>0.17087784649629612</v>
      </c>
      <c r="P258" s="1">
        <f>+D$11+D$12*F258+D$13*F258^2</f>
        <v>0.16984565861339823</v>
      </c>
      <c r="Q258" s="177">
        <f>+C258-15018.5</f>
        <v>37051.184399999998</v>
      </c>
      <c r="R258" s="1">
        <f>+(P258-G258)^2</f>
        <v>1.0654118256012151E-6</v>
      </c>
      <c r="S258" s="33">
        <f>S$18</f>
        <v>1</v>
      </c>
      <c r="T258" s="1">
        <f>S258*R258</f>
        <v>1.0654118256012151E-6</v>
      </c>
      <c r="U258" s="1">
        <f>+G258-P258</f>
        <v>1.0321878828978837E-3</v>
      </c>
      <c r="AZ258" s="1">
        <v>406</v>
      </c>
      <c r="BA258" s="1">
        <v>1.524745995993726E-3</v>
      </c>
      <c r="BB258" s="1">
        <v>1</v>
      </c>
    </row>
    <row r="259" spans="1:54">
      <c r="A259" s="35" t="s">
        <v>111</v>
      </c>
      <c r="B259" s="36" t="s">
        <v>61</v>
      </c>
      <c r="C259" s="37">
        <v>52074.647599999997</v>
      </c>
      <c r="D259" s="37" t="s">
        <v>26</v>
      </c>
      <c r="E259" s="1">
        <f>+(C259-C$7)/C$8</f>
        <v>35375.981011986187</v>
      </c>
      <c r="F259" s="51">
        <f>ROUND(2*E259,0)/2-0.5</f>
        <v>35375.5</v>
      </c>
      <c r="G259" s="1">
        <f>+C259-(C$7+F259*C$8)</f>
        <v>0.17053732049680548</v>
      </c>
      <c r="K259" s="1">
        <f>G259</f>
        <v>0.17053732049680548</v>
      </c>
      <c r="P259" s="1">
        <f>+D$11+D$12*F259+D$13*F259^2</f>
        <v>0.1699981064839744</v>
      </c>
      <c r="Q259" s="177">
        <f>+C259-15018.5</f>
        <v>37056.147599999997</v>
      </c>
      <c r="R259" s="1">
        <f>+(P259-G259)^2</f>
        <v>2.9075175163339571E-7</v>
      </c>
      <c r="S259" s="33">
        <f>S$18</f>
        <v>1</v>
      </c>
      <c r="T259" s="1">
        <f>S259*R259</f>
        <v>2.9075175163339571E-7</v>
      </c>
      <c r="U259" s="1">
        <f>+G259-P259</f>
        <v>5.3921401283107961E-4</v>
      </c>
      <c r="AZ259" s="1">
        <v>16751</v>
      </c>
      <c r="BA259" s="1">
        <v>2.2606409984291531E-3</v>
      </c>
      <c r="BB259" s="1">
        <v>0.1</v>
      </c>
    </row>
    <row r="260" spans="1:54">
      <c r="A260" s="35" t="s">
        <v>111</v>
      </c>
      <c r="B260" s="36" t="s">
        <v>61</v>
      </c>
      <c r="C260" s="37">
        <v>52316.806400000001</v>
      </c>
      <c r="D260" s="37" t="s">
        <v>26</v>
      </c>
      <c r="E260" s="1">
        <f>+(C260-C$7)/C$8</f>
        <v>36059.006199801501</v>
      </c>
      <c r="F260" s="51">
        <f>ROUND(2*E260,0)/2-0.5</f>
        <v>36058.5</v>
      </c>
      <c r="G260" s="1">
        <f>+C260-(C$7+F260*C$8)</f>
        <v>0.17946737349848263</v>
      </c>
      <c r="K260" s="1">
        <f>G260</f>
        <v>0.17946737349848263</v>
      </c>
      <c r="P260" s="1">
        <f>+D$11+D$12*F260+D$13*F260^2</f>
        <v>0.17751704176986377</v>
      </c>
      <c r="Q260" s="177">
        <f>+C260-15018.5</f>
        <v>37298.306400000001</v>
      </c>
      <c r="R260" s="1">
        <f>+(P260-G260)^2</f>
        <v>3.8037938516574277E-6</v>
      </c>
      <c r="S260" s="33">
        <f>S$18</f>
        <v>1</v>
      </c>
      <c r="T260" s="1">
        <f>S260*R260</f>
        <v>3.8037938516574277E-6</v>
      </c>
      <c r="U260" s="1">
        <f>+G260-P260</f>
        <v>1.9503317286188593E-3</v>
      </c>
      <c r="AZ260" s="1">
        <v>335.5</v>
      </c>
      <c r="BA260" s="1">
        <v>2.7966804991592653E-3</v>
      </c>
      <c r="BB260" s="1">
        <v>1</v>
      </c>
    </row>
    <row r="261" spans="1:54">
      <c r="A261" s="44" t="s">
        <v>115</v>
      </c>
      <c r="B261" s="47"/>
      <c r="C261" s="48">
        <v>52362.544199999997</v>
      </c>
      <c r="D261" s="48">
        <v>2.0000000000000001E-4</v>
      </c>
      <c r="E261" s="1">
        <f>+(C261-C$7)/C$8</f>
        <v>36188.012741935236</v>
      </c>
      <c r="F261" s="51">
        <f>ROUND(2*E261,0)/2-0.5</f>
        <v>36187.5</v>
      </c>
      <c r="G261" s="1">
        <f>+C261-(C$7+F261*C$8)</f>
        <v>0.18178681249264628</v>
      </c>
      <c r="J261" s="1">
        <f>G261</f>
        <v>0.18178681249264628</v>
      </c>
      <c r="O261" s="1">
        <f ca="1">+C$11+C$12*F261</f>
        <v>0.13915831241625831</v>
      </c>
      <c r="P261" s="1">
        <f>+D$11+D$12*F261+D$13*F261^2</f>
        <v>0.17895513020740716</v>
      </c>
      <c r="Q261" s="177">
        <f>+C261-15018.5</f>
        <v>37344.044199999997</v>
      </c>
      <c r="R261" s="1">
        <f>+(P261-G261)^2</f>
        <v>8.0184245645370002E-6</v>
      </c>
      <c r="S261" s="21">
        <f>S$17</f>
        <v>1</v>
      </c>
      <c r="T261" s="1">
        <f>S261*R261</f>
        <v>8.0184245645370002E-6</v>
      </c>
      <c r="U261" s="1">
        <f>+G261-P261</f>
        <v>2.8316822852391121E-3</v>
      </c>
      <c r="AZ261" s="1">
        <v>37287.5</v>
      </c>
      <c r="BA261" s="1">
        <v>0.19431691250065342</v>
      </c>
      <c r="BB261" s="1">
        <v>1</v>
      </c>
    </row>
    <row r="262" spans="1:54">
      <c r="A262" s="35" t="s">
        <v>116</v>
      </c>
      <c r="B262" s="36" t="s">
        <v>61</v>
      </c>
      <c r="C262" s="37">
        <v>52370.697999999997</v>
      </c>
      <c r="D262" s="37" t="s">
        <v>26</v>
      </c>
      <c r="E262" s="1">
        <f>+(C262-C$7)/C$8</f>
        <v>36211.01108342193</v>
      </c>
      <c r="F262" s="51">
        <f>ROUND(2*E262,0)/2-0.5</f>
        <v>36210.5</v>
      </c>
      <c r="G262" s="1">
        <f>+C262-(C$7+F262*C$8)</f>
        <v>0.18119880549784284</v>
      </c>
      <c r="K262" s="1">
        <f>G262</f>
        <v>0.18119880549784284</v>
      </c>
      <c r="P262" s="1">
        <f>+D$11+D$12*F262+D$13*F262^2</f>
        <v>0.17921213324112389</v>
      </c>
      <c r="Q262" s="177">
        <f>+C262-15018.5</f>
        <v>37352.197999999997</v>
      </c>
      <c r="R262" s="1">
        <f>+(P262-G262)^2</f>
        <v>3.9468666556167519E-6</v>
      </c>
      <c r="S262" s="33">
        <f>S$18</f>
        <v>1</v>
      </c>
      <c r="T262" s="1">
        <f>S262*R262</f>
        <v>3.9468666556167519E-6</v>
      </c>
      <c r="U262" s="1">
        <f>+G262-P262</f>
        <v>1.9866722567189465E-3</v>
      </c>
      <c r="AZ262" s="1">
        <v>1162</v>
      </c>
      <c r="BA262" s="1">
        <v>-1.5363657999841962E-2</v>
      </c>
      <c r="BB262" s="1">
        <v>1</v>
      </c>
    </row>
    <row r="263" spans="1:54">
      <c r="A263" s="35" t="s">
        <v>116</v>
      </c>
      <c r="B263" s="36" t="s">
        <v>61</v>
      </c>
      <c r="C263" s="37">
        <v>52645.827400000002</v>
      </c>
      <c r="D263" s="37" t="s">
        <v>26</v>
      </c>
      <c r="E263" s="1">
        <f>+(C263-C$7)/C$8</f>
        <v>36987.032066795298</v>
      </c>
      <c r="F263" s="51">
        <f>ROUND(2*E263,0)/2-0.5</f>
        <v>36986.5</v>
      </c>
      <c r="G263" s="1">
        <f>+C263-(C$7+F263*C$8)</f>
        <v>0.18863822150160559</v>
      </c>
      <c r="K263" s="1">
        <f>G263</f>
        <v>0.18863822150160559</v>
      </c>
      <c r="P263" s="1">
        <f>+D$11+D$12*F263+D$13*F263^2</f>
        <v>0.18798954483515326</v>
      </c>
      <c r="Q263" s="177">
        <f>+C263-15018.5</f>
        <v>37627.327400000002</v>
      </c>
      <c r="R263" s="1">
        <f>+(P263-G263)^2</f>
        <v>4.2078141759970048E-7</v>
      </c>
      <c r="S263" s="33">
        <f>S$18</f>
        <v>1</v>
      </c>
      <c r="T263" s="1">
        <f>S263*R263</f>
        <v>4.2078141759970048E-7</v>
      </c>
      <c r="U263" s="1">
        <f>+G263-P263</f>
        <v>6.4867666645232469E-4</v>
      </c>
      <c r="AZ263" s="1">
        <v>8269.5</v>
      </c>
      <c r="BA263" s="1">
        <v>-1.2527125501947012E-2</v>
      </c>
      <c r="BB263" s="1">
        <v>0.1</v>
      </c>
    </row>
    <row r="264" spans="1:54">
      <c r="A264" s="60" t="s">
        <v>117</v>
      </c>
      <c r="B264" s="47" t="s">
        <v>53</v>
      </c>
      <c r="C264" s="48">
        <v>52657.882851058945</v>
      </c>
      <c r="D264" s="48">
        <v>5.0000000000000001E-4</v>
      </c>
      <c r="E264" s="1">
        <f>+(C264-C$7)/C$8</f>
        <v>37021.035277596362</v>
      </c>
      <c r="F264" s="51">
        <f>ROUND(2*E264,0)/2-0.5</f>
        <v>37020.5</v>
      </c>
      <c r="G264" s="1">
        <f>+C264-(C$7+F264*C$8)</f>
        <v>0.18977657444338547</v>
      </c>
      <c r="K264" s="1">
        <f>G264</f>
        <v>0.18977657444338547</v>
      </c>
      <c r="O264" s="1">
        <f ca="1">+C$11+C$12*F264</f>
        <v>0.15282290259807518</v>
      </c>
      <c r="P264" s="1">
        <f>+D$11+D$12*F264+D$13*F264^2</f>
        <v>0.1883788460834897</v>
      </c>
      <c r="Q264" s="177">
        <f>+C264-15018.5</f>
        <v>37639.382851058945</v>
      </c>
      <c r="R264" s="1">
        <f>+(P264-G264)^2</f>
        <v>1.9536445680569101E-6</v>
      </c>
      <c r="S264" s="33">
        <f>S$18</f>
        <v>1</v>
      </c>
      <c r="T264" s="1">
        <f>S264*R264</f>
        <v>1.9536445680569101E-6</v>
      </c>
      <c r="U264" s="1">
        <f>+G264-P264</f>
        <v>1.3977283598957668E-3</v>
      </c>
      <c r="AZ264" s="1">
        <v>37912</v>
      </c>
      <c r="BA264" s="1">
        <v>0.20215559200005373</v>
      </c>
      <c r="BB264" s="1">
        <v>1</v>
      </c>
    </row>
    <row r="265" spans="1:54">
      <c r="A265" s="61" t="s">
        <v>117</v>
      </c>
      <c r="B265" s="62" t="s">
        <v>53</v>
      </c>
      <c r="C265" s="61">
        <v>52657.882899999997</v>
      </c>
      <c r="D265" s="61">
        <v>5.0000000000000001E-4</v>
      </c>
      <c r="E265" s="1">
        <f>+(C265-C$7)/C$8</f>
        <v>37021.035415637896</v>
      </c>
      <c r="F265" s="51">
        <f>ROUND(2*E265,0)/2-0.5</f>
        <v>37020.5</v>
      </c>
      <c r="G265" s="1">
        <f>+C265-(C$7+F265*C$8)</f>
        <v>0.18982551549561322</v>
      </c>
      <c r="K265" s="1">
        <f>G265</f>
        <v>0.18982551549561322</v>
      </c>
      <c r="O265" s="1">
        <f ca="1">+C$11+C$12*F265</f>
        <v>0.15282290259807518</v>
      </c>
      <c r="P265" s="1">
        <f>+D$11+D$12*F265+D$13*F265^2</f>
        <v>0.1883788460834897</v>
      </c>
      <c r="Q265" s="177">
        <f>+C265-15018.5</f>
        <v>37639.382899999997</v>
      </c>
      <c r="R265" s="1">
        <f>+(P265-G265)^2</f>
        <v>2.0928523879737924E-6</v>
      </c>
      <c r="S265" s="33">
        <f>S$18</f>
        <v>1</v>
      </c>
      <c r="T265" s="1">
        <f>S265*R265</f>
        <v>2.0928523879737924E-6</v>
      </c>
      <c r="U265" s="1">
        <f>+G265-P265</f>
        <v>1.4466694121235135E-3</v>
      </c>
      <c r="AZ265" s="1">
        <v>38297</v>
      </c>
      <c r="BA265" s="1">
        <v>0.20699112700094702</v>
      </c>
      <c r="BB265" s="1">
        <v>1</v>
      </c>
    </row>
    <row r="266" spans="1:54">
      <c r="A266" s="35" t="s">
        <v>116</v>
      </c>
      <c r="B266" s="36" t="s">
        <v>53</v>
      </c>
      <c r="C266" s="37">
        <v>52696.707699999999</v>
      </c>
      <c r="D266" s="37" t="s">
        <v>26</v>
      </c>
      <c r="E266" s="1">
        <f>+(C266-C$7)/C$8</f>
        <v>37130.543376165835</v>
      </c>
      <c r="F266" s="51">
        <f>ROUND(2*E266,0)/2-0.5</f>
        <v>37130</v>
      </c>
      <c r="G266" s="1">
        <f>+C266-(C$7+F266*C$8)</f>
        <v>0.19264783000107855</v>
      </c>
      <c r="K266" s="1">
        <f>G266</f>
        <v>0.19264783000107855</v>
      </c>
      <c r="P266" s="1">
        <f>+D$11+D$12*F266+D$13*F266^2</f>
        <v>0.18963532039765518</v>
      </c>
      <c r="Q266" s="177">
        <f>+C266-15018.5</f>
        <v>37678.207699999999</v>
      </c>
      <c r="R266" s="1">
        <f>+(P266-G266)^2</f>
        <v>9.0752141107179897E-6</v>
      </c>
      <c r="S266" s="33">
        <f>S$18</f>
        <v>1</v>
      </c>
      <c r="T266" s="1">
        <f>S266*R266</f>
        <v>9.0752141107179897E-6</v>
      </c>
      <c r="U266" s="1">
        <f>+G266-P266</f>
        <v>3.0125096034233634E-3</v>
      </c>
      <c r="AZ266" s="1">
        <v>5255.5</v>
      </c>
      <c r="BA266" s="1">
        <v>-4.0595995014882647E-3</v>
      </c>
      <c r="BB266" s="1">
        <v>1</v>
      </c>
    </row>
    <row r="267" spans="1:54">
      <c r="A267" s="35" t="s">
        <v>116</v>
      </c>
      <c r="B267" s="36" t="s">
        <v>53</v>
      </c>
      <c r="C267" s="37">
        <v>52712.662700000001</v>
      </c>
      <c r="D267" s="37" t="s">
        <v>26</v>
      </c>
      <c r="E267" s="1">
        <f>+(C267-C$7)/C$8</f>
        <v>37175.545527116345</v>
      </c>
      <c r="F267" s="51">
        <f>ROUND(2*E267,0)/2-0.5</f>
        <v>37175</v>
      </c>
      <c r="G267" s="1">
        <f>+C267-(C$7+F267*C$8)</f>
        <v>0.19341042499581818</v>
      </c>
      <c r="K267" s="1">
        <f>G267</f>
        <v>0.19341042499581818</v>
      </c>
      <c r="P267" s="1">
        <f>+D$11+D$12*F267+D$13*F267^2</f>
        <v>0.19015287226717825</v>
      </c>
      <c r="Q267" s="177">
        <f>+C267-15018.5</f>
        <v>37694.162700000001</v>
      </c>
      <c r="R267" s="1">
        <f>+(P267-G267)^2</f>
        <v>1.0611649779869409E-5</v>
      </c>
      <c r="S267" s="33">
        <f>S$18</f>
        <v>1</v>
      </c>
      <c r="T267" s="1">
        <f>S267*R267</f>
        <v>1.0611649779869409E-5</v>
      </c>
      <c r="U267" s="1">
        <f>+G267-P267</f>
        <v>3.2575527286399231E-3</v>
      </c>
      <c r="AZ267" s="1">
        <v>3335</v>
      </c>
      <c r="BA267" s="1">
        <v>-3.9610150051885284E-3</v>
      </c>
      <c r="BB267" s="1">
        <v>1</v>
      </c>
    </row>
    <row r="268" spans="1:54">
      <c r="A268" s="35" t="s">
        <v>118</v>
      </c>
      <c r="B268" s="36" t="s">
        <v>61</v>
      </c>
      <c r="C268" s="37">
        <v>52729.149700000002</v>
      </c>
      <c r="D268" s="37" t="s">
        <v>26</v>
      </c>
      <c r="E268" s="1">
        <f>+(C268-C$7)/C$8</f>
        <v>37222.048219859746</v>
      </c>
      <c r="F268" s="51">
        <f>ROUND(2*E268,0)/2-0.5</f>
        <v>37221.5</v>
      </c>
      <c r="G268" s="1">
        <f>+C268-(C$7+F268*C$8)</f>
        <v>0.19436510650120908</v>
      </c>
      <c r="K268" s="1">
        <f>G268</f>
        <v>0.19436510650120908</v>
      </c>
      <c r="P268" s="1">
        <f>+D$11+D$12*F268+D$13*F268^2</f>
        <v>0.19068840568295709</v>
      </c>
      <c r="Q268" s="177">
        <f>+C268-15018.5</f>
        <v>37710.649700000002</v>
      </c>
      <c r="R268" s="1">
        <f>+(P268-G268)^2</f>
        <v>1.3518128906934918E-5</v>
      </c>
      <c r="S268" s="33">
        <f>S$18</f>
        <v>1</v>
      </c>
      <c r="T268" s="1">
        <f>S268*R268</f>
        <v>1.3518128906934918E-5</v>
      </c>
      <c r="U268" s="1">
        <f>+G268-P268</f>
        <v>3.6767008182519989E-3</v>
      </c>
    </row>
    <row r="269" spans="1:54">
      <c r="A269" s="35" t="s">
        <v>116</v>
      </c>
      <c r="B269" s="36" t="s">
        <v>61</v>
      </c>
      <c r="C269" s="37">
        <v>52739.784699999997</v>
      </c>
      <c r="D269" s="37" t="s">
        <v>26</v>
      </c>
      <c r="E269" s="1">
        <f>+(C269-C$7)/C$8</f>
        <v>37252.044952881268</v>
      </c>
      <c r="F269" s="51">
        <f>ROUND(2*E269,0)/2-0.5</f>
        <v>37251.5</v>
      </c>
      <c r="G269" s="1">
        <f>+C269-(C$7+F269*C$8)</f>
        <v>0.19320683649129933</v>
      </c>
      <c r="K269" s="1">
        <f>G269</f>
        <v>0.19320683649129933</v>
      </c>
      <c r="P269" s="1">
        <f>+D$11+D$12*F269+D$13*F269^2</f>
        <v>0.19103430477384409</v>
      </c>
      <c r="Q269" s="177">
        <f>+C269-15018.5</f>
        <v>37721.284699999997</v>
      </c>
      <c r="R269" s="1">
        <f>+(P269-G269)^2</f>
        <v>4.719894063349012E-6</v>
      </c>
      <c r="S269" s="33">
        <f>S$18</f>
        <v>1</v>
      </c>
      <c r="T269" s="1">
        <f>S269*R269</f>
        <v>4.719894063349012E-6</v>
      </c>
      <c r="U269" s="1">
        <f>+G269-P269</f>
        <v>2.1725317174552394E-3</v>
      </c>
      <c r="AZ269" s="1">
        <v>3334.5</v>
      </c>
      <c r="BA269" s="1">
        <v>-3.6917104953317903E-3</v>
      </c>
      <c r="BB269" s="1">
        <v>1</v>
      </c>
    </row>
    <row r="270" spans="1:54">
      <c r="A270" s="63" t="s">
        <v>119</v>
      </c>
      <c r="B270" s="62"/>
      <c r="C270" s="48">
        <v>52752.549200000001</v>
      </c>
      <c r="D270" s="48">
        <v>2.0000000000000001E-4</v>
      </c>
      <c r="E270" s="1">
        <f>+(C270-C$7)/C$8</f>
        <v>37288.048083925329</v>
      </c>
      <c r="F270" s="51">
        <f>ROUND(2*E270,0)/2-0.5</f>
        <v>37287.5</v>
      </c>
      <c r="G270" s="1">
        <f>+C270-(C$7+F270*C$8)</f>
        <v>0.19431691250065342</v>
      </c>
      <c r="J270" s="1">
        <f>G270</f>
        <v>0.19431691250065342</v>
      </c>
      <c r="O270" s="1">
        <f ca="1">+C$11+C$12*F270</f>
        <v>0.15720278924698883</v>
      </c>
      <c r="P270" s="1">
        <f>+D$11+D$12*F270+D$13*F270^2</f>
        <v>0.19144979123819078</v>
      </c>
      <c r="Q270" s="177">
        <f>+C270-15018.5</f>
        <v>37734.049200000001</v>
      </c>
      <c r="R270" s="1">
        <f>+(P270-G270)^2</f>
        <v>8.2203843336653358E-6</v>
      </c>
      <c r="S270" s="21">
        <f>S$17</f>
        <v>1</v>
      </c>
      <c r="T270" s="1">
        <f>S270*R270</f>
        <v>8.2203843336653358E-6</v>
      </c>
      <c r="U270" s="1">
        <f>+G270-P270</f>
        <v>2.8671212624626352E-3</v>
      </c>
      <c r="AZ270" s="1">
        <v>39335</v>
      </c>
      <c r="BA270" s="1">
        <v>0.21871498499967856</v>
      </c>
      <c r="BB270" s="1">
        <v>0.2</v>
      </c>
    </row>
    <row r="271" spans="1:54">
      <c r="A271" s="35" t="s">
        <v>116</v>
      </c>
      <c r="B271" s="36" t="s">
        <v>53</v>
      </c>
      <c r="C271" s="37">
        <v>52756.627399999998</v>
      </c>
      <c r="D271" s="37" t="s">
        <v>26</v>
      </c>
      <c r="E271" s="1">
        <f>+(C271-C$7)/C$8</f>
        <v>37299.550921406124</v>
      </c>
      <c r="F271" s="51">
        <f>ROUND(2*E271,0)/2-0.5</f>
        <v>37299</v>
      </c>
      <c r="G271" s="1">
        <f>+C271-(C$7+F271*C$8)</f>
        <v>0.19532290899951477</v>
      </c>
      <c r="K271" s="1">
        <f>G271</f>
        <v>0.19532290899951477</v>
      </c>
      <c r="P271" s="1">
        <f>+D$11+D$12*F271+D$13*F271^2</f>
        <v>0.19158260977923125</v>
      </c>
      <c r="Q271" s="177">
        <f>+C271-15018.5</f>
        <v>37738.127399999998</v>
      </c>
      <c r="R271" s="1">
        <f>+(P271-G271)^2</f>
        <v>1.3989838257253479E-5</v>
      </c>
      <c r="S271" s="33">
        <f>S$18</f>
        <v>1</v>
      </c>
      <c r="T271" s="1">
        <f>S271*R271</f>
        <v>1.3989838257253479E-5</v>
      </c>
      <c r="U271" s="1">
        <f>+G271-P271</f>
        <v>3.7402992202835161E-3</v>
      </c>
      <c r="AZ271" s="1">
        <v>15655</v>
      </c>
      <c r="BA271" s="1">
        <v>-3.4238950029248372E-3</v>
      </c>
      <c r="BB271" s="1">
        <v>0.1</v>
      </c>
    </row>
    <row r="272" spans="1:54">
      <c r="A272" s="63" t="s">
        <v>119</v>
      </c>
      <c r="B272" s="47" t="s">
        <v>53</v>
      </c>
      <c r="C272" s="48">
        <v>52764.426200000002</v>
      </c>
      <c r="D272" s="48">
        <v>1E-4</v>
      </c>
      <c r="E272" s="1">
        <f>+(C272-C$7)/C$8</f>
        <v>37321.547961508477</v>
      </c>
      <c r="F272" s="51">
        <f>ROUND(2*E272,0)/2-0.5</f>
        <v>37321</v>
      </c>
      <c r="G272" s="1">
        <f>+C272-(C$7+F272*C$8)</f>
        <v>0.19427351099875523</v>
      </c>
      <c r="J272" s="1">
        <f>G272</f>
        <v>0.19427351099875523</v>
      </c>
      <c r="O272" s="1">
        <f ca="1">+C$11+C$12*F272</f>
        <v>0.15775232558683372</v>
      </c>
      <c r="P272" s="1">
        <f>+D$11+D$12*F272+D$13*F272^2</f>
        <v>0.19183682384057152</v>
      </c>
      <c r="Q272" s="177">
        <f>+C272-15018.5</f>
        <v>37745.926200000002</v>
      </c>
      <c r="R272" s="1">
        <f>+(P272-G272)^2</f>
        <v>5.9374443068574003E-6</v>
      </c>
      <c r="S272" s="21">
        <f>S$17</f>
        <v>1</v>
      </c>
      <c r="T272" s="1">
        <f>S272*R272</f>
        <v>5.9374443068574003E-6</v>
      </c>
      <c r="U272" s="1">
        <f>+G272-P272</f>
        <v>2.4366871581837091E-3</v>
      </c>
      <c r="AZ272" s="1">
        <v>40052.5</v>
      </c>
      <c r="BA272" s="1">
        <v>0.22556302749580937</v>
      </c>
      <c r="BB272" s="1">
        <v>1</v>
      </c>
    </row>
    <row r="273" spans="1:54">
      <c r="A273" s="60" t="s">
        <v>117</v>
      </c>
      <c r="B273" s="47" t="s">
        <v>120</v>
      </c>
      <c r="C273" s="48">
        <v>52973.966399999998</v>
      </c>
      <c r="D273" s="48"/>
      <c r="E273" s="1">
        <f>+(C273-C$7)/C$8</f>
        <v>37912.570193448228</v>
      </c>
      <c r="F273" s="51">
        <f>ROUND(2*E273,0)/2-0.5</f>
        <v>37912</v>
      </c>
      <c r="G273" s="1">
        <f>+C273-(C$7+F273*C$8)</f>
        <v>0.20215559200005373</v>
      </c>
      <c r="K273" s="1">
        <f>G273</f>
        <v>0.20215559200005373</v>
      </c>
      <c r="O273" s="1">
        <f ca="1">+C$11+C$12*F273</f>
        <v>0.16744713086588991</v>
      </c>
      <c r="P273" s="1">
        <f>+D$11+D$12*F273+D$13*F273^2</f>
        <v>0.19872808034628381</v>
      </c>
      <c r="Q273" s="177">
        <f>+C273-15018.5</f>
        <v>37955.466399999998</v>
      </c>
      <c r="R273" s="1">
        <f>+(P273-G273)^2</f>
        <v>1.174783613672862E-5</v>
      </c>
      <c r="S273" s="33">
        <f>S$18</f>
        <v>1</v>
      </c>
      <c r="T273" s="1">
        <f>S273*R273</f>
        <v>1.174783613672862E-5</v>
      </c>
      <c r="U273" s="1">
        <f>+G273-P273</f>
        <v>3.4275116537699213E-3</v>
      </c>
      <c r="AZ273" s="1">
        <v>38412</v>
      </c>
      <c r="BA273" s="1">
        <v>0.20835109199833823</v>
      </c>
      <c r="BB273" s="1">
        <v>1</v>
      </c>
    </row>
    <row r="274" spans="1:54">
      <c r="A274" s="35" t="s">
        <v>118</v>
      </c>
      <c r="B274" s="36" t="s">
        <v>53</v>
      </c>
      <c r="C274" s="37">
        <v>53002.330199999997</v>
      </c>
      <c r="D274" s="37" t="s">
        <v>26</v>
      </c>
      <c r="E274" s="1">
        <f>+(C274-C$7)/C$8</f>
        <v>37992.572199661321</v>
      </c>
      <c r="F274" s="51">
        <f>ROUND(2*E274,0)/2-0.5</f>
        <v>37992</v>
      </c>
      <c r="G274" s="1">
        <f>+C274-(C$7+F274*C$8)</f>
        <v>0.20286687199404696</v>
      </c>
      <c r="K274" s="1">
        <f>G274</f>
        <v>0.20286687199404696</v>
      </c>
      <c r="P274" s="1">
        <f>+D$11+D$12*F274+D$13*F274^2</f>
        <v>0.19967011467649423</v>
      </c>
      <c r="Q274" s="177">
        <f>+C274-15018.5</f>
        <v>37983.830199999997</v>
      </c>
      <c r="R274" s="1">
        <f>+(P274-G274)^2</f>
        <v>1.0219257347326917E-5</v>
      </c>
      <c r="S274" s="33">
        <f>S$18</f>
        <v>1</v>
      </c>
      <c r="T274" s="1">
        <f>S274*R274</f>
        <v>1.0219257347326917E-5</v>
      </c>
      <c r="U274" s="1">
        <f>+G274-P274</f>
        <v>3.1967573175527286E-3</v>
      </c>
    </row>
    <row r="275" spans="1:54">
      <c r="A275" s="35" t="s">
        <v>118</v>
      </c>
      <c r="B275" s="36" t="s">
        <v>61</v>
      </c>
      <c r="C275" s="37">
        <v>53005.344299999997</v>
      </c>
      <c r="D275" s="37" t="s">
        <v>26</v>
      </c>
      <c r="E275" s="1">
        <f>+(C275-C$7)/C$8</f>
        <v>38001.073671499616</v>
      </c>
      <c r="F275" s="51">
        <f>ROUND(2*E275,0)/2-0.5</f>
        <v>38000.5</v>
      </c>
      <c r="G275" s="1">
        <f>+C275-(C$7+F275*C$8)</f>
        <v>0.20338869549595984</v>
      </c>
      <c r="K275" s="1">
        <f>G275</f>
        <v>0.20338869549595984</v>
      </c>
      <c r="P275" s="1">
        <f>+D$11+D$12*F275+D$13*F275^2</f>
        <v>0.19977033485752232</v>
      </c>
      <c r="Q275" s="177">
        <f>+C275-15018.5</f>
        <v>37986.844299999997</v>
      </c>
      <c r="R275" s="1">
        <f>+(P275-G275)^2</f>
        <v>1.309253370979392E-5</v>
      </c>
      <c r="S275" s="33">
        <f>S$18</f>
        <v>1</v>
      </c>
      <c r="T275" s="1">
        <f>S275*R275</f>
        <v>1.309253370979392E-5</v>
      </c>
      <c r="U275" s="1">
        <f>+G275-P275</f>
        <v>3.6183606384375122E-3</v>
      </c>
    </row>
    <row r="276" spans="1:54">
      <c r="A276" s="63" t="s">
        <v>119</v>
      </c>
      <c r="B276" s="47" t="s">
        <v>53</v>
      </c>
      <c r="C276" s="48">
        <v>53110.4686</v>
      </c>
      <c r="D276" s="48">
        <v>3.0999999999999999E-3</v>
      </c>
      <c r="E276" s="1">
        <f>+(C276-C$7)/C$8</f>
        <v>38297.583832400036</v>
      </c>
      <c r="F276" s="51">
        <f>ROUND(2*E276,0)/2-0.5</f>
        <v>38297</v>
      </c>
      <c r="G276" s="1">
        <f>+C276-(C$7+F276*C$8)</f>
        <v>0.20699112700094702</v>
      </c>
      <c r="J276" s="1">
        <f>G276</f>
        <v>0.20699112700094702</v>
      </c>
      <c r="O276" s="1">
        <f ca="1">+C$11+C$12*F276</f>
        <v>0.17376269775664555</v>
      </c>
      <c r="P276" s="1">
        <f>+D$11+D$12*F276+D$13*F276^2</f>
        <v>0.20328176247078622</v>
      </c>
      <c r="Q276" s="177">
        <f>+C276-15018.5</f>
        <v>38091.9686</v>
      </c>
      <c r="R276" s="1">
        <f>+(P276-G276)^2</f>
        <v>1.3759385217615029E-5</v>
      </c>
      <c r="S276" s="21">
        <f>S$17</f>
        <v>1</v>
      </c>
      <c r="T276" s="1">
        <f>S276*R276</f>
        <v>1.3759385217615029E-5</v>
      </c>
      <c r="U276" s="1">
        <f>+G276-P276</f>
        <v>3.7093645301607969E-3</v>
      </c>
      <c r="AZ276" s="1">
        <v>40196</v>
      </c>
      <c r="BA276" s="1">
        <v>0.22686263600189704</v>
      </c>
      <c r="BB276" s="1">
        <v>1</v>
      </c>
    </row>
    <row r="277" spans="1:54">
      <c r="A277" s="49" t="s">
        <v>121</v>
      </c>
      <c r="B277" s="47" t="s">
        <v>53</v>
      </c>
      <c r="C277" s="48">
        <v>53115.609100000001</v>
      </c>
      <c r="D277" s="48">
        <v>1E-4</v>
      </c>
      <c r="E277" s="1">
        <f>+(C277-C$7)/C$8</f>
        <v>38312.082958502273</v>
      </c>
      <c r="F277" s="51">
        <f>ROUND(2*E277,0)/2-0.5</f>
        <v>38311.5</v>
      </c>
      <c r="G277" s="1">
        <f>+C277-(C$7+F277*C$8)</f>
        <v>0.20668129649857292</v>
      </c>
      <c r="K277" s="1">
        <f>G277</f>
        <v>0.20668129649857292</v>
      </c>
      <c r="O277" s="1">
        <f ca="1">+C$11+C$12*F277</f>
        <v>0.17400055676941428</v>
      </c>
      <c r="P277" s="1">
        <f>+D$11+D$12*F277+D$13*F277^2</f>
        <v>0.20345425841497938</v>
      </c>
      <c r="Q277" s="177">
        <f>+C277-15018.5</f>
        <v>38097.109100000001</v>
      </c>
      <c r="R277" s="1">
        <f>+(P277-G277)^2</f>
        <v>1.0413774792963044E-5</v>
      </c>
      <c r="S277" s="33">
        <f>S$18</f>
        <v>1</v>
      </c>
      <c r="T277" s="1">
        <f>S277*R277</f>
        <v>1.0413774792963044E-5</v>
      </c>
      <c r="U277" s="1">
        <f>+G277-P277</f>
        <v>3.2270380835935364E-3</v>
      </c>
    </row>
    <row r="278" spans="1:54">
      <c r="A278" s="58" t="s">
        <v>122</v>
      </c>
      <c r="B278" s="47"/>
      <c r="C278" s="64">
        <v>53151.241900000001</v>
      </c>
      <c r="D278" s="48">
        <v>2.9999999999999997E-4</v>
      </c>
      <c r="E278" s="1">
        <f>+(C278-C$7)/C$8</f>
        <v>38412.587668272819</v>
      </c>
      <c r="F278" s="51">
        <f>ROUND(2*E278,0)/2-0.5</f>
        <v>38412</v>
      </c>
      <c r="G278" s="1">
        <f>+C278-(C$7+F278*C$8)</f>
        <v>0.20835109199833823</v>
      </c>
      <c r="K278" s="1">
        <f>G278</f>
        <v>0.20835109199833823</v>
      </c>
      <c r="O278" s="1">
        <f ca="1">+C$11+C$12*F278</f>
        <v>0.17564916578894918</v>
      </c>
      <c r="P278" s="1">
        <f>+D$11+D$12*F278+D$13*F278^2</f>
        <v>0.2046518162103042</v>
      </c>
      <c r="Q278" s="177">
        <f>+C278-15018.5</f>
        <v>38132.741900000001</v>
      </c>
      <c r="R278" s="1">
        <f>+(P278-G278)^2</f>
        <v>1.3684641355934784E-5</v>
      </c>
      <c r="S278" s="33">
        <f>S$18</f>
        <v>1</v>
      </c>
      <c r="T278" s="1">
        <f>S278*R278</f>
        <v>1.3684641355934784E-5</v>
      </c>
      <c r="U278" s="1">
        <f>+G278-P278</f>
        <v>3.6992757880340288E-3</v>
      </c>
      <c r="AZ278" s="1">
        <v>39259</v>
      </c>
      <c r="BA278" s="1">
        <v>0.21704926900565624</v>
      </c>
      <c r="BB278" s="1">
        <v>1</v>
      </c>
    </row>
    <row r="279" spans="1:54">
      <c r="A279" s="35" t="s">
        <v>116</v>
      </c>
      <c r="B279" s="36" t="s">
        <v>53</v>
      </c>
      <c r="C279" s="37">
        <v>53197.687700000002</v>
      </c>
      <c r="D279" s="37" t="s">
        <v>26</v>
      </c>
      <c r="E279" s="1">
        <f>+(C279-C$7)/C$8</f>
        <v>38543.591172040731</v>
      </c>
      <c r="F279" s="51">
        <f>ROUND(2*E279,0)/2-0.5</f>
        <v>38543</v>
      </c>
      <c r="G279" s="1">
        <f>+C279-(C$7+F279*C$8)</f>
        <v>0.20959331299673067</v>
      </c>
      <c r="K279" s="1">
        <f>G279</f>
        <v>0.20959331299673067</v>
      </c>
      <c r="P279" s="1">
        <f>+D$11+D$12*F279+D$13*F279^2</f>
        <v>0.20621801384808833</v>
      </c>
      <c r="Q279" s="177">
        <f>+C279-15018.5</f>
        <v>38179.187700000002</v>
      </c>
      <c r="R279" s="1">
        <f>+(P279-G279)^2</f>
        <v>1.1392644342825751E-5</v>
      </c>
      <c r="S279" s="33">
        <f>S$18</f>
        <v>1</v>
      </c>
      <c r="T279" s="1">
        <f>S279*R279</f>
        <v>1.1392644342825751E-5</v>
      </c>
      <c r="U279" s="1">
        <f>+G279-P279</f>
        <v>3.3752991486423467E-3</v>
      </c>
      <c r="AZ279" s="1">
        <v>5256</v>
      </c>
      <c r="BA279" s="1">
        <v>-3.1289040052797645E-3</v>
      </c>
      <c r="BB279" s="1">
        <v>1</v>
      </c>
    </row>
    <row r="280" spans="1:54">
      <c r="A280" s="35" t="s">
        <v>116</v>
      </c>
      <c r="B280" s="36" t="s">
        <v>61</v>
      </c>
      <c r="C280" s="37">
        <v>53342.876400000001</v>
      </c>
      <c r="D280" s="37" t="s">
        <v>26</v>
      </c>
      <c r="E280" s="1">
        <f>+(C280-C$7)/C$8</f>
        <v>38953.105668669217</v>
      </c>
      <c r="F280" s="51">
        <f>ROUND(2*E280,0)/2-0.5</f>
        <v>38952.5</v>
      </c>
      <c r="G280" s="1">
        <f>+C280-(C$7+F280*C$8)</f>
        <v>0.21473292749578832</v>
      </c>
      <c r="K280" s="1">
        <f>G280</f>
        <v>0.21473292749578832</v>
      </c>
      <c r="P280" s="1">
        <f>+D$11+D$12*F280+D$13*F280^2</f>
        <v>0.2111518414794421</v>
      </c>
      <c r="Q280" s="177">
        <f>+C280-15018.5</f>
        <v>38324.376400000001</v>
      </c>
      <c r="R280" s="1">
        <f>+(P280-G280)^2</f>
        <v>1.2824177056470391E-5</v>
      </c>
      <c r="S280" s="33">
        <f>S$18</f>
        <v>1</v>
      </c>
      <c r="T280" s="1">
        <f>S280*R280</f>
        <v>1.2824177056470391E-5</v>
      </c>
      <c r="U280" s="1">
        <f>+G280-P280</f>
        <v>3.5810860163462133E-3</v>
      </c>
      <c r="AZ280" s="1">
        <v>3346</v>
      </c>
      <c r="BA280" s="1">
        <v>-3.0857140009175055E-3</v>
      </c>
      <c r="BB280" s="1">
        <v>1</v>
      </c>
    </row>
    <row r="281" spans="1:54">
      <c r="A281" s="35" t="s">
        <v>116</v>
      </c>
      <c r="B281" s="36" t="s">
        <v>61</v>
      </c>
      <c r="C281" s="37">
        <v>53406.6947</v>
      </c>
      <c r="D281" s="37" t="s">
        <v>26</v>
      </c>
      <c r="E281" s="1">
        <f>+(C281-C$7)/C$8</f>
        <v>39133.109477506856</v>
      </c>
      <c r="F281" s="51">
        <f>ROUND(2*E281,0)/2-0.5</f>
        <v>39132.5</v>
      </c>
      <c r="G281" s="1">
        <f>+C281-(C$7+F281*C$8)</f>
        <v>0.21608330749586457</v>
      </c>
      <c r="K281" s="1">
        <f>G281</f>
        <v>0.21608330749586457</v>
      </c>
      <c r="P281" s="1">
        <f>+D$11+D$12*F281+D$13*F281^2</f>
        <v>0.21333875797019911</v>
      </c>
      <c r="Q281" s="177">
        <f>+C281-15018.5</f>
        <v>38388.1947</v>
      </c>
      <c r="R281" s="1">
        <f>+(P281-G281)^2</f>
        <v>7.5325520988305473E-6</v>
      </c>
      <c r="S281" s="33">
        <f>S$18</f>
        <v>1</v>
      </c>
      <c r="T281" s="1">
        <f>S281*R281</f>
        <v>7.5325520988305473E-6</v>
      </c>
      <c r="U281" s="1">
        <f>+G281-P281</f>
        <v>2.7445495256654684E-3</v>
      </c>
      <c r="AZ281" s="1">
        <v>3343</v>
      </c>
      <c r="BA281" s="1">
        <v>-2.7698870035237633E-3</v>
      </c>
      <c r="BB281" s="1">
        <v>1</v>
      </c>
    </row>
    <row r="282" spans="1:54">
      <c r="A282" s="63" t="s">
        <v>123</v>
      </c>
      <c r="B282" s="47" t="s">
        <v>53</v>
      </c>
      <c r="C282" s="48">
        <v>53451.544800000003</v>
      </c>
      <c r="D282" s="48">
        <v>3.8E-3</v>
      </c>
      <c r="E282" s="1">
        <f>+(C282-C$7)/C$8</f>
        <v>39259.612202066266</v>
      </c>
      <c r="F282" s="51">
        <f>ROUND(2*E282,0)/2-0.5</f>
        <v>39259</v>
      </c>
      <c r="G282" s="1">
        <f>+C282-(C$7+F282*C$8)</f>
        <v>0.21704926900565624</v>
      </c>
      <c r="J282" s="1">
        <f>G282</f>
        <v>0.21704926900565624</v>
      </c>
      <c r="O282" s="1">
        <f ca="1">+C$11+C$12*F282</f>
        <v>0.18954341294861166</v>
      </c>
      <c r="P282" s="1">
        <f>+D$11+D$12*F282+D$13*F282^2</f>
        <v>0.21488232488583925</v>
      </c>
      <c r="Q282" s="177">
        <f>+C282-15018.5</f>
        <v>38433.044800000003</v>
      </c>
      <c r="R282" s="1">
        <f>+(P282-G282)^2</f>
        <v>4.6956468184094453E-6</v>
      </c>
      <c r="S282" s="21">
        <f>S$17</f>
        <v>1</v>
      </c>
      <c r="T282" s="1">
        <f>S282*R282</f>
        <v>4.6956468184094453E-6</v>
      </c>
      <c r="U282" s="1">
        <f>+G282-P282</f>
        <v>2.1669441198169936E-3</v>
      </c>
      <c r="AZ282" s="1">
        <v>40367</v>
      </c>
      <c r="BA282" s="1">
        <v>0.22877049700036878</v>
      </c>
      <c r="BB282" s="1">
        <v>1</v>
      </c>
    </row>
    <row r="283" spans="1:54">
      <c r="A283" s="35" t="s">
        <v>116</v>
      </c>
      <c r="B283" s="36" t="s">
        <v>61</v>
      </c>
      <c r="C283" s="37">
        <v>53467.673999999999</v>
      </c>
      <c r="D283" s="37" t="s">
        <v>26</v>
      </c>
      <c r="E283" s="1">
        <f>+(C283-C$7)/C$8</f>
        <v>39305.105695836915</v>
      </c>
      <c r="F283" s="51">
        <f>ROUND(2*E283,0)/2-0.5</f>
        <v>39304.5</v>
      </c>
      <c r="G283" s="1">
        <f>+C283-(C$7+F283*C$8)</f>
        <v>0.21474255949578946</v>
      </c>
      <c r="K283" s="1">
        <f>G283</f>
        <v>0.21474255949578946</v>
      </c>
      <c r="P283" s="1">
        <f>+D$11+D$12*F283+D$13*F283^2</f>
        <v>0.21543886328485712</v>
      </c>
      <c r="Q283" s="177">
        <f>+C283-15018.5</f>
        <v>38449.173999999999</v>
      </c>
      <c r="R283" s="1">
        <f>+(P283-G283)^2</f>
        <v>4.8483896666997172E-7</v>
      </c>
      <c r="S283" s="33">
        <f>S$18</f>
        <v>1</v>
      </c>
      <c r="T283" s="1">
        <f>S283*R283</f>
        <v>4.8483896666997172E-7</v>
      </c>
      <c r="U283" s="1">
        <f>+G283-P283</f>
        <v>-6.9630378906765378E-4</v>
      </c>
      <c r="AZ283" s="1">
        <v>8563</v>
      </c>
      <c r="BA283" s="1">
        <v>-1.6088670017779805E-3</v>
      </c>
      <c r="BB283" s="1">
        <v>0.1</v>
      </c>
    </row>
    <row r="284" spans="1:54">
      <c r="A284" s="35" t="s">
        <v>116</v>
      </c>
      <c r="B284" s="36" t="s">
        <v>61</v>
      </c>
      <c r="C284" s="37">
        <v>53469.804199999999</v>
      </c>
      <c r="D284" s="37" t="s">
        <v>26</v>
      </c>
      <c r="E284" s="1">
        <f>+(C284-C$7)/C$8</f>
        <v>39311.114068256516</v>
      </c>
      <c r="F284" s="51">
        <f>ROUND(2*E284,0)/2-0.5</f>
        <v>39310.5</v>
      </c>
      <c r="G284" s="1">
        <f>+C284-(C$7+F284*C$8)</f>
        <v>0.21771090549736982</v>
      </c>
      <c r="K284" s="1">
        <f>G284</f>
        <v>0.21771090549736982</v>
      </c>
      <c r="P284" s="1">
        <f>+D$11+D$12*F284+D$13*F284^2</f>
        <v>0.2155123059666188</v>
      </c>
      <c r="Q284" s="177">
        <f>+C284-15018.5</f>
        <v>38451.304199999999</v>
      </c>
      <c r="R284" s="1">
        <f>+(P284-G284)^2</f>
        <v>4.8338398966186145E-6</v>
      </c>
      <c r="S284" s="33">
        <f>S$18</f>
        <v>1</v>
      </c>
      <c r="T284" s="1">
        <f>S284*R284</f>
        <v>4.8338398966186145E-6</v>
      </c>
      <c r="U284" s="1">
        <f>+G284-P284</f>
        <v>2.198599530751022E-3</v>
      </c>
      <c r="AZ284" s="1">
        <v>642.5</v>
      </c>
      <c r="BA284" s="1">
        <v>-1.5562824992230162E-3</v>
      </c>
      <c r="BB284" s="1">
        <v>1</v>
      </c>
    </row>
    <row r="285" spans="1:54">
      <c r="A285" s="63" t="s">
        <v>123</v>
      </c>
      <c r="B285" s="47" t="s">
        <v>53</v>
      </c>
      <c r="C285" s="48">
        <v>53478.491399999999</v>
      </c>
      <c r="D285" s="48">
        <v>4.0000000000000001E-3</v>
      </c>
      <c r="E285" s="1">
        <f>+(C285-C$7)/C$8</f>
        <v>39335.616900330308</v>
      </c>
      <c r="F285" s="51">
        <f>ROUND(2*E285,0)/2-0.5</f>
        <v>39335</v>
      </c>
      <c r="G285" s="1">
        <f>+C285-(C$7+F285*C$8)</f>
        <v>0.21871498499967856</v>
      </c>
      <c r="J285" s="1">
        <f>G285</f>
        <v>0.21871498499967856</v>
      </c>
      <c r="O285" s="1">
        <f ca="1">+C$11+C$12*F285</f>
        <v>0.19079012225691661</v>
      </c>
      <c r="P285" s="1">
        <f>+D$11+D$12*F285+D$13*F285^2</f>
        <v>0.21581232509293885</v>
      </c>
      <c r="Q285" s="177">
        <f>+C285-15018.5</f>
        <v>38459.991399999999</v>
      </c>
      <c r="R285" s="1">
        <f>+(P285-G285)^2</f>
        <v>8.4254345341941984E-6</v>
      </c>
      <c r="S285" s="21">
        <f>S$17</f>
        <v>1</v>
      </c>
      <c r="T285" s="1">
        <f>S285*R285</f>
        <v>8.4254345341941984E-6</v>
      </c>
      <c r="U285" s="1">
        <f>+G285-P285</f>
        <v>2.902659906739713E-3</v>
      </c>
      <c r="AZ285" s="1">
        <v>41357</v>
      </c>
      <c r="BA285" s="1">
        <v>0.24074758699862286</v>
      </c>
      <c r="BB285" s="1">
        <v>1</v>
      </c>
    </row>
    <row r="286" spans="1:54">
      <c r="A286" s="35" t="s">
        <v>116</v>
      </c>
      <c r="B286" s="36" t="s">
        <v>61</v>
      </c>
      <c r="C286" s="37">
        <v>53539.650399999999</v>
      </c>
      <c r="D286" s="37" t="s">
        <v>26</v>
      </c>
      <c r="E286" s="1">
        <f>+(C286-C$7)/C$8</f>
        <v>39508.119974600559</v>
      </c>
      <c r="F286" s="51">
        <f>ROUND(2*E286,0)/2-0.5</f>
        <v>39507.5</v>
      </c>
      <c r="G286" s="1">
        <f>+C286-(C$7+F286*C$8)</f>
        <v>0.21980493249429855</v>
      </c>
      <c r="K286" s="1">
        <f>G286</f>
        <v>0.21980493249429855</v>
      </c>
      <c r="P286" s="1">
        <f>+D$11+D$12*F286+D$13*F286^2</f>
        <v>0.21793053367406282</v>
      </c>
      <c r="Q286" s="177">
        <f>+C286-15018.5</f>
        <v>38521.150399999999</v>
      </c>
      <c r="R286" s="1">
        <f>+(P286-G286)^2</f>
        <v>3.5133709373011329E-6</v>
      </c>
      <c r="S286" s="33">
        <f>S$18</f>
        <v>1</v>
      </c>
      <c r="T286" s="1">
        <f>S286*R286</f>
        <v>3.5133709373011329E-6</v>
      </c>
      <c r="U286" s="1">
        <f>+G286-P286</f>
        <v>1.8743988202357398E-3</v>
      </c>
      <c r="AZ286" s="1">
        <v>10302</v>
      </c>
      <c r="BA286" s="1">
        <v>-1.2499180011218414E-3</v>
      </c>
      <c r="BB286" s="1">
        <v>0.1</v>
      </c>
    </row>
    <row r="287" spans="1:54">
      <c r="A287" s="65" t="s">
        <v>124</v>
      </c>
      <c r="B287" s="53"/>
      <c r="C287" s="48">
        <v>53732.879699999998</v>
      </c>
      <c r="D287" s="48">
        <v>1E-4</v>
      </c>
      <c r="E287" s="1">
        <f>+(C287-C$7)/C$8</f>
        <v>40053.136215694911</v>
      </c>
      <c r="F287" s="51">
        <f>ROUND(2*E287,0)/2-0.5</f>
        <v>40052.5</v>
      </c>
      <c r="G287" s="1">
        <f>+C287-(C$7+F287*C$8)</f>
        <v>0.22556302749580937</v>
      </c>
      <c r="K287" s="1">
        <f>G287</f>
        <v>0.22556302749580937</v>
      </c>
      <c r="O287" s="1">
        <f ca="1">+C$11+C$12*F287</f>
        <v>0.20256004237150671</v>
      </c>
      <c r="P287" s="1">
        <f>+D$11+D$12*F287+D$13*F287^2</f>
        <v>0.22468991950616779</v>
      </c>
      <c r="Q287" s="177">
        <f>+C287-15018.5</f>
        <v>38714.379699999998</v>
      </c>
      <c r="R287" s="1">
        <f>+(P287-G287)^2</f>
        <v>7.6231756157595261E-7</v>
      </c>
      <c r="S287" s="33">
        <f>S$18</f>
        <v>1</v>
      </c>
      <c r="T287" s="1">
        <f>S287*R287</f>
        <v>7.6231756157595261E-7</v>
      </c>
      <c r="U287" s="1">
        <f>+G287-P287</f>
        <v>8.7310798964157499E-4</v>
      </c>
      <c r="AZ287" s="1">
        <v>41388</v>
      </c>
      <c r="BA287" s="1">
        <v>0.24135070800548419</v>
      </c>
      <c r="BB287" s="1">
        <v>1</v>
      </c>
    </row>
    <row r="288" spans="1:54">
      <c r="A288" s="65" t="s">
        <v>125</v>
      </c>
      <c r="B288" s="53"/>
      <c r="C288" s="66">
        <v>53783.757290000001</v>
      </c>
      <c r="D288" s="48">
        <v>5.0000000000000002E-5</v>
      </c>
      <c r="E288" s="1">
        <f>+(C288-C$7)/C$8</f>
        <v>40196.639881328127</v>
      </c>
      <c r="F288" s="51">
        <f>ROUND(2*E288,0)/2-0.5</f>
        <v>40196</v>
      </c>
      <c r="G288" s="1">
        <f>+C288-(C$7+F288*C$8)</f>
        <v>0.22686263600189704</v>
      </c>
      <c r="K288" s="1">
        <f>G288</f>
        <v>0.22686263600189704</v>
      </c>
      <c r="O288" s="1">
        <f ca="1">+C$11+C$12*F288</f>
        <v>0.20491402639442469</v>
      </c>
      <c r="P288" s="1">
        <f>+D$11+D$12*F288+D$13*F288^2</f>
        <v>0.22648663152078929</v>
      </c>
      <c r="Q288" s="177">
        <f>+C288-15018.5</f>
        <v>38765.257290000001</v>
      </c>
      <c r="R288" s="1">
        <f>+(P288-G288)^2</f>
        <v>1.413793698131084E-7</v>
      </c>
      <c r="S288" s="33">
        <f>S$18</f>
        <v>1</v>
      </c>
      <c r="T288" s="1">
        <f>S288*R288</f>
        <v>1.413793698131084E-7</v>
      </c>
      <c r="U288" s="1">
        <f>+G288-P288</f>
        <v>3.7600448110775009E-4</v>
      </c>
      <c r="AZ288" s="1">
        <v>42390.5</v>
      </c>
      <c r="BA288" s="1">
        <v>0.25189518550178036</v>
      </c>
      <c r="BB288" s="1">
        <v>1</v>
      </c>
    </row>
    <row r="289" spans="1:54">
      <c r="A289" s="35" t="s">
        <v>126</v>
      </c>
      <c r="B289" s="36" t="s">
        <v>61</v>
      </c>
      <c r="C289" s="37">
        <v>53794.571799999998</v>
      </c>
      <c r="D289" s="37" t="s">
        <v>26</v>
      </c>
      <c r="E289" s="1">
        <f>+(C289-C$7)/C$8</f>
        <v>40227.142934382071</v>
      </c>
      <c r="F289" s="51">
        <f>ROUND(2*E289,0)/2-0.5</f>
        <v>40226.5</v>
      </c>
      <c r="G289" s="1">
        <f>+C289-(C$7+F289*C$8)</f>
        <v>0.22794506149512017</v>
      </c>
      <c r="K289" s="1">
        <f>G289</f>
        <v>0.22794506149512017</v>
      </c>
      <c r="P289" s="1">
        <f>+D$11+D$12*F289+D$13*F289^2</f>
        <v>0.22686942138761912</v>
      </c>
      <c r="Q289" s="177">
        <f>+C289-15018.5</f>
        <v>38776.071799999998</v>
      </c>
      <c r="R289" s="1">
        <f>+(P289-G289)^2</f>
        <v>1.1570016408648756E-6</v>
      </c>
      <c r="S289" s="33">
        <f>S$18</f>
        <v>1</v>
      </c>
      <c r="T289" s="1">
        <f>S289*R289</f>
        <v>1.1570016408648756E-6</v>
      </c>
      <c r="U289" s="1">
        <f>+G289-P289</f>
        <v>1.0756401075010524E-3</v>
      </c>
      <c r="AZ289" s="1">
        <v>3343.5</v>
      </c>
      <c r="BA289" s="1">
        <v>-1.2391915006446652E-3</v>
      </c>
      <c r="BB289" s="1">
        <v>1</v>
      </c>
    </row>
    <row r="290" spans="1:54">
      <c r="A290" s="35" t="s">
        <v>126</v>
      </c>
      <c r="B290" s="36" t="s">
        <v>53</v>
      </c>
      <c r="C290" s="37">
        <v>53838.712699999996</v>
      </c>
      <c r="D290" s="37" t="s">
        <v>26</v>
      </c>
      <c r="E290" s="1">
        <f>+(C290-C$7)/C$8</f>
        <v>40351.64531262657</v>
      </c>
      <c r="F290" s="51">
        <f>ROUND(2*E290,0)/2-0.5</f>
        <v>40351</v>
      </c>
      <c r="G290" s="1">
        <f>+C290-(C$7+F290*C$8)</f>
        <v>0.22878824099461781</v>
      </c>
      <c r="K290" s="1">
        <f>G290</f>
        <v>0.22878824099461781</v>
      </c>
      <c r="P290" s="1">
        <f>+D$11+D$12*F290+D$13*F290^2</f>
        <v>0.228435267173725</v>
      </c>
      <c r="Q290" s="177">
        <f>+C290-15018.5</f>
        <v>38820.212699999996</v>
      </c>
      <c r="R290" s="1">
        <f>+(P290-G290)^2</f>
        <v>1.2459051823566569E-7</v>
      </c>
      <c r="S290" s="33">
        <f>S$18</f>
        <v>1</v>
      </c>
      <c r="T290" s="1">
        <f>S290*R290</f>
        <v>1.2459051823566569E-7</v>
      </c>
      <c r="U290" s="1">
        <f>+G290-P290</f>
        <v>3.529738208928046E-4</v>
      </c>
      <c r="AZ290" s="1">
        <v>0.5</v>
      </c>
      <c r="BA290" s="1">
        <v>-1.0693044969229959E-3</v>
      </c>
      <c r="BB290" s="1">
        <v>1</v>
      </c>
    </row>
    <row r="291" spans="1:54">
      <c r="A291" s="49" t="s">
        <v>127</v>
      </c>
      <c r="B291" s="47" t="s">
        <v>53</v>
      </c>
      <c r="C291" s="48">
        <v>53844.385300000002</v>
      </c>
      <c r="D291" s="48">
        <v>8.0000000000000004E-4</v>
      </c>
      <c r="E291" s="1">
        <f>+(C291-C$7)/C$8</f>
        <v>40367.645262578444</v>
      </c>
      <c r="F291" s="51">
        <f>ROUND(2*E291,0)/2-0.5</f>
        <v>40367</v>
      </c>
      <c r="G291" s="1">
        <f>+C291-(C$7+F291*C$8)</f>
        <v>0.22877049700036878</v>
      </c>
      <c r="J291" s="1">
        <f>G291</f>
        <v>0.22877049700036878</v>
      </c>
      <c r="O291" s="1">
        <f ca="1">+C$11+C$12*F291</f>
        <v>0.20771912233811096</v>
      </c>
      <c r="P291" s="1">
        <f>+D$11+D$12*F291+D$13*F291^2</f>
        <v>0.22863688596656231</v>
      </c>
      <c r="Q291" s="177">
        <f>+C291-15018.5</f>
        <v>38825.885300000002</v>
      </c>
      <c r="R291" s="1">
        <f>+(P291-G291)^2</f>
        <v>1.7851908354831886E-8</v>
      </c>
      <c r="S291" s="21">
        <f>S$17</f>
        <v>1</v>
      </c>
      <c r="T291" s="1">
        <f>S291*R291</f>
        <v>1.7851908354831886E-8</v>
      </c>
      <c r="U291" s="1">
        <f>+G291-P291</f>
        <v>1.3361103380646333E-4</v>
      </c>
      <c r="AZ291" s="1">
        <v>41433.5</v>
      </c>
      <c r="BA291" s="1">
        <v>0.2423439984995639</v>
      </c>
      <c r="BB291" s="1">
        <v>1</v>
      </c>
    </row>
    <row r="292" spans="1:54">
      <c r="A292" s="35" t="s">
        <v>126</v>
      </c>
      <c r="B292" s="36" t="s">
        <v>61</v>
      </c>
      <c r="C292" s="37">
        <v>53847.754000000001</v>
      </c>
      <c r="D292" s="37" t="s">
        <v>26</v>
      </c>
      <c r="E292" s="1">
        <f>+(C292-C$7)/C$8</f>
        <v>40377.146907574177</v>
      </c>
      <c r="F292" s="51">
        <f>ROUND(2*E292,0)/2-0.5</f>
        <v>40376.5</v>
      </c>
      <c r="G292" s="1">
        <f>+C292-(C$7+F292*C$8)</f>
        <v>0.22935371150379069</v>
      </c>
      <c r="K292" s="1">
        <f>G292</f>
        <v>0.22935371150379069</v>
      </c>
      <c r="P292" s="1">
        <f>+D$11+D$12*F292+D$13*F292^2</f>
        <v>0.22875663867795223</v>
      </c>
      <c r="Q292" s="177">
        <f>+C292-15018.5</f>
        <v>38829.254000000001</v>
      </c>
      <c r="R292" s="1">
        <f>+(P292-G292)^2</f>
        <v>3.5649595935472067E-7</v>
      </c>
      <c r="S292" s="33">
        <f>S$18</f>
        <v>1</v>
      </c>
      <c r="T292" s="1">
        <f>S292*R292</f>
        <v>3.5649595935472067E-7</v>
      </c>
      <c r="U292" s="1">
        <f>+G292-P292</f>
        <v>5.9707282583845722E-4</v>
      </c>
      <c r="AZ292" s="1">
        <v>397.5</v>
      </c>
      <c r="BA292" s="1">
        <v>-8.9707749430090189E-4</v>
      </c>
      <c r="BB292" s="1">
        <v>1</v>
      </c>
    </row>
    <row r="293" spans="1:54">
      <c r="A293" s="35" t="s">
        <v>126</v>
      </c>
      <c r="B293" s="36" t="s">
        <v>61</v>
      </c>
      <c r="C293" s="37">
        <v>54175.712899999999</v>
      </c>
      <c r="D293" s="37" t="s">
        <v>26</v>
      </c>
      <c r="E293" s="1">
        <f>+(C293-C$7)/C$8</f>
        <v>41302.177050060003</v>
      </c>
      <c r="F293" s="51">
        <f>ROUND(2*E293,0)/2-0.5</f>
        <v>41301.5</v>
      </c>
      <c r="G293" s="1">
        <f>+C293-(C$7+F293*C$8)</f>
        <v>0.24004038649582071</v>
      </c>
      <c r="K293" s="1">
        <f>G293</f>
        <v>0.24004038649582071</v>
      </c>
      <c r="P293" s="1">
        <f>+D$11+D$12*F293+D$13*F293^2</f>
        <v>0.24056504377972771</v>
      </c>
      <c r="Q293" s="177">
        <f>+C293-15018.5</f>
        <v>39157.212899999999</v>
      </c>
      <c r="R293" s="1">
        <f>+(P293-G293)^2</f>
        <v>2.7526526555666299E-7</v>
      </c>
      <c r="S293" s="33">
        <f>S$18</f>
        <v>1</v>
      </c>
      <c r="T293" s="1">
        <f>S293*R293</f>
        <v>2.7526526555666299E-7</v>
      </c>
      <c r="U293" s="1">
        <f>+G293-P293</f>
        <v>-5.2465728390699296E-4</v>
      </c>
      <c r="AZ293" s="1">
        <v>87.5</v>
      </c>
      <c r="BA293" s="1">
        <v>-7.2828750126063824E-4</v>
      </c>
      <c r="BB293" s="1">
        <v>1</v>
      </c>
    </row>
    <row r="294" spans="1:54">
      <c r="A294" s="67" t="s">
        <v>128</v>
      </c>
      <c r="B294" s="68" t="s">
        <v>53</v>
      </c>
      <c r="C294" s="67">
        <v>54191.668100000003</v>
      </c>
      <c r="D294" s="67">
        <v>1E-4</v>
      </c>
      <c r="E294" s="1">
        <f>+(C294-C$7)/C$8</f>
        <v>41347.179765123976</v>
      </c>
      <c r="F294" s="51">
        <f>ROUND(2*E294,0)/2-0.5</f>
        <v>41346.5</v>
      </c>
      <c r="G294" s="1">
        <f>+C294-(C$7+F294*C$8)</f>
        <v>0.24100298150005983</v>
      </c>
      <c r="K294" s="1">
        <f>G294</f>
        <v>0.24100298150005983</v>
      </c>
      <c r="O294" s="1">
        <f ca="1">+C$11+C$12*F294</f>
        <v>0.22378690875238416</v>
      </c>
      <c r="P294" s="1">
        <f>+D$11+D$12*F294+D$13*F294^2</f>
        <v>0.24114699401516754</v>
      </c>
      <c r="Q294" s="177">
        <f>+C294-15018.5</f>
        <v>39173.168100000003</v>
      </c>
      <c r="R294" s="1">
        <f>+(P294-G294)^2</f>
        <v>2.0739604507647077E-8</v>
      </c>
      <c r="S294" s="33">
        <f>S$18</f>
        <v>1</v>
      </c>
      <c r="T294" s="1">
        <f>S294*R294</f>
        <v>2.0739604507647077E-8</v>
      </c>
      <c r="U294" s="1">
        <f>+G294-P294</f>
        <v>-1.4401251510770541E-4</v>
      </c>
    </row>
    <row r="295" spans="1:54">
      <c r="A295" s="48" t="s">
        <v>129</v>
      </c>
      <c r="B295" s="47" t="s">
        <v>53</v>
      </c>
      <c r="C295" s="48">
        <v>54195.390500000001</v>
      </c>
      <c r="D295" s="48">
        <v>4.0000000000000002E-4</v>
      </c>
      <c r="E295" s="1">
        <f>+(C295-C$7)/C$8</f>
        <v>41357.679044766606</v>
      </c>
      <c r="F295" s="51">
        <f>ROUND(2*E295,0)/2-0.5</f>
        <v>41357</v>
      </c>
      <c r="G295" s="1">
        <f>+C295-(C$7+F295*C$8)</f>
        <v>0.24074758699862286</v>
      </c>
      <c r="J295" s="1">
        <f>G295</f>
        <v>0.24074758699862286</v>
      </c>
      <c r="O295" s="1">
        <f ca="1">+C$11+C$12*F295</f>
        <v>0.22395915148576839</v>
      </c>
      <c r="P295" s="1">
        <f>+D$11+D$12*F295+D$13*F295^2</f>
        <v>0.24128288236254491</v>
      </c>
      <c r="Q295" s="177">
        <f>+C295-15018.5</f>
        <v>39176.890500000001</v>
      </c>
      <c r="R295" s="1">
        <f>+(P295-G295)^2</f>
        <v>2.8654112663644031E-7</v>
      </c>
      <c r="S295" s="21">
        <f>S$17</f>
        <v>1</v>
      </c>
      <c r="T295" s="1">
        <f>S295*R295</f>
        <v>2.8654112663644031E-7</v>
      </c>
      <c r="U295" s="1">
        <f>+G295-P295</f>
        <v>-5.3529536392205035E-4</v>
      </c>
      <c r="AZ295" s="1">
        <v>42257</v>
      </c>
      <c r="BA295" s="1">
        <v>0.25219948699668748</v>
      </c>
      <c r="BB295" s="1">
        <v>0.5</v>
      </c>
    </row>
    <row r="296" spans="1:54">
      <c r="A296" s="48" t="s">
        <v>130</v>
      </c>
      <c r="B296" s="47" t="s">
        <v>53</v>
      </c>
      <c r="C296" s="48">
        <v>54206.381800000003</v>
      </c>
      <c r="D296" s="48">
        <v>1E-4</v>
      </c>
      <c r="E296" s="1">
        <f>+(C296-C$7)/C$8</f>
        <v>41388.680745909965</v>
      </c>
      <c r="F296" s="51">
        <f>ROUND(2*E296,0)/2-0.5</f>
        <v>41388</v>
      </c>
      <c r="G296" s="1">
        <f>+C296-(C$7+F296*C$8)</f>
        <v>0.24135070800548419</v>
      </c>
      <c r="J296" s="1">
        <f>G296</f>
        <v>0.24135070800548419</v>
      </c>
      <c r="O296" s="1">
        <f ca="1">+C$11+C$12*F296</f>
        <v>0.22446767765099807</v>
      </c>
      <c r="P296" s="1">
        <f>+D$11+D$12*F296+D$13*F296^2</f>
        <v>0.24168429720433862</v>
      </c>
      <c r="Q296" s="177">
        <f>+C296-15018.5</f>
        <v>39187.881800000003</v>
      </c>
      <c r="R296" s="1">
        <f>+(P296-G296)^2</f>
        <v>1.1128175359233923E-7</v>
      </c>
      <c r="S296" s="21">
        <f>S$17</f>
        <v>1</v>
      </c>
      <c r="T296" s="1">
        <f>S296*R296</f>
        <v>1.1128175359233923E-7</v>
      </c>
      <c r="U296" s="1">
        <f>+G296-P296</f>
        <v>-3.3358919885442817E-4</v>
      </c>
      <c r="AZ296" s="1">
        <v>-34333</v>
      </c>
      <c r="BA296" s="1">
        <v>0.25256279699897277</v>
      </c>
      <c r="BB296" s="1">
        <v>0.05</v>
      </c>
    </row>
    <row r="297" spans="1:54">
      <c r="A297" s="35" t="s">
        <v>126</v>
      </c>
      <c r="B297" s="36" t="s">
        <v>61</v>
      </c>
      <c r="C297" s="37">
        <v>54219.678200000002</v>
      </c>
      <c r="D297" s="37" t="s">
        <v>26</v>
      </c>
      <c r="E297" s="1">
        <f>+(C297-C$7)/C$8</f>
        <v>41426.184136690179</v>
      </c>
      <c r="F297" s="51">
        <f>ROUND(2*E297,0)/2-0.5</f>
        <v>41425.5</v>
      </c>
      <c r="G297" s="1">
        <f>+C297-(C$7+F297*C$8)</f>
        <v>0.24255287049891194</v>
      </c>
      <c r="K297" s="1">
        <f>G297</f>
        <v>0.24255287049891194</v>
      </c>
      <c r="P297" s="1">
        <f>+D$11+D$12*F297+D$13*F297^2</f>
        <v>0.24217032029194036</v>
      </c>
      <c r="Q297" s="177">
        <f>+C297-15018.5</f>
        <v>39201.178200000002</v>
      </c>
      <c r="R297" s="1">
        <f>+(P297-G297)^2</f>
        <v>1.4634466085400484E-7</v>
      </c>
      <c r="S297" s="33">
        <f>S$18</f>
        <v>1</v>
      </c>
      <c r="T297" s="1">
        <f>S297*R297</f>
        <v>1.4634466085400484E-7</v>
      </c>
      <c r="U297" s="1">
        <f>+G297-P297</f>
        <v>3.8255020697158804E-4</v>
      </c>
      <c r="AZ297" s="1">
        <v>10276.5</v>
      </c>
      <c r="BA297" s="1">
        <v>-5.1538850675569847E-4</v>
      </c>
      <c r="BB297" s="1">
        <v>0.1</v>
      </c>
    </row>
    <row r="298" spans="1:54">
      <c r="A298" s="48" t="s">
        <v>130</v>
      </c>
      <c r="B298" s="47" t="s">
        <v>61</v>
      </c>
      <c r="C298" s="48">
        <v>54222.514300000003</v>
      </c>
      <c r="D298" s="48">
        <v>2.0000000000000001E-4</v>
      </c>
      <c r="E298" s="1">
        <f>+(C298-C$7)/C$8</f>
        <v>41434.183547552646</v>
      </c>
      <c r="F298" s="51">
        <f>ROUND(2*E298,0)/2-0.5</f>
        <v>41433.5</v>
      </c>
      <c r="G298" s="1">
        <f>+C298-(C$7+F298*C$8)</f>
        <v>0.2423439984995639</v>
      </c>
      <c r="J298" s="1">
        <f>G298</f>
        <v>0.2423439984995639</v>
      </c>
      <c r="O298" s="1">
        <f ca="1">+C$11+C$12*F298</f>
        <v>0.22521406282899648</v>
      </c>
      <c r="P298" s="1">
        <f>+D$11+D$12*F298+D$13*F298^2</f>
        <v>0.24227406765421577</v>
      </c>
      <c r="Q298" s="177">
        <f>+C298-15018.5</f>
        <v>39204.014300000003</v>
      </c>
      <c r="R298" s="1">
        <f>+(P298-G298)^2</f>
        <v>4.8903231311027693E-9</v>
      </c>
      <c r="S298" s="21">
        <f>S$17</f>
        <v>1</v>
      </c>
      <c r="T298" s="1">
        <f>S298*R298</f>
        <v>4.8903231311027693E-9</v>
      </c>
      <c r="U298" s="1">
        <f>+G298-P298</f>
        <v>6.9930845348120663E-5</v>
      </c>
      <c r="AZ298" s="1">
        <v>42350.5</v>
      </c>
      <c r="BA298" s="1">
        <v>0.25313954550074413</v>
      </c>
      <c r="BB298" s="1">
        <v>1</v>
      </c>
    </row>
    <row r="299" spans="1:54">
      <c r="A299" s="35" t="s">
        <v>126</v>
      </c>
      <c r="B299" s="36" t="s">
        <v>53</v>
      </c>
      <c r="C299" s="37">
        <v>54246.800600000002</v>
      </c>
      <c r="D299" s="37" t="s">
        <v>26</v>
      </c>
      <c r="E299" s="1">
        <f>+(C299-C$7)/C$8</f>
        <v>41502.684690682028</v>
      </c>
      <c r="F299" s="51">
        <f>ROUND(2*E299,0)/2-0.5</f>
        <v>41502</v>
      </c>
      <c r="G299" s="1">
        <f>+C299-(C$7+F299*C$8)</f>
        <v>0.24274928199884016</v>
      </c>
      <c r="K299" s="1">
        <f>G299</f>
        <v>0.24274928199884016</v>
      </c>
      <c r="P299" s="1">
        <f>+D$11+D$12*F299+D$13*F299^2</f>
        <v>0.24316330330378644</v>
      </c>
      <c r="Q299" s="177">
        <f>+C299-15018.5</f>
        <v>39228.300600000002</v>
      </c>
      <c r="R299" s="1">
        <f>+(P299-G299)^2</f>
        <v>1.7141364094941818E-7</v>
      </c>
      <c r="S299" s="33">
        <f>S$18</f>
        <v>1</v>
      </c>
      <c r="T299" s="1">
        <f>S299*R299</f>
        <v>1.7141364094941818E-7</v>
      </c>
      <c r="U299" s="1">
        <f>+G299-P299</f>
        <v>-4.1402130494627709E-4</v>
      </c>
      <c r="AZ299" s="1">
        <v>84.5</v>
      </c>
      <c r="BA299" s="1">
        <v>-5.1246050134068355E-4</v>
      </c>
      <c r="BB299" s="1">
        <v>1</v>
      </c>
    </row>
    <row r="300" spans="1:54">
      <c r="A300" s="49" t="s">
        <v>131</v>
      </c>
      <c r="B300" s="47" t="s">
        <v>53</v>
      </c>
      <c r="C300" s="48">
        <v>54505.800199999998</v>
      </c>
      <c r="D300" s="48">
        <v>2.9999999999999997E-4</v>
      </c>
      <c r="E300" s="1">
        <f>+(C300-C$7)/C$8</f>
        <v>42233.210487944336</v>
      </c>
      <c r="F300" s="51">
        <f>ROUND(2*E300,0)/2-0.5</f>
        <v>42232.5</v>
      </c>
      <c r="G300" s="1">
        <f>+C300-(C$7+F300*C$8)</f>
        <v>0.25189540749852313</v>
      </c>
      <c r="K300" s="1">
        <f>G300</f>
        <v>0.25189540749852313</v>
      </c>
      <c r="O300" s="1">
        <f ca="1">+C$11+C$12*F300</f>
        <v>0.23832091463604521</v>
      </c>
      <c r="P300" s="1">
        <f>+D$11+D$12*F300+D$13*F300^2</f>
        <v>0.25274643680539066</v>
      </c>
      <c r="Q300" s="177">
        <f>+C300-15018.5</f>
        <v>39487.300199999998</v>
      </c>
      <c r="R300" s="1">
        <f>+(P300-G300)^2</f>
        <v>7.2425088114743626E-7</v>
      </c>
      <c r="S300" s="33">
        <f>S$18</f>
        <v>1</v>
      </c>
      <c r="T300" s="1">
        <f>S300*R300</f>
        <v>7.2425088114743626E-7</v>
      </c>
      <c r="U300" s="1">
        <f>+G300-P300</f>
        <v>-8.5102930686753453E-4</v>
      </c>
    </row>
    <row r="301" spans="1:54">
      <c r="A301" s="48" t="s">
        <v>130</v>
      </c>
      <c r="B301" s="47" t="s">
        <v>53</v>
      </c>
      <c r="C301" s="48">
        <v>54514.486700000001</v>
      </c>
      <c r="D301" s="48">
        <v>1.6999999999999999E-3</v>
      </c>
      <c r="E301" s="1">
        <f>+(C301-C$7)/C$8</f>
        <v>42257.711345621035</v>
      </c>
      <c r="F301" s="51">
        <f>ROUND(2*E301,0)/2-0.5</f>
        <v>42257</v>
      </c>
      <c r="G301" s="1">
        <f>+C301-(C$7+F301*C$8)</f>
        <v>0.25219948699668748</v>
      </c>
      <c r="J301" s="1">
        <f>G301</f>
        <v>0.25219948699668748</v>
      </c>
      <c r="O301" s="1">
        <f ca="1">+C$11+C$12*F301</f>
        <v>0.23872281434727516</v>
      </c>
      <c r="P301" s="1">
        <f>+D$11+D$12*F301+D$13*F301^2</f>
        <v>0.25307101525419062</v>
      </c>
      <c r="Q301" s="177">
        <f>+C301-15018.5</f>
        <v>39495.986700000001</v>
      </c>
      <c r="R301" s="1">
        <f>+(P301-G301)^2</f>
        <v>7.5956150362645986E-7</v>
      </c>
      <c r="S301" s="21">
        <f>S$17</f>
        <v>1</v>
      </c>
      <c r="T301" s="1">
        <f>S301*R301</f>
        <v>7.5956150362645986E-7</v>
      </c>
      <c r="U301" s="1">
        <f>+G301-P301</f>
        <v>-8.7152825750314022E-4</v>
      </c>
      <c r="AZ301" s="1">
        <v>42277</v>
      </c>
      <c r="BA301" s="1">
        <v>0.25342730699776439</v>
      </c>
      <c r="BB301" s="1">
        <v>1</v>
      </c>
    </row>
    <row r="302" spans="1:54">
      <c r="A302" s="49" t="s">
        <v>131</v>
      </c>
      <c r="B302" s="47" t="s">
        <v>61</v>
      </c>
      <c r="C302" s="48">
        <v>54521.578699999998</v>
      </c>
      <c r="D302" s="48">
        <v>2.9999999999999997E-4</v>
      </c>
      <c r="E302" s="1">
        <f>+(C302-C$7)/C$8</f>
        <v>42277.714808769946</v>
      </c>
      <c r="F302" s="51">
        <f>ROUND(2*E302,0)/2-0.5</f>
        <v>42277</v>
      </c>
      <c r="G302" s="1">
        <f>+C302-(C$7+F302*C$8)</f>
        <v>0.25342730699776439</v>
      </c>
      <c r="K302" s="1">
        <f>G302</f>
        <v>0.25342730699776439</v>
      </c>
      <c r="O302" s="1">
        <f ca="1">+C$11+C$12*F302</f>
        <v>0.23905089574419747</v>
      </c>
      <c r="P302" s="1">
        <f>+D$11+D$12*F302+D$13*F302^2</f>
        <v>0.25333612991491183</v>
      </c>
      <c r="Q302" s="177">
        <f>+C302-15018.5</f>
        <v>39503.078699999998</v>
      </c>
      <c r="R302" s="1">
        <f>+(P302-G302)^2</f>
        <v>8.3132604375018593E-9</v>
      </c>
      <c r="S302" s="33">
        <f>S$18</f>
        <v>1</v>
      </c>
      <c r="T302" s="1">
        <f>S302*R302</f>
        <v>8.3132604375018593E-9</v>
      </c>
      <c r="U302" s="1">
        <f>+G302-P302</f>
        <v>9.1177082852555991E-5</v>
      </c>
    </row>
    <row r="303" spans="1:54">
      <c r="A303" s="49" t="s">
        <v>132</v>
      </c>
      <c r="B303" s="47" t="s">
        <v>53</v>
      </c>
      <c r="C303" s="48">
        <v>54547.637000000002</v>
      </c>
      <c r="D303" s="48">
        <v>2.9999999999999997E-4</v>
      </c>
      <c r="E303" s="1">
        <f>+(C303-C$7)/C$8</f>
        <v>42351.213997119281</v>
      </c>
      <c r="F303" s="51">
        <f>ROUND(2*E303,0)/2-0.5</f>
        <v>42350.5</v>
      </c>
      <c r="G303" s="1">
        <f>+C303-(C$7+F303*C$8)</f>
        <v>0.25313954550074413</v>
      </c>
      <c r="K303" s="1">
        <f>G303</f>
        <v>0.25313954550074413</v>
      </c>
      <c r="O303" s="1">
        <f ca="1">+C$11+C$12*F303</f>
        <v>0.2402565948778872</v>
      </c>
      <c r="P303" s="1">
        <f>+D$11+D$12*F303+D$13*F303^2</f>
        <v>0.25431160509011153</v>
      </c>
      <c r="Q303" s="177">
        <f>+C303-15018.5</f>
        <v>39529.137000000002</v>
      </c>
      <c r="R303" s="1">
        <f>+(P303-G303)^2</f>
        <v>1.3737236810280579E-6</v>
      </c>
      <c r="S303" s="33">
        <f>S$18</f>
        <v>1</v>
      </c>
      <c r="T303" s="1">
        <f>S303*R303</f>
        <v>1.3737236810280579E-6</v>
      </c>
      <c r="U303" s="1">
        <f>+G303-P303</f>
        <v>-1.1720595893673913E-3</v>
      </c>
    </row>
    <row r="304" spans="1:54">
      <c r="A304" s="49" t="s">
        <v>132</v>
      </c>
      <c r="B304" s="47" t="s">
        <v>61</v>
      </c>
      <c r="C304" s="48">
        <v>54552.778899999998</v>
      </c>
      <c r="D304" s="48">
        <v>1E-4</v>
      </c>
      <c r="E304" s="1">
        <f>+(C304-C$7)/C$8</f>
        <v>42365.717072015694</v>
      </c>
      <c r="F304" s="51">
        <f>ROUND(2*E304,0)/2-0.5</f>
        <v>42365</v>
      </c>
      <c r="G304" s="1">
        <f>+C304-(C$7+F304*C$8)</f>
        <v>0.25422971499938285</v>
      </c>
      <c r="K304" s="1">
        <f>G304</f>
        <v>0.25422971499938285</v>
      </c>
      <c r="O304" s="1">
        <f ca="1">+C$11+C$12*F304</f>
        <v>0.24049445389065593</v>
      </c>
      <c r="P304" s="1">
        <f>+D$11+D$12*F304+D$13*F304^2</f>
        <v>0.25450426464321441</v>
      </c>
      <c r="Q304" s="177">
        <f>+C304-15018.5</f>
        <v>39534.278899999998</v>
      </c>
      <c r="R304" s="1">
        <f>+(P304-G304)^2</f>
        <v>7.5377506928034506E-8</v>
      </c>
      <c r="S304" s="33">
        <f>S$18</f>
        <v>1</v>
      </c>
      <c r="T304" s="1">
        <f>S304*R304</f>
        <v>7.5377506928034506E-8</v>
      </c>
      <c r="U304" s="1">
        <f>+G304-P304</f>
        <v>-2.7454964383155644E-4</v>
      </c>
    </row>
    <row r="305" spans="1:54">
      <c r="A305" s="49" t="s">
        <v>132</v>
      </c>
      <c r="B305" s="47" t="s">
        <v>53</v>
      </c>
      <c r="C305" s="48">
        <v>54553.664700000001</v>
      </c>
      <c r="D305" s="48">
        <v>1E-4</v>
      </c>
      <c r="E305" s="1">
        <f>+(C305-C$7)/C$8</f>
        <v>42368.215530512221</v>
      </c>
      <c r="F305" s="51">
        <f>ROUND(2*E305,0)/2-0.5</f>
        <v>42367.5</v>
      </c>
      <c r="G305" s="1">
        <f>+C305-(C$7+F305*C$8)</f>
        <v>0.25368319250264904</v>
      </c>
      <c r="K305" s="1">
        <f>G305</f>
        <v>0.25368319250264904</v>
      </c>
      <c r="O305" s="1">
        <f ca="1">+C$11+C$12*F305</f>
        <v>0.24053546406527126</v>
      </c>
      <c r="P305" s="1">
        <f>+D$11+D$12*F305+D$13*F305^2</f>
        <v>0.25453748909756763</v>
      </c>
      <c r="Q305" s="177">
        <f>+C305-15018.5</f>
        <v>39535.164700000001</v>
      </c>
      <c r="R305" s="1">
        <f>+(P305-G305)^2</f>
        <v>7.2982267208949915E-7</v>
      </c>
      <c r="S305" s="33">
        <f>S$18</f>
        <v>1</v>
      </c>
      <c r="T305" s="1">
        <f>S305*R305</f>
        <v>7.2982267208949915E-7</v>
      </c>
      <c r="U305" s="1">
        <f>+G305-P305</f>
        <v>-8.54296594918591E-4</v>
      </c>
    </row>
    <row r="306" spans="1:54">
      <c r="A306" s="49" t="s">
        <v>132</v>
      </c>
      <c r="B306" s="47" t="s">
        <v>53</v>
      </c>
      <c r="C306" s="48">
        <v>54561.817300000002</v>
      </c>
      <c r="D306" s="48">
        <v>4.0000000000000002E-4</v>
      </c>
      <c r="E306" s="1">
        <f>+(C306-C$7)/C$8</f>
        <v>42391.210487318182</v>
      </c>
      <c r="F306" s="51">
        <f>ROUND(2*E306,0)/2-0.5</f>
        <v>42390.5</v>
      </c>
      <c r="G306" s="1">
        <f>+C306-(C$7+F306*C$8)</f>
        <v>0.25189518550178036</v>
      </c>
      <c r="K306" s="1">
        <f>G306</f>
        <v>0.25189518550178036</v>
      </c>
      <c r="O306" s="1">
        <f ca="1">+C$11+C$12*F306</f>
        <v>0.24091275767173193</v>
      </c>
      <c r="P306" s="1">
        <f>+D$11+D$12*F306+D$13*F306^2</f>
        <v>0.25484325467996205</v>
      </c>
      <c r="Q306" s="177">
        <f>+C306-15018.5</f>
        <v>39543.317300000002</v>
      </c>
      <c r="R306" s="1">
        <f>+(P306-G306)^2</f>
        <v>8.6911118793448611E-6</v>
      </c>
      <c r="S306" s="33">
        <f>S$18</f>
        <v>1</v>
      </c>
      <c r="T306" s="1">
        <f>S306*R306</f>
        <v>8.6911118793448611E-6</v>
      </c>
      <c r="U306" s="1">
        <f>+G306-P306</f>
        <v>-2.9480691781816892E-3</v>
      </c>
    </row>
    <row r="307" spans="1:54">
      <c r="A307" s="49" t="s">
        <v>132</v>
      </c>
      <c r="B307" s="47" t="s">
        <v>53</v>
      </c>
      <c r="C307" s="48">
        <v>54574.582900000001</v>
      </c>
      <c r="D307" s="48">
        <v>1E-4</v>
      </c>
      <c r="E307" s="1">
        <f>+(C307-C$7)/C$8</f>
        <v>42427.216720986231</v>
      </c>
      <c r="F307" s="51">
        <f>ROUND(2*E307,0)/2-0.5</f>
        <v>42426.5</v>
      </c>
      <c r="G307" s="1">
        <f>+C307-(C$7+F307*C$8)</f>
        <v>0.25410526149789803</v>
      </c>
      <c r="K307" s="1">
        <f>G307</f>
        <v>0.25410526149789803</v>
      </c>
      <c r="O307" s="1">
        <f ca="1">+C$11+C$12*F307</f>
        <v>0.24150330418619226</v>
      </c>
      <c r="P307" s="1">
        <f>+D$11+D$12*F307+D$13*F307^2</f>
        <v>0.25532220861691013</v>
      </c>
      <c r="Q307" s="177">
        <f>+C307-15018.5</f>
        <v>39556.082900000001</v>
      </c>
      <c r="R307" s="1">
        <f>+(P307-G307)^2</f>
        <v>1.4809602904718546E-6</v>
      </c>
      <c r="S307" s="33">
        <f>S$18</f>
        <v>1</v>
      </c>
      <c r="T307" s="1">
        <f>S307*R307</f>
        <v>1.4809602904718546E-6</v>
      </c>
      <c r="U307" s="1">
        <f>+G307-P307</f>
        <v>-1.2169471190121017E-3</v>
      </c>
    </row>
    <row r="308" spans="1:54">
      <c r="A308" s="48" t="s">
        <v>130</v>
      </c>
      <c r="B308" s="47" t="s">
        <v>53</v>
      </c>
      <c r="C308" s="48">
        <v>54597.452700000002</v>
      </c>
      <c r="D308" s="48">
        <v>4.0000000000000002E-4</v>
      </c>
      <c r="E308" s="1">
        <f>+(C308-C$7)/C$8</f>
        <v>42491.72253056366</v>
      </c>
      <c r="F308" s="51">
        <f>ROUND(2*E308,0)/2-0.5</f>
        <v>42491</v>
      </c>
      <c r="G308" s="1">
        <f>+C308-(C$7+F308*C$8)</f>
        <v>0.25616498100134777</v>
      </c>
      <c r="J308" s="1">
        <f>G308</f>
        <v>0.25616498100134777</v>
      </c>
      <c r="O308" s="1">
        <f ca="1">+C$11+C$12*F308</f>
        <v>0.24256136669126693</v>
      </c>
      <c r="P308" s="1">
        <f>+D$11+D$12*F308+D$13*F308^2</f>
        <v>0.25618144632095768</v>
      </c>
      <c r="Q308" s="177">
        <f>+C308-15018.5</f>
        <v>39578.952700000002</v>
      </c>
      <c r="R308" s="1">
        <f>+(P308-G308)^2</f>
        <v>2.7110674985665648E-10</v>
      </c>
      <c r="S308" s="21">
        <f>S$17</f>
        <v>1</v>
      </c>
      <c r="T308" s="1">
        <f>S308*R308</f>
        <v>2.7110674985665648E-10</v>
      </c>
      <c r="U308" s="1">
        <f>+G308-P308</f>
        <v>-1.6465319609915152E-5</v>
      </c>
    </row>
    <row r="309" spans="1:54">
      <c r="A309" s="49" t="s">
        <v>132</v>
      </c>
      <c r="B309" s="47" t="s">
        <v>61</v>
      </c>
      <c r="C309" s="48">
        <v>54600.642699999997</v>
      </c>
      <c r="D309" s="48">
        <v>5.0000000000000001E-4</v>
      </c>
      <c r="E309" s="1">
        <f>+(C309-C$7)/C$8</f>
        <v>42500.720140186466</v>
      </c>
      <c r="F309" s="51">
        <f>ROUND(2*E309,0)/2-0.5</f>
        <v>42500</v>
      </c>
      <c r="G309" s="1">
        <f>+C309-(C$7+F309*C$8)</f>
        <v>0.25531749999208841</v>
      </c>
      <c r="K309" s="1">
        <f>G309</f>
        <v>0.25531749999208841</v>
      </c>
      <c r="O309" s="1">
        <f ca="1">+C$11+C$12*F309</f>
        <v>0.24270900331988199</v>
      </c>
      <c r="P309" s="1">
        <f>+D$11+D$12*F309+D$13*F309^2</f>
        <v>0.25630145342117627</v>
      </c>
      <c r="Q309" s="177">
        <f>+C309-15018.5</f>
        <v>39582.142699999997</v>
      </c>
      <c r="R309" s="1">
        <f>+(P309-G309)^2</f>
        <v>9.6816435061375474E-7</v>
      </c>
      <c r="S309" s="33">
        <f>S$18</f>
        <v>1</v>
      </c>
      <c r="T309" s="1">
        <f>S309*R309</f>
        <v>9.6816435061375474E-7</v>
      </c>
      <c r="U309" s="1">
        <f>+G309-P309</f>
        <v>-9.8395342908785821E-4</v>
      </c>
    </row>
    <row r="310" spans="1:54">
      <c r="A310" s="35" t="s">
        <v>133</v>
      </c>
      <c r="B310" s="36" t="s">
        <v>53</v>
      </c>
      <c r="C310" s="37">
        <v>54607.025000000001</v>
      </c>
      <c r="D310" s="37" t="s">
        <v>26</v>
      </c>
      <c r="E310" s="1">
        <f>+(C310-C$7)/C$8</f>
        <v>42518.721846736866</v>
      </c>
      <c r="F310" s="51">
        <f>ROUND(2*E310,0)/2-0.5</f>
        <v>42518</v>
      </c>
      <c r="G310" s="1">
        <f>+C310-(C$7+F310*C$8)</f>
        <v>0.25592253800277831</v>
      </c>
      <c r="I310" s="1">
        <f>G310</f>
        <v>0.25592253800277831</v>
      </c>
      <c r="P310" s="1">
        <f>+D$11+D$12*F310+D$13*F310^2</f>
        <v>0.25654155098519388</v>
      </c>
      <c r="Q310" s="177">
        <f>+C310-15018.5</f>
        <v>39588.525000000001</v>
      </c>
      <c r="R310" s="1">
        <f>+(P310-G310)^2</f>
        <v>3.8317707239901593E-7</v>
      </c>
      <c r="S310" s="46">
        <f>S$16</f>
        <v>0.1</v>
      </c>
      <c r="T310" s="1">
        <f>S310*R310</f>
        <v>3.8317707239901597E-8</v>
      </c>
      <c r="U310" s="1">
        <f>+G310-P310</f>
        <v>-6.1901298241556768E-4</v>
      </c>
    </row>
    <row r="311" spans="1:54">
      <c r="A311" s="49" t="s">
        <v>132</v>
      </c>
      <c r="B311" s="47" t="s">
        <v>53</v>
      </c>
      <c r="C311" s="48">
        <v>54620.674400000004</v>
      </c>
      <c r="D311" s="48">
        <v>2.0000000000000001E-4</v>
      </c>
      <c r="E311" s="1">
        <f>+(C311-C$7)/C$8</f>
        <v>42557.220897766885</v>
      </c>
      <c r="F311" s="51">
        <f>ROUND(2*E311,0)/2-0.5</f>
        <v>42556.5</v>
      </c>
      <c r="G311" s="1">
        <f>+C311-(C$7+F311*C$8)</f>
        <v>0.25558609150175471</v>
      </c>
      <c r="K311" s="1">
        <f>G311</f>
        <v>0.25558609150175471</v>
      </c>
      <c r="O311" s="1">
        <f ca="1">+C$11+C$12*F311</f>
        <v>0.24363583326618765</v>
      </c>
      <c r="P311" s="1">
        <f>+D$11+D$12*F311+D$13*F311^2</f>
        <v>0.25705546611775504</v>
      </c>
      <c r="Q311" s="177">
        <f>+C311-15018.5</f>
        <v>39602.174400000004</v>
      </c>
      <c r="R311" s="1">
        <f>+(P311-G311)^2</f>
        <v>2.1590617621461159E-6</v>
      </c>
      <c r="S311" s="33">
        <f>S$18</f>
        <v>1</v>
      </c>
      <c r="T311" s="1">
        <f>S311*R311</f>
        <v>2.1590617621461159E-6</v>
      </c>
      <c r="U311" s="1">
        <f>+G311-P311</f>
        <v>-1.4693746160003296E-3</v>
      </c>
    </row>
    <row r="312" spans="1:54">
      <c r="A312" s="49" t="s">
        <v>132</v>
      </c>
      <c r="B312" s="47" t="s">
        <v>53</v>
      </c>
      <c r="C312" s="48">
        <v>54681.654199999997</v>
      </c>
      <c r="D312" s="48">
        <v>5.9999999999999995E-4</v>
      </c>
      <c r="E312" s="1">
        <f>+(C312-C$7)/C$8</f>
        <v>42729.218526380566</v>
      </c>
      <c r="F312" s="51">
        <f>ROUND(2*E312,0)/2-0.5</f>
        <v>42728.5</v>
      </c>
      <c r="G312" s="1">
        <f>+C312-(C$7+F312*C$8)</f>
        <v>0.25474534349632449</v>
      </c>
      <c r="K312" s="1">
        <f>G312</f>
        <v>0.25474534349632449</v>
      </c>
      <c r="O312" s="1">
        <f ca="1">+C$11+C$12*F312</f>
        <v>0.24645733327972008</v>
      </c>
      <c r="P312" s="1">
        <f>+D$11+D$12*F312+D$13*F312^2</f>
        <v>0.25935760907324362</v>
      </c>
      <c r="Q312" s="177">
        <f>+C312-15018.5</f>
        <v>39663.154199999997</v>
      </c>
      <c r="R312" s="1">
        <f>+(P312-G312)^2</f>
        <v>2.1272993752033136E-5</v>
      </c>
      <c r="S312" s="33">
        <f>S$18</f>
        <v>1</v>
      </c>
      <c r="T312" s="1">
        <f>S312*R312</f>
        <v>2.1272993752033136E-5</v>
      </c>
      <c r="U312" s="1">
        <f>+G312-P312</f>
        <v>-4.6122655769191279E-3</v>
      </c>
    </row>
    <row r="313" spans="1:54">
      <c r="A313" s="49" t="s">
        <v>134</v>
      </c>
      <c r="B313" s="47" t="s">
        <v>53</v>
      </c>
      <c r="C313" s="48">
        <v>54871.698799999998</v>
      </c>
      <c r="D313" s="48">
        <v>2.0000000000000001E-4</v>
      </c>
      <c r="E313" s="1">
        <f>+(C313-C$7)/C$8</f>
        <v>43265.252106858687</v>
      </c>
      <c r="F313" s="69">
        <f>ROUND(2*E313,0)/2-1</f>
        <v>43264.5</v>
      </c>
      <c r="G313" s="1">
        <f>+C313-(C$7+F313*C$8)</f>
        <v>0.26665091949689668</v>
      </c>
      <c r="K313" s="1">
        <f>G313</f>
        <v>0.26665091949689668</v>
      </c>
      <c r="O313" s="1">
        <f ca="1">+C$11+C$12*F313</f>
        <v>0.25524991471723957</v>
      </c>
      <c r="P313" s="1">
        <f>+D$11+D$12*F313+D$13*F313^2</f>
        <v>0.26659682255805606</v>
      </c>
      <c r="Q313" s="177">
        <f>+C313-15018.5</f>
        <v>39853.198799999998</v>
      </c>
      <c r="R313" s="1">
        <f>+(P313-G313)^2</f>
        <v>2.9264787919257627E-9</v>
      </c>
      <c r="S313" s="33">
        <f>S$18</f>
        <v>1</v>
      </c>
      <c r="T313" s="1">
        <f>S313*R313</f>
        <v>2.9264787919257627E-9</v>
      </c>
      <c r="U313" s="1">
        <f>+G313-P313</f>
        <v>5.4096938840619835E-5</v>
      </c>
    </row>
    <row r="314" spans="1:54">
      <c r="A314" s="48" t="s">
        <v>135</v>
      </c>
      <c r="B314" s="47" t="s">
        <v>61</v>
      </c>
      <c r="C314" s="48">
        <v>54890.667000000001</v>
      </c>
      <c r="D314" s="48">
        <v>5.9999999999999995E-4</v>
      </c>
      <c r="E314" s="1">
        <f>+(C314-C$7)/C$8</f>
        <v>43318.753191136937</v>
      </c>
      <c r="F314" s="69">
        <f>ROUND(2*E314,0)/2-1</f>
        <v>43318</v>
      </c>
      <c r="G314" s="1">
        <f>+C314-(C$7+F314*C$8)</f>
        <v>0.26703533800173318</v>
      </c>
      <c r="K314" s="1">
        <f>G314</f>
        <v>0.26703533800173318</v>
      </c>
      <c r="O314" s="1">
        <f ca="1">+C$11+C$12*F314</f>
        <v>0.25612753245400699</v>
      </c>
      <c r="P314" s="1">
        <f>+D$11+D$12*F314+D$13*F314^2</f>
        <v>0.26732480306305983</v>
      </c>
      <c r="Q314" s="177">
        <f>+C314-15018.5</f>
        <v>39872.167000000001</v>
      </c>
      <c r="R314" s="1">
        <f>+(P314-G314)^2</f>
        <v>8.3790021728843986E-8</v>
      </c>
      <c r="S314" s="33">
        <f>S$18</f>
        <v>1</v>
      </c>
      <c r="T314" s="1">
        <f>S314*R314</f>
        <v>8.3790021728843986E-8</v>
      </c>
      <c r="U314" s="1">
        <f>+G314-P314</f>
        <v>-2.8946506132665473E-4</v>
      </c>
      <c r="AZ314" s="1">
        <v>42367.5</v>
      </c>
      <c r="BA314" s="1">
        <v>0.25368319250264904</v>
      </c>
      <c r="BB314" s="1">
        <v>1</v>
      </c>
    </row>
    <row r="315" spans="1:54">
      <c r="A315" s="48" t="s">
        <v>135</v>
      </c>
      <c r="B315" s="47" t="s">
        <v>53</v>
      </c>
      <c r="C315" s="48">
        <v>54890.842199999999</v>
      </c>
      <c r="D315" s="48">
        <v>6.9999999999999999E-4</v>
      </c>
      <c r="E315" s="1">
        <f>+(C315-C$7)/C$8</f>
        <v>43319.247354524363</v>
      </c>
      <c r="F315" s="51">
        <f>ROUND(2*E315,0)/2-0.5</f>
        <v>43318.5</v>
      </c>
      <c r="G315" s="1">
        <f>+C315-(C$7+F315*C$8)</f>
        <v>0.26496603350096848</v>
      </c>
      <c r="K315" s="1">
        <f>G315</f>
        <v>0.26496603350096848</v>
      </c>
      <c r="O315" s="1">
        <f ca="1">+C$11+C$12*F315</f>
        <v>0.25613573448893001</v>
      </c>
      <c r="P315" s="1">
        <f>+D$11+D$12*F315+D$13*F315^2</f>
        <v>0.26733161125049137</v>
      </c>
      <c r="Q315" s="177">
        <f>+C315-15018.5</f>
        <v>39872.342199999999</v>
      </c>
      <c r="R315" s="1">
        <f>+(P315-G315)^2</f>
        <v>5.5959580890378084E-6</v>
      </c>
      <c r="S315" s="33">
        <f>S$18</f>
        <v>1</v>
      </c>
      <c r="T315" s="1">
        <f>S315*R315</f>
        <v>5.5959580890378084E-6</v>
      </c>
      <c r="U315" s="1">
        <f>+G315-P315</f>
        <v>-2.3655777495228958E-3</v>
      </c>
      <c r="AZ315" s="1">
        <v>42426.5</v>
      </c>
      <c r="BA315" s="1">
        <v>0.25410526149789803</v>
      </c>
      <c r="BB315" s="1">
        <v>1</v>
      </c>
    </row>
    <row r="316" spans="1:54">
      <c r="A316" s="49" t="s">
        <v>136</v>
      </c>
      <c r="B316" s="47" t="s">
        <v>61</v>
      </c>
      <c r="C316" s="48">
        <v>54903.784800000001</v>
      </c>
      <c r="D316" s="48">
        <v>1E-4</v>
      </c>
      <c r="E316" s="1">
        <f>+(C316-C$7)/C$8</f>
        <v>43355.752828600962</v>
      </c>
      <c r="F316" s="69">
        <f>ROUND(2*E316,0)/2-1</f>
        <v>43355</v>
      </c>
      <c r="G316" s="1">
        <f>+C316-(C$7+F316*C$8)</f>
        <v>0.26690680500178132</v>
      </c>
      <c r="K316" s="1">
        <f>G316</f>
        <v>0.26690680500178132</v>
      </c>
      <c r="O316" s="1">
        <f ca="1">+C$11+C$12*F316</f>
        <v>0.25673448303831337</v>
      </c>
      <c r="P316" s="1">
        <f>+D$11+D$12*F316+D$13*F316^2</f>
        <v>0.26782884058426143</v>
      </c>
      <c r="Q316" s="177">
        <f>+C316-15018.5</f>
        <v>39885.284800000001</v>
      </c>
      <c r="R316" s="1">
        <f>+(P316-G316)^2</f>
        <v>8.5014961535943092E-7</v>
      </c>
      <c r="S316" s="33">
        <f>S$18</f>
        <v>1</v>
      </c>
      <c r="T316" s="1">
        <f>S316*R316</f>
        <v>8.5014961535943092E-7</v>
      </c>
      <c r="U316" s="1">
        <f>+G316-P316</f>
        <v>-9.2203558248010742E-4</v>
      </c>
    </row>
    <row r="317" spans="1:54">
      <c r="A317" s="49" t="s">
        <v>136</v>
      </c>
      <c r="B317" s="47" t="s">
        <v>53</v>
      </c>
      <c r="C317" s="48">
        <v>54904.671900000001</v>
      </c>
      <c r="D317" s="48">
        <v>2.0000000000000001E-4</v>
      </c>
      <c r="E317" s="1">
        <f>+(C317-C$7)/C$8</f>
        <v>43358.254953834941</v>
      </c>
      <c r="F317" s="69">
        <f>ROUND(2*E317,0)/2-1</f>
        <v>43357.5</v>
      </c>
      <c r="G317" s="1">
        <f>+C317-(C$7+F317*C$8)</f>
        <v>0.26766028250131058</v>
      </c>
      <c r="K317" s="1">
        <f>G317</f>
        <v>0.26766028250131058</v>
      </c>
      <c r="O317" s="1">
        <f ca="1">+C$11+C$12*F317</f>
        <v>0.2567754932129287</v>
      </c>
      <c r="P317" s="1">
        <f>+D$11+D$12*F317+D$13*F317^2</f>
        <v>0.26786291411211938</v>
      </c>
      <c r="Q317" s="177">
        <f>+C317-15018.5</f>
        <v>39886.171900000001</v>
      </c>
      <c r="R317" s="1">
        <f>+(P317-G317)^2</f>
        <v>4.1059569698969441E-8</v>
      </c>
      <c r="S317" s="33">
        <f>S$18</f>
        <v>1</v>
      </c>
      <c r="T317" s="1">
        <f>S317*R317</f>
        <v>4.1059569698969441E-8</v>
      </c>
      <c r="U317" s="1">
        <f>+G317-P317</f>
        <v>-2.026316108088011E-4</v>
      </c>
    </row>
    <row r="318" spans="1:54">
      <c r="A318" s="49" t="s">
        <v>136</v>
      </c>
      <c r="B318" s="47" t="s">
        <v>53</v>
      </c>
      <c r="C318" s="48">
        <v>54938.709499999997</v>
      </c>
      <c r="D318" s="48">
        <v>2.0000000000000001E-4</v>
      </c>
      <c r="E318" s="1">
        <f>+(C318-C$7)/C$8</f>
        <v>43454.260294680615</v>
      </c>
      <c r="F318" s="69">
        <f>ROUND(2*E318,0)/2-1</f>
        <v>43453.5</v>
      </c>
      <c r="G318" s="1">
        <f>+C318-(C$7+F318*C$8)</f>
        <v>0.2695538184925681</v>
      </c>
      <c r="K318" s="1">
        <f>G318</f>
        <v>0.2695538184925681</v>
      </c>
      <c r="O318" s="1">
        <f ca="1">+C$11+C$12*F318</f>
        <v>0.25835028391815607</v>
      </c>
      <c r="P318" s="1">
        <f>+D$11+D$12*F318+D$13*F318^2</f>
        <v>0.26917295956955467</v>
      </c>
      <c r="Q318" s="177">
        <f>+C318-15018.5</f>
        <v>39920.209499999997</v>
      </c>
      <c r="R318" s="1">
        <f>+(P318-G318)^2</f>
        <v>1.4505351923894781E-7</v>
      </c>
      <c r="S318" s="33">
        <f>S$18</f>
        <v>1</v>
      </c>
      <c r="T318" s="1">
        <f>S318*R318</f>
        <v>1.4505351923894781E-7</v>
      </c>
      <c r="U318" s="1">
        <f>+G318-P318</f>
        <v>3.8085892301342739E-4</v>
      </c>
    </row>
    <row r="319" spans="1:54">
      <c r="A319" s="58" t="s">
        <v>137</v>
      </c>
      <c r="B319" s="59" t="s">
        <v>61</v>
      </c>
      <c r="C319" s="58">
        <v>54947.393600000003</v>
      </c>
      <c r="D319" s="58">
        <v>1E-4</v>
      </c>
      <c r="E319" s="1">
        <f>+(C319-C$7)/C$8</f>
        <v>43478.754382995852</v>
      </c>
      <c r="F319" s="69">
        <f>ROUND(2*E319,0)/2-1</f>
        <v>43478</v>
      </c>
      <c r="G319" s="1">
        <f>+C319-(C$7+F319*C$8)</f>
        <v>0.26745789800042985</v>
      </c>
      <c r="J319" s="1">
        <f>G319</f>
        <v>0.26745789800042985</v>
      </c>
      <c r="O319" s="1">
        <f ca="1">+C$11+C$12*F319</f>
        <v>0.2587521836293859</v>
      </c>
      <c r="P319" s="1">
        <f>+D$11+D$12*F319+D$13*F319^2</f>
        <v>0.26950780048678308</v>
      </c>
      <c r="Q319" s="177">
        <f>+C319-15018.5</f>
        <v>39928.893600000003</v>
      </c>
      <c r="R319" s="1">
        <f>+(P319-G319)^2</f>
        <v>4.2021002035571452E-6</v>
      </c>
      <c r="S319" s="21">
        <f>S$17</f>
        <v>1</v>
      </c>
      <c r="T319" s="1">
        <f>S319*R319</f>
        <v>4.2021002035571452E-6</v>
      </c>
      <c r="U319" s="1">
        <f>+G319-P319</f>
        <v>-2.0499024863532278E-3</v>
      </c>
      <c r="AZ319" s="1">
        <v>42365</v>
      </c>
      <c r="BA319" s="1">
        <v>0.25422971499938285</v>
      </c>
      <c r="BB319" s="1">
        <v>1</v>
      </c>
    </row>
    <row r="320" spans="1:54">
      <c r="A320" s="49" t="s">
        <v>138</v>
      </c>
      <c r="B320" s="47" t="str">
        <f>IF(M320=INT(M320),"I","II")</f>
        <v>I</v>
      </c>
      <c r="C320" s="48">
        <v>55163.849800000004</v>
      </c>
      <c r="D320" s="48">
        <v>2.0000000000000001E-4</v>
      </c>
      <c r="E320" s="1">
        <f>+(C320-C$7)/C$8</f>
        <v>44089.283658243272</v>
      </c>
      <c r="F320" s="69">
        <f>ROUND(2*E320,0)/2-1</f>
        <v>44088.5</v>
      </c>
      <c r="G320" s="1">
        <f>+C320-(C$7+F320*C$8)</f>
        <v>0.27783710350195179</v>
      </c>
      <c r="K320" s="1">
        <f>G320</f>
        <v>0.27783710350195179</v>
      </c>
      <c r="O320" s="1">
        <f ca="1">+C$11+C$12*F320</f>
        <v>0.26876686827044138</v>
      </c>
      <c r="P320" s="1">
        <f>+D$11+D$12*F320+D$13*F320^2</f>
        <v>0.27791798607171903</v>
      </c>
      <c r="Q320" s="177">
        <f>+C320-15018.5</f>
        <v>40145.349800000004</v>
      </c>
      <c r="R320" s="1">
        <f>+(P320-G320)^2</f>
        <v>6.5419900921520794E-9</v>
      </c>
      <c r="S320" s="33">
        <f>S$18</f>
        <v>1</v>
      </c>
      <c r="T320" s="1">
        <f>S320*R320</f>
        <v>6.5419900921520794E-9</v>
      </c>
      <c r="U320" s="1">
        <f>+G320-P320</f>
        <v>-8.0882569767237733E-5</v>
      </c>
    </row>
    <row r="321" spans="1:54">
      <c r="A321" s="49" t="s">
        <v>138</v>
      </c>
      <c r="B321" s="47" t="str">
        <f>IF(M321=INT(M321),"I","II")</f>
        <v>I</v>
      </c>
      <c r="C321" s="48">
        <v>55213.841200000003</v>
      </c>
      <c r="D321" s="48">
        <v>2.9999999999999997E-4</v>
      </c>
      <c r="E321" s="1">
        <f>+(C321-C$7)/C$8</f>
        <v>44230.287765358727</v>
      </c>
      <c r="F321" s="69">
        <f>ROUND(2*E321,0)/2-1</f>
        <v>44229.5</v>
      </c>
      <c r="G321" s="1">
        <f>+C321-(C$7+F321*C$8)</f>
        <v>0.27929323450371157</v>
      </c>
      <c r="K321" s="1">
        <f>G321</f>
        <v>0.27929323450371157</v>
      </c>
      <c r="O321" s="1">
        <f ca="1">+C$11+C$12*F321</f>
        <v>0.27107984211874403</v>
      </c>
      <c r="P321" s="1">
        <f>+D$11+D$12*F321+D$13*F321^2</f>
        <v>0.27987856323264476</v>
      </c>
      <c r="Q321" s="177">
        <f>+C321-15018.5</f>
        <v>40195.341200000003</v>
      </c>
      <c r="R321" s="1">
        <f>+(P321-G321)^2</f>
        <v>3.4260972091454106E-7</v>
      </c>
      <c r="S321" s="33">
        <f>S$18</f>
        <v>1</v>
      </c>
      <c r="T321" s="1">
        <f>S321*R321</f>
        <v>3.4260972091454106E-7</v>
      </c>
      <c r="U321" s="1">
        <f>+G321-P321</f>
        <v>-5.8532872893318766E-4</v>
      </c>
    </row>
    <row r="322" spans="1:54">
      <c r="A322" s="70" t="s">
        <v>139</v>
      </c>
      <c r="B322" s="62" t="s">
        <v>61</v>
      </c>
      <c r="C322" s="61">
        <v>55216.856</v>
      </c>
      <c r="D322" s="61">
        <v>1E-4</v>
      </c>
      <c r="E322" s="1">
        <f>+(C322-C$7)/C$8</f>
        <v>44238.791211594107</v>
      </c>
      <c r="F322" s="69">
        <f>ROUND(2*E322,0)/2-1</f>
        <v>44238</v>
      </c>
      <c r="G322" s="1">
        <f>+C322-(C$7+F322*C$8)</f>
        <v>0.28051505799521692</v>
      </c>
      <c r="K322" s="1">
        <f>G322</f>
        <v>0.28051505799521692</v>
      </c>
      <c r="O322" s="1">
        <f ca="1">+C$11+C$12*F322</f>
        <v>0.27121927671243606</v>
      </c>
      <c r="P322" s="1">
        <f>+D$11+D$12*F322+D$13*F322^2</f>
        <v>0.27999697202615142</v>
      </c>
      <c r="Q322" s="177">
        <f>+C322-15018.5</f>
        <v>40198.356</v>
      </c>
      <c r="R322" s="1">
        <f>+(P322-G322)^2</f>
        <v>2.6841307134253406E-7</v>
      </c>
      <c r="S322" s="33">
        <f>S$18</f>
        <v>1</v>
      </c>
      <c r="T322" s="1">
        <f>S322*R322</f>
        <v>2.6841307134253406E-7</v>
      </c>
      <c r="U322" s="1">
        <f>+G322-P322</f>
        <v>5.1808596906549598E-4</v>
      </c>
      <c r="AZ322" s="1">
        <v>42491</v>
      </c>
      <c r="BA322" s="1">
        <v>0.25616498100134777</v>
      </c>
      <c r="BB322" s="1">
        <v>1</v>
      </c>
    </row>
    <row r="323" spans="1:54">
      <c r="A323" s="49" t="s">
        <v>140</v>
      </c>
      <c r="B323" s="47" t="s">
        <v>53</v>
      </c>
      <c r="C323" s="48">
        <v>55260.6414</v>
      </c>
      <c r="D323" s="48">
        <v>2.0000000000000001E-4</v>
      </c>
      <c r="E323" s="1">
        <f>+(C323-C$7)/C$8</f>
        <v>44362.290878170614</v>
      </c>
      <c r="F323" s="69">
        <f>ROUND(2*E323,0)/2-1</f>
        <v>44361.5</v>
      </c>
      <c r="G323" s="1">
        <f>+C323-(C$7+F323*C$8)</f>
        <v>0.28039684650138952</v>
      </c>
      <c r="K323" s="1">
        <f>G323</f>
        <v>0.28039684650138952</v>
      </c>
      <c r="O323" s="1">
        <f ca="1">+C$11+C$12*F323</f>
        <v>0.27324517933843173</v>
      </c>
      <c r="P323" s="1">
        <f>+D$11+D$12*F323+D$13*F323^2</f>
        <v>0.28172017842564789</v>
      </c>
      <c r="Q323" s="177">
        <f>+C323-15018.5</f>
        <v>40242.1414</v>
      </c>
      <c r="R323" s="1">
        <f>+(P323-G323)^2</f>
        <v>1.751207381761374E-6</v>
      </c>
      <c r="S323" s="33">
        <f>S$18</f>
        <v>1</v>
      </c>
      <c r="T323" s="1">
        <f>S323*R323</f>
        <v>1.751207381761374E-6</v>
      </c>
      <c r="U323" s="1">
        <f>+G323-P323</f>
        <v>-1.3233319242583752E-3</v>
      </c>
    </row>
    <row r="324" spans="1:54">
      <c r="A324" s="49" t="s">
        <v>140</v>
      </c>
      <c r="B324" s="47" t="s">
        <v>61</v>
      </c>
      <c r="C324" s="48">
        <v>55262.593999999997</v>
      </c>
      <c r="D324" s="48">
        <v>2.0000000000000001E-4</v>
      </c>
      <c r="E324" s="1">
        <f>+(C324-C$7)/C$8</f>
        <v>44367.798317841305</v>
      </c>
      <c r="F324" s="69">
        <f>ROUND(2*E324,0)/2-1</f>
        <v>44367</v>
      </c>
      <c r="G324" s="1">
        <f>+C324-(C$7+F324*C$8)</f>
        <v>0.28303449699888006</v>
      </c>
      <c r="K324" s="1">
        <f>G324</f>
        <v>0.28303449699888006</v>
      </c>
      <c r="O324" s="1">
        <f ca="1">+C$11+C$12*F324</f>
        <v>0.27333540172258541</v>
      </c>
      <c r="P324" s="1">
        <f>+D$11+D$12*F324+D$13*F324^2</f>
        <v>0.28179704211158624</v>
      </c>
      <c r="Q324" s="177">
        <f>+C324-15018.5</f>
        <v>40244.093999999997</v>
      </c>
      <c r="R324" s="1">
        <f>+(P324-G324)^2</f>
        <v>1.5312945980873625E-6</v>
      </c>
      <c r="S324" s="33">
        <f>S$18</f>
        <v>1</v>
      </c>
      <c r="T324" s="1">
        <f>S324*R324</f>
        <v>1.5312945980873625E-6</v>
      </c>
      <c r="U324" s="1">
        <f>+G324-P324</f>
        <v>1.2374548872938207E-3</v>
      </c>
    </row>
    <row r="325" spans="1:54">
      <c r="A325" s="58" t="s">
        <v>141</v>
      </c>
      <c r="B325" s="59" t="s">
        <v>61</v>
      </c>
      <c r="C325" s="58">
        <v>55267.7336</v>
      </c>
      <c r="D325" s="58">
        <v>4.0000000000000002E-4</v>
      </c>
      <c r="E325" s="1">
        <f>+(C325-C$7)/C$8</f>
        <v>44382.294905432987</v>
      </c>
      <c r="F325" s="69">
        <f>ROUND(2*E325,0)/2-1</f>
        <v>44381.5</v>
      </c>
      <c r="G325" s="1">
        <f>+C325-(C$7+F325*C$8)</f>
        <v>0.281824666497414</v>
      </c>
      <c r="K325" s="1">
        <f>G325</f>
        <v>0.281824666497414</v>
      </c>
      <c r="O325" s="1">
        <f ca="1">+C$11+C$12*F325</f>
        <v>0.27357326073535404</v>
      </c>
      <c r="P325" s="1">
        <f>+D$11+D$12*F325+D$13*F325^2</f>
        <v>0.28199973248185134</v>
      </c>
      <c r="Q325" s="177">
        <f>+C325-15018.5</f>
        <v>40249.2336</v>
      </c>
      <c r="R325" s="1">
        <f>+(P325-G325)^2</f>
        <v>3.0648098907014701E-8</v>
      </c>
      <c r="S325" s="33">
        <f>S$18</f>
        <v>1</v>
      </c>
      <c r="T325" s="1">
        <f>S325*R325</f>
        <v>3.0648098907014701E-8</v>
      </c>
      <c r="U325" s="1">
        <f>+G325-P325</f>
        <v>-1.7506598443733923E-4</v>
      </c>
      <c r="AZ325" s="1">
        <v>42728.5</v>
      </c>
      <c r="BA325" s="1">
        <v>0.25474534349632449</v>
      </c>
      <c r="BB325" s="1">
        <v>1</v>
      </c>
    </row>
    <row r="326" spans="1:54">
      <c r="A326" s="58" t="s">
        <v>142</v>
      </c>
      <c r="B326" s="59" t="s">
        <v>61</v>
      </c>
      <c r="C326" s="58">
        <v>55304.430999999997</v>
      </c>
      <c r="D326" s="58">
        <v>1E-3</v>
      </c>
      <c r="E326" s="1">
        <f>+(C326-C$7)/C$8</f>
        <v>44485.802391129691</v>
      </c>
      <c r="F326" s="69">
        <f>ROUND(2*E326,0)/2-1</f>
        <v>44485</v>
      </c>
      <c r="G326" s="1">
        <f>+C326-(C$7+F326*C$8)</f>
        <v>0.28447863499604864</v>
      </c>
      <c r="J326" s="1">
        <f>G326</f>
        <v>0.28447863499604864</v>
      </c>
      <c r="O326" s="1">
        <f ca="1">+C$11+C$12*F326</f>
        <v>0.2752710819644274</v>
      </c>
      <c r="P326" s="1">
        <f>+D$11+D$12*F326+D$13*F326^2</f>
        <v>0.28344861726205911</v>
      </c>
      <c r="Q326" s="177">
        <f>+C326-15018.5</f>
        <v>40285.930999999997</v>
      </c>
      <c r="R326" s="1">
        <f>+(P326-G326)^2</f>
        <v>1.0609365323329261E-6</v>
      </c>
      <c r="S326" s="21">
        <f>S$17</f>
        <v>1</v>
      </c>
      <c r="T326" s="1">
        <f>S326*R326</f>
        <v>1.0609365323329261E-6</v>
      </c>
      <c r="U326" s="1">
        <f>+G326-P326</f>
        <v>1.03001773398953E-3</v>
      </c>
      <c r="AZ326" s="1">
        <v>42500</v>
      </c>
      <c r="BA326" s="1">
        <v>0.25531749999208841</v>
      </c>
      <c r="BB326" s="1">
        <v>1</v>
      </c>
    </row>
    <row r="327" spans="1:54">
      <c r="A327" s="44" t="s">
        <v>143</v>
      </c>
      <c r="B327" s="47" t="s">
        <v>53</v>
      </c>
      <c r="C327" s="48">
        <v>55309.393400000001</v>
      </c>
      <c r="D327" s="48" t="s">
        <v>26</v>
      </c>
      <c r="E327" s="1">
        <f>+(C327-C$7)/C$8</f>
        <v>44499.79917419939</v>
      </c>
      <c r="F327" s="69">
        <f>ROUND(2*E327,0)/2-1</f>
        <v>44499</v>
      </c>
      <c r="G327" s="1">
        <f>+C327-(C$7+F327*C$8)</f>
        <v>0.28333810900221579</v>
      </c>
      <c r="K327" s="1">
        <f>G327</f>
        <v>0.28333810900221579</v>
      </c>
      <c r="P327" s="1">
        <f>+D$11+D$12*F327+D$13*F327^2</f>
        <v>0.28364488384362485</v>
      </c>
      <c r="Q327" s="177">
        <f>+C327-15018.5</f>
        <v>40290.893400000001</v>
      </c>
      <c r="R327" s="1">
        <f>+(P327-G327)^2</f>
        <v>9.4110803321555877E-8</v>
      </c>
      <c r="S327" s="33">
        <f>S$18</f>
        <v>1</v>
      </c>
      <c r="T327" s="1">
        <f>S327*R327</f>
        <v>9.4110803321555877E-8</v>
      </c>
      <c r="U327" s="1">
        <f>+G327-P327</f>
        <v>-3.0677484140906319E-4</v>
      </c>
    </row>
    <row r="328" spans="1:54">
      <c r="A328" s="49" t="s">
        <v>144</v>
      </c>
      <c r="B328" s="47" t="s">
        <v>53</v>
      </c>
      <c r="C328" s="48">
        <v>55309.393470000003</v>
      </c>
      <c r="D328" s="48">
        <v>4.0000000000000002E-4</v>
      </c>
      <c r="E328" s="1">
        <f>+(C328-C$7)/C$8</f>
        <v>44499.799371639099</v>
      </c>
      <c r="F328" s="69">
        <f>ROUND(2*E328,0)/2-1</f>
        <v>44499</v>
      </c>
      <c r="G328" s="1">
        <f>+C328-(C$7+F328*C$8)</f>
        <v>0.28340810900408542</v>
      </c>
      <c r="K328" s="1">
        <f>G328</f>
        <v>0.28340810900408542</v>
      </c>
      <c r="O328" s="1">
        <f ca="1">+C$11+C$12*F328</f>
        <v>0.275500738942273</v>
      </c>
      <c r="P328" s="1">
        <f>+D$11+D$12*F328+D$13*F328^2</f>
        <v>0.28364488384362485</v>
      </c>
      <c r="Q328" s="177">
        <f>+C328-15018.5</f>
        <v>40290.893470000003</v>
      </c>
      <c r="R328" s="1">
        <f>+(P328-G328)^2</f>
        <v>5.6062324638924304E-8</v>
      </c>
      <c r="S328" s="33">
        <f>S$18</f>
        <v>1</v>
      </c>
      <c r="T328" s="1">
        <f>S328*R328</f>
        <v>5.6062324638924304E-8</v>
      </c>
      <c r="U328" s="1">
        <f>+G328-P328</f>
        <v>-2.3677483953943312E-4</v>
      </c>
    </row>
    <row r="329" spans="1:54">
      <c r="A329" s="58" t="s">
        <v>142</v>
      </c>
      <c r="B329" s="59" t="s">
        <v>53</v>
      </c>
      <c r="C329" s="58">
        <v>55311.343399999998</v>
      </c>
      <c r="D329" s="58">
        <v>1E-3</v>
      </c>
      <c r="E329" s="1">
        <f>+(C329-C$7)/C$8</f>
        <v>44505.299280395149</v>
      </c>
      <c r="F329" s="69">
        <f>ROUND(2*E329,0)/2-1</f>
        <v>44504.5</v>
      </c>
      <c r="G329" s="1">
        <f>+C329-(C$7+F329*C$8)</f>
        <v>0.28337575949262828</v>
      </c>
      <c r="J329" s="1">
        <f>G329</f>
        <v>0.28337575949262828</v>
      </c>
      <c r="O329" s="1">
        <f ca="1">+C$11+C$12*F329</f>
        <v>0.27559096132642669</v>
      </c>
      <c r="P329" s="1">
        <f>+D$11+D$12*F329+D$13*F329^2</f>
        <v>0.28372200696868966</v>
      </c>
      <c r="Q329" s="177">
        <f>+C329-15018.5</f>
        <v>40292.843399999998</v>
      </c>
      <c r="R329" s="1">
        <f>+(P329-G329)^2</f>
        <v>1.1988731467887504E-7</v>
      </c>
      <c r="S329" s="21">
        <f>S$17</f>
        <v>1</v>
      </c>
      <c r="T329" s="1">
        <f>S329*R329</f>
        <v>1.1988731467887504E-7</v>
      </c>
      <c r="U329" s="1">
        <f>+G329-P329</f>
        <v>-3.4624747606137873E-4</v>
      </c>
      <c r="AZ329" s="1">
        <v>-34550</v>
      </c>
      <c r="BA329" s="1">
        <v>0.25544095000077505</v>
      </c>
      <c r="BB329" s="1">
        <v>0.05</v>
      </c>
    </row>
    <row r="330" spans="1:54">
      <c r="A330" s="58" t="s">
        <v>145</v>
      </c>
      <c r="B330" s="59" t="s">
        <v>61</v>
      </c>
      <c r="C330" s="58">
        <v>55311.5219</v>
      </c>
      <c r="D330" s="58">
        <v>1E-4</v>
      </c>
      <c r="E330" s="1">
        <f>+(C330-C$7)/C$8</f>
        <v>44505.802751654614</v>
      </c>
      <c r="F330" s="69">
        <f>ROUND(2*E330,0)/2-1</f>
        <v>44505</v>
      </c>
      <c r="G330" s="1">
        <f>+C330-(C$7+F330*C$8)</f>
        <v>0.28460645499581005</v>
      </c>
      <c r="J330" s="1">
        <f>G330</f>
        <v>0.28460645499581005</v>
      </c>
      <c r="O330" s="1">
        <f ca="1">+C$11+C$12*F330</f>
        <v>0.27559916336134971</v>
      </c>
      <c r="P330" s="1">
        <f>+D$11+D$12*F330+D$13*F330^2</f>
        <v>0.28372901867646733</v>
      </c>
      <c r="Q330" s="177">
        <f>+C330-15018.5</f>
        <v>40293.0219</v>
      </c>
      <c r="R330" s="1">
        <f>+(P330-G330)^2</f>
        <v>7.6989449450171399E-7</v>
      </c>
      <c r="S330" s="21">
        <f>S$17</f>
        <v>1</v>
      </c>
      <c r="T330" s="1">
        <f>S330*R330</f>
        <v>7.6989449450171399E-7</v>
      </c>
      <c r="U330" s="1">
        <f>+G330-P330</f>
        <v>8.7743631934272814E-4</v>
      </c>
      <c r="AZ330" s="1">
        <v>43355</v>
      </c>
      <c r="BA330" s="1">
        <v>0.26690680500178132</v>
      </c>
      <c r="BB330" s="1">
        <v>1</v>
      </c>
    </row>
    <row r="331" spans="1:54">
      <c r="A331" s="58" t="s">
        <v>142</v>
      </c>
      <c r="B331" s="59" t="s">
        <v>61</v>
      </c>
      <c r="C331" s="58">
        <v>55311.522100000002</v>
      </c>
      <c r="D331" s="58">
        <v>1E-3</v>
      </c>
      <c r="E331" s="1">
        <f>+(C331-C$7)/C$8</f>
        <v>44505.803315768077</v>
      </c>
      <c r="F331" s="69">
        <f>ROUND(2*E331,0)/2-1</f>
        <v>44505</v>
      </c>
      <c r="G331" s="1">
        <f>+C331-(C$7+F331*C$8)</f>
        <v>0.28480645499803359</v>
      </c>
      <c r="J331" s="1">
        <f>G331</f>
        <v>0.28480645499803359</v>
      </c>
      <c r="O331" s="1">
        <f ca="1">+C$11+C$12*F331</f>
        <v>0.27559916336134971</v>
      </c>
      <c r="P331" s="1">
        <f>+D$11+D$12*F331+D$13*F331^2</f>
        <v>0.28372901867646733</v>
      </c>
      <c r="Q331" s="177">
        <f>+C331-15018.5</f>
        <v>40293.022100000002</v>
      </c>
      <c r="R331" s="1">
        <f>+(P331-G331)^2</f>
        <v>1.160869027030235E-6</v>
      </c>
      <c r="S331" s="21">
        <f>S$17</f>
        <v>1</v>
      </c>
      <c r="T331" s="1">
        <f>S331*R331</f>
        <v>1.160869027030235E-6</v>
      </c>
      <c r="U331" s="1">
        <f>+G331-P331</f>
        <v>1.0774363215662608E-3</v>
      </c>
      <c r="AZ331" s="1">
        <v>42556.5</v>
      </c>
      <c r="BA331" s="1">
        <v>0.25558609150175471</v>
      </c>
      <c r="BB331" s="1">
        <v>1</v>
      </c>
    </row>
    <row r="332" spans="1:54">
      <c r="A332" s="58" t="s">
        <v>146</v>
      </c>
      <c r="B332" s="59" t="s">
        <v>53</v>
      </c>
      <c r="C332" s="58">
        <v>55607.927100000001</v>
      </c>
      <c r="D332" s="58">
        <v>2.0000000000000001E-4</v>
      </c>
      <c r="E332" s="1">
        <f>+(C332-C$7)/C$8</f>
        <v>45341.833560361265</v>
      </c>
      <c r="F332" s="69">
        <f>ROUND(2*E332,0)/2-1</f>
        <v>45341</v>
      </c>
      <c r="G332" s="1">
        <f>+C332-(C$7+F332*C$8)</f>
        <v>0.29552933100057999</v>
      </c>
      <c r="K332" s="1">
        <f>G332</f>
        <v>0.29552933100057999</v>
      </c>
      <c r="O332" s="1">
        <f ca="1">+C$11+C$12*F332</f>
        <v>0.28931296575270493</v>
      </c>
      <c r="P332" s="1">
        <f>+D$11+D$12*F332+D$13*F332^2</f>
        <v>0.29557254741191197</v>
      </c>
      <c r="Q332" s="177">
        <f>+C332-15018.5</f>
        <v>40589.427100000001</v>
      </c>
      <c r="R332" s="1">
        <f>+(P332-G332)^2</f>
        <v>1.8676582084149811E-9</v>
      </c>
      <c r="S332" s="33">
        <f>S$18</f>
        <v>1</v>
      </c>
      <c r="T332" s="1">
        <f>S332*R332</f>
        <v>1.8676582084149811E-9</v>
      </c>
      <c r="U332" s="1">
        <f>+G332-P332</f>
        <v>-4.3216411331981064E-5</v>
      </c>
      <c r="AZ332" s="1">
        <v>43318.5</v>
      </c>
      <c r="BA332" s="1">
        <v>0.26496603350096848</v>
      </c>
      <c r="BB332" s="1">
        <v>1</v>
      </c>
    </row>
    <row r="333" spans="1:54">
      <c r="A333" s="48" t="s">
        <v>147</v>
      </c>
      <c r="B333" s="47" t="s">
        <v>53</v>
      </c>
      <c r="C333" s="48">
        <v>55611.827599999997</v>
      </c>
      <c r="D333" s="48">
        <v>1E-4</v>
      </c>
      <c r="E333" s="1">
        <f>+(C333-C$7)/C$8</f>
        <v>45352.835183036426</v>
      </c>
      <c r="F333" s="69">
        <f>ROUND(2*E333,0)/2-1</f>
        <v>45352</v>
      </c>
      <c r="G333" s="1">
        <f>+C333-(C$7+F333*C$8)</f>
        <v>0.29610463199787773</v>
      </c>
      <c r="K333" s="1">
        <f>G333</f>
        <v>0.29610463199787773</v>
      </c>
      <c r="O333" s="1">
        <f ca="1">+C$11+C$12*F333</f>
        <v>0.28949341052101218</v>
      </c>
      <c r="P333" s="1">
        <f>+D$11+D$12*F333+D$13*F333^2</f>
        <v>0.29572998146134477</v>
      </c>
      <c r="Q333" s="177">
        <f>+C333-15018.5</f>
        <v>40593.327599999997</v>
      </c>
      <c r="R333" s="1">
        <f>+(P333-G333)^2</f>
        <v>1.4036302452443561E-7</v>
      </c>
      <c r="S333" s="33">
        <f>S$18</f>
        <v>1</v>
      </c>
      <c r="T333" s="1">
        <f>S333*R333</f>
        <v>1.4036302452443561E-7</v>
      </c>
      <c r="U333" s="1">
        <f>+G333-P333</f>
        <v>3.746505365329611E-4</v>
      </c>
    </row>
    <row r="334" spans="1:54">
      <c r="A334" s="48" t="s">
        <v>147</v>
      </c>
      <c r="B334" s="47" t="s">
        <v>53</v>
      </c>
      <c r="C334" s="48">
        <v>55639.660300000003</v>
      </c>
      <c r="D334" s="48">
        <v>4.0000000000000002E-4</v>
      </c>
      <c r="E334" s="1">
        <f>+(C334-C$7)/C$8</f>
        <v>45431.339185967197</v>
      </c>
      <c r="F334" s="69">
        <f>ROUND(2*E334,0)/2-1</f>
        <v>45430.5</v>
      </c>
      <c r="G334" s="1">
        <f>+C334-(C$7+F334*C$8)</f>
        <v>0.29752382550213952</v>
      </c>
      <c r="K334" s="1">
        <f>G334</f>
        <v>0.29752382550213952</v>
      </c>
      <c r="O334" s="1">
        <f ca="1">+C$11+C$12*F334</f>
        <v>0.29078113000393246</v>
      </c>
      <c r="P334" s="1">
        <f>+D$11+D$12*F334+D$13*F334^2</f>
        <v>0.29685469321374719</v>
      </c>
      <c r="Q334" s="177">
        <f>+C334-15018.5</f>
        <v>40621.160300000003</v>
      </c>
      <c r="R334" s="1">
        <f>+(P334-G334)^2</f>
        <v>4.4773801936915191E-7</v>
      </c>
      <c r="S334" s="33">
        <f>S$18</f>
        <v>1</v>
      </c>
      <c r="T334" s="1">
        <f>S334*R334</f>
        <v>4.4773801936915191E-7</v>
      </c>
      <c r="U334" s="1">
        <f>+G334-P334</f>
        <v>6.6913228839232675E-4</v>
      </c>
    </row>
    <row r="335" spans="1:54">
      <c r="A335" s="58" t="s">
        <v>146</v>
      </c>
      <c r="B335" s="59" t="s">
        <v>53</v>
      </c>
      <c r="C335" s="58">
        <v>55677.771500000003</v>
      </c>
      <c r="D335" s="58">
        <v>6.9999999999999999E-4</v>
      </c>
      <c r="E335" s="1">
        <f>+(C335-C$7)/C$8</f>
        <v>45538.834389684205</v>
      </c>
      <c r="F335" s="69">
        <f>ROUND(2*E335,0)/2-1</f>
        <v>45538</v>
      </c>
      <c r="G335" s="1">
        <f>+C335-(C$7+F335*C$8)</f>
        <v>0.2958233579993248</v>
      </c>
      <c r="K335" s="1">
        <f>G335</f>
        <v>0.2958233579993248</v>
      </c>
      <c r="O335" s="1">
        <f ca="1">+C$11+C$12*F335</f>
        <v>0.29254456751239022</v>
      </c>
      <c r="P335" s="1">
        <f>+D$11+D$12*F335+D$13*F335^2</f>
        <v>0.29839833331768695</v>
      </c>
      <c r="Q335" s="177">
        <f>+C335-15018.5</f>
        <v>40659.271500000003</v>
      </c>
      <c r="R335" s="1">
        <f>+(P335-G335)^2</f>
        <v>6.6304978901742525E-6</v>
      </c>
      <c r="S335" s="33">
        <f>S$18</f>
        <v>1</v>
      </c>
      <c r="T335" s="1">
        <f>S335*R335</f>
        <v>6.6304978901742525E-6</v>
      </c>
      <c r="U335" s="1">
        <f>+G335-P335</f>
        <v>-2.5749753183621493E-3</v>
      </c>
      <c r="AZ335" s="1">
        <v>43264.5</v>
      </c>
      <c r="BA335" s="1">
        <v>0.26665091949689668</v>
      </c>
      <c r="BB335" s="1">
        <v>1</v>
      </c>
    </row>
    <row r="336" spans="1:54">
      <c r="A336" s="49" t="s">
        <v>148</v>
      </c>
      <c r="B336" s="47" t="s">
        <v>53</v>
      </c>
      <c r="C336" s="48">
        <v>55687.525300000001</v>
      </c>
      <c r="D336" s="48">
        <v>1E-4</v>
      </c>
      <c r="E336" s="1">
        <f>+(C336-C$7)/C$8</f>
        <v>45566.345638818704</v>
      </c>
      <c r="F336" s="69">
        <f>ROUND(2*E336,0)/2-1</f>
        <v>45565.5</v>
      </c>
      <c r="G336" s="1">
        <f>+C336-(C$7+F336*C$8)</f>
        <v>0.29981161050091032</v>
      </c>
      <c r="J336" s="1">
        <f>G336</f>
        <v>0.29981161050091032</v>
      </c>
      <c r="O336" s="1">
        <f ca="1">+C$11+C$12*F336</f>
        <v>0.29299567943315852</v>
      </c>
      <c r="P336" s="1">
        <f>+D$11+D$12*F336+D$13*F336^2</f>
        <v>0.29879385480056758</v>
      </c>
      <c r="Q336" s="177">
        <f>+C336-15018.5</f>
        <v>40669.025300000001</v>
      </c>
      <c r="R336" s="1">
        <f>+(P336-G336)^2</f>
        <v>1.0358266655801358E-6</v>
      </c>
      <c r="S336" s="21">
        <f>S$17</f>
        <v>1</v>
      </c>
      <c r="T336" s="1">
        <f>S336*R336</f>
        <v>1.0358266655801358E-6</v>
      </c>
      <c r="U336" s="1">
        <f>+G336-P336</f>
        <v>1.0177557003427373E-3</v>
      </c>
      <c r="AZ336" s="1">
        <v>43453.5</v>
      </c>
      <c r="BA336" s="1">
        <v>0.2695538184925681</v>
      </c>
      <c r="BB336" s="1">
        <v>1</v>
      </c>
    </row>
    <row r="337" spans="1:54">
      <c r="A337" s="49" t="s">
        <v>149</v>
      </c>
      <c r="B337" s="47" t="s">
        <v>61</v>
      </c>
      <c r="C337" s="48">
        <v>55692.490709999998</v>
      </c>
      <c r="D337" s="48">
        <v>2.0000000000000001E-4</v>
      </c>
      <c r="E337" s="1">
        <f>+(C337-C$7)/C$8</f>
        <v>45580.350911795889</v>
      </c>
      <c r="F337" s="69">
        <f>ROUND(2*E337,0)/2-1</f>
        <v>45579.5</v>
      </c>
      <c r="G337" s="1">
        <f>+C337-(C$7+F337*C$8)</f>
        <v>0.30168108450016007</v>
      </c>
      <c r="K337" s="1">
        <f>G337</f>
        <v>0.30168108450016007</v>
      </c>
      <c r="O337" s="1">
        <f ca="1">+C$11+C$12*F337</f>
        <v>0.29322533641100412</v>
      </c>
      <c r="P337" s="1">
        <f>+D$11+D$12*F337+D$13*F337^2</f>
        <v>0.29899531085078279</v>
      </c>
      <c r="Q337" s="177">
        <f>+C337-15018.5</f>
        <v>40673.990709999998</v>
      </c>
      <c r="R337" s="1">
        <f>+(P337-G337)^2</f>
        <v>7.2133800956893346E-6</v>
      </c>
      <c r="S337" s="33">
        <f>S$18</f>
        <v>1</v>
      </c>
      <c r="T337" s="1">
        <f>S337*R337</f>
        <v>7.2133800956893346E-6</v>
      </c>
      <c r="U337" s="1">
        <f>+G337-P337</f>
        <v>2.6857736493772766E-3</v>
      </c>
    </row>
    <row r="338" spans="1:54">
      <c r="A338" s="49" t="s">
        <v>150</v>
      </c>
      <c r="B338" s="47" t="s">
        <v>53</v>
      </c>
      <c r="C338" s="48">
        <v>55717.663099999998</v>
      </c>
      <c r="D338" s="48">
        <v>2.0000000000000001E-4</v>
      </c>
      <c r="E338" s="1">
        <f>+(C338-C$7)/C$8</f>
        <v>45651.3513313863</v>
      </c>
      <c r="F338" s="69">
        <f>ROUND(2*E338,0)/2-1</f>
        <v>45650.5</v>
      </c>
      <c r="G338" s="1">
        <f>+C338-(C$7+F338*C$8)</f>
        <v>0.30182984549901448</v>
      </c>
      <c r="K338" s="1">
        <f>G338</f>
        <v>0.30182984549901448</v>
      </c>
      <c r="O338" s="1">
        <f ca="1">+C$11+C$12*F338</f>
        <v>0.29439002537007863</v>
      </c>
      <c r="P338" s="1">
        <f>+D$11+D$12*F338+D$13*F338^2</f>
        <v>0.30001801600328754</v>
      </c>
      <c r="Q338" s="177">
        <f>+C338-15018.5</f>
        <v>40699.163099999998</v>
      </c>
      <c r="R338" s="1">
        <f>+(P338-G338)^2</f>
        <v>3.2827261215861613E-6</v>
      </c>
      <c r="S338" s="33">
        <f>S$18</f>
        <v>1</v>
      </c>
      <c r="T338" s="1">
        <f>S338*R338</f>
        <v>3.2827261215861613E-6</v>
      </c>
      <c r="U338" s="1">
        <f>+G338-P338</f>
        <v>1.8118294957269465E-3</v>
      </c>
    </row>
    <row r="339" spans="1:54">
      <c r="A339" s="49" t="s">
        <v>151</v>
      </c>
      <c r="B339" s="47" t="s">
        <v>53</v>
      </c>
      <c r="C339" s="48">
        <v>55717.663099999998</v>
      </c>
      <c r="D339" s="48">
        <v>2.0000000000000001E-4</v>
      </c>
      <c r="E339" s="1">
        <f>+(C339-C$7)/C$8</f>
        <v>45651.3513313863</v>
      </c>
      <c r="F339" s="69">
        <f>ROUND(2*E339,0)/2-1</f>
        <v>45650.5</v>
      </c>
      <c r="G339" s="1">
        <f>+C339-(C$7+F339*C$8)</f>
        <v>0.30182984549901448</v>
      </c>
      <c r="K339" s="1">
        <f>G339</f>
        <v>0.30182984549901448</v>
      </c>
      <c r="O339" s="1">
        <f ca="1">+C$11+C$12*F339</f>
        <v>0.29439002537007863</v>
      </c>
      <c r="P339" s="1">
        <f>+D$11+D$12*F339+D$13*F339^2</f>
        <v>0.30001801600328754</v>
      </c>
      <c r="Q339" s="177">
        <f>+C339-15018.5</f>
        <v>40699.163099999998</v>
      </c>
      <c r="R339" s="1">
        <f>+(P339-G339)^2</f>
        <v>3.2827261215861613E-6</v>
      </c>
      <c r="S339" s="33">
        <f>S$18</f>
        <v>1</v>
      </c>
      <c r="T339" s="1">
        <f>S339*R339</f>
        <v>3.2827261215861613E-6</v>
      </c>
      <c r="U339" s="1">
        <f>+G339-P339</f>
        <v>1.8118294957269465E-3</v>
      </c>
    </row>
    <row r="340" spans="1:54">
      <c r="A340" s="60" t="s">
        <v>152</v>
      </c>
      <c r="B340" s="47"/>
      <c r="C340" s="48">
        <v>55916.034299999999</v>
      </c>
      <c r="D340" s="48">
        <v>1E-4</v>
      </c>
      <c r="E340" s="1">
        <f>+(C340-C$7)/C$8</f>
        <v>46210.870647377073</v>
      </c>
      <c r="F340" s="69">
        <f>ROUND(2*E340,0)/2-1</f>
        <v>46210</v>
      </c>
      <c r="G340" s="1">
        <f>+C340-(C$7+F340*C$8)</f>
        <v>0.30867810999916401</v>
      </c>
      <c r="K340" s="1">
        <f>G340</f>
        <v>0.30867810999916401</v>
      </c>
      <c r="O340" s="1">
        <f ca="1">+C$11+C$12*F340</f>
        <v>0.30356810244898191</v>
      </c>
      <c r="P340" s="1">
        <f>+D$11+D$12*F340+D$13*F340^2</f>
        <v>0.30813773042889514</v>
      </c>
      <c r="Q340" s="177">
        <f>+C340-15018.5</f>
        <v>40897.534299999999</v>
      </c>
      <c r="R340" s="1">
        <f>+(P340-G340)^2</f>
        <v>2.9201007996396579E-7</v>
      </c>
      <c r="S340" s="33">
        <f>S$18</f>
        <v>1</v>
      </c>
      <c r="T340" s="1">
        <f>S340*R340</f>
        <v>2.9201007996396579E-7</v>
      </c>
      <c r="U340" s="1">
        <f>+G340-P340</f>
        <v>5.403795702688674E-4</v>
      </c>
      <c r="AZ340" s="1">
        <v>43318</v>
      </c>
      <c r="BA340" s="1">
        <v>0.26703533800173318</v>
      </c>
      <c r="BB340" s="1">
        <v>1</v>
      </c>
    </row>
    <row r="341" spans="1:54">
      <c r="A341" s="49" t="s">
        <v>153</v>
      </c>
      <c r="B341" s="47" t="s">
        <v>53</v>
      </c>
      <c r="C341" s="48">
        <v>55966.913</v>
      </c>
      <c r="D341" s="48">
        <v>1E-4</v>
      </c>
      <c r="E341" s="1">
        <f>+(C341-C$7)/C$8</f>
        <v>46354.377443839971</v>
      </c>
      <c r="F341" s="69">
        <f>ROUND(2*E341,0)/2-1</f>
        <v>46353.5</v>
      </c>
      <c r="G341" s="1">
        <f>+C341-(C$7+F341*C$8)</f>
        <v>0.31108771849540062</v>
      </c>
      <c r="K341" s="1">
        <f>G341</f>
        <v>0.31108771849540062</v>
      </c>
      <c r="O341" s="1">
        <f ca="1">+C$11+C$12*F341</f>
        <v>0.3059220864719</v>
      </c>
      <c r="P341" s="1">
        <f>+D$11+D$12*F341+D$13*F341^2</f>
        <v>0.31023757069006791</v>
      </c>
      <c r="Q341" s="177">
        <f>+C341-15018.5</f>
        <v>40948.413</v>
      </c>
      <c r="R341" s="1">
        <f>+(P341-G341)^2</f>
        <v>7.2275129091202801E-7</v>
      </c>
      <c r="S341" s="33">
        <f>S$18</f>
        <v>1</v>
      </c>
      <c r="T341" s="1">
        <f>S341*R341</f>
        <v>7.2275129091202801E-7</v>
      </c>
      <c r="U341" s="1">
        <f>+G341-P341</f>
        <v>8.5014780533271272E-4</v>
      </c>
    </row>
    <row r="342" spans="1:54">
      <c r="A342" s="48" t="s">
        <v>154</v>
      </c>
      <c r="B342" s="47" t="s">
        <v>53</v>
      </c>
      <c r="C342" s="48">
        <v>55968.865400000002</v>
      </c>
      <c r="D342" s="48">
        <v>6.9999999999999999E-4</v>
      </c>
      <c r="E342" s="1">
        <f>+(C342-C$7)/C$8</f>
        <v>46359.884319397221</v>
      </c>
      <c r="F342" s="69">
        <f>ROUND(2*E342,0)/2-1</f>
        <v>46359</v>
      </c>
      <c r="G342" s="1">
        <f>+C342-(C$7+F342*C$8)</f>
        <v>0.31352536900521955</v>
      </c>
      <c r="K342" s="1">
        <f>G342</f>
        <v>0.31352536900521955</v>
      </c>
      <c r="O342" s="1">
        <f ca="1">+C$11+C$12*F342</f>
        <v>0.30601230885605357</v>
      </c>
      <c r="P342" s="1">
        <f>+D$11+D$12*F342+D$13*F342^2</f>
        <v>0.31031819294138763</v>
      </c>
      <c r="Q342" s="177">
        <f>+C342-15018.5</f>
        <v>40950.365400000002</v>
      </c>
      <c r="R342" s="1">
        <f>+(P342-G342)^2</f>
        <v>1.0285978304416395E-5</v>
      </c>
      <c r="S342" s="33">
        <f>S$18</f>
        <v>1</v>
      </c>
      <c r="T342" s="1">
        <f>S342*R342</f>
        <v>1.0285978304416395E-5</v>
      </c>
      <c r="U342" s="1">
        <f>+G342-P342</f>
        <v>3.207176063831918E-3</v>
      </c>
      <c r="AZ342" s="1">
        <v>43478</v>
      </c>
      <c r="BA342" s="1">
        <v>0.26745789800042985</v>
      </c>
      <c r="BB342" s="1">
        <v>1</v>
      </c>
    </row>
    <row r="343" spans="1:54">
      <c r="A343" s="49" t="s">
        <v>153</v>
      </c>
      <c r="B343" s="47" t="s">
        <v>61</v>
      </c>
      <c r="C343" s="48">
        <v>55998.644999999997</v>
      </c>
      <c r="D343" s="48">
        <v>2.9999999999999997E-4</v>
      </c>
      <c r="E343" s="1">
        <f>+(C343-C$7)/C$8</f>
        <v>46443.879684765154</v>
      </c>
      <c r="F343" s="69">
        <f>ROUND(2*E343,0)/2-1</f>
        <v>46443</v>
      </c>
      <c r="G343" s="1">
        <f>+C343-(C$7+F343*C$8)</f>
        <v>0.31188221299817087</v>
      </c>
      <c r="K343" s="1">
        <f>G343</f>
        <v>0.31188221299817087</v>
      </c>
      <c r="O343" s="1">
        <f ca="1">+C$11+C$12*F343</f>
        <v>0.30739025072312753</v>
      </c>
      <c r="P343" s="1">
        <f>+D$11+D$12*F343+D$13*F343^2</f>
        <v>0.31155080416045516</v>
      </c>
      <c r="Q343" s="177">
        <f>+C343-15018.5</f>
        <v>40980.144999999997</v>
      </c>
      <c r="R343" s="1">
        <f>+(P343-G343)^2</f>
        <v>1.0983181771607623E-7</v>
      </c>
      <c r="S343" s="33">
        <f>S$18</f>
        <v>1</v>
      </c>
      <c r="T343" s="1">
        <f>S343*R343</f>
        <v>1.0983181771607623E-7</v>
      </c>
      <c r="U343" s="1">
        <f>+G343-P343</f>
        <v>3.3140883771570762E-4</v>
      </c>
    </row>
    <row r="344" spans="1:54">
      <c r="A344" s="44" t="s">
        <v>155</v>
      </c>
      <c r="B344" s="47" t="s">
        <v>61</v>
      </c>
      <c r="C344" s="48">
        <v>56004.849699999999</v>
      </c>
      <c r="D344" s="48" t="s">
        <v>26</v>
      </c>
      <c r="E344" s="1">
        <f>+(C344-C$7)/C$8</f>
        <v>46461.380458566637</v>
      </c>
      <c r="F344" s="69">
        <f>ROUND(2*E344,0)/2-1</f>
        <v>46460.5</v>
      </c>
      <c r="G344" s="1">
        <f>+C344-(C$7+F344*C$8)</f>
        <v>0.31215655549749499</v>
      </c>
      <c r="K344" s="1">
        <f>G344</f>
        <v>0.31215655549749499</v>
      </c>
      <c r="P344" s="1">
        <f>+D$11+D$12*F344+D$13*F344^2</f>
        <v>0.31180790284459181</v>
      </c>
      <c r="Q344" s="177">
        <f>+C344-15018.5</f>
        <v>40986.349699999999</v>
      </c>
      <c r="R344" s="1">
        <f>+(P344-G344)^2</f>
        <v>1.2155867237642587E-7</v>
      </c>
      <c r="S344" s="33">
        <f>S$18</f>
        <v>1</v>
      </c>
      <c r="T344" s="1">
        <f>S344*R344</f>
        <v>1.2155867237642587E-7</v>
      </c>
      <c r="U344" s="1">
        <f>+G344-P344</f>
        <v>3.4865265290318082E-4</v>
      </c>
      <c r="AZ344" s="1">
        <v>11604.5</v>
      </c>
      <c r="BA344" s="1">
        <v>3.2118594972416759E-3</v>
      </c>
      <c r="BB344" s="1">
        <v>0.1</v>
      </c>
    </row>
    <row r="345" spans="1:54">
      <c r="A345" s="49" t="s">
        <v>153</v>
      </c>
      <c r="B345" s="47" t="s">
        <v>53</v>
      </c>
      <c r="C345" s="48">
        <v>56004.849800000004</v>
      </c>
      <c r="D345" s="48">
        <v>1E-4</v>
      </c>
      <c r="E345" s="1">
        <f>+(C345-C$7)/C$8</f>
        <v>46461.380740623375</v>
      </c>
      <c r="F345" s="69">
        <f>ROUND(2*E345,0)/2-1</f>
        <v>46460.5</v>
      </c>
      <c r="G345" s="1">
        <f>+C345-(C$7+F345*C$8)</f>
        <v>0.31225655550224474</v>
      </c>
      <c r="K345" s="1">
        <f>G345</f>
        <v>0.31225655550224474</v>
      </c>
      <c r="O345" s="1">
        <f ca="1">+C$11+C$12*F345</f>
        <v>0.30767732194543462</v>
      </c>
      <c r="P345" s="1">
        <f>+D$11+D$12*F345+D$13*F345^2</f>
        <v>0.31180790284459181</v>
      </c>
      <c r="Q345" s="177">
        <f>+C345-15018.5</f>
        <v>40986.349800000004</v>
      </c>
      <c r="R345" s="1">
        <f>+(P345-G345)^2</f>
        <v>2.0128920721903357E-7</v>
      </c>
      <c r="S345" s="33">
        <f>S$18</f>
        <v>1</v>
      </c>
      <c r="T345" s="1">
        <f>S345*R345</f>
        <v>2.0128920721903357E-7</v>
      </c>
      <c r="U345" s="1">
        <f>+G345-P345</f>
        <v>4.4865265765292595E-4</v>
      </c>
    </row>
    <row r="346" spans="1:54">
      <c r="A346" s="49" t="s">
        <v>149</v>
      </c>
      <c r="B346" s="47" t="s">
        <v>53</v>
      </c>
      <c r="C346" s="48">
        <v>56007.508889999997</v>
      </c>
      <c r="D346" s="48">
        <v>2.9999999999999997E-4</v>
      </c>
      <c r="E346" s="1">
        <f>+(C346-C$7)/C$8</f>
        <v>46468.880882871621</v>
      </c>
      <c r="F346" s="69">
        <f>ROUND(2*E346,0)/2-1</f>
        <v>46468</v>
      </c>
      <c r="G346" s="1">
        <f>+C346-(C$7+F346*C$8)</f>
        <v>0.31230698799481615</v>
      </c>
      <c r="K346" s="1">
        <f>G346</f>
        <v>0.31230698799481615</v>
      </c>
      <c r="O346" s="1">
        <f ca="1">+C$11+C$12*F346</f>
        <v>0.3078003524692805</v>
      </c>
      <c r="P346" s="1">
        <f>+D$11+D$12*F346+D$13*F346^2</f>
        <v>0.31191812015681125</v>
      </c>
      <c r="Q346" s="177">
        <f>+C346-15018.5</f>
        <v>40989.008889999997</v>
      </c>
      <c r="R346" s="1">
        <f>+(P346-G346)^2</f>
        <v>1.5121819543460722E-7</v>
      </c>
      <c r="S346" s="33">
        <f>S$18</f>
        <v>1</v>
      </c>
      <c r="T346" s="1">
        <f>S346*R346</f>
        <v>1.5121819543460722E-7</v>
      </c>
      <c r="U346" s="1">
        <f>+G346-P346</f>
        <v>3.8886783800490266E-4</v>
      </c>
    </row>
    <row r="347" spans="1:54">
      <c r="A347" s="49" t="s">
        <v>149</v>
      </c>
      <c r="B347" s="47" t="s">
        <v>53</v>
      </c>
      <c r="C347" s="48">
        <v>56007.509389999999</v>
      </c>
      <c r="D347" s="48">
        <v>5.0000000000000001E-4</v>
      </c>
      <c r="E347" s="1">
        <f>+(C347-C$7)/C$8</f>
        <v>46468.882293155264</v>
      </c>
      <c r="F347" s="69">
        <f>ROUND(2*E347,0)/2-1</f>
        <v>46468</v>
      </c>
      <c r="G347" s="1">
        <f>+C347-(C$7+F347*C$8)</f>
        <v>0.31280698799673701</v>
      </c>
      <c r="K347" s="1">
        <f>G347</f>
        <v>0.31280698799673701</v>
      </c>
      <c r="O347" s="1">
        <f ca="1">+C$11+C$12*F347</f>
        <v>0.3078003524692805</v>
      </c>
      <c r="P347" s="1">
        <f>+D$11+D$12*F347+D$13*F347^2</f>
        <v>0.31191812015681125</v>
      </c>
      <c r="Q347" s="177">
        <f>+C347-15018.5</f>
        <v>40989.009389999999</v>
      </c>
      <c r="R347" s="1">
        <f>+(P347-G347)^2</f>
        <v>7.9008603685427849E-7</v>
      </c>
      <c r="S347" s="33">
        <f>S$18</f>
        <v>1</v>
      </c>
      <c r="T347" s="1">
        <f>S347*R347</f>
        <v>7.9008603685427849E-7</v>
      </c>
      <c r="U347" s="1">
        <f>+G347-P347</f>
        <v>8.8886783992575547E-4</v>
      </c>
    </row>
    <row r="348" spans="1:54">
      <c r="A348" s="49" t="s">
        <v>149</v>
      </c>
      <c r="B348" s="47" t="s">
        <v>53</v>
      </c>
      <c r="C348" s="48">
        <v>56007.509489999997</v>
      </c>
      <c r="D348" s="48">
        <v>2.9999999999999997E-4</v>
      </c>
      <c r="E348" s="1">
        <f>+(C348-C$7)/C$8</f>
        <v>46468.882575211988</v>
      </c>
      <c r="F348" s="69">
        <f>ROUND(2*E348,0)/2-1</f>
        <v>46468</v>
      </c>
      <c r="G348" s="1">
        <f>+C348-(C$7+F348*C$8)</f>
        <v>0.31290698799421079</v>
      </c>
      <c r="K348" s="1">
        <f>G348</f>
        <v>0.31290698799421079</v>
      </c>
      <c r="O348" s="1">
        <f ca="1">+C$11+C$12*F348</f>
        <v>0.3078003524692805</v>
      </c>
      <c r="P348" s="1">
        <f>+D$11+D$12*F348+D$13*F348^2</f>
        <v>0.31191812015681125</v>
      </c>
      <c r="Q348" s="177">
        <f>+C348-15018.5</f>
        <v>40989.009489999997</v>
      </c>
      <c r="R348" s="1">
        <f>+(P348-G348)^2</f>
        <v>9.778595998432489E-7</v>
      </c>
      <c r="S348" s="33">
        <f>S$18</f>
        <v>1</v>
      </c>
      <c r="T348" s="1">
        <f>S348*R348</f>
        <v>9.778595998432489E-7</v>
      </c>
      <c r="U348" s="1">
        <f>+G348-P348</f>
        <v>9.8886783739954298E-4</v>
      </c>
    </row>
    <row r="349" spans="1:54">
      <c r="A349" s="48" t="s">
        <v>154</v>
      </c>
      <c r="B349" s="47" t="s">
        <v>61</v>
      </c>
      <c r="C349" s="48">
        <v>56046.688000000002</v>
      </c>
      <c r="D349" s="48">
        <v>4.0000000000000002E-4</v>
      </c>
      <c r="E349" s="1">
        <f>+(C349-C$7)/C$8</f>
        <v>46579.388198592496</v>
      </c>
      <c r="F349" s="69">
        <f>ROUND(2*E349,0)/2-1</f>
        <v>46578.5</v>
      </c>
      <c r="G349" s="1">
        <f>+C349-(C$7+F349*C$8)</f>
        <v>0.31490069350547856</v>
      </c>
      <c r="K349" s="1">
        <f>G349</f>
        <v>0.31490069350547856</v>
      </c>
      <c r="O349" s="1">
        <f ca="1">+C$11+C$12*F349</f>
        <v>0.30961300218727661</v>
      </c>
      <c r="P349" s="1">
        <f>+D$11+D$12*F349+D$13*F349^2</f>
        <v>0.3135442251365273</v>
      </c>
      <c r="Q349" s="177">
        <f>+C349-15018.5</f>
        <v>41028.188000000002</v>
      </c>
      <c r="R349" s="1">
        <f>+(P349-G349)^2</f>
        <v>1.8400064359652863E-6</v>
      </c>
      <c r="S349" s="33">
        <f>S$18</f>
        <v>1</v>
      </c>
      <c r="T349" s="1">
        <f>S349*R349</f>
        <v>1.8400064359652863E-6</v>
      </c>
      <c r="U349" s="1">
        <f>+G349-P349</f>
        <v>1.356468368951258E-3</v>
      </c>
      <c r="AZ349" s="1">
        <v>43357.5</v>
      </c>
      <c r="BA349" s="1">
        <v>0.26766028250131058</v>
      </c>
      <c r="BB349" s="1">
        <v>1</v>
      </c>
    </row>
    <row r="350" spans="1:54">
      <c r="A350" s="70" t="s">
        <v>156</v>
      </c>
      <c r="B350" s="62" t="str">
        <f>IF(N350="s","II","I")</f>
        <v>I</v>
      </c>
      <c r="C350" s="48">
        <v>56354.4398</v>
      </c>
      <c r="D350" s="61">
        <v>4.0000000000000002E-4</v>
      </c>
      <c r="E350" s="1">
        <f>+(C350-C$7)/C$8</f>
        <v>47447.422855997043</v>
      </c>
      <c r="F350" s="69">
        <f>ROUND(2*E350,0)/2-1</f>
        <v>47446.5</v>
      </c>
      <c r="G350" s="1">
        <f>+C350-(C$7+F350*C$8)</f>
        <v>0.32718808149365941</v>
      </c>
      <c r="J350" s="1">
        <f>G350</f>
        <v>0.32718808149365941</v>
      </c>
      <c r="O350" s="1">
        <f ca="1">+C$11+C$12*F350</f>
        <v>0.32385173481370755</v>
      </c>
      <c r="P350" s="1">
        <f>+D$11+D$12*F350+D$13*F350^2</f>
        <v>0.32646329780751521</v>
      </c>
      <c r="Q350" s="177">
        <f>+C350-15018.5</f>
        <v>41335.9398</v>
      </c>
      <c r="R350" s="1">
        <f>+(P350-G350)^2</f>
        <v>5.2531139170077947E-7</v>
      </c>
      <c r="S350" s="21">
        <f>S$17</f>
        <v>1</v>
      </c>
      <c r="T350" s="1">
        <f>S350*R350</f>
        <v>5.2531139170077947E-7</v>
      </c>
      <c r="U350" s="1">
        <f>+G350-P350</f>
        <v>7.2478368614420363E-4</v>
      </c>
      <c r="AZ350" s="1">
        <v>44088.5</v>
      </c>
      <c r="BA350" s="1">
        <v>0.27783710350195179</v>
      </c>
      <c r="BB350" s="1">
        <v>1</v>
      </c>
    </row>
    <row r="351" spans="1:54">
      <c r="A351" s="49" t="s">
        <v>121</v>
      </c>
      <c r="B351" s="47" t="s">
        <v>53</v>
      </c>
      <c r="C351" s="48">
        <v>56358.695</v>
      </c>
      <c r="D351" s="48">
        <v>2.0000000000000001E-4</v>
      </c>
      <c r="E351" s="1">
        <f>+(C351-C$7)/C$8</f>
        <v>47459.424933886396</v>
      </c>
      <c r="F351" s="69">
        <f>ROUND(2*E351,0)/2-1</f>
        <v>47458.5</v>
      </c>
      <c r="G351" s="1">
        <f>+C351-(C$7+F351*C$8)</f>
        <v>0.32792477349721594</v>
      </c>
      <c r="K351" s="1">
        <f>G351</f>
        <v>0.32792477349721594</v>
      </c>
      <c r="O351" s="1">
        <f ca="1">+C$11+C$12*F351</f>
        <v>0.32404858365186096</v>
      </c>
      <c r="P351" s="1">
        <f>+D$11+D$12*F351+D$13*F351^2</f>
        <v>0.32664371385562951</v>
      </c>
      <c r="Q351" s="177">
        <f>+C351-15018.5</f>
        <v>41340.195</v>
      </c>
      <c r="R351" s="1">
        <f>+(P351-G351)^2</f>
        <v>1.641113805301537E-6</v>
      </c>
      <c r="S351" s="33">
        <f>S$18</f>
        <v>1</v>
      </c>
      <c r="T351" s="1">
        <f>S351*R351</f>
        <v>1.641113805301537E-6</v>
      </c>
      <c r="U351" s="1">
        <f>+G351-P351</f>
        <v>1.2810596415864239E-3</v>
      </c>
    </row>
    <row r="352" spans="1:54">
      <c r="A352" s="44" t="s">
        <v>157</v>
      </c>
      <c r="B352" s="47" t="s">
        <v>53</v>
      </c>
      <c r="C352" s="48">
        <v>56362.000999999997</v>
      </c>
      <c r="D352" s="48" t="s">
        <v>26</v>
      </c>
      <c r="E352" s="1">
        <f>+(C352-C$7)/C$8</f>
        <v>47468.749729313669</v>
      </c>
      <c r="F352" s="51">
        <f>ROUND(2*E352,0)/2-0.5</f>
        <v>47468</v>
      </c>
      <c r="P352" s="1">
        <f>+D$11+D$12*F352+D$13*F352^2</f>
        <v>0.32678657826205604</v>
      </c>
      <c r="Q352" s="177">
        <f>+C352-15018.5</f>
        <v>41343.500999999997</v>
      </c>
      <c r="R352" s="1">
        <f>+(P352-V352)^2</f>
        <v>3.7183884705411004E-3</v>
      </c>
      <c r="S352" s="33"/>
      <c r="V352" s="3">
        <f>+C352-(C$7+F352*C$8)</f>
        <v>0.26580798799841432</v>
      </c>
    </row>
    <row r="353" spans="1:21">
      <c r="A353" s="44" t="s">
        <v>157</v>
      </c>
      <c r="B353" s="47" t="s">
        <v>53</v>
      </c>
      <c r="C353" s="48">
        <v>56365.605000000003</v>
      </c>
      <c r="D353" s="48" t="s">
        <v>26</v>
      </c>
      <c r="E353" s="1">
        <f>+(C353-C$7)/C$8</f>
        <v>47478.915053790384</v>
      </c>
      <c r="F353" s="69">
        <f>ROUND(2*E353,0)/2-1</f>
        <v>47478</v>
      </c>
      <c r="G353" s="1">
        <f>+C353-(C$7+F353*C$8)</f>
        <v>0.32442189800349297</v>
      </c>
      <c r="I353" s="1">
        <f>G353</f>
        <v>0.32442189800349297</v>
      </c>
      <c r="P353" s="1">
        <f>+D$11+D$12*F353+D$13*F353^2</f>
        <v>0.3269369952961183</v>
      </c>
      <c r="Q353" s="177">
        <f>+C353-15018.5</f>
        <v>41347.105000000003</v>
      </c>
      <c r="R353" s="1">
        <f>+(P353-G353)^2</f>
        <v>6.3257143913712881E-6</v>
      </c>
      <c r="S353" s="46">
        <f>S$16</f>
        <v>0.1</v>
      </c>
      <c r="T353" s="1">
        <f>S353*R353</f>
        <v>6.3257143913712885E-7</v>
      </c>
      <c r="U353" s="1">
        <f>+G353-P353</f>
        <v>-2.5150972926253345E-3</v>
      </c>
    </row>
    <row r="354" spans="1:21">
      <c r="A354" s="49" t="s">
        <v>121</v>
      </c>
      <c r="B354" s="47" t="s">
        <v>53</v>
      </c>
      <c r="C354" s="48">
        <v>56463.642399999997</v>
      </c>
      <c r="D354" s="48">
        <v>2.9999999999999997E-4</v>
      </c>
      <c r="E354" s="1">
        <f>+(C354-C$7)/C$8</f>
        <v>47755.43613643499</v>
      </c>
      <c r="F354" s="69">
        <f>ROUND(2*E354,0)/2-1</f>
        <v>47754.5</v>
      </c>
      <c r="G354" s="1">
        <f>+C354-(C$7+F354*C$8)</f>
        <v>0.33189650949498173</v>
      </c>
      <c r="K354" s="1">
        <f>G354</f>
        <v>0.33189650949498173</v>
      </c>
      <c r="O354" s="1">
        <f ca="1">+C$11+C$12*F354</f>
        <v>0.32890418832631207</v>
      </c>
      <c r="P354" s="1">
        <f>+D$11+D$12*F354+D$13*F354^2</f>
        <v>0.33110961442291115</v>
      </c>
      <c r="Q354" s="177">
        <f>+C354-15018.5</f>
        <v>41445.142399999997</v>
      </c>
      <c r="R354" s="1">
        <f>+(P354-G354)^2</f>
        <v>6.1920385444896552E-7</v>
      </c>
      <c r="S354" s="33">
        <f>S$18</f>
        <v>1</v>
      </c>
      <c r="T354" s="1">
        <f>S354*R354</f>
        <v>6.1920385444896552E-7</v>
      </c>
      <c r="U354" s="1">
        <f>+G354-P354</f>
        <v>7.868950720705814E-4</v>
      </c>
    </row>
    <row r="355" spans="1:21">
      <c r="A355" s="71" t="s">
        <v>158</v>
      </c>
      <c r="B355" s="72" t="s">
        <v>61</v>
      </c>
      <c r="C355" s="71">
        <v>56675.134200000204</v>
      </c>
      <c r="D355" s="71" t="s">
        <v>159</v>
      </c>
      <c r="E355" s="1">
        <f>+(C355-C$7)/C$8</f>
        <v>48351.962987478757</v>
      </c>
      <c r="F355" s="69">
        <f>ROUND(2*E355,0)/2-1</f>
        <v>48351</v>
      </c>
      <c r="G355" s="1">
        <f>+C355-(C$7+F355*C$8)</f>
        <v>0.34141624120820779</v>
      </c>
      <c r="K355" s="1">
        <f>G355</f>
        <v>0.34141624120820779</v>
      </c>
      <c r="O355" s="1">
        <f ca="1">+C$11+C$12*F355</f>
        <v>0.33868921598952184</v>
      </c>
      <c r="P355" s="1">
        <f>+D$11+D$12*F355+D$13*F355^2</f>
        <v>0.34020062781478133</v>
      </c>
      <c r="Q355" s="177">
        <f>+C355-15018.5</f>
        <v>41656.634200000204</v>
      </c>
      <c r="R355" s="1">
        <f>+(P355-G355)^2</f>
        <v>1.4777159222777991E-6</v>
      </c>
      <c r="S355" s="33">
        <f>S$18</f>
        <v>1</v>
      </c>
      <c r="T355" s="1">
        <f>S355*R355</f>
        <v>1.4777159222777991E-6</v>
      </c>
      <c r="U355" s="1">
        <f>+G355-P355</f>
        <v>1.2156133934264624E-3</v>
      </c>
    </row>
    <row r="356" spans="1:21">
      <c r="A356" s="49" t="s">
        <v>160</v>
      </c>
      <c r="B356" s="47" t="s">
        <v>61</v>
      </c>
      <c r="C356" s="48">
        <v>56766.6086</v>
      </c>
      <c r="D356" s="48">
        <v>2.0000000000000001E-4</v>
      </c>
      <c r="E356" s="1">
        <f>+(C356-C$7)/C$8</f>
        <v>48609.972687064947</v>
      </c>
      <c r="F356" s="69">
        <f>ROUND(2*E356,0)/2-1</f>
        <v>48609</v>
      </c>
      <c r="G356" s="1">
        <f>+C356-(C$7+F356*C$8)</f>
        <v>0.34485511900129495</v>
      </c>
      <c r="K356" s="1">
        <f>G356</f>
        <v>0.34485511900129495</v>
      </c>
      <c r="O356" s="1">
        <f ca="1">+C$11+C$12*F356</f>
        <v>0.34292146600982043</v>
      </c>
      <c r="P356" s="1">
        <f>+D$11+D$12*F356+D$13*F356^2</f>
        <v>0.34417051634045659</v>
      </c>
      <c r="Q356" s="177">
        <f>+C356-15018.5</f>
        <v>41748.1086</v>
      </c>
      <c r="R356" s="1">
        <f>+(P356-G356)^2</f>
        <v>4.6868080322696617E-7</v>
      </c>
      <c r="S356" s="33">
        <f>S$18</f>
        <v>1</v>
      </c>
      <c r="T356" s="1">
        <f>S356*R356</f>
        <v>4.6868080322696617E-7</v>
      </c>
      <c r="U356" s="1">
        <f>+G356-P356</f>
        <v>6.8460266083836263E-4</v>
      </c>
    </row>
    <row r="357" spans="1:21">
      <c r="A357" s="67" t="s">
        <v>161</v>
      </c>
      <c r="B357" s="68" t="s">
        <v>53</v>
      </c>
      <c r="C357" s="67">
        <v>57080.5651</v>
      </c>
      <c r="D357" s="67">
        <v>1E-4</v>
      </c>
      <c r="E357" s="1">
        <f>+(C357-C$7)/C$8</f>
        <v>49495.508118270976</v>
      </c>
      <c r="F357" s="69">
        <f>ROUND(2*E357,0)/2-1</f>
        <v>49494.5</v>
      </c>
      <c r="G357" s="1">
        <f>+C357-(C$7+F357*C$8)</f>
        <v>0.35741684950335184</v>
      </c>
      <c r="K357" s="1">
        <f>G357</f>
        <v>0.35741684950335184</v>
      </c>
      <c r="O357" s="1">
        <f ca="1">+C$11+C$12*F357</f>
        <v>0.35744726985855846</v>
      </c>
      <c r="P357" s="1">
        <f>+D$11+D$12*F357+D$13*F357^2</f>
        <v>0.35796953680026811</v>
      </c>
      <c r="Q357" s="177">
        <f>+C357-15018.5</f>
        <v>42062.0651</v>
      </c>
      <c r="R357" s="1">
        <f>+(P357-G357)^2</f>
        <v>3.0546324817260823E-7</v>
      </c>
      <c r="S357" s="33">
        <f>S$18</f>
        <v>1</v>
      </c>
      <c r="T357" s="1">
        <f>S357*R357</f>
        <v>3.0546324817260823E-7</v>
      </c>
      <c r="U357" s="1">
        <f>+G357-P357</f>
        <v>-5.526872969162655E-4</v>
      </c>
    </row>
    <row r="358" spans="1:21">
      <c r="A358" s="67" t="s">
        <v>161</v>
      </c>
      <c r="B358" s="68" t="s">
        <v>53</v>
      </c>
      <c r="C358" s="67">
        <v>57080.5651</v>
      </c>
      <c r="D358" s="67">
        <v>1E-4</v>
      </c>
      <c r="E358" s="1">
        <f>+(C358-C$7)/C$8</f>
        <v>49495.508118270976</v>
      </c>
      <c r="F358" s="69">
        <f>ROUND(2*E358,0)/2-1</f>
        <v>49494.5</v>
      </c>
      <c r="G358" s="1">
        <f>+C358-(C$7+F358*C$8)</f>
        <v>0.35741684950335184</v>
      </c>
      <c r="K358" s="1">
        <f>G358</f>
        <v>0.35741684950335184</v>
      </c>
      <c r="O358" s="1">
        <f ca="1">+C$11+C$12*F358</f>
        <v>0.35744726985855846</v>
      </c>
      <c r="P358" s="1">
        <f>+D$11+D$12*F358+D$13*F358^2</f>
        <v>0.35796953680026811</v>
      </c>
      <c r="Q358" s="177">
        <f>+C358-15018.5</f>
        <v>42062.0651</v>
      </c>
      <c r="R358" s="1">
        <f>+(P358-G358)^2</f>
        <v>3.0546324817260823E-7</v>
      </c>
      <c r="S358" s="33">
        <f>S$18</f>
        <v>1</v>
      </c>
      <c r="T358" s="1">
        <f>S358*R358</f>
        <v>3.0546324817260823E-7</v>
      </c>
      <c r="U358" s="1">
        <f>+G358-P358</f>
        <v>-5.526872969162655E-4</v>
      </c>
    </row>
    <row r="359" spans="1:21">
      <c r="A359" s="67" t="s">
        <v>161</v>
      </c>
      <c r="B359" s="68" t="s">
        <v>61</v>
      </c>
      <c r="C359" s="67">
        <v>57080.742400000003</v>
      </c>
      <c r="D359" s="67">
        <v>1E-4</v>
      </c>
      <c r="E359" s="1">
        <f>+(C359-C$7)/C$8</f>
        <v>49496.008204849706</v>
      </c>
      <c r="F359" s="69">
        <f>ROUND(2*E359,0)/2-1</f>
        <v>49495</v>
      </c>
      <c r="G359" s="1">
        <f>+C359-(C$7+F359*C$8)</f>
        <v>0.35744754500046838</v>
      </c>
      <c r="K359" s="1">
        <f>G359</f>
        <v>0.35744754500046838</v>
      </c>
      <c r="O359" s="1">
        <f ca="1">+C$11+C$12*F359</f>
        <v>0.35745547189348148</v>
      </c>
      <c r="P359" s="1">
        <f>+D$11+D$12*F359+D$13*F359^2</f>
        <v>0.35797740444275072</v>
      </c>
      <c r="Q359" s="177">
        <f>+C359-15018.5</f>
        <v>42062.242400000003</v>
      </c>
      <c r="R359" s="1">
        <f>+(P359-G359)^2</f>
        <v>2.8075102857575587E-7</v>
      </c>
      <c r="S359" s="33">
        <f>S$18</f>
        <v>1</v>
      </c>
      <c r="T359" s="1">
        <f>S359*R359</f>
        <v>2.8075102857575587E-7</v>
      </c>
      <c r="U359" s="1">
        <f>+G359-P359</f>
        <v>-5.2985944228234327E-4</v>
      </c>
    </row>
    <row r="360" spans="1:21">
      <c r="A360" s="67" t="s">
        <v>161</v>
      </c>
      <c r="B360" s="68" t="s">
        <v>61</v>
      </c>
      <c r="C360" s="67">
        <v>57080.742400000003</v>
      </c>
      <c r="D360" s="67">
        <v>1E-4</v>
      </c>
      <c r="E360" s="1">
        <f>+(C360-C$7)/C$8</f>
        <v>49496.008204849706</v>
      </c>
      <c r="F360" s="69">
        <f>ROUND(2*E360,0)/2-1</f>
        <v>49495</v>
      </c>
      <c r="G360" s="1">
        <f>+C360-(C$7+F360*C$8)</f>
        <v>0.35744754500046838</v>
      </c>
      <c r="K360" s="1">
        <f>G360</f>
        <v>0.35744754500046838</v>
      </c>
      <c r="O360" s="1">
        <f ca="1">+C$11+C$12*F360</f>
        <v>0.35745547189348148</v>
      </c>
      <c r="P360" s="1">
        <f>+D$11+D$12*F360+D$13*F360^2</f>
        <v>0.35797740444275072</v>
      </c>
      <c r="Q360" s="177">
        <f>+C360-15018.5</f>
        <v>42062.242400000003</v>
      </c>
      <c r="R360" s="1">
        <f>+(P360-G360)^2</f>
        <v>2.8075102857575587E-7</v>
      </c>
      <c r="S360" s="33">
        <f>S$18</f>
        <v>1</v>
      </c>
      <c r="T360" s="1">
        <f>S360*R360</f>
        <v>2.8075102857575587E-7</v>
      </c>
      <c r="U360" s="1">
        <f>+G360-P360</f>
        <v>-5.2985944228234327E-4</v>
      </c>
    </row>
    <row r="361" spans="1:21">
      <c r="A361" s="67" t="s">
        <v>161</v>
      </c>
      <c r="B361" s="68" t="s">
        <v>53</v>
      </c>
      <c r="C361" s="67">
        <v>57080.92</v>
      </c>
      <c r="D361" s="67">
        <v>2.0000000000000001E-4</v>
      </c>
      <c r="E361" s="1">
        <f>+(C361-C$7)/C$8</f>
        <v>49496.509137598601</v>
      </c>
      <c r="F361" s="69">
        <f>ROUND(2*E361,0)/2-1</f>
        <v>49495.5</v>
      </c>
      <c r="G361" s="1">
        <f>+C361-(C$7+F361*C$8)</f>
        <v>0.35777824049728224</v>
      </c>
      <c r="K361" s="1">
        <f>G361</f>
        <v>0.35777824049728224</v>
      </c>
      <c r="O361" s="1">
        <f ca="1">+C$11+C$12*F361</f>
        <v>0.35746367392840461</v>
      </c>
      <c r="P361" s="1">
        <f>+D$11+D$12*F361+D$13*F361^2</f>
        <v>0.35798527217099829</v>
      </c>
      <c r="Q361" s="177">
        <f>+C361-15018.5</f>
        <v>42062.42</v>
      </c>
      <c r="R361" s="1">
        <f>+(P361-G361)^2</f>
        <v>4.2862113921669642E-8</v>
      </c>
      <c r="S361" s="33">
        <f>S$18</f>
        <v>1</v>
      </c>
      <c r="T361" s="1">
        <f>S361*R361</f>
        <v>4.2862113921669642E-8</v>
      </c>
      <c r="U361" s="1">
        <f>+G361-P361</f>
        <v>-2.0703167371605158E-4</v>
      </c>
    </row>
    <row r="362" spans="1:21">
      <c r="A362" s="67" t="s">
        <v>161</v>
      </c>
      <c r="B362" s="68" t="s">
        <v>53</v>
      </c>
      <c r="C362" s="67">
        <v>57080.92</v>
      </c>
      <c r="D362" s="67">
        <v>2.0000000000000001E-4</v>
      </c>
      <c r="E362" s="1">
        <f>+(C362-C$7)/C$8</f>
        <v>49496.509137598601</v>
      </c>
      <c r="F362" s="69">
        <f>ROUND(2*E362,0)/2-1</f>
        <v>49495.5</v>
      </c>
      <c r="G362" s="1">
        <f>+C362-(C$7+F362*C$8)</f>
        <v>0.35777824049728224</v>
      </c>
      <c r="K362" s="1">
        <f>G362</f>
        <v>0.35777824049728224</v>
      </c>
      <c r="O362" s="1">
        <f ca="1">+C$11+C$12*F362</f>
        <v>0.35746367392840461</v>
      </c>
      <c r="P362" s="1">
        <f>+D$11+D$12*F362+D$13*F362^2</f>
        <v>0.35798527217099829</v>
      </c>
      <c r="Q362" s="177">
        <f>+C362-15018.5</f>
        <v>42062.42</v>
      </c>
      <c r="R362" s="1">
        <f>+(P362-G362)^2</f>
        <v>4.2862113921669642E-8</v>
      </c>
      <c r="S362" s="33">
        <f>S$18</f>
        <v>1</v>
      </c>
      <c r="T362" s="1">
        <f>S362*R362</f>
        <v>4.2862113921669642E-8</v>
      </c>
      <c r="U362" s="1">
        <f>+G362-P362</f>
        <v>-2.0703167371605158E-4</v>
      </c>
    </row>
    <row r="363" spans="1:21">
      <c r="A363" s="48" t="s">
        <v>162</v>
      </c>
      <c r="B363" s="47"/>
      <c r="C363" s="48">
        <v>57094.392</v>
      </c>
      <c r="D363" s="48">
        <v>1.1000000000000001E-3</v>
      </c>
      <c r="E363" s="1">
        <f>+(C363-C$7)/C$8</f>
        <v>49534.507819993167</v>
      </c>
      <c r="F363" s="69">
        <f>ROUND(2*E363,0)/2-1</f>
        <v>49533.5</v>
      </c>
      <c r="G363" s="1">
        <f>+C363-(C$7+F363*C$8)</f>
        <v>0.35731109849439235</v>
      </c>
      <c r="K363" s="1">
        <f>G363</f>
        <v>0.35731109849439235</v>
      </c>
      <c r="O363" s="1">
        <f ca="1">+C$11+C$12*F363</f>
        <v>0.35808702858255703</v>
      </c>
      <c r="P363" s="1">
        <f>+D$11+D$12*F363+D$13*F363^2</f>
        <v>0.35858347046620664</v>
      </c>
      <c r="Q363" s="177">
        <f>+C363-15018.5</f>
        <v>42075.892</v>
      </c>
      <c r="R363" s="1">
        <f>+(P363-G363)^2</f>
        <v>1.6189304346585846E-6</v>
      </c>
      <c r="S363" s="33">
        <f>S$18</f>
        <v>1</v>
      </c>
      <c r="T363" s="1">
        <f>S363*R363</f>
        <v>1.6189304346585846E-6</v>
      </c>
      <c r="U363" s="1">
        <f>+G363-P363</f>
        <v>-1.2723719718142901E-3</v>
      </c>
    </row>
    <row r="364" spans="1:21">
      <c r="A364" s="67" t="s">
        <v>163</v>
      </c>
      <c r="B364" s="68" t="s">
        <v>53</v>
      </c>
      <c r="C364" s="67">
        <v>57445.756099999999</v>
      </c>
      <c r="D364" s="67">
        <v>1E-4</v>
      </c>
      <c r="E364" s="1">
        <f>+(C364-C$7)/C$8</f>
        <v>50525.553903778069</v>
      </c>
      <c r="F364" s="69">
        <f>ROUND(2*E364,0)/2-1</f>
        <v>50524.5</v>
      </c>
      <c r="G364" s="1">
        <f>+C364-(C$7+F364*C$8)</f>
        <v>0.37364957950194366</v>
      </c>
      <c r="K364" s="1">
        <f>G364</f>
        <v>0.37364957950194366</v>
      </c>
      <c r="O364" s="1">
        <f ca="1">+C$11+C$12*F364</f>
        <v>0.37434346180006062</v>
      </c>
      <c r="P364" s="1">
        <f>+D$11+D$12*F364+D$13*F364^2</f>
        <v>0.3743587681544906</v>
      </c>
      <c r="Q364" s="177">
        <f>+C364-15018.5</f>
        <v>42427.256099999999</v>
      </c>
      <c r="R364" s="1">
        <f>+(P364-G364)^2</f>
        <v>5.029485449013339E-7</v>
      </c>
      <c r="S364" s="33">
        <f>S$18</f>
        <v>1</v>
      </c>
      <c r="T364" s="1">
        <f>S364*R364</f>
        <v>5.029485449013339E-7</v>
      </c>
      <c r="U364" s="1">
        <f>+G364-P364</f>
        <v>-7.0918865254693264E-4</v>
      </c>
    </row>
    <row r="365" spans="1:21">
      <c r="A365" s="67" t="s">
        <v>164</v>
      </c>
      <c r="B365" s="68" t="s">
        <v>61</v>
      </c>
      <c r="C365" s="67">
        <v>57712.912600000003</v>
      </c>
      <c r="D365" s="67">
        <v>2.0000000000000001E-4</v>
      </c>
      <c r="E365" s="1">
        <f>+(C365-C$7)/C$8</f>
        <v>51279.086786285668</v>
      </c>
      <c r="F365" s="69">
        <f>ROUND(2*E365,0)/2-1</f>
        <v>51278</v>
      </c>
      <c r="G365" s="1">
        <f>+C365-(C$7+F365*C$8)</f>
        <v>0.38530769800127018</v>
      </c>
      <c r="K365" s="1">
        <f>G365</f>
        <v>0.38530769800127018</v>
      </c>
      <c r="O365" s="1">
        <f ca="1">+C$11+C$12*F365</f>
        <v>0.38670392842911094</v>
      </c>
      <c r="P365" s="1">
        <f>+D$11+D$12*F365+D$13*F365^2</f>
        <v>0.38657887959394011</v>
      </c>
      <c r="Q365" s="177">
        <f>+C365-15018.5</f>
        <v>42694.412600000003</v>
      </c>
      <c r="R365" s="1">
        <f>+(P365-G365)^2</f>
        <v>1.6159026415428427E-6</v>
      </c>
      <c r="S365" s="33">
        <f>S$18</f>
        <v>1</v>
      </c>
      <c r="T365" s="1">
        <f>S365*R365</f>
        <v>1.6159026415428427E-6</v>
      </c>
      <c r="U365" s="1">
        <f>+G365-P365</f>
        <v>-1.2711815926699233E-3</v>
      </c>
    </row>
    <row r="366" spans="1:21">
      <c r="A366" s="73" t="s">
        <v>165</v>
      </c>
      <c r="B366" s="74" t="s">
        <v>53</v>
      </c>
      <c r="C366" s="73">
        <v>57817.683499999999</v>
      </c>
      <c r="D366" s="73">
        <v>1E-4</v>
      </c>
      <c r="E366" s="1">
        <f>+(C366-C$7)/C$8</f>
        <v>51574.600158709363</v>
      </c>
      <c r="F366" s="69">
        <f>ROUND(2*E366,0)/2-1</f>
        <v>51573.5</v>
      </c>
      <c r="G366" s="1">
        <f>+C366-(C$7+F366*C$8)</f>
        <v>0.39004873849626165</v>
      </c>
      <c r="K366" s="1">
        <f>G366</f>
        <v>0.39004873849626165</v>
      </c>
      <c r="O366" s="1">
        <f ca="1">+C$11+C$12*F366</f>
        <v>0.39155133106863904</v>
      </c>
      <c r="P366" s="1">
        <f>+D$11+D$12*F366+D$13*F366^2</f>
        <v>0.3914244099403959</v>
      </c>
      <c r="Q366" s="177">
        <f>+C366-15018.5</f>
        <v>42799.183499999999</v>
      </c>
      <c r="R366" s="1">
        <f>+(P366-G366)^2</f>
        <v>1.8924719222064188E-6</v>
      </c>
      <c r="S366" s="33">
        <f>S$18</f>
        <v>1</v>
      </c>
      <c r="T366" s="1">
        <f>S366*R366</f>
        <v>1.8924719222064188E-6</v>
      </c>
      <c r="U366" s="1">
        <f>+G366-P366</f>
        <v>-1.3756714441342521E-3</v>
      </c>
    </row>
    <row r="367" spans="1:21">
      <c r="A367" s="71" t="s">
        <v>166</v>
      </c>
      <c r="B367" s="72" t="s">
        <v>61</v>
      </c>
      <c r="C367" s="71">
        <v>57831.686800000003</v>
      </c>
      <c r="D367" s="71">
        <v>4.0000000000000002E-4</v>
      </c>
      <c r="E367" s="1">
        <f>+(C367-C$7)/C$8</f>
        <v>51614.097408499736</v>
      </c>
      <c r="F367" s="69">
        <f>ROUND(2*E367,0)/2-1</f>
        <v>51613</v>
      </c>
      <c r="G367" s="1">
        <f>+C367-(C$7+F367*C$8)</f>
        <v>0.38907368299987866</v>
      </c>
      <c r="K367" s="1">
        <f>G367</f>
        <v>0.38907368299987866</v>
      </c>
      <c r="O367" s="1">
        <f ca="1">+C$11+C$12*F367</f>
        <v>0.39219929182756064</v>
      </c>
      <c r="P367" s="1">
        <f>+D$11+D$12*F367+D$13*F367^2</f>
        <v>0.39207439019737755</v>
      </c>
      <c r="Q367" s="177">
        <f>+C367-15018.5</f>
        <v>42813.186800000003</v>
      </c>
      <c r="R367" s="1">
        <f>+(P367-G367)^2</f>
        <v>9.0042436851216865E-6</v>
      </c>
      <c r="S367" s="33">
        <f>S$18</f>
        <v>1</v>
      </c>
      <c r="T367" s="1">
        <f>S367*R367</f>
        <v>9.0042436851216865E-6</v>
      </c>
      <c r="U367" s="1">
        <f>+G367-P367</f>
        <v>-3.0007071974988975E-3</v>
      </c>
    </row>
    <row r="368" spans="1:21">
      <c r="A368" s="71" t="s">
        <v>167</v>
      </c>
      <c r="B368" s="75" t="s">
        <v>61</v>
      </c>
      <c r="C368" s="76">
        <v>57838.426299999999</v>
      </c>
      <c r="D368" s="76">
        <v>1E-4</v>
      </c>
      <c r="E368" s="1">
        <f>+(C368-C$7)/C$8</f>
        <v>51633.106621682484</v>
      </c>
      <c r="F368" s="69">
        <f>ROUND(2*E368,0)/2-1</f>
        <v>51632</v>
      </c>
      <c r="G368" s="1">
        <f>+C368-(C$7+F368*C$8)</f>
        <v>0.39234011199732777</v>
      </c>
      <c r="K368" s="1">
        <f>G368</f>
        <v>0.39234011199732777</v>
      </c>
      <c r="O368" s="1">
        <f ca="1">+C$11+C$12*F368</f>
        <v>0.3925109691546369</v>
      </c>
      <c r="P368" s="1">
        <f>+D$11+D$12*F368+D$13*F368^2</f>
        <v>0.39238722958417993</v>
      </c>
      <c r="Q368" s="177">
        <f>+C368-15018.5</f>
        <v>42819.926299999999</v>
      </c>
      <c r="R368" s="1">
        <f>+(P368-G368)^2</f>
        <v>2.22006699077116E-9</v>
      </c>
      <c r="S368" s="33">
        <f>S$18</f>
        <v>1</v>
      </c>
      <c r="T368" s="1">
        <f>S368*R368</f>
        <v>2.22006699077116E-9</v>
      </c>
      <c r="U368" s="1">
        <f>+G368-P368</f>
        <v>-4.7117586852163384E-5</v>
      </c>
    </row>
    <row r="369" spans="1:22">
      <c r="A369" s="71" t="s">
        <v>167</v>
      </c>
      <c r="B369" s="75" t="s">
        <v>61</v>
      </c>
      <c r="C369" s="76">
        <v>57838.602899999998</v>
      </c>
      <c r="D369" s="76">
        <v>1E-4</v>
      </c>
      <c r="E369" s="1">
        <f>+(C369-C$7)/C$8</f>
        <v>51633.604733864107</v>
      </c>
      <c r="F369" s="69">
        <f>ROUND(2*E369,0)/2-1</f>
        <v>51632.5</v>
      </c>
      <c r="G369" s="1">
        <f>+C369-(C$7+F369*C$8)</f>
        <v>0.39167080749757588</v>
      </c>
      <c r="K369" s="1">
        <f>G369</f>
        <v>0.39167080749757588</v>
      </c>
      <c r="O369" s="1">
        <f ca="1">+C$11+C$12*F369</f>
        <v>0.39251917118956003</v>
      </c>
      <c r="P369" s="1">
        <f>+D$11+D$12*F369+D$13*F369^2</f>
        <v>0.39239546387203961</v>
      </c>
      <c r="Q369" s="177">
        <f>+C369-15018.5</f>
        <v>42820.102899999998</v>
      </c>
      <c r="R369" s="1">
        <f>+(P369-G369)^2</f>
        <v>5.2512686105091482E-7</v>
      </c>
      <c r="S369" s="33">
        <f>S$18</f>
        <v>1</v>
      </c>
      <c r="T369" s="1">
        <f>S369*R369</f>
        <v>5.2512686105091482E-7</v>
      </c>
      <c r="U369" s="1">
        <f>+G369-P369</f>
        <v>-7.2465637446372799E-4</v>
      </c>
    </row>
    <row r="370" spans="1:22">
      <c r="A370" s="71" t="s">
        <v>167</v>
      </c>
      <c r="B370" s="75" t="s">
        <v>53</v>
      </c>
      <c r="C370" s="76">
        <v>57852.431600000004</v>
      </c>
      <c r="D370" s="76">
        <v>5.9999999999999995E-4</v>
      </c>
      <c r="E370" s="1">
        <f>+(C370-C$7)/C$8</f>
        <v>51672.609512607421</v>
      </c>
      <c r="F370" s="69">
        <f>ROUND(2*E370,0)/2-1</f>
        <v>51671.5</v>
      </c>
      <c r="G370" s="1">
        <f>+C370-(C$7+F370*C$8)</f>
        <v>0.39336505650135223</v>
      </c>
      <c r="K370" s="1">
        <f>G370</f>
        <v>0.39336505650135223</v>
      </c>
      <c r="O370" s="1">
        <f ca="1">+C$11+C$12*F370</f>
        <v>0.39315892991355861</v>
      </c>
      <c r="P370" s="1">
        <f>+D$11+D$12*F370+D$13*F370^2</f>
        <v>0.39303800256706101</v>
      </c>
      <c r="Q370" s="177">
        <f>+C370-15018.5</f>
        <v>42833.931600000004</v>
      </c>
      <c r="R370" s="1">
        <f>+(P370-G370)^2</f>
        <v>1.0696427593536666E-7</v>
      </c>
      <c r="S370" s="33">
        <f>S$18</f>
        <v>1</v>
      </c>
      <c r="T370" s="1">
        <f>S370*R370</f>
        <v>1.0696427593536666E-7</v>
      </c>
      <c r="U370" s="1">
        <f>+G370-P370</f>
        <v>3.2705393429122154E-4</v>
      </c>
    </row>
    <row r="371" spans="1:22">
      <c r="A371" s="81" t="s">
        <v>172</v>
      </c>
      <c r="B371" s="72" t="s">
        <v>53</v>
      </c>
      <c r="C371" s="71">
        <v>57867.49682</v>
      </c>
      <c r="D371" s="71">
        <v>5.0000000000000001E-3</v>
      </c>
      <c r="E371" s="1">
        <f>+(C371-C$7)/C$8</f>
        <v>51715.101979203624</v>
      </c>
      <c r="F371" s="69">
        <f>ROUND(2*E371,0)/2-1</f>
        <v>51714</v>
      </c>
      <c r="G371" s="1">
        <f>+C371-(C$7+F371*C$8)</f>
        <v>0.39069417399878148</v>
      </c>
      <c r="K371" s="1">
        <f>G371</f>
        <v>0.39069417399878148</v>
      </c>
      <c r="O371" s="1">
        <f ca="1">+C$11+C$12*F371</f>
        <v>0.39385610288201867</v>
      </c>
      <c r="P371" s="1">
        <f>+D$11+D$12*F371+D$13*F371^2</f>
        <v>0.39373879912816379</v>
      </c>
      <c r="Q371" s="177">
        <f>+C371-15018.5</f>
        <v>42848.99682</v>
      </c>
      <c r="R371" s="1">
        <f>+(P371-G371)^2</f>
        <v>9.269742178466222E-6</v>
      </c>
      <c r="S371" s="33">
        <f>S$18</f>
        <v>1</v>
      </c>
      <c r="T371" s="1">
        <f>S371*R371</f>
        <v>9.269742178466222E-6</v>
      </c>
      <c r="U371" s="1">
        <f>+G371-P371</f>
        <v>-3.0446251293823057E-3</v>
      </c>
    </row>
    <row r="372" spans="1:22">
      <c r="A372" s="73" t="s">
        <v>165</v>
      </c>
      <c r="B372" s="74" t="s">
        <v>53</v>
      </c>
      <c r="C372" s="73">
        <v>57878.667099999999</v>
      </c>
      <c r="D372" s="73">
        <v>1E-4</v>
      </c>
      <c r="E372" s="1">
        <f>+(C372-C$7)/C$8</f>
        <v>51746.608505478725</v>
      </c>
      <c r="F372" s="69">
        <f>ROUND(2*E372,0)/2-1</f>
        <v>51745.5</v>
      </c>
      <c r="G372" s="1">
        <f>+C372-(C$7+F372*C$8)</f>
        <v>0.39300799049669877</v>
      </c>
      <c r="K372" s="1">
        <f>G372</f>
        <v>0.39300799049669877</v>
      </c>
      <c r="O372" s="1">
        <f ca="1">+C$11+C$12*F372</f>
        <v>0.39437283108217136</v>
      </c>
      <c r="P372" s="1">
        <f>+D$11+D$12*F372+D$13*F372^2</f>
        <v>0.3942586128863545</v>
      </c>
      <c r="Q372" s="177">
        <f>+C372-15018.5</f>
        <v>42860.167099999999</v>
      </c>
      <c r="R372" s="1">
        <f>+(P372-G372)^2</f>
        <v>1.5640563615082115E-6</v>
      </c>
      <c r="S372" s="33">
        <f>S$18</f>
        <v>1</v>
      </c>
      <c r="T372" s="1">
        <f>S372*R372</f>
        <v>1.5640563615082115E-6</v>
      </c>
      <c r="U372" s="1">
        <f>+G372-P372</f>
        <v>-1.2506223896557311E-3</v>
      </c>
    </row>
    <row r="373" spans="1:22">
      <c r="A373" s="78" t="s">
        <v>168</v>
      </c>
      <c r="B373" s="79" t="s">
        <v>53</v>
      </c>
      <c r="C373" s="80">
        <v>58137.8465</v>
      </c>
      <c r="D373" s="80">
        <v>1E-4</v>
      </c>
      <c r="E373" s="1">
        <f>+(C373-C$7)/C$8</f>
        <v>52477.641440737978</v>
      </c>
      <c r="F373" s="69">
        <f>ROUND(2*E373,0)/2-1</f>
        <v>52476.5</v>
      </c>
      <c r="G373" s="1">
        <f>+C373-(C$7+F373*C$8)</f>
        <v>0.40468481149582658</v>
      </c>
      <c r="K373" s="1">
        <f>G373</f>
        <v>0.40468481149582658</v>
      </c>
      <c r="O373" s="1">
        <f ca="1">+C$11+C$12*F373</f>
        <v>0.40636420613968405</v>
      </c>
      <c r="P373" s="1">
        <f>+D$11+D$12*F373+D$13*F373^2</f>
        <v>0.40641720115961333</v>
      </c>
      <c r="Q373" s="177">
        <f>+C373-15018.5</f>
        <v>43119.3465</v>
      </c>
      <c r="R373" s="1">
        <f>+(P373-G373)^2</f>
        <v>3.0011739471951638E-6</v>
      </c>
      <c r="S373" s="33">
        <f>S$18</f>
        <v>1</v>
      </c>
      <c r="T373" s="1">
        <f>S373*R373</f>
        <v>3.0011739471951638E-6</v>
      </c>
      <c r="U373" s="1">
        <f>+G373-P373</f>
        <v>-1.7323896637867486E-3</v>
      </c>
    </row>
    <row r="374" spans="1:22">
      <c r="A374" s="78" t="s">
        <v>168</v>
      </c>
      <c r="B374" s="79" t="s">
        <v>61</v>
      </c>
      <c r="C374" s="80">
        <v>58151.852200000001</v>
      </c>
      <c r="D374" s="80">
        <v>2.0000000000000001E-4</v>
      </c>
      <c r="E374" s="1">
        <f>+(C374-C$7)/C$8</f>
        <v>52517.145459889813</v>
      </c>
      <c r="F374" s="69">
        <f>ROUND(2*E374,0)/2-1</f>
        <v>52516</v>
      </c>
      <c r="G374" s="1">
        <f>+C374-(C$7+F374*C$8)</f>
        <v>0.40610975599702215</v>
      </c>
      <c r="K374" s="1">
        <f>G374</f>
        <v>0.40610975599702215</v>
      </c>
      <c r="O374" s="1">
        <f ca="1">+C$11+C$12*F374</f>
        <v>0.40701216689860575</v>
      </c>
      <c r="P374" s="1">
        <f>+D$11+D$12*F374+D$13*F374^2</f>
        <v>0.40707941785227464</v>
      </c>
      <c r="Q374" s="177">
        <f>+C374-15018.5</f>
        <v>43133.352200000001</v>
      </c>
      <c r="R374" s="1">
        <f>+(P374-G374)^2</f>
        <v>9.402441135317018E-7</v>
      </c>
      <c r="S374" s="33">
        <f>S$18</f>
        <v>1</v>
      </c>
      <c r="T374" s="1">
        <f>S374*R374</f>
        <v>9.402441135317018E-7</v>
      </c>
      <c r="U374" s="1">
        <f>+G374-P374</f>
        <v>-9.6966185525249049E-4</v>
      </c>
    </row>
    <row r="375" spans="1:22">
      <c r="A375" s="78" t="s">
        <v>168</v>
      </c>
      <c r="B375" s="79" t="s">
        <v>61</v>
      </c>
      <c r="C375" s="80">
        <v>58174.542800000003</v>
      </c>
      <c r="D375" s="80">
        <v>1E-4</v>
      </c>
      <c r="E375" s="1">
        <f>+(C375-C$7)/C$8</f>
        <v>52581.145823810693</v>
      </c>
      <c r="F375" s="69">
        <f>ROUND(2*E375,0)/2-1</f>
        <v>52580</v>
      </c>
      <c r="G375" s="1">
        <f>+C375-(C$7+F375*C$8)</f>
        <v>0.40623878000042168</v>
      </c>
      <c r="K375" s="1">
        <f>G375</f>
        <v>0.40623878000042168</v>
      </c>
      <c r="O375" s="1">
        <f ca="1">+C$11+C$12*F375</f>
        <v>0.40806202736875741</v>
      </c>
      <c r="P375" s="1">
        <f>+D$11+D$12*F375+D$13*F375^2</f>
        <v>0.40815351275890793</v>
      </c>
      <c r="Q375" s="177">
        <f>+C375-15018.5</f>
        <v>43156.042800000003</v>
      </c>
      <c r="R375" s="1">
        <f>+(P375-G375)^2</f>
        <v>3.6662015364203577E-6</v>
      </c>
      <c r="S375" s="33">
        <f>S$18</f>
        <v>1</v>
      </c>
      <c r="T375" s="1">
        <f>S375*R375</f>
        <v>3.6662015364203577E-6</v>
      </c>
      <c r="U375" s="1">
        <f>+G375-P375</f>
        <v>-1.9147327584862484E-3</v>
      </c>
    </row>
    <row r="376" spans="1:22">
      <c r="A376" s="78" t="s">
        <v>168</v>
      </c>
      <c r="B376" s="79" t="s">
        <v>53</v>
      </c>
      <c r="C376" s="80">
        <v>58195.638599999998</v>
      </c>
      <c r="D376" s="80">
        <v>1E-4</v>
      </c>
      <c r="E376" s="1">
        <f>+(C376-C$7)/C$8</f>
        <v>52640.647947033598</v>
      </c>
      <c r="F376" s="69">
        <f>ROUND(2*E376,0)/2-1</f>
        <v>52639.5</v>
      </c>
      <c r="G376" s="1">
        <f>+C376-(C$7+F376*C$8)</f>
        <v>0.40699154449248454</v>
      </c>
      <c r="K376" s="1">
        <f>G376</f>
        <v>0.40699154449248454</v>
      </c>
      <c r="O376" s="1">
        <f ca="1">+C$11+C$12*F376</f>
        <v>0.40903806952460142</v>
      </c>
      <c r="P376" s="1">
        <f>+D$11+D$12*F376+D$13*F376^2</f>
        <v>0.40915334581274831</v>
      </c>
      <c r="Q376" s="177">
        <f>+C376-15018.5</f>
        <v>43177.138599999998</v>
      </c>
      <c r="R376" s="1">
        <f>+(P376-G376)^2</f>
        <v>4.6733849482942169E-6</v>
      </c>
      <c r="S376" s="33">
        <f>S$18</f>
        <v>1</v>
      </c>
      <c r="T376" s="1">
        <f>S376*R376</f>
        <v>4.6733849482942169E-6</v>
      </c>
      <c r="U376" s="1">
        <f>+G376-P376</f>
        <v>-2.1618013202637787E-3</v>
      </c>
    </row>
    <row r="377" spans="1:22">
      <c r="A377" s="78" t="s">
        <v>168</v>
      </c>
      <c r="B377" s="79" t="s">
        <v>53</v>
      </c>
      <c r="C377" s="80">
        <v>58195.639000000003</v>
      </c>
      <c r="D377" s="80">
        <v>2.0000000000000001E-4</v>
      </c>
      <c r="E377" s="1">
        <f>+(C377-C$7)/C$8</f>
        <v>52640.649075260524</v>
      </c>
      <c r="F377" s="69">
        <f>ROUND(2*E377,0)/2-1</f>
        <v>52639.5</v>
      </c>
      <c r="G377" s="1">
        <f>+C377-(C$7+F377*C$8)</f>
        <v>0.4073915444969316</v>
      </c>
      <c r="K377" s="1">
        <f>G377</f>
        <v>0.4073915444969316</v>
      </c>
      <c r="O377" s="1">
        <f ca="1">+C$11+C$12*F377</f>
        <v>0.40903806952460142</v>
      </c>
      <c r="P377" s="1">
        <f>+D$11+D$12*F377+D$13*F377^2</f>
        <v>0.40915334581274831</v>
      </c>
      <c r="Q377" s="177">
        <f>+C377-15018.5</f>
        <v>43177.139000000003</v>
      </c>
      <c r="R377" s="1">
        <f>+(P377-G377)^2</f>
        <v>3.1039438764135028E-6</v>
      </c>
      <c r="S377" s="33">
        <f>S$18</f>
        <v>1</v>
      </c>
      <c r="T377" s="1">
        <f>S377*R377</f>
        <v>3.1039438764135028E-6</v>
      </c>
      <c r="U377" s="1">
        <f>+G377-P377</f>
        <v>-1.7618013158167134E-3</v>
      </c>
    </row>
    <row r="378" spans="1:22">
      <c r="A378" s="78" t="s">
        <v>168</v>
      </c>
      <c r="B378" s="79" t="s">
        <v>53</v>
      </c>
      <c r="C378" s="80">
        <v>58195.639199999998</v>
      </c>
      <c r="D378" s="80">
        <v>1E-4</v>
      </c>
      <c r="E378" s="1">
        <f>+(C378-C$7)/C$8</f>
        <v>52640.649639373965</v>
      </c>
      <c r="F378" s="69">
        <f>ROUND(2*E378,0)/2-1</f>
        <v>52639.5</v>
      </c>
      <c r="G378" s="1">
        <f>+C378-(C$7+F378*C$8)</f>
        <v>0.40759154449187918</v>
      </c>
      <c r="K378" s="1">
        <f>G378</f>
        <v>0.40759154449187918</v>
      </c>
      <c r="O378" s="1">
        <f ca="1">+C$11+C$12*F378</f>
        <v>0.40903806952460142</v>
      </c>
      <c r="P378" s="1">
        <f>+D$11+D$12*F378+D$13*F378^2</f>
        <v>0.40915334581274831</v>
      </c>
      <c r="Q378" s="177">
        <f>+C378-15018.5</f>
        <v>43177.139199999998</v>
      </c>
      <c r="R378" s="1">
        <f>+(P378-G378)^2</f>
        <v>2.4392233658685851E-6</v>
      </c>
      <c r="S378" s="33">
        <f>S$18</f>
        <v>1</v>
      </c>
      <c r="T378" s="1">
        <f>S378*R378</f>
        <v>2.4392233658685851E-6</v>
      </c>
      <c r="U378" s="1">
        <f>+G378-P378</f>
        <v>-1.5618013208691384E-3</v>
      </c>
    </row>
    <row r="379" spans="1:22">
      <c r="A379" s="78" t="s">
        <v>168</v>
      </c>
      <c r="B379" s="79" t="s">
        <v>53</v>
      </c>
      <c r="C379" s="80">
        <v>58195.639199999998</v>
      </c>
      <c r="D379" s="80">
        <v>2.9999999999999997E-4</v>
      </c>
      <c r="E379" s="1">
        <f>+(C379-C$7)/C$8</f>
        <v>52640.649639373965</v>
      </c>
      <c r="F379" s="69">
        <f>ROUND(2*E379,0)/2-1</f>
        <v>52639.5</v>
      </c>
      <c r="G379" s="1">
        <f>+C379-(C$7+F379*C$8)</f>
        <v>0.40759154449187918</v>
      </c>
      <c r="K379" s="1">
        <f>G379</f>
        <v>0.40759154449187918</v>
      </c>
      <c r="O379" s="1">
        <f ca="1">+C$11+C$12*F379</f>
        <v>0.40903806952460142</v>
      </c>
      <c r="P379" s="1">
        <f>+D$11+D$12*F379+D$13*F379^2</f>
        <v>0.40915334581274831</v>
      </c>
      <c r="Q379" s="177">
        <f>+C379-15018.5</f>
        <v>43177.139199999998</v>
      </c>
      <c r="R379" s="1">
        <f>+(P379-G379)^2</f>
        <v>2.4392233658685851E-6</v>
      </c>
      <c r="S379" s="33">
        <f>S$18</f>
        <v>1</v>
      </c>
      <c r="T379" s="1">
        <f>S379*R379</f>
        <v>2.4392233658685851E-6</v>
      </c>
      <c r="U379" s="1">
        <f>+G379-P379</f>
        <v>-1.5618013208691384E-3</v>
      </c>
    </row>
    <row r="380" spans="1:22">
      <c r="A380" s="175" t="s">
        <v>1353</v>
      </c>
      <c r="B380" s="47"/>
      <c r="C380" s="77">
        <v>58199.716699999997</v>
      </c>
      <c r="D380" s="77">
        <v>2.9999999999999997E-4</v>
      </c>
      <c r="E380" s="1">
        <f>+(C380-C$7)/C$8</f>
        <v>52652.150502457676</v>
      </c>
      <c r="F380" s="69">
        <f>ROUND(2*E380,0)/2-1</f>
        <v>52651</v>
      </c>
      <c r="G380" s="1">
        <f>+C380-(C$7+F380*C$8)</f>
        <v>0.40789754100114806</v>
      </c>
      <c r="K380" s="1">
        <f>G380</f>
        <v>0.40789754100114806</v>
      </c>
      <c r="O380" s="1">
        <f ca="1">+C$11+C$12*F380</f>
        <v>0.40922671632783181</v>
      </c>
      <c r="P380" s="1">
        <f>+D$11+D$12*F380+D$13*F380^2</f>
        <v>0.4093467309110137</v>
      </c>
      <c r="Q380" s="177">
        <f>+C380-15018.5</f>
        <v>43181.216699999997</v>
      </c>
      <c r="R380" s="1">
        <f>+(P380-G380)^2</f>
        <v>2.1001513948563955E-6</v>
      </c>
      <c r="S380" s="33">
        <f>S$18</f>
        <v>1</v>
      </c>
      <c r="T380" s="1">
        <f>S380*R380</f>
        <v>2.1001513948563955E-6</v>
      </c>
      <c r="U380" s="1">
        <f>+G380-P380</f>
        <v>-1.4491899098656447E-3</v>
      </c>
    </row>
    <row r="381" spans="1:22">
      <c r="A381" s="178" t="s">
        <v>1356</v>
      </c>
      <c r="B381" s="179" t="s">
        <v>61</v>
      </c>
      <c r="C381" s="180">
        <v>58199.716699999997</v>
      </c>
      <c r="D381" s="178">
        <v>2.9999999999999997E-4</v>
      </c>
      <c r="E381" s="1">
        <f>+(C381-C$7)/C$8</f>
        <v>52652.150502457676</v>
      </c>
      <c r="F381" s="174">
        <f>ROUND(2*E381,0)/2-1.5</f>
        <v>52650.5</v>
      </c>
      <c r="O381" s="1">
        <f ca="1">+C$11+C$12*F381</f>
        <v>0.40921851429290867</v>
      </c>
      <c r="P381" s="1">
        <f>+D$11+D$12*F381+D$13*F381^2</f>
        <v>0.40933832191984798</v>
      </c>
      <c r="Q381" s="177">
        <f>+C381-15018.5</f>
        <v>43181.216699999997</v>
      </c>
      <c r="R381" s="1">
        <f>+(P381-V381)^2</f>
        <v>3.0915669701736804E-2</v>
      </c>
      <c r="S381" s="33">
        <f>S$18</f>
        <v>1</v>
      </c>
      <c r="T381" s="1">
        <f>S381*R381</f>
        <v>3.0915669701736804E-2</v>
      </c>
      <c r="U381" s="1">
        <f>+V381-P381</f>
        <v>0.17582852357264678</v>
      </c>
      <c r="V381" s="1">
        <f>+C381-(C$7+F381*C$8)</f>
        <v>0.58516684549249476</v>
      </c>
    </row>
    <row r="382" spans="1:22">
      <c r="A382" s="78" t="s">
        <v>168</v>
      </c>
      <c r="B382" s="79" t="s">
        <v>61</v>
      </c>
      <c r="C382" s="80">
        <v>58237.653599999998</v>
      </c>
      <c r="D382" s="80">
        <v>2.0000000000000001E-4</v>
      </c>
      <c r="E382" s="1">
        <f>+(C382-C$7)/C$8</f>
        <v>52759.154081297806</v>
      </c>
      <c r="F382" s="69">
        <f>ROUND(2*E382,0)/2-1</f>
        <v>52758</v>
      </c>
      <c r="G382" s="1">
        <f>+C382-(C$7+F382*C$8)</f>
        <v>0.40916637799819</v>
      </c>
      <c r="K382" s="1">
        <f>G382</f>
        <v>0.40916637799819</v>
      </c>
      <c r="O382" s="1">
        <f ca="1">+C$11+C$12*F382</f>
        <v>0.41098195180136643</v>
      </c>
      <c r="P382" s="1">
        <f>+D$11+D$12*F382+D$13*F382^2</f>
        <v>0.41114822804430406</v>
      </c>
      <c r="Q382" s="177">
        <f>+C382-15018.5</f>
        <v>43219.153599999998</v>
      </c>
      <c r="R382" s="1">
        <f>+(P382-G382)^2</f>
        <v>3.9277296052823189E-6</v>
      </c>
      <c r="S382" s="33">
        <f>S$18</f>
        <v>1</v>
      </c>
      <c r="T382" s="1">
        <f>S382*R382</f>
        <v>3.9277296052823189E-6</v>
      </c>
      <c r="U382" s="1">
        <f>+G382-P382</f>
        <v>-1.9818500461140642E-3</v>
      </c>
    </row>
    <row r="383" spans="1:22">
      <c r="A383" s="78" t="s">
        <v>168</v>
      </c>
      <c r="B383" s="79" t="s">
        <v>53</v>
      </c>
      <c r="C383" s="80">
        <v>58258.750099999997</v>
      </c>
      <c r="D383" s="80">
        <v>1E-4</v>
      </c>
      <c r="E383" s="1">
        <f>+(C383-C$7)/C$8</f>
        <v>52818.658178917816</v>
      </c>
      <c r="F383" s="69">
        <f>ROUND(2*E383,0)/2-1</f>
        <v>52817.5</v>
      </c>
      <c r="G383" s="1">
        <f>+C383-(C$7+F383*C$8)</f>
        <v>0.41061914249439724</v>
      </c>
      <c r="K383" s="1">
        <f>G383</f>
        <v>0.41061914249439724</v>
      </c>
      <c r="O383" s="1">
        <f ca="1">+C$11+C$12*F383</f>
        <v>0.41195799395721056</v>
      </c>
      <c r="P383" s="1">
        <f>+D$11+D$12*F383+D$13*F383^2</f>
        <v>0.41215169444662514</v>
      </c>
      <c r="Q383" s="177">
        <f>+C383-15018.5</f>
        <v>43240.250099999997</v>
      </c>
      <c r="R383" s="1">
        <f>+(P383-G383)^2</f>
        <v>2.3487154862775499E-6</v>
      </c>
      <c r="S383" s="33">
        <f>S$18</f>
        <v>1</v>
      </c>
      <c r="T383" s="1">
        <f>S383*R383</f>
        <v>2.3487154862775499E-6</v>
      </c>
      <c r="U383" s="1">
        <f>+G383-P383</f>
        <v>-1.5325519522279007E-3</v>
      </c>
    </row>
    <row r="384" spans="1:22">
      <c r="A384" s="78" t="s">
        <v>168</v>
      </c>
      <c r="B384" s="79" t="s">
        <v>53</v>
      </c>
      <c r="C384" s="80">
        <v>58280.732799999998</v>
      </c>
      <c r="D384" s="80">
        <v>2.9999999999999997E-4</v>
      </c>
      <c r="E384" s="1">
        <f>+(C384-C$7)/C$8</f>
        <v>52880.661863261266</v>
      </c>
      <c r="F384" s="69">
        <f>ROUND(2*E384,0)/2-1</f>
        <v>52879.5</v>
      </c>
      <c r="G384" s="1">
        <f>+C384-(C$7+F384*C$8)</f>
        <v>0.41192538449831773</v>
      </c>
      <c r="K384" s="1">
        <f>G384</f>
        <v>0.41192538449831773</v>
      </c>
      <c r="O384" s="1">
        <f ca="1">+C$11+C$12*F384</f>
        <v>0.4129750462876699</v>
      </c>
      <c r="P384" s="1">
        <f>+D$11+D$12*F384+D$13*F384^2</f>
        <v>0.41319861543832259</v>
      </c>
      <c r="Q384" s="177">
        <f>+C384-15018.5</f>
        <v>43262.232799999998</v>
      </c>
      <c r="R384" s="1">
        <f>+(P384-G384)^2</f>
        <v>1.6211170265856741E-6</v>
      </c>
      <c r="S384" s="33">
        <f>S$18</f>
        <v>1</v>
      </c>
      <c r="T384" s="1">
        <f>S384*R384</f>
        <v>1.6211170265856741E-6</v>
      </c>
      <c r="U384" s="1">
        <f>+G384-P384</f>
        <v>-1.2732309400048658E-3</v>
      </c>
    </row>
    <row r="385" spans="1:22">
      <c r="A385" s="71" t="s">
        <v>166</v>
      </c>
      <c r="B385" s="72" t="s">
        <v>61</v>
      </c>
      <c r="C385" s="71">
        <v>58463.860999999997</v>
      </c>
      <c r="D385" s="71">
        <v>1E-4</v>
      </c>
      <c r="E385" s="1">
        <f>+(C385-C$7)/C$8</f>
        <v>53397.187272204807</v>
      </c>
      <c r="F385" s="69">
        <f>ROUND(2*E385,0)/2-1</f>
        <v>53396</v>
      </c>
      <c r="G385" s="1">
        <f>+C385-(C$7+F385*C$8)</f>
        <v>0.42093383599421941</v>
      </c>
      <c r="K385" s="1">
        <f>G385</f>
        <v>0.42093383599421941</v>
      </c>
      <c r="O385" s="1">
        <f ca="1">+C$11+C$12*F385</f>
        <v>0.4214477483631901</v>
      </c>
      <c r="P385" s="1">
        <f>+D$11+D$12*F385+D$13*F385^2</f>
        <v>0.42197139508158471</v>
      </c>
      <c r="Q385" s="177">
        <f>+C385-15018.5</f>
        <v>43445.360999999997</v>
      </c>
      <c r="R385" s="1">
        <f>+(P385-G385)^2</f>
        <v>1.0765288597743202E-6</v>
      </c>
      <c r="S385" s="33">
        <f>S$18</f>
        <v>1</v>
      </c>
      <c r="T385" s="1">
        <f>S385*R385</f>
        <v>1.0765288597743202E-6</v>
      </c>
      <c r="U385" s="1">
        <f>+G385-P385</f>
        <v>-1.0375590873653029E-3</v>
      </c>
    </row>
    <row r="386" spans="1:22">
      <c r="A386" s="71" t="s">
        <v>166</v>
      </c>
      <c r="B386" s="72" t="s">
        <v>53</v>
      </c>
      <c r="C386" s="71">
        <v>58504.8125</v>
      </c>
      <c r="D386" s="71">
        <v>2.0000000000000001E-4</v>
      </c>
      <c r="E386" s="1">
        <f>+(C386-C$7)/C$8</f>
        <v>53512.693733166867</v>
      </c>
      <c r="F386" s="69">
        <f>ROUND(2*E386,0)/2-1</f>
        <v>53511.5</v>
      </c>
      <c r="G386" s="1">
        <f>+C386-(C$7+F386*C$8)</f>
        <v>0.42322449649509508</v>
      </c>
      <c r="K386" s="1">
        <f>G386</f>
        <v>0.42322449649509508</v>
      </c>
      <c r="O386" s="1">
        <f ca="1">+C$11+C$12*F386</f>
        <v>0.42334241843041687</v>
      </c>
      <c r="P386" s="1">
        <f>+D$11+D$12*F386+D$13*F386^2</f>
        <v>0.42394568965532647</v>
      </c>
      <c r="Q386" s="177">
        <f>+C386-15018.5</f>
        <v>43486.3125</v>
      </c>
      <c r="R386" s="1">
        <f>+(P386-G386)^2</f>
        <v>5.2011957436454304E-7</v>
      </c>
      <c r="S386" s="33">
        <f>S$18</f>
        <v>1</v>
      </c>
      <c r="T386" s="1">
        <f>S386*R386</f>
        <v>5.2011957436454304E-7</v>
      </c>
      <c r="U386" s="1">
        <f>+G386-P386</f>
        <v>-7.2119316023139257E-4</v>
      </c>
    </row>
    <row r="387" spans="1:22">
      <c r="A387" s="78" t="s">
        <v>169</v>
      </c>
      <c r="B387" s="79" t="s">
        <v>53</v>
      </c>
      <c r="C387" s="80">
        <v>58546.648999999998</v>
      </c>
      <c r="D387" s="80">
        <v>2.0000000000000001E-4</v>
      </c>
      <c r="E387" s="1">
        <f>+(C387-C$7)/C$8</f>
        <v>53630.69639617161</v>
      </c>
      <c r="F387" s="69">
        <f>ROUND(2*E387,0)/2-1</f>
        <v>53629.5</v>
      </c>
      <c r="G387" s="1">
        <f>+C387-(C$7+F387*C$8)</f>
        <v>0.42416863449761877</v>
      </c>
      <c r="K387" s="1">
        <f>G387</f>
        <v>0.42416863449761877</v>
      </c>
      <c r="O387" s="1">
        <f ca="1">+C$11+C$12*F387</f>
        <v>0.42527809867225885</v>
      </c>
      <c r="P387" s="1">
        <f>+D$11+D$12*F387+D$13*F387^2</f>
        <v>0.42596744404396741</v>
      </c>
      <c r="Q387" s="177">
        <f>+C387-15018.5</f>
        <v>43528.148999999998</v>
      </c>
      <c r="R387" s="1">
        <f>+(P387-G387)^2</f>
        <v>3.2357157840350192E-6</v>
      </c>
      <c r="S387" s="33">
        <f>S$18</f>
        <v>1</v>
      </c>
      <c r="T387" s="1">
        <f>S387*R387</f>
        <v>3.2357157840350192E-6</v>
      </c>
      <c r="U387" s="1">
        <f>+G387-P387</f>
        <v>-1.7988095463486453E-3</v>
      </c>
    </row>
    <row r="388" spans="1:22">
      <c r="A388" s="78" t="s">
        <v>169</v>
      </c>
      <c r="B388" s="79" t="s">
        <v>61</v>
      </c>
      <c r="C388" s="80">
        <v>58546.827400000002</v>
      </c>
      <c r="D388" s="80">
        <v>1E-4</v>
      </c>
      <c r="E388" s="1">
        <f>+(C388-C$7)/C$8</f>
        <v>53631.199585374357</v>
      </c>
      <c r="F388" s="69">
        <f>ROUND(2*E388,0)/2-1</f>
        <v>53630</v>
      </c>
      <c r="G388" s="1">
        <f>+C388-(C$7+F388*C$8)</f>
        <v>0.4252993299960508</v>
      </c>
      <c r="K388" s="1">
        <f>G388</f>
        <v>0.4252993299960508</v>
      </c>
      <c r="O388" s="1">
        <f ca="1">+C$11+C$12*F388</f>
        <v>0.42528630070718187</v>
      </c>
      <c r="P388" s="1">
        <f>+D$11+D$12*F388+D$13*F388^2</f>
        <v>0.42597602096300408</v>
      </c>
      <c r="Q388" s="177">
        <f>+C388-15018.5</f>
        <v>43528.327400000002</v>
      </c>
      <c r="R388" s="1">
        <f>+(P388-G388)^2</f>
        <v>4.5791066475615836E-7</v>
      </c>
      <c r="S388" s="33">
        <f>S$18</f>
        <v>1</v>
      </c>
      <c r="T388" s="1">
        <f>S388*R388</f>
        <v>4.5791066475615836E-7</v>
      </c>
      <c r="U388" s="1">
        <f>+G388-P388</f>
        <v>-6.7669096695327502E-4</v>
      </c>
    </row>
    <row r="389" spans="1:22">
      <c r="A389" s="78" t="s">
        <v>169</v>
      </c>
      <c r="B389" s="79" t="s">
        <v>53</v>
      </c>
      <c r="C389" s="80">
        <v>58564.377099999998</v>
      </c>
      <c r="D389" s="80">
        <v>1E-4</v>
      </c>
      <c r="E389" s="1">
        <f>+(C389-C$7)/C$8</f>
        <v>53680.699694966075</v>
      </c>
      <c r="F389" s="69">
        <f>ROUND(2*E389,0)/2-1</f>
        <v>53679.5</v>
      </c>
      <c r="G389" s="1">
        <f>+C389-(C$7+F389*C$8)</f>
        <v>0.42533818449737737</v>
      </c>
      <c r="K389" s="1">
        <f>G389</f>
        <v>0.42533818449737737</v>
      </c>
      <c r="O389" s="1">
        <f ca="1">+C$11+C$12*F389</f>
        <v>0.42609830216456479</v>
      </c>
      <c r="P389" s="1">
        <f>+D$11+D$12*F389+D$13*F389^2</f>
        <v>0.42682556048438286</v>
      </c>
      <c r="Q389" s="177">
        <f>+C389-15018.5</f>
        <v>43545.877099999998</v>
      </c>
      <c r="R389" s="1">
        <f>+(P389-G389)^2</f>
        <v>2.2122873267205565E-6</v>
      </c>
      <c r="S389" s="33">
        <f>S$18</f>
        <v>1</v>
      </c>
      <c r="T389" s="1">
        <f>S389*R389</f>
        <v>2.2122873267205565E-6</v>
      </c>
      <c r="U389" s="1">
        <f>+G389-P389</f>
        <v>-1.4873759870054903E-3</v>
      </c>
    </row>
    <row r="390" spans="1:22">
      <c r="A390" s="78" t="s">
        <v>169</v>
      </c>
      <c r="B390" s="79" t="s">
        <v>61</v>
      </c>
      <c r="C390" s="80">
        <v>58576.609700000001</v>
      </c>
      <c r="D390" s="80">
        <v>1E-4</v>
      </c>
      <c r="E390" s="1">
        <f>+(C390-C$7)/C$8</f>
        <v>53715.202566273962</v>
      </c>
      <c r="F390" s="69">
        <f>ROUND(2*E390,0)/2-1</f>
        <v>53714</v>
      </c>
      <c r="G390" s="1">
        <f>+C390-(C$7+F390*C$8)</f>
        <v>0.42635617400082992</v>
      </c>
      <c r="K390" s="1">
        <f>G390</f>
        <v>0.42635617400082992</v>
      </c>
      <c r="O390" s="1">
        <f ca="1">+C$11+C$12*F390</f>
        <v>0.42666424257425584</v>
      </c>
      <c r="P390" s="1">
        <f>+D$11+D$12*F390+D$13*F390^2</f>
        <v>0.42741816088110479</v>
      </c>
      <c r="Q390" s="177">
        <f>+C390-15018.5</f>
        <v>43558.109700000001</v>
      </c>
      <c r="R390" s="1">
        <f>+(P390-G390)^2</f>
        <v>1.1278161338759464E-6</v>
      </c>
      <c r="S390" s="33">
        <f>S$18</f>
        <v>1</v>
      </c>
      <c r="T390" s="1">
        <f>S390*R390</f>
        <v>1.1278161338759464E-6</v>
      </c>
      <c r="U390" s="1">
        <f>+G390-P390</f>
        <v>-1.0619868802748678E-3</v>
      </c>
    </row>
    <row r="391" spans="1:22">
      <c r="A391" s="81" t="s">
        <v>170</v>
      </c>
      <c r="B391" s="72" t="s">
        <v>61</v>
      </c>
      <c r="C391" s="71">
        <v>58813.8076</v>
      </c>
      <c r="D391" s="71">
        <v>2.0000000000000001E-4</v>
      </c>
      <c r="E391" s="1">
        <f>+(C391-C$7)/C$8</f>
        <v>54384.235201870491</v>
      </c>
      <c r="F391" s="69">
        <f>ROUND(2*E391,0)/2-1</f>
        <v>54383</v>
      </c>
      <c r="G391" s="1">
        <f>+C391-(C$7+F391*C$8)</f>
        <v>0.43792675300210249</v>
      </c>
      <c r="K391" s="1">
        <f>G391</f>
        <v>0.43792675300210249</v>
      </c>
      <c r="O391" s="1">
        <f ca="1">+C$11+C$12*F391</f>
        <v>0.43763856530130918</v>
      </c>
      <c r="P391" s="1">
        <f>+D$11+D$12*F391+D$13*F391^2</f>
        <v>0.4389901846675377</v>
      </c>
      <c r="Q391" s="177">
        <f>+C391-15018.5</f>
        <v>43795.3076</v>
      </c>
      <c r="R391" s="1">
        <f>+(P391-G391)^2</f>
        <v>1.1308869070503056E-6</v>
      </c>
      <c r="S391" s="33">
        <f>S$18</f>
        <v>1</v>
      </c>
      <c r="T391" s="1">
        <f>S391*R391</f>
        <v>1.1308869070503056E-6</v>
      </c>
      <c r="U391" s="1">
        <f>+G391-P391</f>
        <v>-1.0634316654352105E-3</v>
      </c>
    </row>
    <row r="392" spans="1:22">
      <c r="A392" s="81" t="s">
        <v>171</v>
      </c>
      <c r="B392" s="72" t="s">
        <v>61</v>
      </c>
      <c r="C392" s="71">
        <v>58911.664599999996</v>
      </c>
      <c r="D392" s="71">
        <v>2.0000000000000001E-4</v>
      </c>
      <c r="E392" s="1">
        <f>+(C392-C$7)/C$8</f>
        <v>54660.247454177821</v>
      </c>
      <c r="F392" s="69">
        <f>ROUND(2*E392,0)/2-1</f>
        <v>54659</v>
      </c>
      <c r="G392" s="1">
        <f>+C392-(C$7+F392*C$8)</f>
        <v>0.44227066899475176</v>
      </c>
      <c r="K392" s="1">
        <f>G392</f>
        <v>0.44227066899475176</v>
      </c>
      <c r="O392" s="1">
        <f ca="1">+C$11+C$12*F392</f>
        <v>0.44216608857883788</v>
      </c>
      <c r="P392" s="1">
        <f>+D$11+D$12*F392+D$13*F392^2</f>
        <v>0.44380903159033797</v>
      </c>
      <c r="Q392" s="177">
        <f>+C392-15018.5</f>
        <v>43893.164599999996</v>
      </c>
      <c r="R392" s="1">
        <f>+(P392-G392)^2</f>
        <v>2.3665594754987313E-6</v>
      </c>
      <c r="S392" s="33">
        <f>S$18</f>
        <v>1</v>
      </c>
      <c r="T392" s="1">
        <f>S392*R392</f>
        <v>2.3665594754987313E-6</v>
      </c>
      <c r="U392" s="1">
        <f>+G392-P392</f>
        <v>-1.5383625955862068E-3</v>
      </c>
    </row>
    <row r="393" spans="1:22">
      <c r="A393" s="81" t="s">
        <v>171</v>
      </c>
      <c r="B393" s="72" t="s">
        <v>61</v>
      </c>
      <c r="C393" s="71">
        <v>58933.645799999998</v>
      </c>
      <c r="D393" s="71">
        <v>5.0000000000000001E-4</v>
      </c>
      <c r="E393" s="1">
        <f>+(C393-C$7)/C$8</f>
        <v>54722.246907670349</v>
      </c>
      <c r="F393" s="69">
        <f>ROUND(2*E393,0)/2-1</f>
        <v>54721</v>
      </c>
      <c r="G393" s="1">
        <f>+C393-(C$7+F393*C$8)</f>
        <v>0.44207691100018565</v>
      </c>
      <c r="K393" s="1">
        <f>G393</f>
        <v>0.44207691100018565</v>
      </c>
      <c r="O393" s="1">
        <f ca="1">+C$11+C$12*F393</f>
        <v>0.44318314090929722</v>
      </c>
      <c r="P393" s="1">
        <f>+D$11+D$12*F393+D$13*F393^2</f>
        <v>0.44489512077163851</v>
      </c>
      <c r="Q393" s="177">
        <f>+C393-15018.5</f>
        <v>43915.145799999998</v>
      </c>
      <c r="R393" s="1">
        <f>+(P393-G393)^2</f>
        <v>7.9423063159123929E-6</v>
      </c>
      <c r="S393" s="33">
        <f>S$18</f>
        <v>1</v>
      </c>
      <c r="T393" s="1">
        <f>S393*R393</f>
        <v>7.9423063159123929E-6</v>
      </c>
      <c r="U393" s="1">
        <f>+G393-P393</f>
        <v>-2.818209771452862E-3</v>
      </c>
    </row>
    <row r="394" spans="1:22">
      <c r="A394" s="81" t="s">
        <v>171</v>
      </c>
      <c r="B394" s="72" t="s">
        <v>53</v>
      </c>
      <c r="C394" s="71">
        <v>58988.425000000003</v>
      </c>
      <c r="D394" s="71">
        <v>1E-4</v>
      </c>
      <c r="E394" s="1">
        <f>+(C394-C$7)/C$8</f>
        <v>54876.75532680843</v>
      </c>
      <c r="F394" s="174">
        <f>ROUND(2*E394,0)/2-1.5</f>
        <v>54875.5</v>
      </c>
      <c r="G394" s="1">
        <f>+C394-(C$7+F394*C$8)</f>
        <v>0.44506182050099596</v>
      </c>
      <c r="K394" s="1">
        <f>G394</f>
        <v>0.44506182050099596</v>
      </c>
      <c r="O394" s="1">
        <f ca="1">+C$11+C$12*F394</f>
        <v>0.44571756970052256</v>
      </c>
      <c r="P394" s="1">
        <f>+D$11+D$12*F394+D$13*F394^2</f>
        <v>0.44760732249105484</v>
      </c>
      <c r="Q394" s="177">
        <f>+C394-15018.5</f>
        <v>43969.925000000003</v>
      </c>
      <c r="R394" s="1">
        <f>+(P394-G394)^2</f>
        <v>6.479580381393687E-6</v>
      </c>
      <c r="S394" s="33">
        <f>S$18</f>
        <v>1</v>
      </c>
      <c r="T394" s="1">
        <f>S394*R394</f>
        <v>6.479580381393687E-6</v>
      </c>
      <c r="U394" s="1">
        <f>+G394-P394</f>
        <v>-2.5455019900588738E-3</v>
      </c>
    </row>
    <row r="395" spans="1:22">
      <c r="A395" s="81" t="s">
        <v>171</v>
      </c>
      <c r="B395" s="72" t="s">
        <v>53</v>
      </c>
      <c r="C395" s="71">
        <v>58998.708700000003</v>
      </c>
      <c r="D395" s="71">
        <v>4.0000000000000002E-4</v>
      </c>
      <c r="E395" s="1">
        <f>+(C395-C$7)/C$8</f>
        <v>54905.761194544546</v>
      </c>
      <c r="F395" s="174">
        <f>ROUND(2*E395,0)/2-1.5</f>
        <v>54904.5</v>
      </c>
      <c r="G395" s="1">
        <f>+C395-(C$7+F395*C$8)</f>
        <v>0.44714215950079961</v>
      </c>
      <c r="K395" s="1">
        <f>G395</f>
        <v>0.44714215950079961</v>
      </c>
      <c r="O395" s="1">
        <f ca="1">+C$11+C$12*F395</f>
        <v>0.44619328772606004</v>
      </c>
      <c r="P395" s="1">
        <f>+D$11+D$12*F395+D$13*F395^2</f>
        <v>0.44811732169483576</v>
      </c>
      <c r="Q395" s="177">
        <f>+C395-15018.5</f>
        <v>43980.208700000003</v>
      </c>
      <c r="R395" s="1">
        <f>+(P395-G395)^2</f>
        <v>9.5094130467739764E-7</v>
      </c>
      <c r="S395" s="33">
        <f>S$18</f>
        <v>1</v>
      </c>
      <c r="T395" s="1">
        <f>S395*R395</f>
        <v>9.5094130467739764E-7</v>
      </c>
      <c r="U395" s="1">
        <f>+G395-P395</f>
        <v>-9.751621940361499E-4</v>
      </c>
    </row>
    <row r="396" spans="1:22">
      <c r="A396" s="178" t="s">
        <v>1357</v>
      </c>
      <c r="B396" s="179" t="s">
        <v>61</v>
      </c>
      <c r="C396" s="180">
        <v>59245.123900000006</v>
      </c>
      <c r="D396" s="178" t="s">
        <v>159</v>
      </c>
      <c r="E396" s="1">
        <f>+(C396-C$7)/C$8</f>
        <v>55600.79184492994</v>
      </c>
      <c r="F396" s="174">
        <f>ROUND(2*E396,0)/2-1.5</f>
        <v>55599.5</v>
      </c>
      <c r="G396" s="1">
        <f>+C396-(C$7+F396*C$8)</f>
        <v>0.45800890450482257</v>
      </c>
      <c r="K396" s="1">
        <f>G396</f>
        <v>0.45800890450482257</v>
      </c>
      <c r="O396" s="1">
        <f ca="1">+C$11+C$12*F396</f>
        <v>0.45759411626911251</v>
      </c>
      <c r="P396" s="1">
        <f>+D$11+D$12*F396+D$13*F396^2</f>
        <v>0.46042602687202877</v>
      </c>
      <c r="Q396" s="177">
        <f>+C396-15018.5</f>
        <v>44226.623900000006</v>
      </c>
      <c r="R396" s="1">
        <f>+(P396-G396)^2</f>
        <v>5.8424805380485213E-6</v>
      </c>
      <c r="S396" s="33">
        <f>S$18</f>
        <v>1</v>
      </c>
      <c r="T396" s="1">
        <f>S396*R396</f>
        <v>5.8424805380485213E-6</v>
      </c>
      <c r="U396" s="1">
        <f>+G396-P396</f>
        <v>-2.4171223672062037E-3</v>
      </c>
    </row>
    <row r="397" spans="1:22">
      <c r="A397" s="178" t="s">
        <v>1357</v>
      </c>
      <c r="B397" s="179" t="s">
        <v>61</v>
      </c>
      <c r="C397" s="180">
        <v>59245.302199999802</v>
      </c>
      <c r="D397" s="178" t="s">
        <v>159</v>
      </c>
      <c r="E397" s="1">
        <f>+(C397-C$7)/C$8</f>
        <v>55601.294752075366</v>
      </c>
      <c r="F397" s="174">
        <f>ROUND(2*E397,0)/2-1.5</f>
        <v>55600</v>
      </c>
      <c r="G397" s="1">
        <f>+C397-(C$7+F397*C$8)</f>
        <v>0.459039599802054</v>
      </c>
      <c r="K397" s="1">
        <f>G397</f>
        <v>0.459039599802054</v>
      </c>
      <c r="O397" s="1">
        <f ca="1">+C$11+C$12*F397</f>
        <v>0.45760231830403553</v>
      </c>
      <c r="P397" s="1">
        <f>+D$11+D$12*F397+D$13*F397^2</f>
        <v>0.46043494170516736</v>
      </c>
      <c r="Q397" s="177">
        <f>+C397-15018.5</f>
        <v>44226.802199999802</v>
      </c>
      <c r="R397" s="1">
        <f>+(P397-G397)^2</f>
        <v>1.9469790265840031E-6</v>
      </c>
      <c r="S397" s="33">
        <f>S$18</f>
        <v>1</v>
      </c>
      <c r="T397" s="1">
        <f>S397*R397</f>
        <v>1.9469790265840031E-6</v>
      </c>
      <c r="U397" s="1">
        <f>+G397-P397</f>
        <v>-1.3953419031133563E-3</v>
      </c>
    </row>
    <row r="398" spans="1:22">
      <c r="A398" s="178" t="s">
        <v>1358</v>
      </c>
      <c r="B398" s="179" t="s">
        <v>61</v>
      </c>
      <c r="C398" s="180">
        <v>59271.361299999997</v>
      </c>
      <c r="D398" s="178">
        <v>5.9999999999999995E-4</v>
      </c>
      <c r="E398" s="1">
        <f>+(C398-C$7)/C$8</f>
        <v>55674.79619687907</v>
      </c>
      <c r="F398" s="174">
        <f>ROUND(2*E398,0)/2-1.5</f>
        <v>55673.5</v>
      </c>
      <c r="G398" s="1">
        <f>+C398-(C$7+F398*C$8)</f>
        <v>0.45955183849582681</v>
      </c>
      <c r="K398" s="1">
        <f>G398</f>
        <v>0.45955183849582681</v>
      </c>
      <c r="O398" s="1">
        <f ca="1">+C$11+C$12*F398</f>
        <v>0.45880801743772526</v>
      </c>
      <c r="P398" s="1">
        <f>+D$11+D$12*F398+D$13*F398^2</f>
        <v>0.46174635512821016</v>
      </c>
      <c r="Q398" s="177">
        <f>+C398-15018.5</f>
        <v>44252.861299999997</v>
      </c>
      <c r="R398" s="1">
        <f>+(P398-G398)^2</f>
        <v>4.8159032498071489E-6</v>
      </c>
      <c r="S398" s="33">
        <f>S$18</f>
        <v>1</v>
      </c>
      <c r="T398" s="1">
        <f>S398*R398</f>
        <v>4.8159032498071489E-6</v>
      </c>
      <c r="U398" s="1">
        <f>+G398-P398</f>
        <v>-2.1945166323833476E-3</v>
      </c>
    </row>
    <row r="399" spans="1:22">
      <c r="A399" s="178" t="s">
        <v>1358</v>
      </c>
      <c r="B399" s="179" t="s">
        <v>61</v>
      </c>
      <c r="C399" s="180">
        <v>59271.538800000002</v>
      </c>
      <c r="D399" s="178">
        <v>1.1999999999999999E-3</v>
      </c>
      <c r="E399" s="1">
        <f>+(C399-C$7)/C$8</f>
        <v>55675.296847571262</v>
      </c>
      <c r="F399" s="174">
        <f>ROUND(2*E399,0)/2-1.5</f>
        <v>55674</v>
      </c>
      <c r="G399" s="1">
        <f>+C399-(C$7+F399*C$8)</f>
        <v>0.45978253400244284</v>
      </c>
      <c r="K399" s="1">
        <f>G399</f>
        <v>0.45978253400244284</v>
      </c>
      <c r="O399" s="1">
        <f ca="1">+C$11+C$12*F399</f>
        <v>0.45881621947264828</v>
      </c>
      <c r="P399" s="1">
        <f>+D$11+D$12*F399+D$13*F399^2</f>
        <v>0.46175528265456872</v>
      </c>
      <c r="Q399" s="177">
        <f>+C399-15018.5</f>
        <v>44253.038800000002</v>
      </c>
      <c r="R399" s="1">
        <f>+(P399-G399)^2</f>
        <v>3.8917372444644666E-6</v>
      </c>
      <c r="S399" s="33">
        <f>S$18</f>
        <v>1</v>
      </c>
      <c r="T399" s="1">
        <f>S399*R399</f>
        <v>3.8917372444644666E-6</v>
      </c>
      <c r="U399" s="1">
        <f>+G399-P399</f>
        <v>-1.9727486521258775E-3</v>
      </c>
    </row>
    <row r="400" spans="1:22">
      <c r="A400" s="178" t="s">
        <v>1357</v>
      </c>
      <c r="B400" s="179" t="s">
        <v>61</v>
      </c>
      <c r="C400" s="180">
        <v>59281.62099999981</v>
      </c>
      <c r="D400" s="178" t="s">
        <v>1360</v>
      </c>
      <c r="E400" s="1">
        <f>+(C400-C$7)/C$8</f>
        <v>55703.73437099994</v>
      </c>
      <c r="F400" s="174">
        <f>ROUND(2*E400,0)/2-1.5</f>
        <v>55702</v>
      </c>
      <c r="O400" s="1">
        <f ca="1">+C$11+C$12*F400</f>
        <v>0.4592755334283396</v>
      </c>
      <c r="P400" s="1">
        <f>+D$11+D$12*F400+D$13*F400^2</f>
        <v>0.4622553610115927</v>
      </c>
      <c r="Q400" s="177">
        <f>+C400-15018.5</f>
        <v>44263.12099999981</v>
      </c>
      <c r="R400" s="1">
        <f>+(P400-V400)^2</f>
        <v>2.3300838194027954E-2</v>
      </c>
      <c r="S400" s="33">
        <f>S$18</f>
        <v>1</v>
      </c>
      <c r="T400" s="1">
        <f>S400*R400</f>
        <v>2.3300838194027954E-2</v>
      </c>
      <c r="U400" s="1">
        <f>+V400-P400</f>
        <v>0.15264612079587203</v>
      </c>
      <c r="V400" s="1">
        <f>+C400-(C$7+F400*C$8)</f>
        <v>0.61490148180746473</v>
      </c>
    </row>
    <row r="401" spans="1:21">
      <c r="A401" s="78" t="s">
        <v>1355</v>
      </c>
      <c r="B401" s="79" t="s">
        <v>53</v>
      </c>
      <c r="C401" s="80">
        <v>59303.627200000003</v>
      </c>
      <c r="D401" s="80">
        <v>4.0000000000000002E-4</v>
      </c>
      <c r="E401" s="1">
        <f>+(C401-C$7)/C$8</f>
        <v>55765.804338675007</v>
      </c>
      <c r="F401" s="174">
        <f>ROUND(2*E401,0)/2-1.5</f>
        <v>55764.5</v>
      </c>
      <c r="G401" s="1">
        <f>+C401-(C$7+F401*C$8)</f>
        <v>0.46243841950490605</v>
      </c>
      <c r="K401" s="1">
        <f>G401</f>
        <v>0.46243841950490605</v>
      </c>
      <c r="O401" s="1">
        <f ca="1">+C$11+C$12*F401</f>
        <v>0.46030078779372197</v>
      </c>
      <c r="P401" s="1">
        <f>+D$11+D$12*F401+D$13*F401^2</f>
        <v>0.46337257756080319</v>
      </c>
      <c r="Q401" s="177">
        <f>+C401-15018.5</f>
        <v>44285.127200000003</v>
      </c>
      <c r="R401" s="1">
        <f>+(P401-G401)^2</f>
        <v>8.7265127339752133E-7</v>
      </c>
      <c r="S401" s="33">
        <f>S$18</f>
        <v>1</v>
      </c>
      <c r="T401" s="1">
        <f>S401*R401</f>
        <v>8.7265127339752133E-7</v>
      </c>
      <c r="U401" s="1">
        <f>+G401-P401</f>
        <v>-9.3415805589713852E-4</v>
      </c>
    </row>
    <row r="402" spans="1:21">
      <c r="A402" s="78" t="s">
        <v>1355</v>
      </c>
      <c r="B402" s="79" t="s">
        <v>61</v>
      </c>
      <c r="C402" s="80">
        <v>59306.639199999998</v>
      </c>
      <c r="D402" s="80">
        <v>1E-4</v>
      </c>
      <c r="E402" s="1">
        <f>+(C402-C$7)/C$8</f>
        <v>55774.299887321991</v>
      </c>
      <c r="F402" s="174">
        <f>ROUND(2*E402,0)/2-1.5</f>
        <v>55773</v>
      </c>
      <c r="G402" s="1">
        <f>+C402-(C$7+F402*C$8)</f>
        <v>0.46086024300166173</v>
      </c>
      <c r="K402" s="1">
        <f>G402</f>
        <v>0.46086024300166173</v>
      </c>
      <c r="O402" s="1">
        <f ca="1">+C$11+C$12*F402</f>
        <v>0.460440222387414</v>
      </c>
      <c r="P402" s="1">
        <f>+D$11+D$12*F402+D$13*F402^2</f>
        <v>0.46352462252985149</v>
      </c>
      <c r="Q402" s="177">
        <f>+C402-15018.5</f>
        <v>44288.139199999998</v>
      </c>
      <c r="R402" s="1">
        <f>+(P402-G402)^2</f>
        <v>7.0989182702367105E-6</v>
      </c>
      <c r="S402" s="33">
        <f>S$18</f>
        <v>1</v>
      </c>
      <c r="T402" s="1">
        <f>S402*R402</f>
        <v>7.0989182702367105E-6</v>
      </c>
      <c r="U402" s="1">
        <f>+G402-P402</f>
        <v>-2.6643795281897642E-3</v>
      </c>
    </row>
    <row r="403" spans="1:21">
      <c r="A403" s="78" t="s">
        <v>1355</v>
      </c>
      <c r="B403" s="79" t="s">
        <v>53</v>
      </c>
      <c r="C403" s="80">
        <v>59306.816299999999</v>
      </c>
      <c r="D403" s="80">
        <v>1E-4</v>
      </c>
      <c r="E403" s="1">
        <f>+(C403-C$7)/C$8</f>
        <v>55774.799409787265</v>
      </c>
      <c r="F403" s="174">
        <f>ROUND(2*E403,0)/2-1.5</f>
        <v>55773.5</v>
      </c>
      <c r="G403" s="1">
        <f>+C403-(C$7+F403*C$8)</f>
        <v>0.46069093849655474</v>
      </c>
      <c r="K403" s="1">
        <f>G403</f>
        <v>0.46069093849655474</v>
      </c>
      <c r="O403" s="1">
        <f ca="1">+C$11+C$12*F403</f>
        <v>0.46044842442233713</v>
      </c>
      <c r="P403" s="1">
        <f>+D$11+D$12*F403+D$13*F403^2</f>
        <v>0.46353356712344512</v>
      </c>
      <c r="Q403" s="177">
        <f>+C403-15018.5</f>
        <v>44288.316299999999</v>
      </c>
      <c r="R403" s="1">
        <f>+(P403-G403)^2</f>
        <v>8.0805375104167257E-6</v>
      </c>
      <c r="S403" s="33">
        <f>S$18</f>
        <v>1</v>
      </c>
      <c r="T403" s="1">
        <f>S403*R403</f>
        <v>8.0805375104167257E-6</v>
      </c>
      <c r="U403" s="1">
        <f>+G403-P403</f>
        <v>-2.8426286268903866E-3</v>
      </c>
    </row>
    <row r="404" spans="1:21">
      <c r="A404" s="78" t="s">
        <v>1355</v>
      </c>
      <c r="B404" s="79" t="s">
        <v>53</v>
      </c>
      <c r="C404" s="80">
        <v>59321.353900000002</v>
      </c>
      <c r="D404" s="80">
        <v>1E-4</v>
      </c>
      <c r="E404" s="1">
        <f>+(C404-C$7)/C$8</f>
        <v>55815.803688675274</v>
      </c>
      <c r="F404" s="174">
        <f>ROUND(2*E404,0)/2-1.5</f>
        <v>55814.5</v>
      </c>
      <c r="G404" s="1">
        <f>+C404-(C$7+F404*C$8)</f>
        <v>0.46220796949637588</v>
      </c>
      <c r="K404" s="1">
        <f>G404</f>
        <v>0.46220796949637588</v>
      </c>
      <c r="O404" s="1">
        <f ca="1">+C$11+C$12*F404</f>
        <v>0.4611209912860279</v>
      </c>
      <c r="P404" s="1">
        <f>+D$11+D$12*F404+D$13*F404^2</f>
        <v>0.4642673156564272</v>
      </c>
      <c r="Q404" s="177">
        <f>+C404-15018.5</f>
        <v>44302.853900000002</v>
      </c>
      <c r="R404" s="1">
        <f>+(P404-G404)^2</f>
        <v>4.2409066069181295E-6</v>
      </c>
      <c r="S404" s="33">
        <f>S$18</f>
        <v>1</v>
      </c>
      <c r="T404" s="1">
        <f>S404*R404</f>
        <v>4.2409066069181295E-6</v>
      </c>
      <c r="U404" s="1">
        <f>+G404-P404</f>
        <v>-2.059346160051323E-3</v>
      </c>
    </row>
    <row r="405" spans="1:21">
      <c r="A405" s="78" t="s">
        <v>1355</v>
      </c>
      <c r="B405" s="79" t="s">
        <v>61</v>
      </c>
      <c r="C405" s="80">
        <v>59321.530400000003</v>
      </c>
      <c r="D405" s="80">
        <v>1E-4</v>
      </c>
      <c r="E405" s="1">
        <f>+(C405-C$7)/C$8</f>
        <v>55816.301518800174</v>
      </c>
      <c r="F405" s="174">
        <f>ROUND(2*E405,0)/2-1.5</f>
        <v>55815</v>
      </c>
      <c r="G405" s="1">
        <f>+C405-(C$7+F405*C$8)</f>
        <v>0.46143866500642616</v>
      </c>
      <c r="K405" s="1">
        <f>G405</f>
        <v>0.46143866500642616</v>
      </c>
      <c r="O405" s="1">
        <f ca="1">+C$11+C$12*F405</f>
        <v>0.46112919332095104</v>
      </c>
      <c r="P405" s="1">
        <f>+D$11+D$12*F405+D$13*F405^2</f>
        <v>0.46427626736851602</v>
      </c>
      <c r="Q405" s="177">
        <f>+C405-15018.5</f>
        <v>44303.030400000003</v>
      </c>
      <c r="R405" s="1">
        <f>+(P405-G405)^2</f>
        <v>8.051987165337912E-6</v>
      </c>
      <c r="S405" s="33">
        <f>S$18</f>
        <v>1</v>
      </c>
      <c r="T405" s="1">
        <f>S405*R405</f>
        <v>8.051987165337912E-6</v>
      </c>
      <c r="U405" s="1">
        <f>+G405-P405</f>
        <v>-2.8376023620898527E-3</v>
      </c>
    </row>
    <row r="406" spans="1:21">
      <c r="A406" s="176" t="s">
        <v>1354</v>
      </c>
      <c r="C406" s="148">
        <v>59561.034500000002</v>
      </c>
      <c r="D406" s="148">
        <v>2.9999999999999997E-4</v>
      </c>
      <c r="E406" s="1">
        <f>+(C406-C$7)/C$8</f>
        <v>56491.838946657568</v>
      </c>
      <c r="F406" s="174">
        <f>ROUND(2*E406,0)/2-1.5</f>
        <v>56490.5</v>
      </c>
      <c r="G406" s="1">
        <f>+C406-(C$7+F406*C$8)</f>
        <v>0.47470828549558064</v>
      </c>
      <c r="K406" s="1">
        <f>G406</f>
        <v>0.47470828549558064</v>
      </c>
      <c r="O406" s="1">
        <f ca="1">+C$11+C$12*F406</f>
        <v>0.4722101425020041</v>
      </c>
      <c r="P406" s="1">
        <f>+D$11+D$12*F406+D$13*F406^2</f>
        <v>0.47644835751702241</v>
      </c>
      <c r="Q406" s="177">
        <f>+C406-15018.5</f>
        <v>44542.534500000002</v>
      </c>
      <c r="R406" s="1">
        <f>+(P406-G406)^2</f>
        <v>3.0278506398044624E-6</v>
      </c>
      <c r="S406" s="33">
        <f>S$18</f>
        <v>1</v>
      </c>
      <c r="T406" s="1">
        <f>S406*R406</f>
        <v>3.0278506398044624E-6</v>
      </c>
      <c r="U406" s="1">
        <f>+G406-P406</f>
        <v>-1.7400720214417742E-3</v>
      </c>
    </row>
    <row r="407" spans="1:21">
      <c r="A407" s="181" t="s">
        <v>1361</v>
      </c>
      <c r="B407" s="182" t="s">
        <v>61</v>
      </c>
      <c r="C407" s="183">
        <v>59601.276899999939</v>
      </c>
      <c r="E407" s="1">
        <f>+(C407-C$7)/C$8</f>
        <v>56605.345343361289</v>
      </c>
      <c r="F407" s="174">
        <f>ROUND(2*E407,0)/2-1.5</f>
        <v>56604</v>
      </c>
      <c r="G407" s="1">
        <f>+C407-(C$7+F407*C$8)</f>
        <v>0.47697616393270437</v>
      </c>
      <c r="K407" s="1">
        <f>G407</f>
        <v>0.47697616393270437</v>
      </c>
      <c r="O407" s="1">
        <f ca="1">+C$11+C$12*F407</f>
        <v>0.47407200442953856</v>
      </c>
      <c r="P407" s="1">
        <f>+D$11+D$12*F407+D$13*F407^2</f>
        <v>0.4785089177409092</v>
      </c>
      <c r="Q407" s="177">
        <f>+C407-15018.5</f>
        <v>44582.776899999939</v>
      </c>
      <c r="R407" s="1">
        <f>+(P407-G407)^2</f>
        <v>2.3493342365664217E-6</v>
      </c>
      <c r="S407" s="33">
        <f>S$18</f>
        <v>1</v>
      </c>
      <c r="T407" s="1">
        <f>S407*R407</f>
        <v>2.3493342365664217E-6</v>
      </c>
      <c r="U407" s="1">
        <f>+G407-P407</f>
        <v>-1.5327538082048342E-3</v>
      </c>
    </row>
    <row r="408" spans="1:21">
      <c r="A408" s="178" t="s">
        <v>1359</v>
      </c>
      <c r="B408" s="179" t="s">
        <v>61</v>
      </c>
      <c r="C408" s="180">
        <v>59706.4035</v>
      </c>
      <c r="D408" s="178">
        <v>1E-4</v>
      </c>
      <c r="E408" s="1">
        <f>+(C408-C$7)/C$8</f>
        <v>56901.86199156662</v>
      </c>
      <c r="F408" s="174">
        <f>ROUND(2*E408,0)/2-1.5</f>
        <v>56900.5</v>
      </c>
      <c r="G408" s="1">
        <f>+C408-(C$7+F408*C$8)</f>
        <v>0.48287859550327994</v>
      </c>
      <c r="K408" s="1">
        <f>G408</f>
        <v>0.48287859550327994</v>
      </c>
      <c r="O408" s="1">
        <f ca="1">+C$11+C$12*F408</f>
        <v>0.4789358111389127</v>
      </c>
      <c r="P408" s="1">
        <f>+D$11+D$12*F408+D$13*F408^2</f>
        <v>0.48391264296946446</v>
      </c>
      <c r="Q408" s="177">
        <f>+C408-15018.5</f>
        <v>44687.9035</v>
      </c>
      <c r="R408" s="1">
        <f>+(P408-G408)^2</f>
        <v>1.0692541623226215E-6</v>
      </c>
      <c r="S408" s="33">
        <f>S$18</f>
        <v>1</v>
      </c>
      <c r="T408" s="1">
        <f>S408*R408</f>
        <v>1.0692541623226215E-6</v>
      </c>
      <c r="U408" s="1">
        <f>+G408-P408</f>
        <v>-1.0340474661845178E-3</v>
      </c>
    </row>
  </sheetData>
  <sheetProtection selectLockedCells="1" selectUnlockedCells="1"/>
  <sortState xmlns:xlrd2="http://schemas.microsoft.com/office/spreadsheetml/2017/richdata2" ref="A21:V408">
    <sortCondition ref="C21:C408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V246"/>
  <sheetViews>
    <sheetView workbookViewId="0">
      <selection activeCell="D17" sqref="D17"/>
    </sheetView>
  </sheetViews>
  <sheetFormatPr defaultRowHeight="12.75"/>
  <cols>
    <col min="2" max="2" width="10.28515625" style="1" customWidth="1"/>
    <col min="5" max="6" width="13.1406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7291.2928317707556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F2"/>
      <c r="K2" s="84" t="s">
        <v>181</v>
      </c>
      <c r="L2" t="s">
        <v>182</v>
      </c>
      <c r="M2">
        <f ca="1">+D18*H18-F18*G18</f>
        <v>7461.6185658257673</v>
      </c>
      <c r="R2">
        <v>2</v>
      </c>
      <c r="S2" t="s">
        <v>184</v>
      </c>
      <c r="U2" s="1">
        <v>-0.2</v>
      </c>
      <c r="V2" s="1">
        <f t="shared" ref="V2:V16" ca="1" si="0">+E$4+E$5*U2+E$6*U2^2</f>
        <v>-0.40674177328826699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1623.3549630422622</v>
      </c>
      <c r="R3">
        <v>3</v>
      </c>
      <c r="S3" t="s">
        <v>194</v>
      </c>
      <c r="U3" s="1">
        <v>0</v>
      </c>
      <c r="V3" s="1">
        <f t="shared" ca="1" si="0"/>
        <v>6.8449452126566765E-2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6.8449452126566765E-2</v>
      </c>
      <c r="F4" s="88">
        <f ca="1">+E7/M7*M18</f>
        <v>0.39616659652315944</v>
      </c>
      <c r="G4" s="89">
        <f>+B18</f>
        <v>0.01</v>
      </c>
      <c r="H4" s="138">
        <f ca="1">ABS(F4/E4)</f>
        <v>5.7877248716414238</v>
      </c>
      <c r="K4" s="84" t="s">
        <v>198</v>
      </c>
      <c r="L4" t="s">
        <v>199</v>
      </c>
      <c r="M4">
        <f ca="1">+D17*H18-F18*F18</f>
        <v>19977.174927430686</v>
      </c>
      <c r="R4">
        <v>4</v>
      </c>
      <c r="S4" t="s">
        <v>201</v>
      </c>
      <c r="U4" s="1">
        <v>0.2</v>
      </c>
      <c r="V4" s="1">
        <f t="shared" ca="1" si="0"/>
        <v>0.45687941445452063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2.1590529693569689</v>
      </c>
      <c r="F5" s="94">
        <f ca="1">N18*E7/M7</f>
        <v>0.6557565245427639</v>
      </c>
      <c r="G5" s="95">
        <f>+B18/A18</f>
        <v>9.9999999999999995E-7</v>
      </c>
      <c r="H5" s="138">
        <f ca="1">ABS(F5/E5)</f>
        <v>0.30372414843442586</v>
      </c>
      <c r="K5" s="84" t="s">
        <v>204</v>
      </c>
      <c r="L5" t="s">
        <v>205</v>
      </c>
      <c r="M5">
        <f ca="1">+D17*G18-D18*F18</f>
        <v>5741.4910340978922</v>
      </c>
      <c r="R5">
        <v>5</v>
      </c>
      <c r="S5" t="s">
        <v>207</v>
      </c>
      <c r="U5" s="1">
        <v>0.4</v>
      </c>
      <c r="V5" s="1">
        <f t="shared" ca="1" si="0"/>
        <v>0.75854811369559449</v>
      </c>
    </row>
    <row r="6" spans="1:22">
      <c r="B6"/>
      <c r="D6" s="96" t="s">
        <v>208</v>
      </c>
      <c r="E6" s="97">
        <f ca="1">+(E18*M3-I18*M5+J18*M6)/M7</f>
        <v>-1.0845157885859993</v>
      </c>
      <c r="F6" s="98">
        <f ca="1">O18*E7/M7</f>
        <v>0.19625144170776107</v>
      </c>
      <c r="G6" s="99">
        <f>+B18/A18^2</f>
        <v>1E-10</v>
      </c>
      <c r="H6" s="138">
        <f ca="1">ABS(F6/E6)</f>
        <v>0.18095766218732079</v>
      </c>
      <c r="K6" s="100" t="s">
        <v>209</v>
      </c>
      <c r="L6" s="101" t="s">
        <v>210</v>
      </c>
      <c r="M6" s="101">
        <f ca="1">+D17*F18-D18*D18</f>
        <v>1789.2644921250003</v>
      </c>
      <c r="R6">
        <v>6</v>
      </c>
      <c r="S6" t="s">
        <v>212</v>
      </c>
      <c r="U6" s="1">
        <v>0.6</v>
      </c>
      <c r="V6" s="1">
        <f t="shared" ca="1" si="0"/>
        <v>0.97345554984978855</v>
      </c>
    </row>
    <row r="7" spans="1:22">
      <c r="A7" s="26">
        <v>21</v>
      </c>
      <c r="B7"/>
      <c r="D7" s="83" t="s">
        <v>213</v>
      </c>
      <c r="E7" s="102">
        <f ca="1">SQRT(L18/(D17-3))</f>
        <v>1.3465421638951096</v>
      </c>
      <c r="F7"/>
      <c r="G7" s="103">
        <f>+B22</f>
        <v>-1.0693044969229959E-3</v>
      </c>
      <c r="K7" s="84" t="s">
        <v>214</v>
      </c>
      <c r="L7" t="s">
        <v>215</v>
      </c>
      <c r="M7">
        <f ca="1">+D17*M1-D18*M2+F18*M3</f>
        <v>84234.256242275587</v>
      </c>
      <c r="R7">
        <v>7</v>
      </c>
      <c r="S7" t="s">
        <v>216</v>
      </c>
      <c r="U7" s="1">
        <v>0.8</v>
      </c>
      <c r="V7" s="1">
        <f t="shared" ca="1" si="0"/>
        <v>1.1016017229171025</v>
      </c>
    </row>
    <row r="8" spans="1:22">
      <c r="A8" s="26">
        <f>20+COUNT(A21:A1443)</f>
        <v>53</v>
      </c>
      <c r="B8"/>
      <c r="D8" s="83" t="s">
        <v>218</v>
      </c>
      <c r="E8"/>
      <c r="F8" s="105">
        <f ca="1">CORREL(INDIRECT(E12):INDIRECT(E13),INDIRECT(K12):INDIRECT(K13))</f>
        <v>0.8566542768327059</v>
      </c>
      <c r="G8" s="102"/>
      <c r="I8" s="103"/>
      <c r="R8">
        <v>8</v>
      </c>
      <c r="S8" t="s">
        <v>219</v>
      </c>
      <c r="U8" s="1">
        <v>1</v>
      </c>
      <c r="V8" s="1">
        <f t="shared" ca="1" si="0"/>
        <v>1.1429866328975362</v>
      </c>
    </row>
    <row r="9" spans="1:22" ht="14.25">
      <c r="B9"/>
      <c r="E9" s="106">
        <f ca="1">E6*G6</f>
        <v>-1.0845157885859993E-10</v>
      </c>
      <c r="F9" s="107">
        <f ca="1">H6</f>
        <v>0.18095766218732079</v>
      </c>
      <c r="G9" s="108">
        <f ca="1">F8</f>
        <v>0.8566542768327059</v>
      </c>
      <c r="I9" s="152" t="s">
        <v>368</v>
      </c>
      <c r="J9" s="153">
        <v>-1.37E-8</v>
      </c>
      <c r="K9" s="154" t="s">
        <v>369</v>
      </c>
      <c r="L9" s="154" t="s">
        <v>370</v>
      </c>
      <c r="O9" s="155"/>
      <c r="R9">
        <v>9</v>
      </c>
      <c r="S9" t="s">
        <v>61</v>
      </c>
      <c r="U9" s="1">
        <v>1.2</v>
      </c>
      <c r="V9" s="1">
        <f t="shared" ca="1" si="0"/>
        <v>1.0976102797910905</v>
      </c>
    </row>
    <row r="10" spans="1:22">
      <c r="A10" s="109" t="s">
        <v>12</v>
      </c>
      <c r="B10" s="109">
        <f>'A (Lister)'!C8</f>
        <v>0.354538609</v>
      </c>
      <c r="D10" t="s">
        <v>334</v>
      </c>
      <c r="E10">
        <f ca="1">2*E9*365.24/B10</f>
        <v>-2.2345016117731225E-7</v>
      </c>
      <c r="F10">
        <f ca="1">+F9*E10</f>
        <v>-4.0435018782026454E-8</v>
      </c>
      <c r="I10" s="154" t="s">
        <v>334</v>
      </c>
      <c r="J10" s="153">
        <f>J9*B10</f>
        <v>-4.8571789433E-9</v>
      </c>
      <c r="K10" s="154"/>
      <c r="R10">
        <v>10</v>
      </c>
      <c r="S10" t="s">
        <v>223</v>
      </c>
      <c r="U10" s="1">
        <v>1.4</v>
      </c>
      <c r="V10" s="1">
        <f t="shared" ca="1" si="0"/>
        <v>0.9654726635977644</v>
      </c>
    </row>
    <row r="11" spans="1:22">
      <c r="B11"/>
      <c r="E11"/>
      <c r="F11"/>
      <c r="I11" s="154" t="s">
        <v>334</v>
      </c>
      <c r="J11" s="153">
        <f>J10*365.24</f>
        <v>-1.7740360372508921E-6</v>
      </c>
      <c r="K11" s="154" t="s">
        <v>222</v>
      </c>
      <c r="R11">
        <v>11</v>
      </c>
      <c r="S11" t="s">
        <v>224</v>
      </c>
      <c r="U11" s="1">
        <v>1.6</v>
      </c>
      <c r="V11" s="1">
        <f t="shared" ca="1" si="0"/>
        <v>0.74657378431755861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1.8</v>
      </c>
      <c r="V12" s="1">
        <f t="shared" ca="1" si="0"/>
        <v>0.44091364195047245</v>
      </c>
    </row>
    <row r="13" spans="1:22">
      <c r="A13" s="26">
        <f>20+COUNT(A21:A1443)</f>
        <v>53</v>
      </c>
      <c r="B13" t="s">
        <v>220</v>
      </c>
      <c r="C13" s="11">
        <v>53</v>
      </c>
      <c r="D13" s="2" t="str">
        <f>D$15&amp;$C13</f>
        <v>D53</v>
      </c>
      <c r="E13" s="2" t="str">
        <f t="shared" ref="E13:O13" si="2">E$15&amp;$C13</f>
        <v>E53</v>
      </c>
      <c r="F13" s="2" t="str">
        <f t="shared" si="2"/>
        <v>F53</v>
      </c>
      <c r="G13" s="2" t="str">
        <f t="shared" si="2"/>
        <v>G53</v>
      </c>
      <c r="H13" s="2" t="str">
        <f t="shared" si="2"/>
        <v>H53</v>
      </c>
      <c r="I13" s="2" t="str">
        <f t="shared" si="2"/>
        <v>I53</v>
      </c>
      <c r="J13" s="2" t="str">
        <f t="shared" si="2"/>
        <v>J53</v>
      </c>
      <c r="K13" s="2" t="str">
        <f t="shared" si="2"/>
        <v>K53</v>
      </c>
      <c r="L13" s="2" t="str">
        <f t="shared" si="2"/>
        <v>L53</v>
      </c>
      <c r="M13" s="2" t="str">
        <f t="shared" si="2"/>
        <v>M53</v>
      </c>
      <c r="N13" s="2" t="str">
        <f t="shared" si="2"/>
        <v>N53</v>
      </c>
      <c r="O13" s="2" t="str">
        <f t="shared" si="2"/>
        <v>O53</v>
      </c>
      <c r="R13">
        <v>13</v>
      </c>
      <c r="S13" t="s">
        <v>226</v>
      </c>
      <c r="U13" s="1">
        <v>2</v>
      </c>
      <c r="V13" s="1">
        <f t="shared" ca="1" si="0"/>
        <v>4.8492236496507246E-2</v>
      </c>
    </row>
    <row r="14" spans="1:22">
      <c r="B14"/>
      <c r="E14"/>
      <c r="F14"/>
      <c r="R14">
        <v>14</v>
      </c>
      <c r="S14" t="s">
        <v>227</v>
      </c>
      <c r="U14" s="1">
        <v>2.2000000000000002</v>
      </c>
      <c r="V14" s="1">
        <f t="shared" ca="1" si="0"/>
        <v>-0.43069043204433832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2.4</v>
      </c>
      <c r="V15" s="1">
        <f t="shared" ca="1" si="0"/>
        <v>-0.99663436367206337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2.6</v>
      </c>
      <c r="V16" s="1">
        <f t="shared" ca="1" si="0"/>
        <v>-1.6493395583866706</v>
      </c>
    </row>
    <row r="17" spans="1:22">
      <c r="A17" s="83" t="s">
        <v>230</v>
      </c>
      <c r="B17"/>
      <c r="C17" t="s">
        <v>228</v>
      </c>
      <c r="D17">
        <f>C13-C12+1</f>
        <v>33</v>
      </c>
      <c r="E17"/>
      <c r="F17"/>
      <c r="R17">
        <v>17</v>
      </c>
      <c r="S17" t="s">
        <v>231</v>
      </c>
      <c r="U17" s="1">
        <v>2.8</v>
      </c>
      <c r="V17" s="1">
        <f ca="1">+E$4+E$5*U17+E$6*U17^2</f>
        <v>-2.3888060161881546</v>
      </c>
    </row>
    <row r="18" spans="1:22">
      <c r="A18" s="110">
        <v>10000</v>
      </c>
      <c r="B18" s="110">
        <v>0.01</v>
      </c>
      <c r="C18" t="s">
        <v>335</v>
      </c>
      <c r="D18">
        <f ca="1">SUM(INDIRECT(D12):INDIRECT(D13))</f>
        <v>47.846699999999998</v>
      </c>
      <c r="E18">
        <f ca="1">SUM(INDIRECT(E12):INDIRECT(E13))</f>
        <v>-28.476240301097278</v>
      </c>
      <c r="F18">
        <f ca="1">SUM(INDIRECT(F12):INDIRECT(F13))</f>
        <v>123.593066455</v>
      </c>
      <c r="G18">
        <f ca="1">SUM(INDIRECT(G12):INDIRECT(G13))</f>
        <v>353.1821638439497</v>
      </c>
      <c r="H18">
        <f ca="1">SUM(INDIRECT(H12):INDIRECT(H13))</f>
        <v>1068.2551819145676</v>
      </c>
      <c r="I18">
        <f ca="1">SUM(INDIRECT(I12):INDIRECT(I13))</f>
        <v>-112.91257541306601</v>
      </c>
      <c r="J18">
        <f ca="1">SUM(INDIRECT(J12):INDIRECT(J13))</f>
        <v>-387.54073376847305</v>
      </c>
      <c r="L18">
        <f ca="1">SUM(INDIRECT(L12):INDIRECT(L13))</f>
        <v>54.39527397441973</v>
      </c>
      <c r="M18">
        <f ca="1">SQRT(SUM(INDIRECT(M12):INDIRECT(M13)))</f>
        <v>24782.587208135483</v>
      </c>
      <c r="N18">
        <f ca="1">SQRT(SUM(INDIRECT(N12):INDIRECT(N13)))</f>
        <v>41021.48792808393</v>
      </c>
      <c r="O18">
        <f ca="1">SQRT(SUM(INDIRECT(O12):INDIRECT(O13)))</f>
        <v>12276.700033594541</v>
      </c>
      <c r="R18">
        <v>18</v>
      </c>
      <c r="S18" t="s">
        <v>232</v>
      </c>
      <c r="U18" s="1">
        <v>3</v>
      </c>
      <c r="V18" s="1">
        <f ca="1">+E$4+E$5*U18+E$6*U18^2</f>
        <v>-3.2150337370765207</v>
      </c>
    </row>
    <row r="19" spans="1:22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  <c r="U19" s="1">
        <v>3.2</v>
      </c>
      <c r="V19" s="1">
        <f ca="1">+E$4+E$5*U19+E$6*U19^2</f>
        <v>-4.1280227210517664</v>
      </c>
    </row>
    <row r="20" spans="1:22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  <c r="U20" s="1">
        <v>3.4</v>
      </c>
      <c r="V20" s="1">
        <f ca="1">+E$4+E$5*U20+E$6*U20^2</f>
        <v>-5.1277729681138888</v>
      </c>
    </row>
    <row r="21" spans="1:22">
      <c r="A21" s="113">
        <v>0</v>
      </c>
      <c r="B21" s="113">
        <v>5.9999999939464033E-4</v>
      </c>
      <c r="D21" s="115">
        <f t="shared" ref="D21:D84" si="4">A21/A$18</f>
        <v>0</v>
      </c>
      <c r="E21" s="115">
        <f t="shared" ref="E21:E84" si="5">B21/B$18</f>
        <v>5.9999999939464033E-2</v>
      </c>
      <c r="F21" s="26">
        <f t="shared" ref="F21:F84" si="6">D21*D21</f>
        <v>0</v>
      </c>
      <c r="G21" s="26">
        <f t="shared" ref="G21:G84" si="7">D21*F21</f>
        <v>0</v>
      </c>
      <c r="H21" s="26">
        <f t="shared" ref="H21:H84" si="8">F21*F21</f>
        <v>0</v>
      </c>
      <c r="I21" s="26">
        <f t="shared" ref="I21:I84" si="9">E21*D21</f>
        <v>0</v>
      </c>
      <c r="J21" s="26">
        <f t="shared" ref="J21:J84" si="10">I21*D21</f>
        <v>0</v>
      </c>
      <c r="K21" s="26">
        <f t="shared" ref="K21:K84" ca="1" si="11">+E$4+E$5*D21+E$6*D21^2</f>
        <v>6.8449452126566765E-2</v>
      </c>
      <c r="L21" s="26">
        <f t="shared" ref="L21:L84" ca="1" si="12">+(K21-E21)^2</f>
        <v>7.1393242262135143E-5</v>
      </c>
      <c r="M21" s="26">
        <f t="shared" ref="M21:M84" ca="1" si="13">(M$1-M$2*D21+M$3*F21)^2</f>
        <v>53162951.1586316</v>
      </c>
      <c r="N21" s="26">
        <f t="shared" ref="N21:N84" ca="1" si="14">(-M$2+M$4*D21-M$5*F21)^2</f>
        <v>55675751.621875778</v>
      </c>
      <c r="O21" s="26">
        <f t="shared" ref="O21:O84" ca="1" si="15">+(M$3-D21*M$5+F21*M$6)^2</f>
        <v>2635281.3360339445</v>
      </c>
      <c r="P21">
        <f t="shared" ref="P21:P84" ca="1" si="16">+E21-K21</f>
        <v>-8.4494521871027323E-3</v>
      </c>
      <c r="R21">
        <v>21</v>
      </c>
      <c r="S21" t="s">
        <v>257</v>
      </c>
      <c r="U21" s="1">
        <v>3.6</v>
      </c>
      <c r="V21" s="1">
        <f ca="1">+E$4+E$5*U21+E$6*U21^2</f>
        <v>-6.2142844782628979</v>
      </c>
    </row>
    <row r="22" spans="1:22">
      <c r="A22" s="113">
        <v>0.5</v>
      </c>
      <c r="B22" s="113">
        <v>-1.0693044969229959E-3</v>
      </c>
      <c r="D22" s="115">
        <f t="shared" si="4"/>
        <v>5.0000000000000002E-5</v>
      </c>
      <c r="E22" s="115">
        <f t="shared" si="5"/>
        <v>-0.10693044969229959</v>
      </c>
      <c r="F22" s="26">
        <f t="shared" si="6"/>
        <v>2.5000000000000001E-9</v>
      </c>
      <c r="G22" s="26">
        <f t="shared" si="7"/>
        <v>1.25E-13</v>
      </c>
      <c r="H22" s="26">
        <f t="shared" si="8"/>
        <v>6.2500000000000006E-18</v>
      </c>
      <c r="I22" s="26">
        <f t="shared" si="9"/>
        <v>-5.34652248461498E-6</v>
      </c>
      <c r="J22" s="26">
        <f t="shared" si="10"/>
        <v>-2.6732612423074902E-10</v>
      </c>
      <c r="K22" s="26">
        <f t="shared" ca="1" si="11"/>
        <v>6.8557402063745138E-2</v>
      </c>
      <c r="L22" s="26">
        <f t="shared" ca="1" si="12"/>
        <v>3.079598611395153E-2</v>
      </c>
      <c r="M22" s="26">
        <f t="shared" ca="1" si="13"/>
        <v>53157510.872403488</v>
      </c>
      <c r="N22" s="26">
        <f t="shared" ca="1" si="14"/>
        <v>55660846.627836853</v>
      </c>
      <c r="O22" s="26">
        <f t="shared" ca="1" si="15"/>
        <v>2634349.3851696849</v>
      </c>
      <c r="P22">
        <f t="shared" ca="1" si="16"/>
        <v>-0.17548785175604473</v>
      </c>
      <c r="R22">
        <v>22</v>
      </c>
      <c r="S22" t="s">
        <v>159</v>
      </c>
    </row>
    <row r="23" spans="1:22">
      <c r="A23" s="113">
        <v>82</v>
      </c>
      <c r="B23" s="113">
        <v>-1.659379995544441E-4</v>
      </c>
      <c r="D23" s="115">
        <f t="shared" si="4"/>
        <v>8.2000000000000007E-3</v>
      </c>
      <c r="E23" s="115">
        <f t="shared" si="5"/>
        <v>-1.659379995544441E-2</v>
      </c>
      <c r="F23" s="26">
        <f t="shared" si="6"/>
        <v>6.7240000000000014E-5</v>
      </c>
      <c r="G23" s="26">
        <f t="shared" si="7"/>
        <v>5.513680000000002E-7</v>
      </c>
      <c r="H23" s="26">
        <f t="shared" si="8"/>
        <v>4.521217600000002E-9</v>
      </c>
      <c r="I23" s="26">
        <f t="shared" si="9"/>
        <v>-1.3606915963464418E-4</v>
      </c>
      <c r="J23" s="26">
        <f t="shared" si="10"/>
        <v>-1.1157671090040825E-6</v>
      </c>
      <c r="K23" s="26">
        <f t="shared" ca="1" si="11"/>
        <v>8.6080763633669385E-2</v>
      </c>
      <c r="L23" s="26">
        <f t="shared" ca="1" si="12"/>
        <v>1.0542066008214973E-2</v>
      </c>
      <c r="M23" s="26">
        <f t="shared" ca="1" si="13"/>
        <v>52276033.730229303</v>
      </c>
      <c r="N23" s="26">
        <f t="shared" ca="1" si="14"/>
        <v>53263603.393084355</v>
      </c>
      <c r="O23" s="26">
        <f t="shared" ca="1" si="15"/>
        <v>2485021.3432827112</v>
      </c>
      <c r="P23">
        <f t="shared" ca="1" si="16"/>
        <v>-0.1026745635891138</v>
      </c>
      <c r="R23">
        <v>23</v>
      </c>
      <c r="S23" t="s">
        <v>258</v>
      </c>
    </row>
    <row r="24" spans="1:22">
      <c r="A24" s="113">
        <v>84.5</v>
      </c>
      <c r="B24" s="113">
        <v>-5.1246050134068355E-4</v>
      </c>
      <c r="D24" s="115">
        <f t="shared" si="4"/>
        <v>8.4499999999999992E-3</v>
      </c>
      <c r="E24" s="115">
        <f t="shared" si="5"/>
        <v>-5.1246050134068355E-2</v>
      </c>
      <c r="F24" s="26">
        <f t="shared" si="6"/>
        <v>7.1402499999999986E-5</v>
      </c>
      <c r="G24" s="26">
        <f t="shared" si="7"/>
        <v>6.0335112499999986E-7</v>
      </c>
      <c r="H24" s="26">
        <f t="shared" si="8"/>
        <v>5.0983170062499977E-9</v>
      </c>
      <c r="I24" s="26">
        <f t="shared" si="9"/>
        <v>-4.3302912363287757E-4</v>
      </c>
      <c r="J24" s="26">
        <f t="shared" si="10"/>
        <v>-3.6590960946978152E-6</v>
      </c>
      <c r="K24" s="26">
        <f t="shared" ca="1" si="11"/>
        <v>8.6616012579038643E-2</v>
      </c>
      <c r="L24" s="26">
        <f t="shared" ca="1" si="12"/>
        <v>1.9005948335512647E-2</v>
      </c>
      <c r="M24" s="26">
        <f t="shared" ca="1" si="13"/>
        <v>52249160.337423965</v>
      </c>
      <c r="N24" s="26">
        <f t="shared" ca="1" si="14"/>
        <v>53191078.309229583</v>
      </c>
      <c r="O24" s="26">
        <f t="shared" ca="1" si="15"/>
        <v>2480521.4346313854</v>
      </c>
      <c r="P24">
        <f t="shared" ca="1" si="16"/>
        <v>-0.137862062713107</v>
      </c>
      <c r="R24">
        <v>24</v>
      </c>
      <c r="S24" t="s">
        <v>178</v>
      </c>
    </row>
    <row r="25" spans="1:22">
      <c r="A25" s="113">
        <v>87.5</v>
      </c>
      <c r="B25" s="113">
        <v>-7.2828750126063824E-4</v>
      </c>
      <c r="D25" s="115">
        <f t="shared" si="4"/>
        <v>8.7500000000000008E-3</v>
      </c>
      <c r="E25" s="115">
        <f t="shared" si="5"/>
        <v>-7.2828750126063824E-2</v>
      </c>
      <c r="F25" s="26">
        <f t="shared" si="6"/>
        <v>7.6562500000000011E-5</v>
      </c>
      <c r="G25" s="26">
        <f t="shared" si="7"/>
        <v>6.6992187500000019E-7</v>
      </c>
      <c r="H25" s="26">
        <f t="shared" si="8"/>
        <v>5.8618164062500014E-9</v>
      </c>
      <c r="I25" s="26">
        <f t="shared" si="9"/>
        <v>-6.3725156360305857E-4</v>
      </c>
      <c r="J25" s="26">
        <f t="shared" si="10"/>
        <v>-5.5759511815267633E-6</v>
      </c>
      <c r="K25" s="26">
        <f t="shared" ca="1" si="11"/>
        <v>8.7258132368376623E-2</v>
      </c>
      <c r="L25" s="26">
        <f t="shared" ca="1" si="12"/>
        <v>2.5627809946788784E-2</v>
      </c>
      <c r="M25" s="26">
        <f t="shared" ca="1" si="13"/>
        <v>52216925.257211268</v>
      </c>
      <c r="N25" s="26">
        <f t="shared" ca="1" si="14"/>
        <v>53104127.236448377</v>
      </c>
      <c r="O25" s="26">
        <f t="shared" ca="1" si="15"/>
        <v>2475127.8560688067</v>
      </c>
      <c r="P25">
        <f t="shared" ca="1" si="16"/>
        <v>-0.16008688249444045</v>
      </c>
      <c r="R25">
        <v>25</v>
      </c>
      <c r="S25" t="s">
        <v>242</v>
      </c>
    </row>
    <row r="26" spans="1:22">
      <c r="A26" s="113">
        <v>96</v>
      </c>
      <c r="B26" s="113">
        <v>5.935360022704117E-4</v>
      </c>
      <c r="D26" s="115">
        <f t="shared" si="4"/>
        <v>9.5999999999999992E-3</v>
      </c>
      <c r="E26" s="115">
        <f t="shared" si="5"/>
        <v>5.935360022704117E-2</v>
      </c>
      <c r="F26" s="26">
        <f t="shared" si="6"/>
        <v>9.2159999999999985E-5</v>
      </c>
      <c r="G26" s="26">
        <f t="shared" si="7"/>
        <v>8.847359999999998E-7</v>
      </c>
      <c r="H26" s="26">
        <f t="shared" si="8"/>
        <v>8.4934655999999966E-9</v>
      </c>
      <c r="I26" s="26">
        <f t="shared" si="9"/>
        <v>5.6979456217959518E-4</v>
      </c>
      <c r="J26" s="26">
        <f t="shared" si="10"/>
        <v>5.4700277969241135E-6</v>
      </c>
      <c r="K26" s="26">
        <f t="shared" ca="1" si="11"/>
        <v>8.907641165731757E-2</v>
      </c>
      <c r="L26" s="26">
        <f t="shared" ca="1" si="12"/>
        <v>8.8344551931976943E-4</v>
      </c>
      <c r="M26" s="26">
        <f t="shared" ca="1" si="13"/>
        <v>52125669.459659375</v>
      </c>
      <c r="N26" s="26">
        <f t="shared" ca="1" si="14"/>
        <v>52858233.731326036</v>
      </c>
      <c r="O26" s="26">
        <f t="shared" ca="1" si="15"/>
        <v>2459883.4149234798</v>
      </c>
      <c r="P26">
        <f t="shared" ca="1" si="16"/>
        <v>-2.97228114302764E-2</v>
      </c>
      <c r="R26">
        <v>26</v>
      </c>
      <c r="S26" t="s">
        <v>259</v>
      </c>
    </row>
    <row r="27" spans="1:22">
      <c r="A27" s="113">
        <v>231</v>
      </c>
      <c r="B27" s="113">
        <v>5.8132100093644112E-4</v>
      </c>
      <c r="D27" s="115">
        <f t="shared" si="4"/>
        <v>2.3099999999999999E-2</v>
      </c>
      <c r="E27" s="115">
        <f t="shared" si="5"/>
        <v>5.8132100093644112E-2</v>
      </c>
      <c r="F27" s="26">
        <f t="shared" si="6"/>
        <v>5.336099999999999E-4</v>
      </c>
      <c r="G27" s="26">
        <f t="shared" si="7"/>
        <v>1.2326390999999996E-5</v>
      </c>
      <c r="H27" s="26">
        <f t="shared" si="8"/>
        <v>2.847396320999999E-7</v>
      </c>
      <c r="I27" s="26">
        <f t="shared" si="9"/>
        <v>1.342851512163179E-3</v>
      </c>
      <c r="J27" s="26">
        <f t="shared" si="10"/>
        <v>3.1019869930969433E-5</v>
      </c>
      <c r="K27" s="26">
        <f t="shared" ca="1" si="11"/>
        <v>0.11774486724876537</v>
      </c>
      <c r="L27" s="26">
        <f t="shared" ca="1" si="12"/>
        <v>3.553682007890704E-3</v>
      </c>
      <c r="M27" s="26">
        <f t="shared" ca="1" si="13"/>
        <v>50691490.544056334</v>
      </c>
      <c r="N27" s="26">
        <f t="shared" ca="1" si="14"/>
        <v>49044943.889619589</v>
      </c>
      <c r="O27" s="26">
        <f t="shared" ca="1" si="15"/>
        <v>2225113.0696837786</v>
      </c>
      <c r="P27">
        <f t="shared" ca="1" si="16"/>
        <v>-5.961276715512126E-2</v>
      </c>
    </row>
    <row r="28" spans="1:22">
      <c r="A28" s="113">
        <v>313</v>
      </c>
      <c r="B28" s="113">
        <v>2.1538299188250676E-4</v>
      </c>
      <c r="D28" s="115">
        <f t="shared" si="4"/>
        <v>3.1300000000000001E-2</v>
      </c>
      <c r="E28" s="115">
        <f t="shared" si="5"/>
        <v>2.1538299188250676E-2</v>
      </c>
      <c r="F28" s="26">
        <f t="shared" si="6"/>
        <v>9.7969000000000007E-4</v>
      </c>
      <c r="G28" s="26">
        <f t="shared" si="7"/>
        <v>3.0664297000000002E-5</v>
      </c>
      <c r="H28" s="26">
        <f t="shared" si="8"/>
        <v>9.5979249610000007E-7</v>
      </c>
      <c r="I28" s="26">
        <f t="shared" si="9"/>
        <v>6.7414876459224614E-4</v>
      </c>
      <c r="J28" s="26">
        <f t="shared" si="10"/>
        <v>2.1100856331737306E-5</v>
      </c>
      <c r="K28" s="26">
        <f t="shared" ca="1" si="11"/>
        <v>0.13496532079452009</v>
      </c>
      <c r="L28" s="26">
        <f t="shared" ca="1" si="12"/>
        <v>1.2865689230469109E-2</v>
      </c>
      <c r="M28" s="26">
        <f t="shared" ca="1" si="13"/>
        <v>49834204.363428898</v>
      </c>
      <c r="N28" s="26">
        <f t="shared" ca="1" si="14"/>
        <v>46812387.521516442</v>
      </c>
      <c r="O28" s="26">
        <f t="shared" ca="1" si="15"/>
        <v>2089178.8999884578</v>
      </c>
      <c r="P28">
        <f t="shared" ca="1" si="16"/>
        <v>-0.11342702160626941</v>
      </c>
    </row>
    <row r="29" spans="1:22">
      <c r="A29" s="113">
        <v>327</v>
      </c>
      <c r="B29" s="113">
        <v>-2.5143002858385444E-5</v>
      </c>
      <c r="D29" s="115">
        <f t="shared" si="4"/>
        <v>3.27E-2</v>
      </c>
      <c r="E29" s="115">
        <f t="shared" si="5"/>
        <v>-2.5143002858385444E-3</v>
      </c>
      <c r="F29" s="26">
        <f t="shared" si="6"/>
        <v>1.0692900000000001E-3</v>
      </c>
      <c r="G29" s="26">
        <f t="shared" si="7"/>
        <v>3.4965783000000003E-5</v>
      </c>
      <c r="H29" s="26">
        <f t="shared" si="8"/>
        <v>1.1433811041000003E-6</v>
      </c>
      <c r="I29" s="26">
        <f t="shared" si="9"/>
        <v>-8.2217619346920405E-5</v>
      </c>
      <c r="J29" s="26">
        <f t="shared" si="10"/>
        <v>-2.6885161526442972E-6</v>
      </c>
      <c r="K29" s="26">
        <f t="shared" ca="1" si="11"/>
        <v>0.13789082233696251</v>
      </c>
      <c r="L29" s="26">
        <f t="shared" ca="1" si="12"/>
        <v>1.9713598458723801E-2</v>
      </c>
      <c r="M29" s="26">
        <f t="shared" ca="1" si="13"/>
        <v>49688876.694397978</v>
      </c>
      <c r="N29" s="26">
        <f t="shared" ca="1" si="14"/>
        <v>46437468.372887172</v>
      </c>
      <c r="O29" s="26">
        <f t="shared" ca="1" si="15"/>
        <v>2066467.9159211835</v>
      </c>
      <c r="P29">
        <f t="shared" ca="1" si="16"/>
        <v>-0.14040512262280105</v>
      </c>
    </row>
    <row r="30" spans="1:22">
      <c r="A30" s="113">
        <v>397.5</v>
      </c>
      <c r="B30" s="113">
        <v>-8.9707749430090189E-4</v>
      </c>
      <c r="D30" s="115">
        <f t="shared" si="4"/>
        <v>3.9750000000000001E-2</v>
      </c>
      <c r="E30" s="115">
        <f t="shared" si="5"/>
        <v>-8.9707749430090189E-2</v>
      </c>
      <c r="F30" s="26">
        <f t="shared" si="6"/>
        <v>1.5800625000000001E-3</v>
      </c>
      <c r="G30" s="26">
        <f t="shared" si="7"/>
        <v>6.2807484374999999E-5</v>
      </c>
      <c r="H30" s="26">
        <f t="shared" si="8"/>
        <v>2.4965975039062502E-6</v>
      </c>
      <c r="I30" s="26">
        <f t="shared" si="9"/>
        <v>-3.5658830398460849E-3</v>
      </c>
      <c r="J30" s="26">
        <f t="shared" si="10"/>
        <v>-1.4174385083388187E-4</v>
      </c>
      <c r="K30" s="26">
        <f t="shared" ca="1" si="11"/>
        <v>0.15255820493030361</v>
      </c>
      <c r="L30" s="26">
        <f t="shared" ca="1" si="12"/>
        <v>5.8692792642152415E-2</v>
      </c>
      <c r="M30" s="26">
        <f t="shared" ca="1" si="13"/>
        <v>48961626.460970365</v>
      </c>
      <c r="N30" s="26">
        <f t="shared" ca="1" si="14"/>
        <v>44576957.877676897</v>
      </c>
      <c r="O30" s="26">
        <f t="shared" ca="1" si="15"/>
        <v>1954286.1340581465</v>
      </c>
      <c r="P30">
        <f t="shared" ca="1" si="16"/>
        <v>-0.2422659543603938</v>
      </c>
    </row>
    <row r="31" spans="1:22">
      <c r="A31" s="113">
        <v>406</v>
      </c>
      <c r="B31" s="113">
        <v>1.524745995993726E-3</v>
      </c>
      <c r="D31" s="115">
        <f t="shared" si="4"/>
        <v>4.0599999999999997E-2</v>
      </c>
      <c r="E31" s="115">
        <f t="shared" si="5"/>
        <v>0.1524745995993726</v>
      </c>
      <c r="F31" s="26">
        <f t="shared" si="6"/>
        <v>1.6483599999999998E-3</v>
      </c>
      <c r="G31" s="26">
        <f t="shared" si="7"/>
        <v>6.6923415999999987E-5</v>
      </c>
      <c r="H31" s="26">
        <f t="shared" si="8"/>
        <v>2.7170906895999994E-6</v>
      </c>
      <c r="I31" s="26">
        <f t="shared" si="9"/>
        <v>6.1904687437345273E-3</v>
      </c>
      <c r="J31" s="26">
        <f t="shared" si="10"/>
        <v>2.5133303099562177E-4</v>
      </c>
      <c r="K31" s="26">
        <f t="shared" ca="1" si="11"/>
        <v>0.15431933023718608</v>
      </c>
      <c r="L31" s="26">
        <f t="shared" ca="1" si="12"/>
        <v>3.4030311260877483E-6</v>
      </c>
      <c r="M31" s="26">
        <f t="shared" ca="1" si="13"/>
        <v>48874458.394275144</v>
      </c>
      <c r="N31" s="26">
        <f t="shared" ca="1" si="14"/>
        <v>44355723.981754825</v>
      </c>
      <c r="O31" s="26">
        <f t="shared" ca="1" si="15"/>
        <v>1941005.6244177686</v>
      </c>
      <c r="P31">
        <f t="shared" ca="1" si="16"/>
        <v>-1.8447306378134853E-3</v>
      </c>
    </row>
    <row r="32" spans="1:22">
      <c r="A32" s="113">
        <v>420</v>
      </c>
      <c r="B32" s="113">
        <v>-4.1577999945729971E-4</v>
      </c>
      <c r="D32" s="115">
        <f t="shared" si="4"/>
        <v>4.2000000000000003E-2</v>
      </c>
      <c r="E32" s="115">
        <f t="shared" si="5"/>
        <v>-4.1577999945729971E-2</v>
      </c>
      <c r="F32" s="26">
        <f t="shared" si="6"/>
        <v>1.7640000000000002E-3</v>
      </c>
      <c r="G32" s="26">
        <f t="shared" si="7"/>
        <v>7.4088000000000013E-5</v>
      </c>
      <c r="H32" s="26">
        <f t="shared" si="8"/>
        <v>3.1116960000000005E-6</v>
      </c>
      <c r="I32" s="26">
        <f t="shared" si="9"/>
        <v>-1.746275997720659E-3</v>
      </c>
      <c r="J32" s="26">
        <f t="shared" si="10"/>
        <v>-7.3343591904267684E-5</v>
      </c>
      <c r="K32" s="26">
        <f t="shared" ca="1" si="11"/>
        <v>0.15721659098849378</v>
      </c>
      <c r="L32" s="26">
        <f t="shared" ca="1" si="12"/>
        <v>3.9519289384705357E-2</v>
      </c>
      <c r="M32" s="26">
        <f t="shared" ca="1" si="13"/>
        <v>48731128.154761538</v>
      </c>
      <c r="N32" s="26">
        <f t="shared" ca="1" si="14"/>
        <v>43992778.390262835</v>
      </c>
      <c r="O32" s="26">
        <f t="shared" ca="1" si="15"/>
        <v>1919246.1638902607</v>
      </c>
      <c r="P32">
        <f t="shared" ca="1" si="16"/>
        <v>-0.19879459093422375</v>
      </c>
    </row>
    <row r="33" spans="1:16">
      <c r="A33" s="113">
        <v>14390.5</v>
      </c>
      <c r="B33" s="113">
        <v>1.3947185500001069E-2</v>
      </c>
      <c r="D33" s="115">
        <f t="shared" si="4"/>
        <v>1.4390499999999999</v>
      </c>
      <c r="E33" s="115">
        <f t="shared" si="5"/>
        <v>1.3947185500001069</v>
      </c>
      <c r="F33" s="26">
        <f t="shared" si="6"/>
        <v>2.0708649024999999</v>
      </c>
      <c r="G33" s="26">
        <f t="shared" si="7"/>
        <v>2.9800781379426247</v>
      </c>
      <c r="H33" s="26">
        <f t="shared" si="8"/>
        <v>4.2884814444063339</v>
      </c>
      <c r="I33" s="26">
        <f t="shared" si="9"/>
        <v>2.0070697293776538</v>
      </c>
      <c r="J33" s="26">
        <f t="shared" si="10"/>
        <v>2.8882736940609126</v>
      </c>
      <c r="K33" s="26">
        <f t="shared" ca="1" si="11"/>
        <v>0.92954894488985707</v>
      </c>
      <c r="L33" s="26">
        <f t="shared" ca="1" si="12"/>
        <v>0.21638276151842578</v>
      </c>
      <c r="M33" s="26">
        <f t="shared" ca="1" si="13"/>
        <v>7157.252741766084</v>
      </c>
      <c r="N33" s="26">
        <f t="shared" ca="1" si="14"/>
        <v>88297646.571872458</v>
      </c>
      <c r="O33" s="26">
        <f t="shared" ca="1" si="15"/>
        <v>8606083.3066503182</v>
      </c>
      <c r="P33">
        <f t="shared" ca="1" si="16"/>
        <v>0.46516960511024985</v>
      </c>
    </row>
    <row r="34" spans="1:16">
      <c r="A34" s="113">
        <v>14391</v>
      </c>
      <c r="B34" s="113">
        <v>1.2377880993881263E-2</v>
      </c>
      <c r="D34" s="115">
        <f t="shared" si="4"/>
        <v>1.4391</v>
      </c>
      <c r="E34" s="115">
        <f t="shared" si="5"/>
        <v>1.2377880993881263</v>
      </c>
      <c r="F34" s="26">
        <f t="shared" si="6"/>
        <v>2.0710088099999999</v>
      </c>
      <c r="G34" s="26">
        <f t="shared" si="7"/>
        <v>2.9803887784710001</v>
      </c>
      <c r="H34" s="26">
        <f t="shared" si="8"/>
        <v>4.2890774910976157</v>
      </c>
      <c r="I34" s="26">
        <f t="shared" si="9"/>
        <v>1.7813008538294526</v>
      </c>
      <c r="J34" s="26">
        <f t="shared" si="10"/>
        <v>2.5634700587459651</v>
      </c>
      <c r="K34" s="26">
        <f t="shared" ca="1" si="11"/>
        <v>0.92950082758247898</v>
      </c>
      <c r="L34" s="26">
        <f t="shared" ca="1" si="12"/>
        <v>9.5041041957369052E-2</v>
      </c>
      <c r="M34" s="26">
        <f t="shared" ca="1" si="13"/>
        <v>7180.8703271633867</v>
      </c>
      <c r="N34" s="26">
        <f t="shared" ca="1" si="14"/>
        <v>88300890.62080811</v>
      </c>
      <c r="O34" s="26">
        <f t="shared" ca="1" si="15"/>
        <v>8606256.8950892296</v>
      </c>
      <c r="P34">
        <f t="shared" ca="1" si="16"/>
        <v>0.3082872718056473</v>
      </c>
    </row>
    <row r="35" spans="1:16">
      <c r="A35" s="113">
        <v>14393.5</v>
      </c>
      <c r="B35" s="113">
        <v>1.413135850452818E-2</v>
      </c>
      <c r="D35" s="115">
        <f t="shared" si="4"/>
        <v>1.4393499999999999</v>
      </c>
      <c r="E35" s="115">
        <f t="shared" si="5"/>
        <v>1.413135850452818</v>
      </c>
      <c r="F35" s="26">
        <f t="shared" si="6"/>
        <v>2.0717284224999997</v>
      </c>
      <c r="G35" s="26">
        <f t="shared" si="7"/>
        <v>2.9819423049253744</v>
      </c>
      <c r="H35" s="26">
        <f t="shared" si="8"/>
        <v>4.2920586565943371</v>
      </c>
      <c r="I35" s="26">
        <f t="shared" si="9"/>
        <v>2.0339970863492636</v>
      </c>
      <c r="J35" s="26">
        <f t="shared" si="10"/>
        <v>2.9276337062368123</v>
      </c>
      <c r="K35" s="26">
        <f t="shared" ca="1" si="11"/>
        <v>0.92926015970690434</v>
      </c>
      <c r="L35" s="26">
        <f t="shared" ca="1" si="12"/>
        <v>0.23413568409483504</v>
      </c>
      <c r="M35" s="26">
        <f t="shared" ca="1" si="13"/>
        <v>7299.520989363953</v>
      </c>
      <c r="N35" s="26">
        <f t="shared" ca="1" si="14"/>
        <v>88317103.665828735</v>
      </c>
      <c r="O35" s="26">
        <f t="shared" ca="1" si="15"/>
        <v>8607124.0761446506</v>
      </c>
      <c r="P35">
        <f t="shared" ca="1" si="16"/>
        <v>0.48387569074591363</v>
      </c>
    </row>
    <row r="36" spans="1:16">
      <c r="A36" s="113">
        <v>14410.5</v>
      </c>
      <c r="B36" s="113">
        <v>1.3675005495315418E-2</v>
      </c>
      <c r="D36" s="115">
        <f t="shared" si="4"/>
        <v>1.4410499999999999</v>
      </c>
      <c r="E36" s="115">
        <f t="shared" si="5"/>
        <v>1.3675005495315418</v>
      </c>
      <c r="F36" s="26">
        <f t="shared" si="6"/>
        <v>2.0766251025</v>
      </c>
      <c r="G36" s="26">
        <f t="shared" si="7"/>
        <v>2.9925206039576246</v>
      </c>
      <c r="H36" s="26">
        <f t="shared" si="8"/>
        <v>4.312371816333135</v>
      </c>
      <c r="I36" s="26">
        <f t="shared" si="9"/>
        <v>1.9706366669024282</v>
      </c>
      <c r="J36" s="26">
        <f t="shared" si="10"/>
        <v>2.839785968839744</v>
      </c>
      <c r="K36" s="26">
        <f t="shared" ca="1" si="11"/>
        <v>0.92762002298315771</v>
      </c>
      <c r="L36" s="26">
        <f t="shared" ca="1" si="12"/>
        <v>0.1934948776364836</v>
      </c>
      <c r="M36" s="26">
        <f t="shared" ca="1" si="13"/>
        <v>8131.1583852271469</v>
      </c>
      <c r="N36" s="26">
        <f t="shared" ca="1" si="14"/>
        <v>88427033.884755284</v>
      </c>
      <c r="O36" s="26">
        <f t="shared" ca="1" si="15"/>
        <v>8612987.2509829346</v>
      </c>
      <c r="P36">
        <f t="shared" ca="1" si="16"/>
        <v>0.43988052654838405</v>
      </c>
    </row>
    <row r="37" spans="1:16">
      <c r="A37" s="113">
        <v>14413</v>
      </c>
      <c r="B37" s="113">
        <v>1.3728482997976243E-2</v>
      </c>
      <c r="D37" s="115">
        <f t="shared" si="4"/>
        <v>1.4413</v>
      </c>
      <c r="E37" s="115">
        <f t="shared" si="5"/>
        <v>1.3728482997976243</v>
      </c>
      <c r="F37" s="26">
        <f t="shared" si="6"/>
        <v>2.07734569</v>
      </c>
      <c r="G37" s="26">
        <f t="shared" si="7"/>
        <v>2.9940783429970002</v>
      </c>
      <c r="H37" s="26">
        <f t="shared" si="8"/>
        <v>4.3153651157615762</v>
      </c>
      <c r="I37" s="26">
        <f t="shared" si="9"/>
        <v>1.9786862544983159</v>
      </c>
      <c r="J37" s="26">
        <f t="shared" si="10"/>
        <v>2.851880498608423</v>
      </c>
      <c r="K37" s="26">
        <f t="shared" ca="1" si="11"/>
        <v>0.92737829770468894</v>
      </c>
      <c r="L37" s="26">
        <f t="shared" ca="1" si="12"/>
        <v>0.19844352276467989</v>
      </c>
      <c r="M37" s="26">
        <f t="shared" ca="1" si="13"/>
        <v>8257.0972570037466</v>
      </c>
      <c r="N37" s="26">
        <f t="shared" ca="1" si="14"/>
        <v>88443153.214708298</v>
      </c>
      <c r="O37" s="26">
        <f t="shared" ca="1" si="15"/>
        <v>8613844.5308596902</v>
      </c>
      <c r="P37">
        <f t="shared" ca="1" si="16"/>
        <v>0.44547000209293541</v>
      </c>
    </row>
    <row r="38" spans="1:16">
      <c r="A38" s="113">
        <v>14432.5</v>
      </c>
      <c r="B38" s="113">
        <v>1.402560750284465E-2</v>
      </c>
      <c r="D38" s="115">
        <f t="shared" si="4"/>
        <v>1.4432499999999999</v>
      </c>
      <c r="E38" s="115">
        <f t="shared" si="5"/>
        <v>1.402560750284465</v>
      </c>
      <c r="F38" s="26">
        <f t="shared" si="6"/>
        <v>2.0829705624999999</v>
      </c>
      <c r="G38" s="26">
        <f t="shared" si="7"/>
        <v>3.0062472643281248</v>
      </c>
      <c r="H38" s="26">
        <f t="shared" si="8"/>
        <v>4.3387663642415664</v>
      </c>
      <c r="I38" s="26">
        <f t="shared" si="9"/>
        <v>2.0242458028480539</v>
      </c>
      <c r="J38" s="26">
        <f t="shared" si="10"/>
        <v>2.9214927549604535</v>
      </c>
      <c r="K38" s="26">
        <f t="shared" ca="1" si="11"/>
        <v>0.92548818795990195</v>
      </c>
      <c r="L38" s="26">
        <f t="shared" ca="1" si="12"/>
        <v>0.22759822972292412</v>
      </c>
      <c r="M38" s="26">
        <f t="shared" ca="1" si="13"/>
        <v>9271.2947599731342</v>
      </c>
      <c r="N38" s="26">
        <f t="shared" ca="1" si="14"/>
        <v>88568470.797178015</v>
      </c>
      <c r="O38" s="26">
        <f t="shared" ca="1" si="15"/>
        <v>8620487.7038235497</v>
      </c>
      <c r="P38">
        <f t="shared" ca="1" si="16"/>
        <v>0.47707256232456308</v>
      </c>
    </row>
    <row r="39" spans="1:16">
      <c r="A39" s="113">
        <v>14433</v>
      </c>
      <c r="B39" s="113">
        <v>1.1756302999856416E-2</v>
      </c>
      <c r="D39" s="115">
        <f t="shared" si="4"/>
        <v>1.4433</v>
      </c>
      <c r="E39" s="115">
        <f t="shared" si="5"/>
        <v>1.1756302999856416</v>
      </c>
      <c r="F39" s="26">
        <f t="shared" si="6"/>
        <v>2.0831148900000001</v>
      </c>
      <c r="G39" s="26">
        <f t="shared" si="7"/>
        <v>3.0065597207370001</v>
      </c>
      <c r="H39" s="26">
        <f t="shared" si="8"/>
        <v>4.3393676449397125</v>
      </c>
      <c r="I39" s="26">
        <f t="shared" si="9"/>
        <v>1.6967872119692766</v>
      </c>
      <c r="J39" s="26">
        <f t="shared" si="10"/>
        <v>2.4489729830352571</v>
      </c>
      <c r="K39" s="26">
        <f t="shared" ca="1" si="11"/>
        <v>0.92543961515589279</v>
      </c>
      <c r="L39" s="26">
        <f t="shared" ca="1" si="12"/>
        <v>6.2595378775578706E-2</v>
      </c>
      <c r="M39" s="26">
        <f t="shared" ca="1" si="13"/>
        <v>9298.0407847170991</v>
      </c>
      <c r="N39" s="26">
        <f t="shared" ca="1" si="14"/>
        <v>88571674.428201631</v>
      </c>
      <c r="O39" s="26">
        <f t="shared" ca="1" si="15"/>
        <v>8620657.0245726407</v>
      </c>
      <c r="P39">
        <f t="shared" ca="1" si="16"/>
        <v>0.25019068482974882</v>
      </c>
    </row>
    <row r="40" spans="1:16">
      <c r="A40" s="113">
        <v>14641.5</v>
      </c>
      <c r="B40" s="113">
        <v>1.3456326501909643E-2</v>
      </c>
      <c r="D40" s="115">
        <f t="shared" si="4"/>
        <v>1.4641500000000001</v>
      </c>
      <c r="E40" s="115">
        <f t="shared" si="5"/>
        <v>1.3456326501909643</v>
      </c>
      <c r="F40" s="26">
        <f t="shared" si="6"/>
        <v>2.1437352225000001</v>
      </c>
      <c r="G40" s="26">
        <f t="shared" si="7"/>
        <v>3.1387499260233755</v>
      </c>
      <c r="H40" s="26">
        <f t="shared" si="8"/>
        <v>4.5956007041871247</v>
      </c>
      <c r="I40" s="26">
        <f t="shared" si="9"/>
        <v>1.9702080447771004</v>
      </c>
      <c r="J40" s="26">
        <f t="shared" si="10"/>
        <v>2.8846801087603917</v>
      </c>
      <c r="K40" s="26">
        <f t="shared" ca="1" si="11"/>
        <v>0.90471216186140246</v>
      </c>
      <c r="L40" s="26">
        <f t="shared" ca="1" si="12"/>
        <v>0.19441087702877932</v>
      </c>
      <c r="M40" s="26">
        <f t="shared" ca="1" si="13"/>
        <v>23590.741604019779</v>
      </c>
      <c r="N40" s="26">
        <f t="shared" ca="1" si="14"/>
        <v>89865196.402994499</v>
      </c>
      <c r="O40" s="26">
        <f t="shared" ca="1" si="15"/>
        <v>8686812.016887391</v>
      </c>
      <c r="P40">
        <f t="shared" ca="1" si="16"/>
        <v>0.44092048832956188</v>
      </c>
    </row>
    <row r="41" spans="1:16">
      <c r="A41" s="113">
        <v>14644</v>
      </c>
      <c r="B41" s="113">
        <v>1.3609804002044257E-2</v>
      </c>
      <c r="D41" s="115">
        <f t="shared" si="4"/>
        <v>1.4643999999999999</v>
      </c>
      <c r="E41" s="115">
        <f t="shared" si="5"/>
        <v>1.3609804002044257</v>
      </c>
      <c r="F41" s="26">
        <f t="shared" si="6"/>
        <v>2.1444673599999997</v>
      </c>
      <c r="G41" s="26">
        <f t="shared" si="7"/>
        <v>3.1403580019839996</v>
      </c>
      <c r="H41" s="26">
        <f t="shared" si="8"/>
        <v>4.5987402581053685</v>
      </c>
      <c r="I41" s="26">
        <f t="shared" si="9"/>
        <v>1.9930196980593609</v>
      </c>
      <c r="J41" s="26">
        <f t="shared" si="10"/>
        <v>2.9185780458381281</v>
      </c>
      <c r="K41" s="26">
        <f t="shared" ca="1" si="11"/>
        <v>0.90445791042557611</v>
      </c>
      <c r="L41" s="26">
        <f t="shared" ca="1" si="12"/>
        <v>0.2084127836738798</v>
      </c>
      <c r="M41" s="26">
        <f t="shared" ca="1" si="13"/>
        <v>23799.129257318516</v>
      </c>
      <c r="N41" s="26">
        <f t="shared" ca="1" si="14"/>
        <v>89880188.888855457</v>
      </c>
      <c r="O41" s="26">
        <f t="shared" ca="1" si="15"/>
        <v>8687551.1377607863</v>
      </c>
      <c r="P41">
        <f t="shared" ca="1" si="16"/>
        <v>0.45652248977884957</v>
      </c>
    </row>
    <row r="42" spans="1:16">
      <c r="A42" s="113">
        <v>14647</v>
      </c>
      <c r="B42" s="113">
        <v>1.3093977002426982E-2</v>
      </c>
      <c r="D42" s="115">
        <f t="shared" si="4"/>
        <v>1.4646999999999999</v>
      </c>
      <c r="E42" s="115">
        <f t="shared" si="5"/>
        <v>1.3093977002426982</v>
      </c>
      <c r="F42" s="26">
        <f t="shared" si="6"/>
        <v>2.1453460899999999</v>
      </c>
      <c r="G42" s="26">
        <f t="shared" si="7"/>
        <v>3.1422884180229995</v>
      </c>
      <c r="H42" s="26">
        <f t="shared" si="8"/>
        <v>4.6025098458782878</v>
      </c>
      <c r="I42" s="26">
        <f t="shared" si="9"/>
        <v>1.91787481154548</v>
      </c>
      <c r="J42" s="26">
        <f t="shared" si="10"/>
        <v>2.8091112364706645</v>
      </c>
      <c r="K42" s="26">
        <f t="shared" ca="1" si="11"/>
        <v>0.90415262975747845</v>
      </c>
      <c r="L42" s="26">
        <f t="shared" ca="1" si="12"/>
        <v>0.16422356715257072</v>
      </c>
      <c r="M42" s="26">
        <f t="shared" ca="1" si="13"/>
        <v>24050.320942508519</v>
      </c>
      <c r="N42" s="26">
        <f t="shared" ca="1" si="14"/>
        <v>89898163.55811514</v>
      </c>
      <c r="O42" s="26">
        <f t="shared" ca="1" si="15"/>
        <v>8688436.383872401</v>
      </c>
      <c r="P42">
        <f t="shared" ca="1" si="16"/>
        <v>0.40524507048521974</v>
      </c>
    </row>
    <row r="43" spans="1:16">
      <c r="A43" s="113">
        <v>14661</v>
      </c>
      <c r="B43" s="113">
        <v>1.3453450999804772E-2</v>
      </c>
      <c r="D43" s="115">
        <f t="shared" si="4"/>
        <v>1.4661</v>
      </c>
      <c r="E43" s="115">
        <f t="shared" si="5"/>
        <v>1.3453450999804772</v>
      </c>
      <c r="F43" s="26">
        <f t="shared" si="6"/>
        <v>2.1494492099999998</v>
      </c>
      <c r="G43" s="26">
        <f t="shared" si="7"/>
        <v>3.1513074867809996</v>
      </c>
      <c r="H43" s="26">
        <f t="shared" si="8"/>
        <v>4.6201319063696236</v>
      </c>
      <c r="I43" s="26">
        <f t="shared" si="9"/>
        <v>1.9724104510813776</v>
      </c>
      <c r="J43" s="26">
        <f t="shared" si="10"/>
        <v>2.8917509623304074</v>
      </c>
      <c r="K43" s="26">
        <f t="shared" ca="1" si="11"/>
        <v>0.90272540549211566</v>
      </c>
      <c r="L43" s="26">
        <f t="shared" ca="1" si="12"/>
        <v>0.19591219394897055</v>
      </c>
      <c r="M43" s="26">
        <f t="shared" ca="1" si="13"/>
        <v>25238.756963904809</v>
      </c>
      <c r="N43" s="26">
        <f t="shared" ca="1" si="14"/>
        <v>89981809.865954474</v>
      </c>
      <c r="O43" s="26">
        <f t="shared" ca="1" si="15"/>
        <v>8692543.0182255376</v>
      </c>
      <c r="P43">
        <f t="shared" ca="1" si="16"/>
        <v>0.44261969448836158</v>
      </c>
    </row>
    <row r="44" spans="1:16">
      <c r="A44" s="113">
        <v>30067.5</v>
      </c>
      <c r="B44" s="113">
        <v>-5.8326107500761282E-2</v>
      </c>
      <c r="D44" s="115">
        <f t="shared" si="4"/>
        <v>3.0067499999999998</v>
      </c>
      <c r="E44" s="115">
        <f t="shared" si="5"/>
        <v>-5.8326107500761282</v>
      </c>
      <c r="F44" s="26">
        <f t="shared" si="6"/>
        <v>9.0405455624999984</v>
      </c>
      <c r="G44" s="26">
        <f t="shared" si="7"/>
        <v>27.182660370046868</v>
      </c>
      <c r="H44" s="26">
        <f t="shared" si="8"/>
        <v>81.731464067638413</v>
      </c>
      <c r="I44" s="26">
        <f t="shared" si="9"/>
        <v>-17.537202372791398</v>
      </c>
      <c r="J44" s="26">
        <f t="shared" si="10"/>
        <v>-52.729983234390531</v>
      </c>
      <c r="K44" s="26">
        <f t="shared" ca="1" si="11"/>
        <v>-3.2444324322217089</v>
      </c>
      <c r="L44" s="26">
        <f t="shared" ca="1" si="12"/>
        <v>6.6986670050117318</v>
      </c>
      <c r="M44" s="26">
        <f t="shared" ca="1" si="13"/>
        <v>218943.77673307413</v>
      </c>
      <c r="N44" s="26">
        <f t="shared" ca="1" si="14"/>
        <v>487959.3285898444</v>
      </c>
      <c r="O44" s="26">
        <f t="shared" ca="1" si="15"/>
        <v>287353.84876919747</v>
      </c>
      <c r="P44">
        <f t="shared" ca="1" si="16"/>
        <v>-2.5881783178544193</v>
      </c>
    </row>
    <row r="45" spans="1:16">
      <c r="A45" s="113">
        <v>30070.5</v>
      </c>
      <c r="B45" s="113">
        <v>-6.0341934506141115E-2</v>
      </c>
      <c r="D45" s="115">
        <f t="shared" si="4"/>
        <v>3.00705</v>
      </c>
      <c r="E45" s="115">
        <f t="shared" si="5"/>
        <v>-6.0341934506141115</v>
      </c>
      <c r="F45" s="26">
        <f t="shared" si="6"/>
        <v>9.0423497024999993</v>
      </c>
      <c r="G45" s="26">
        <f t="shared" si="7"/>
        <v>27.190797672902622</v>
      </c>
      <c r="H45" s="26">
        <f t="shared" si="8"/>
        <v>81.76408814230183</v>
      </c>
      <c r="I45" s="26">
        <f t="shared" si="9"/>
        <v>-18.145121415669163</v>
      </c>
      <c r="J45" s="26">
        <f t="shared" si="10"/>
        <v>-54.563287352987956</v>
      </c>
      <c r="K45" s="26">
        <f t="shared" ca="1" si="11"/>
        <v>-3.2457413346457233</v>
      </c>
      <c r="L45" s="26">
        <f t="shared" ca="1" si="12"/>
        <v>7.7754652030485811</v>
      </c>
      <c r="M45" s="26">
        <f t="shared" ca="1" si="13"/>
        <v>218298.27503318517</v>
      </c>
      <c r="N45" s="26">
        <f t="shared" ca="1" si="14"/>
        <v>481879.70202476095</v>
      </c>
      <c r="O45" s="26">
        <f t="shared" ca="1" si="15"/>
        <v>288970.32034669456</v>
      </c>
      <c r="P45">
        <f t="shared" ca="1" si="16"/>
        <v>-2.7884521159683882</v>
      </c>
    </row>
    <row r="46" spans="1:16">
      <c r="A46" s="113">
        <v>30073</v>
      </c>
      <c r="B46" s="113">
        <v>-5.6388457000139169E-2</v>
      </c>
      <c r="D46" s="115">
        <f t="shared" si="4"/>
        <v>3.0072999999999999</v>
      </c>
      <c r="E46" s="115">
        <f t="shared" si="5"/>
        <v>-5.6388457000139169</v>
      </c>
      <c r="F46" s="26">
        <f t="shared" si="6"/>
        <v>9.0438532899999995</v>
      </c>
      <c r="G46" s="26">
        <f t="shared" si="7"/>
        <v>27.197579999016998</v>
      </c>
      <c r="H46" s="26">
        <f t="shared" si="8"/>
        <v>81.791282331043817</v>
      </c>
      <c r="I46" s="26">
        <f t="shared" si="9"/>
        <v>-16.957700673651853</v>
      </c>
      <c r="J46" s="26">
        <f t="shared" si="10"/>
        <v>-50.996893235873216</v>
      </c>
      <c r="K46" s="26">
        <f t="shared" ca="1" si="11"/>
        <v>-3.2468322357866546</v>
      </c>
      <c r="L46" s="26">
        <f t="shared" ca="1" si="12"/>
        <v>5.7217284130445085</v>
      </c>
      <c r="M46" s="26">
        <f t="shared" ca="1" si="13"/>
        <v>217760.8765803338</v>
      </c>
      <c r="N46" s="26">
        <f t="shared" ca="1" si="14"/>
        <v>476841.36936797161</v>
      </c>
      <c r="O46" s="26">
        <f t="shared" ca="1" si="15"/>
        <v>290321.10849874537</v>
      </c>
      <c r="P46">
        <f t="shared" ca="1" si="16"/>
        <v>-2.3920134642272624</v>
      </c>
    </row>
    <row r="47" spans="1:16">
      <c r="A47" s="113">
        <v>30075.5</v>
      </c>
      <c r="B47" s="113">
        <v>-5.7334979494044092E-2</v>
      </c>
      <c r="D47" s="115">
        <f t="shared" si="4"/>
        <v>3.0075500000000002</v>
      </c>
      <c r="E47" s="115">
        <f t="shared" si="5"/>
        <v>-5.7334979494044092</v>
      </c>
      <c r="F47" s="26">
        <f t="shared" si="6"/>
        <v>9.0453570025000012</v>
      </c>
      <c r="G47" s="26">
        <f t="shared" si="7"/>
        <v>27.204363452868879</v>
      </c>
      <c r="H47" s="26">
        <f t="shared" si="8"/>
        <v>81.818483302675801</v>
      </c>
      <c r="I47" s="26">
        <f t="shared" si="9"/>
        <v>-17.243781757731231</v>
      </c>
      <c r="J47" s="26">
        <f t="shared" si="10"/>
        <v>-51.861535825464564</v>
      </c>
      <c r="K47" s="26">
        <f t="shared" ca="1" si="11"/>
        <v>-3.2479232724920601</v>
      </c>
      <c r="L47" s="26">
        <f t="shared" ca="1" si="12"/>
        <v>6.1780814745079278</v>
      </c>
      <c r="M47" s="26">
        <f t="shared" ca="1" si="13"/>
        <v>217223.95126606643</v>
      </c>
      <c r="N47" s="26">
        <f t="shared" ca="1" si="14"/>
        <v>471828.52870908997</v>
      </c>
      <c r="O47" s="26">
        <f t="shared" ca="1" si="15"/>
        <v>291675.28799632826</v>
      </c>
      <c r="P47">
        <f t="shared" ca="1" si="16"/>
        <v>-2.485574676912349</v>
      </c>
    </row>
    <row r="48" spans="1:16">
      <c r="A48" s="113">
        <v>30076</v>
      </c>
      <c r="B48" s="113">
        <v>-5.8004284001071937E-2</v>
      </c>
      <c r="D48" s="115">
        <f t="shared" si="4"/>
        <v>3.0076000000000001</v>
      </c>
      <c r="E48" s="115">
        <f t="shared" si="5"/>
        <v>-5.8004284001071937</v>
      </c>
      <c r="F48" s="26">
        <f t="shared" si="6"/>
        <v>9.045657760000001</v>
      </c>
      <c r="G48" s="26">
        <f t="shared" si="7"/>
        <v>27.205720278976003</v>
      </c>
      <c r="H48" s="26">
        <f t="shared" si="8"/>
        <v>81.823924311048231</v>
      </c>
      <c r="I48" s="26">
        <f t="shared" si="9"/>
        <v>-17.445368456162395</v>
      </c>
      <c r="J48" s="26">
        <f t="shared" si="10"/>
        <v>-52.468690168754023</v>
      </c>
      <c r="K48" s="26">
        <f t="shared" ca="1" si="11"/>
        <v>-3.2481414961008781</v>
      </c>
      <c r="L48" s="26">
        <f t="shared" ca="1" si="12"/>
        <v>6.5141684403621438</v>
      </c>
      <c r="M48" s="26">
        <f t="shared" ca="1" si="13"/>
        <v>217116.62304151285</v>
      </c>
      <c r="N48" s="26">
        <f t="shared" ca="1" si="14"/>
        <v>470829.02099605487</v>
      </c>
      <c r="O48" s="26">
        <f t="shared" ca="1" si="15"/>
        <v>291946.5310055241</v>
      </c>
      <c r="P48">
        <f t="shared" ca="1" si="16"/>
        <v>-2.5522869040063156</v>
      </c>
    </row>
    <row r="49" spans="1:16">
      <c r="A49" s="113">
        <v>33085</v>
      </c>
      <c r="B49" s="113">
        <v>-2.9538765003962908E-2</v>
      </c>
      <c r="D49" s="115">
        <f t="shared" si="4"/>
        <v>3.3085</v>
      </c>
      <c r="E49" s="115">
        <f t="shared" si="5"/>
        <v>-2.9538765003962908</v>
      </c>
      <c r="F49" s="26">
        <f t="shared" si="6"/>
        <v>10.94617225</v>
      </c>
      <c r="G49" s="26">
        <f t="shared" si="7"/>
        <v>36.215410889125003</v>
      </c>
      <c r="H49" s="26">
        <f t="shared" si="8"/>
        <v>119.81868692667007</v>
      </c>
      <c r="I49" s="26">
        <f t="shared" si="9"/>
        <v>-9.7729004015611274</v>
      </c>
      <c r="J49" s="26">
        <f t="shared" si="10"/>
        <v>-32.333640978564993</v>
      </c>
      <c r="K49" s="26">
        <f t="shared" ca="1" si="11"/>
        <v>-4.6596204284628344</v>
      </c>
      <c r="L49" s="26">
        <f t="shared" ca="1" si="12"/>
        <v>2.9095623481358821</v>
      </c>
      <c r="M49" s="26">
        <f t="shared" ca="1" si="13"/>
        <v>139914.04219295422</v>
      </c>
      <c r="N49" s="26">
        <f t="shared" ca="1" si="14"/>
        <v>17761885.075250644</v>
      </c>
      <c r="O49" s="26">
        <f t="shared" ca="1" si="15"/>
        <v>4898383.5286422446</v>
      </c>
      <c r="P49">
        <f t="shared" ca="1" si="16"/>
        <v>1.7057439280665436</v>
      </c>
    </row>
    <row r="50" spans="1:16">
      <c r="A50" s="113">
        <v>33085.5</v>
      </c>
      <c r="B50" s="113">
        <v>-2.9948069503006991E-2</v>
      </c>
      <c r="D50" s="115">
        <f t="shared" si="4"/>
        <v>3.3085499999999999</v>
      </c>
      <c r="E50" s="115">
        <f t="shared" si="5"/>
        <v>-2.9948069503006991</v>
      </c>
      <c r="F50" s="26">
        <f t="shared" si="6"/>
        <v>10.946503102499999</v>
      </c>
      <c r="G50" s="26">
        <f t="shared" si="7"/>
        <v>36.217052839776372</v>
      </c>
      <c r="H50" s="26">
        <f t="shared" si="8"/>
        <v>119.82593017304211</v>
      </c>
      <c r="I50" s="26">
        <f t="shared" si="9"/>
        <v>-9.9084685354173772</v>
      </c>
      <c r="J50" s="26">
        <f t="shared" si="10"/>
        <v>-32.782663572855164</v>
      </c>
      <c r="K50" s="26">
        <f t="shared" ca="1" si="11"/>
        <v>-4.6598712905743085</v>
      </c>
      <c r="L50" s="26">
        <f t="shared" ca="1" si="12"/>
        <v>2.7724392572507899</v>
      </c>
      <c r="M50" s="26">
        <f t="shared" ca="1" si="13"/>
        <v>140036.76534324844</v>
      </c>
      <c r="N50" s="26">
        <f t="shared" ca="1" si="14"/>
        <v>17769478.09541266</v>
      </c>
      <c r="O50" s="26">
        <f t="shared" ca="1" si="15"/>
        <v>4899733.2845423371</v>
      </c>
      <c r="P50">
        <f t="shared" ca="1" si="16"/>
        <v>1.6650643402736094</v>
      </c>
    </row>
    <row r="51" spans="1:16">
      <c r="A51" s="113">
        <v>33093.5</v>
      </c>
      <c r="B51" s="113">
        <v>-2.9886941498261876E-2</v>
      </c>
      <c r="D51" s="115">
        <f t="shared" si="4"/>
        <v>3.3093499999999998</v>
      </c>
      <c r="E51" s="115">
        <f t="shared" si="5"/>
        <v>-2.9886941498261876</v>
      </c>
      <c r="F51" s="26">
        <f t="shared" si="6"/>
        <v>10.951797422499999</v>
      </c>
      <c r="G51" s="26">
        <f t="shared" si="7"/>
        <v>36.243330800150368</v>
      </c>
      <c r="H51" s="26">
        <f t="shared" si="8"/>
        <v>119.94186678347761</v>
      </c>
      <c r="I51" s="26">
        <f t="shared" si="9"/>
        <v>-9.8906349847272939</v>
      </c>
      <c r="J51" s="26">
        <f t="shared" si="10"/>
        <v>-32.731572886707269</v>
      </c>
      <c r="K51" s="26">
        <f t="shared" ca="1" si="11"/>
        <v>-4.6638858218286492</v>
      </c>
      <c r="L51" s="26">
        <f t="shared" ca="1" si="12"/>
        <v>2.8062671379464028</v>
      </c>
      <c r="M51" s="26">
        <f t="shared" ca="1" si="13"/>
        <v>142008.48433517417</v>
      </c>
      <c r="N51" s="26">
        <f t="shared" ca="1" si="14"/>
        <v>17891220.12262179</v>
      </c>
      <c r="O51" s="26">
        <f t="shared" ca="1" si="15"/>
        <v>4921360.0647808928</v>
      </c>
      <c r="P51">
        <f t="shared" ca="1" si="16"/>
        <v>1.6751916720024616</v>
      </c>
    </row>
    <row r="52" spans="1:16">
      <c r="A52" s="113">
        <v>33094</v>
      </c>
      <c r="B52" s="113">
        <v>-2.9586245997052174E-2</v>
      </c>
      <c r="D52" s="115">
        <f t="shared" si="4"/>
        <v>3.3094000000000001</v>
      </c>
      <c r="E52" s="115">
        <f t="shared" si="5"/>
        <v>-2.9586245997052174</v>
      </c>
      <c r="F52" s="26">
        <f t="shared" si="6"/>
        <v>10.952128360000001</v>
      </c>
      <c r="G52" s="26">
        <f t="shared" si="7"/>
        <v>36.244973594584003</v>
      </c>
      <c r="H52" s="26">
        <f t="shared" si="8"/>
        <v>119.94911561391632</v>
      </c>
      <c r="I52" s="26">
        <f t="shared" si="9"/>
        <v>-9.7912722502644467</v>
      </c>
      <c r="J52" s="26">
        <f t="shared" si="10"/>
        <v>-32.40323638502516</v>
      </c>
      <c r="K52" s="26">
        <f t="shared" ca="1" si="11"/>
        <v>-4.6641367761239678</v>
      </c>
      <c r="L52" s="26">
        <f t="shared" ca="1" si="12"/>
        <v>2.908771783912623</v>
      </c>
      <c r="M52" s="26">
        <f t="shared" ca="1" si="13"/>
        <v>142132.22646640212</v>
      </c>
      <c r="N52" s="26">
        <f t="shared" ca="1" si="14"/>
        <v>17898844.863775566</v>
      </c>
      <c r="O52" s="26">
        <f t="shared" ca="1" si="15"/>
        <v>4922713.6572455326</v>
      </c>
      <c r="P52">
        <f t="shared" ca="1" si="16"/>
        <v>1.7055121764187504</v>
      </c>
    </row>
    <row r="53" spans="1:16">
      <c r="A53" s="113">
        <v>33844</v>
      </c>
      <c r="B53" s="113">
        <v>-2.2362996001902502E-2</v>
      </c>
      <c r="D53" s="115">
        <f t="shared" si="4"/>
        <v>3.3843999999999999</v>
      </c>
      <c r="E53" s="115">
        <f t="shared" si="5"/>
        <v>-2.2362996001902502</v>
      </c>
      <c r="F53" s="26">
        <f t="shared" si="6"/>
        <v>11.454163359999999</v>
      </c>
      <c r="G53" s="26">
        <f t="shared" si="7"/>
        <v>38.765470475583996</v>
      </c>
      <c r="H53" s="26">
        <f t="shared" si="8"/>
        <v>131.19785827756647</v>
      </c>
      <c r="I53" s="26">
        <f t="shared" si="9"/>
        <v>-7.5685323668838826</v>
      </c>
      <c r="J53" s="26">
        <f t="shared" si="10"/>
        <v>-25.614940942481812</v>
      </c>
      <c r="K53" s="26">
        <f t="shared" ca="1" si="11"/>
        <v>-5.0466726873449668</v>
      </c>
      <c r="L53" s="26">
        <f t="shared" ca="1" si="12"/>
        <v>7.8981968890035317</v>
      </c>
      <c r="M53" s="26">
        <f t="shared" ca="1" si="13"/>
        <v>399884.09638614295</v>
      </c>
      <c r="N53" s="26">
        <f t="shared" ca="1" si="14"/>
        <v>31526472.874396123</v>
      </c>
      <c r="O53" s="26">
        <f t="shared" ca="1" si="15"/>
        <v>7216640.1600939399</v>
      </c>
      <c r="P53">
        <f t="shared" ca="1" si="16"/>
        <v>2.8103730871547166</v>
      </c>
    </row>
    <row r="54" spans="1:16">
      <c r="A54" s="113"/>
      <c r="B54" s="113"/>
      <c r="D54" s="115">
        <f t="shared" si="4"/>
        <v>0</v>
      </c>
      <c r="E54" s="115">
        <f t="shared" si="5"/>
        <v>0</v>
      </c>
      <c r="F54" s="26">
        <f t="shared" si="6"/>
        <v>0</v>
      </c>
      <c r="G54" s="26">
        <f t="shared" si="7"/>
        <v>0</v>
      </c>
      <c r="H54" s="26">
        <f t="shared" si="8"/>
        <v>0</v>
      </c>
      <c r="I54" s="26">
        <f t="shared" si="9"/>
        <v>0</v>
      </c>
      <c r="J54" s="26">
        <f t="shared" si="10"/>
        <v>0</v>
      </c>
      <c r="K54" s="26">
        <f t="shared" ca="1" si="11"/>
        <v>6.8449452126566765E-2</v>
      </c>
      <c r="L54" s="26">
        <f t="shared" ca="1" si="12"/>
        <v>4.685327496427155E-3</v>
      </c>
      <c r="M54" s="26">
        <f t="shared" ca="1" si="13"/>
        <v>53162951.1586316</v>
      </c>
      <c r="N54" s="26">
        <f t="shared" ca="1" si="14"/>
        <v>55675751.621875778</v>
      </c>
      <c r="O54" s="26">
        <f t="shared" ca="1" si="15"/>
        <v>2635281.3360339445</v>
      </c>
      <c r="P54">
        <f t="shared" ca="1" si="16"/>
        <v>-6.8449452126566765E-2</v>
      </c>
    </row>
    <row r="55" spans="1:16">
      <c r="A55" s="113"/>
      <c r="B55" s="113"/>
      <c r="D55" s="115">
        <f t="shared" si="4"/>
        <v>0</v>
      </c>
      <c r="E55" s="115">
        <f t="shared" si="5"/>
        <v>0</v>
      </c>
      <c r="F55" s="26">
        <f t="shared" si="6"/>
        <v>0</v>
      </c>
      <c r="G55" s="26">
        <f t="shared" si="7"/>
        <v>0</v>
      </c>
      <c r="H55" s="26">
        <f t="shared" si="8"/>
        <v>0</v>
      </c>
      <c r="I55" s="26">
        <f t="shared" si="9"/>
        <v>0</v>
      </c>
      <c r="J55" s="26">
        <f t="shared" si="10"/>
        <v>0</v>
      </c>
      <c r="K55" s="26">
        <f t="shared" ca="1" si="11"/>
        <v>6.8449452126566765E-2</v>
      </c>
      <c r="L55" s="26">
        <f t="shared" ca="1" si="12"/>
        <v>4.685327496427155E-3</v>
      </c>
      <c r="M55" s="26">
        <f t="shared" ca="1" si="13"/>
        <v>53162951.1586316</v>
      </c>
      <c r="N55" s="26">
        <f t="shared" ca="1" si="14"/>
        <v>55675751.621875778</v>
      </c>
      <c r="O55" s="26">
        <f t="shared" ca="1" si="15"/>
        <v>2635281.3360339445</v>
      </c>
      <c r="P55">
        <f t="shared" ca="1" si="16"/>
        <v>-6.8449452126566765E-2</v>
      </c>
    </row>
    <row r="56" spans="1:16">
      <c r="A56" s="113"/>
      <c r="B56" s="113"/>
      <c r="D56" s="115">
        <f t="shared" si="4"/>
        <v>0</v>
      </c>
      <c r="E56" s="115">
        <f t="shared" si="5"/>
        <v>0</v>
      </c>
      <c r="F56" s="26">
        <f t="shared" si="6"/>
        <v>0</v>
      </c>
      <c r="G56" s="26">
        <f t="shared" si="7"/>
        <v>0</v>
      </c>
      <c r="H56" s="26">
        <f t="shared" si="8"/>
        <v>0</v>
      </c>
      <c r="I56" s="26">
        <f t="shared" si="9"/>
        <v>0</v>
      </c>
      <c r="J56" s="26">
        <f t="shared" si="10"/>
        <v>0</v>
      </c>
      <c r="K56" s="26">
        <f t="shared" ca="1" si="11"/>
        <v>6.8449452126566765E-2</v>
      </c>
      <c r="L56" s="26">
        <f t="shared" ca="1" si="12"/>
        <v>4.685327496427155E-3</v>
      </c>
      <c r="M56" s="26">
        <f t="shared" ca="1" si="13"/>
        <v>53162951.1586316</v>
      </c>
      <c r="N56" s="26">
        <f t="shared" ca="1" si="14"/>
        <v>55675751.621875778</v>
      </c>
      <c r="O56" s="26">
        <f t="shared" ca="1" si="15"/>
        <v>2635281.3360339445</v>
      </c>
      <c r="P56">
        <f t="shared" ca="1" si="16"/>
        <v>-6.8449452126566765E-2</v>
      </c>
    </row>
    <row r="57" spans="1:16">
      <c r="A57" s="113"/>
      <c r="B57" s="113"/>
      <c r="D57" s="115">
        <f t="shared" si="4"/>
        <v>0</v>
      </c>
      <c r="E57" s="115">
        <f t="shared" si="5"/>
        <v>0</v>
      </c>
      <c r="F57" s="26">
        <f t="shared" si="6"/>
        <v>0</v>
      </c>
      <c r="G57" s="26">
        <f t="shared" si="7"/>
        <v>0</v>
      </c>
      <c r="H57" s="26">
        <f t="shared" si="8"/>
        <v>0</v>
      </c>
      <c r="I57" s="26">
        <f t="shared" si="9"/>
        <v>0</v>
      </c>
      <c r="J57" s="26">
        <f t="shared" si="10"/>
        <v>0</v>
      </c>
      <c r="K57" s="26">
        <f t="shared" ca="1" si="11"/>
        <v>6.8449452126566765E-2</v>
      </c>
      <c r="L57" s="26">
        <f t="shared" ca="1" si="12"/>
        <v>4.685327496427155E-3</v>
      </c>
      <c r="M57" s="26">
        <f t="shared" ca="1" si="13"/>
        <v>53162951.1586316</v>
      </c>
      <c r="N57" s="26">
        <f t="shared" ca="1" si="14"/>
        <v>55675751.621875778</v>
      </c>
      <c r="O57" s="26">
        <f t="shared" ca="1" si="15"/>
        <v>2635281.3360339445</v>
      </c>
      <c r="P57">
        <f t="shared" ca="1" si="16"/>
        <v>-6.8449452126566765E-2</v>
      </c>
    </row>
    <row r="58" spans="1:16">
      <c r="A58" s="113"/>
      <c r="B58" s="113"/>
      <c r="D58" s="115">
        <f t="shared" si="4"/>
        <v>0</v>
      </c>
      <c r="E58" s="115">
        <f t="shared" si="5"/>
        <v>0</v>
      </c>
      <c r="F58" s="26">
        <f t="shared" si="6"/>
        <v>0</v>
      </c>
      <c r="G58" s="26">
        <f t="shared" si="7"/>
        <v>0</v>
      </c>
      <c r="H58" s="26">
        <f t="shared" si="8"/>
        <v>0</v>
      </c>
      <c r="I58" s="26">
        <f t="shared" si="9"/>
        <v>0</v>
      </c>
      <c r="J58" s="26">
        <f t="shared" si="10"/>
        <v>0</v>
      </c>
      <c r="K58" s="26">
        <f t="shared" ca="1" si="11"/>
        <v>6.8449452126566765E-2</v>
      </c>
      <c r="L58" s="26">
        <f t="shared" ca="1" si="12"/>
        <v>4.685327496427155E-3</v>
      </c>
      <c r="M58" s="26">
        <f t="shared" ca="1" si="13"/>
        <v>53162951.1586316</v>
      </c>
      <c r="N58" s="26">
        <f t="shared" ca="1" si="14"/>
        <v>55675751.621875778</v>
      </c>
      <c r="O58" s="26">
        <f t="shared" ca="1" si="15"/>
        <v>2635281.3360339445</v>
      </c>
      <c r="P58">
        <f t="shared" ca="1" si="16"/>
        <v>-6.8449452126566765E-2</v>
      </c>
    </row>
    <row r="59" spans="1:16">
      <c r="A59" s="113"/>
      <c r="B59" s="113"/>
      <c r="D59" s="115">
        <f t="shared" si="4"/>
        <v>0</v>
      </c>
      <c r="E59" s="115">
        <f t="shared" si="5"/>
        <v>0</v>
      </c>
      <c r="F59" s="26">
        <f t="shared" si="6"/>
        <v>0</v>
      </c>
      <c r="G59" s="26">
        <f t="shared" si="7"/>
        <v>0</v>
      </c>
      <c r="H59" s="26">
        <f t="shared" si="8"/>
        <v>0</v>
      </c>
      <c r="I59" s="26">
        <f t="shared" si="9"/>
        <v>0</v>
      </c>
      <c r="J59" s="26">
        <f t="shared" si="10"/>
        <v>0</v>
      </c>
      <c r="K59" s="26">
        <f t="shared" ca="1" si="11"/>
        <v>6.8449452126566765E-2</v>
      </c>
      <c r="L59" s="26">
        <f t="shared" ca="1" si="12"/>
        <v>4.685327496427155E-3</v>
      </c>
      <c r="M59" s="26">
        <f t="shared" ca="1" si="13"/>
        <v>53162951.1586316</v>
      </c>
      <c r="N59" s="26">
        <f t="shared" ca="1" si="14"/>
        <v>55675751.621875778</v>
      </c>
      <c r="O59" s="26">
        <f t="shared" ca="1" si="15"/>
        <v>2635281.3360339445</v>
      </c>
      <c r="P59">
        <f t="shared" ca="1" si="16"/>
        <v>-6.8449452126566765E-2</v>
      </c>
    </row>
    <row r="60" spans="1:16">
      <c r="A60" s="113"/>
      <c r="B60" s="113"/>
      <c r="D60" s="115">
        <f t="shared" si="4"/>
        <v>0</v>
      </c>
      <c r="E60" s="115">
        <f t="shared" si="5"/>
        <v>0</v>
      </c>
      <c r="F60" s="26">
        <f t="shared" si="6"/>
        <v>0</v>
      </c>
      <c r="G60" s="26">
        <f t="shared" si="7"/>
        <v>0</v>
      </c>
      <c r="H60" s="26">
        <f t="shared" si="8"/>
        <v>0</v>
      </c>
      <c r="I60" s="26">
        <f t="shared" si="9"/>
        <v>0</v>
      </c>
      <c r="J60" s="26">
        <f t="shared" si="10"/>
        <v>0</v>
      </c>
      <c r="K60" s="26">
        <f t="shared" ca="1" si="11"/>
        <v>6.8449452126566765E-2</v>
      </c>
      <c r="L60" s="26">
        <f t="shared" ca="1" si="12"/>
        <v>4.685327496427155E-3</v>
      </c>
      <c r="M60" s="26">
        <f t="shared" ca="1" si="13"/>
        <v>53162951.1586316</v>
      </c>
      <c r="N60" s="26">
        <f t="shared" ca="1" si="14"/>
        <v>55675751.621875778</v>
      </c>
      <c r="O60" s="26">
        <f t="shared" ca="1" si="15"/>
        <v>2635281.3360339445</v>
      </c>
      <c r="P60">
        <f t="shared" ca="1" si="16"/>
        <v>-6.8449452126566765E-2</v>
      </c>
    </row>
    <row r="61" spans="1:16">
      <c r="A61" s="113"/>
      <c r="B61" s="113"/>
      <c r="D61" s="115">
        <f t="shared" si="4"/>
        <v>0</v>
      </c>
      <c r="E61" s="115">
        <f t="shared" si="5"/>
        <v>0</v>
      </c>
      <c r="F61" s="26">
        <f t="shared" si="6"/>
        <v>0</v>
      </c>
      <c r="G61" s="26">
        <f t="shared" si="7"/>
        <v>0</v>
      </c>
      <c r="H61" s="26">
        <f t="shared" si="8"/>
        <v>0</v>
      </c>
      <c r="I61" s="26">
        <f t="shared" si="9"/>
        <v>0</v>
      </c>
      <c r="J61" s="26">
        <f t="shared" si="10"/>
        <v>0</v>
      </c>
      <c r="K61" s="26">
        <f t="shared" ca="1" si="11"/>
        <v>6.8449452126566765E-2</v>
      </c>
      <c r="L61" s="26">
        <f t="shared" ca="1" si="12"/>
        <v>4.685327496427155E-3</v>
      </c>
      <c r="M61" s="26">
        <f t="shared" ca="1" si="13"/>
        <v>53162951.1586316</v>
      </c>
      <c r="N61" s="26">
        <f t="shared" ca="1" si="14"/>
        <v>55675751.621875778</v>
      </c>
      <c r="O61" s="26">
        <f t="shared" ca="1" si="15"/>
        <v>2635281.3360339445</v>
      </c>
      <c r="P61">
        <f t="shared" ca="1" si="16"/>
        <v>-6.8449452126566765E-2</v>
      </c>
    </row>
    <row r="62" spans="1:16">
      <c r="A62" s="113"/>
      <c r="B62" s="113"/>
      <c r="D62" s="115">
        <f t="shared" si="4"/>
        <v>0</v>
      </c>
      <c r="E62" s="115">
        <f t="shared" si="5"/>
        <v>0</v>
      </c>
      <c r="F62" s="26">
        <f t="shared" si="6"/>
        <v>0</v>
      </c>
      <c r="G62" s="26">
        <f t="shared" si="7"/>
        <v>0</v>
      </c>
      <c r="H62" s="26">
        <f t="shared" si="8"/>
        <v>0</v>
      </c>
      <c r="I62" s="26">
        <f t="shared" si="9"/>
        <v>0</v>
      </c>
      <c r="J62" s="26">
        <f t="shared" si="10"/>
        <v>0</v>
      </c>
      <c r="K62" s="26">
        <f t="shared" ca="1" si="11"/>
        <v>6.8449452126566765E-2</v>
      </c>
      <c r="L62" s="26">
        <f t="shared" ca="1" si="12"/>
        <v>4.685327496427155E-3</v>
      </c>
      <c r="M62" s="26">
        <f t="shared" ca="1" si="13"/>
        <v>53162951.1586316</v>
      </c>
      <c r="N62" s="26">
        <f t="shared" ca="1" si="14"/>
        <v>55675751.621875778</v>
      </c>
      <c r="O62" s="26">
        <f t="shared" ca="1" si="15"/>
        <v>2635281.3360339445</v>
      </c>
      <c r="P62">
        <f t="shared" ca="1" si="16"/>
        <v>-6.8449452126566765E-2</v>
      </c>
    </row>
    <row r="63" spans="1:16">
      <c r="A63" s="113"/>
      <c r="B63" s="113"/>
      <c r="D63" s="115">
        <f t="shared" si="4"/>
        <v>0</v>
      </c>
      <c r="E63" s="115">
        <f t="shared" si="5"/>
        <v>0</v>
      </c>
      <c r="F63" s="26">
        <f t="shared" si="6"/>
        <v>0</v>
      </c>
      <c r="G63" s="26">
        <f t="shared" si="7"/>
        <v>0</v>
      </c>
      <c r="H63" s="26">
        <f t="shared" si="8"/>
        <v>0</v>
      </c>
      <c r="I63" s="26">
        <f t="shared" si="9"/>
        <v>0</v>
      </c>
      <c r="J63" s="26">
        <f t="shared" si="10"/>
        <v>0</v>
      </c>
      <c r="K63" s="26">
        <f t="shared" ca="1" si="11"/>
        <v>6.8449452126566765E-2</v>
      </c>
      <c r="L63" s="26">
        <f t="shared" ca="1" si="12"/>
        <v>4.685327496427155E-3</v>
      </c>
      <c r="M63" s="26">
        <f t="shared" ca="1" si="13"/>
        <v>53162951.1586316</v>
      </c>
      <c r="N63" s="26">
        <f t="shared" ca="1" si="14"/>
        <v>55675751.621875778</v>
      </c>
      <c r="O63" s="26">
        <f t="shared" ca="1" si="15"/>
        <v>2635281.3360339445</v>
      </c>
      <c r="P63">
        <f t="shared" ca="1" si="16"/>
        <v>-6.8449452126566765E-2</v>
      </c>
    </row>
    <row r="64" spans="1:16">
      <c r="A64" s="113"/>
      <c r="B64" s="113"/>
      <c r="D64" s="115">
        <f t="shared" si="4"/>
        <v>0</v>
      </c>
      <c r="E64" s="115">
        <f t="shared" si="5"/>
        <v>0</v>
      </c>
      <c r="F64" s="26">
        <f t="shared" si="6"/>
        <v>0</v>
      </c>
      <c r="G64" s="26">
        <f t="shared" si="7"/>
        <v>0</v>
      </c>
      <c r="H64" s="26">
        <f t="shared" si="8"/>
        <v>0</v>
      </c>
      <c r="I64" s="26">
        <f t="shared" si="9"/>
        <v>0</v>
      </c>
      <c r="J64" s="26">
        <f t="shared" si="10"/>
        <v>0</v>
      </c>
      <c r="K64" s="26">
        <f t="shared" ca="1" si="11"/>
        <v>6.8449452126566765E-2</v>
      </c>
      <c r="L64" s="26">
        <f t="shared" ca="1" si="12"/>
        <v>4.685327496427155E-3</v>
      </c>
      <c r="M64" s="26">
        <f t="shared" ca="1" si="13"/>
        <v>53162951.1586316</v>
      </c>
      <c r="N64" s="26">
        <f t="shared" ca="1" si="14"/>
        <v>55675751.621875778</v>
      </c>
      <c r="O64" s="26">
        <f t="shared" ca="1" si="15"/>
        <v>2635281.3360339445</v>
      </c>
      <c r="P64">
        <f t="shared" ca="1" si="16"/>
        <v>-6.8449452126566765E-2</v>
      </c>
    </row>
    <row r="65" spans="1:16">
      <c r="A65" s="113"/>
      <c r="B65" s="113"/>
      <c r="D65" s="115">
        <f t="shared" si="4"/>
        <v>0</v>
      </c>
      <c r="E65" s="115">
        <f t="shared" si="5"/>
        <v>0</v>
      </c>
      <c r="F65" s="26">
        <f t="shared" si="6"/>
        <v>0</v>
      </c>
      <c r="G65" s="26">
        <f t="shared" si="7"/>
        <v>0</v>
      </c>
      <c r="H65" s="26">
        <f t="shared" si="8"/>
        <v>0</v>
      </c>
      <c r="I65" s="26">
        <f t="shared" si="9"/>
        <v>0</v>
      </c>
      <c r="J65" s="26">
        <f t="shared" si="10"/>
        <v>0</v>
      </c>
      <c r="K65" s="26">
        <f t="shared" ca="1" si="11"/>
        <v>6.8449452126566765E-2</v>
      </c>
      <c r="L65" s="26">
        <f t="shared" ca="1" si="12"/>
        <v>4.685327496427155E-3</v>
      </c>
      <c r="M65" s="26">
        <f t="shared" ca="1" si="13"/>
        <v>53162951.1586316</v>
      </c>
      <c r="N65" s="26">
        <f t="shared" ca="1" si="14"/>
        <v>55675751.621875778</v>
      </c>
      <c r="O65" s="26">
        <f t="shared" ca="1" si="15"/>
        <v>2635281.3360339445</v>
      </c>
      <c r="P65">
        <f t="shared" ca="1" si="16"/>
        <v>-6.8449452126566765E-2</v>
      </c>
    </row>
    <row r="66" spans="1:16">
      <c r="A66" s="113"/>
      <c r="B66" s="113"/>
      <c r="D66" s="115">
        <f t="shared" si="4"/>
        <v>0</v>
      </c>
      <c r="E66" s="115">
        <f t="shared" si="5"/>
        <v>0</v>
      </c>
      <c r="F66" s="26">
        <f t="shared" si="6"/>
        <v>0</v>
      </c>
      <c r="G66" s="26">
        <f t="shared" si="7"/>
        <v>0</v>
      </c>
      <c r="H66" s="26">
        <f t="shared" si="8"/>
        <v>0</v>
      </c>
      <c r="I66" s="26">
        <f t="shared" si="9"/>
        <v>0</v>
      </c>
      <c r="J66" s="26">
        <f t="shared" si="10"/>
        <v>0</v>
      </c>
      <c r="K66" s="26">
        <f t="shared" ca="1" si="11"/>
        <v>6.8449452126566765E-2</v>
      </c>
      <c r="L66" s="26">
        <f t="shared" ca="1" si="12"/>
        <v>4.685327496427155E-3</v>
      </c>
      <c r="M66" s="26">
        <f t="shared" ca="1" si="13"/>
        <v>53162951.1586316</v>
      </c>
      <c r="N66" s="26">
        <f t="shared" ca="1" si="14"/>
        <v>55675751.621875778</v>
      </c>
      <c r="O66" s="26">
        <f t="shared" ca="1" si="15"/>
        <v>2635281.3360339445</v>
      </c>
      <c r="P66">
        <f t="shared" ca="1" si="16"/>
        <v>-6.8449452126566765E-2</v>
      </c>
    </row>
    <row r="67" spans="1:16">
      <c r="A67" s="113"/>
      <c r="B67" s="113"/>
      <c r="D67" s="115">
        <f t="shared" si="4"/>
        <v>0</v>
      </c>
      <c r="E67" s="115">
        <f t="shared" si="5"/>
        <v>0</v>
      </c>
      <c r="F67" s="26">
        <f t="shared" si="6"/>
        <v>0</v>
      </c>
      <c r="G67" s="26">
        <f t="shared" si="7"/>
        <v>0</v>
      </c>
      <c r="H67" s="26">
        <f t="shared" si="8"/>
        <v>0</v>
      </c>
      <c r="I67" s="26">
        <f t="shared" si="9"/>
        <v>0</v>
      </c>
      <c r="J67" s="26">
        <f t="shared" si="10"/>
        <v>0</v>
      </c>
      <c r="K67" s="26">
        <f t="shared" ca="1" si="11"/>
        <v>6.8449452126566765E-2</v>
      </c>
      <c r="L67" s="26">
        <f t="shared" ca="1" si="12"/>
        <v>4.685327496427155E-3</v>
      </c>
      <c r="M67" s="26">
        <f t="shared" ca="1" si="13"/>
        <v>53162951.1586316</v>
      </c>
      <c r="N67" s="26">
        <f t="shared" ca="1" si="14"/>
        <v>55675751.621875778</v>
      </c>
      <c r="O67" s="26">
        <f t="shared" ca="1" si="15"/>
        <v>2635281.3360339445</v>
      </c>
      <c r="P67">
        <f t="shared" ca="1" si="16"/>
        <v>-6.8449452126566765E-2</v>
      </c>
    </row>
    <row r="68" spans="1:16">
      <c r="A68" s="113"/>
      <c r="B68" s="113"/>
      <c r="D68" s="115">
        <f t="shared" si="4"/>
        <v>0</v>
      </c>
      <c r="E68" s="115">
        <f t="shared" si="5"/>
        <v>0</v>
      </c>
      <c r="F68" s="26">
        <f t="shared" si="6"/>
        <v>0</v>
      </c>
      <c r="G68" s="26">
        <f t="shared" si="7"/>
        <v>0</v>
      </c>
      <c r="H68" s="26">
        <f t="shared" si="8"/>
        <v>0</v>
      </c>
      <c r="I68" s="26">
        <f t="shared" si="9"/>
        <v>0</v>
      </c>
      <c r="J68" s="26">
        <f t="shared" si="10"/>
        <v>0</v>
      </c>
      <c r="K68" s="26">
        <f t="shared" ca="1" si="11"/>
        <v>6.8449452126566765E-2</v>
      </c>
      <c r="L68" s="26">
        <f t="shared" ca="1" si="12"/>
        <v>4.685327496427155E-3</v>
      </c>
      <c r="M68" s="26">
        <f t="shared" ca="1" si="13"/>
        <v>53162951.1586316</v>
      </c>
      <c r="N68" s="26">
        <f t="shared" ca="1" si="14"/>
        <v>55675751.621875778</v>
      </c>
      <c r="O68" s="26">
        <f t="shared" ca="1" si="15"/>
        <v>2635281.3360339445</v>
      </c>
      <c r="P68">
        <f t="shared" ca="1" si="16"/>
        <v>-6.8449452126566765E-2</v>
      </c>
    </row>
    <row r="69" spans="1:16">
      <c r="A69" s="113"/>
      <c r="B69" s="113"/>
      <c r="D69" s="115">
        <f t="shared" si="4"/>
        <v>0</v>
      </c>
      <c r="E69" s="115">
        <f t="shared" si="5"/>
        <v>0</v>
      </c>
      <c r="F69" s="26">
        <f t="shared" si="6"/>
        <v>0</v>
      </c>
      <c r="G69" s="26">
        <f t="shared" si="7"/>
        <v>0</v>
      </c>
      <c r="H69" s="26">
        <f t="shared" si="8"/>
        <v>0</v>
      </c>
      <c r="I69" s="26">
        <f t="shared" si="9"/>
        <v>0</v>
      </c>
      <c r="J69" s="26">
        <f t="shared" si="10"/>
        <v>0</v>
      </c>
      <c r="K69" s="26">
        <f t="shared" ca="1" si="11"/>
        <v>6.8449452126566765E-2</v>
      </c>
      <c r="L69" s="26">
        <f t="shared" ca="1" si="12"/>
        <v>4.685327496427155E-3</v>
      </c>
      <c r="M69" s="26">
        <f t="shared" ca="1" si="13"/>
        <v>53162951.1586316</v>
      </c>
      <c r="N69" s="26">
        <f t="shared" ca="1" si="14"/>
        <v>55675751.621875778</v>
      </c>
      <c r="O69" s="26">
        <f t="shared" ca="1" si="15"/>
        <v>2635281.3360339445</v>
      </c>
      <c r="P69">
        <f t="shared" ca="1" si="16"/>
        <v>-6.8449452126566765E-2</v>
      </c>
    </row>
    <row r="70" spans="1:16">
      <c r="A70" s="113"/>
      <c r="B70" s="113"/>
      <c r="D70" s="115">
        <f t="shared" si="4"/>
        <v>0</v>
      </c>
      <c r="E70" s="115">
        <f t="shared" si="5"/>
        <v>0</v>
      </c>
      <c r="F70" s="26">
        <f t="shared" si="6"/>
        <v>0</v>
      </c>
      <c r="G70" s="26">
        <f t="shared" si="7"/>
        <v>0</v>
      </c>
      <c r="H70" s="26">
        <f t="shared" si="8"/>
        <v>0</v>
      </c>
      <c r="I70" s="26">
        <f t="shared" si="9"/>
        <v>0</v>
      </c>
      <c r="J70" s="26">
        <f t="shared" si="10"/>
        <v>0</v>
      </c>
      <c r="K70" s="26">
        <f t="shared" ca="1" si="11"/>
        <v>6.8449452126566765E-2</v>
      </c>
      <c r="L70" s="26">
        <f t="shared" ca="1" si="12"/>
        <v>4.685327496427155E-3</v>
      </c>
      <c r="M70" s="26">
        <f t="shared" ca="1" si="13"/>
        <v>53162951.1586316</v>
      </c>
      <c r="N70" s="26">
        <f t="shared" ca="1" si="14"/>
        <v>55675751.621875778</v>
      </c>
      <c r="O70" s="26">
        <f t="shared" ca="1" si="15"/>
        <v>2635281.3360339445</v>
      </c>
      <c r="P70">
        <f t="shared" ca="1" si="16"/>
        <v>-6.8449452126566765E-2</v>
      </c>
    </row>
    <row r="71" spans="1:16">
      <c r="A71" s="113"/>
      <c r="B71" s="113"/>
      <c r="D71" s="115">
        <f t="shared" si="4"/>
        <v>0</v>
      </c>
      <c r="E71" s="115">
        <f t="shared" si="5"/>
        <v>0</v>
      </c>
      <c r="F71" s="26">
        <f t="shared" si="6"/>
        <v>0</v>
      </c>
      <c r="G71" s="26">
        <f t="shared" si="7"/>
        <v>0</v>
      </c>
      <c r="H71" s="26">
        <f t="shared" si="8"/>
        <v>0</v>
      </c>
      <c r="I71" s="26">
        <f t="shared" si="9"/>
        <v>0</v>
      </c>
      <c r="J71" s="26">
        <f t="shared" si="10"/>
        <v>0</v>
      </c>
      <c r="K71" s="26">
        <f t="shared" ca="1" si="11"/>
        <v>6.8449452126566765E-2</v>
      </c>
      <c r="L71" s="26">
        <f t="shared" ca="1" si="12"/>
        <v>4.685327496427155E-3</v>
      </c>
      <c r="M71" s="26">
        <f t="shared" ca="1" si="13"/>
        <v>53162951.1586316</v>
      </c>
      <c r="N71" s="26">
        <f t="shared" ca="1" si="14"/>
        <v>55675751.621875778</v>
      </c>
      <c r="O71" s="26">
        <f t="shared" ca="1" si="15"/>
        <v>2635281.3360339445</v>
      </c>
      <c r="P71">
        <f t="shared" ca="1" si="16"/>
        <v>-6.8449452126566765E-2</v>
      </c>
    </row>
    <row r="72" spans="1:16">
      <c r="A72" s="113"/>
      <c r="B72" s="113"/>
      <c r="D72" s="115">
        <f t="shared" si="4"/>
        <v>0</v>
      </c>
      <c r="E72" s="115">
        <f t="shared" si="5"/>
        <v>0</v>
      </c>
      <c r="F72" s="26">
        <f t="shared" si="6"/>
        <v>0</v>
      </c>
      <c r="G72" s="26">
        <f t="shared" si="7"/>
        <v>0</v>
      </c>
      <c r="H72" s="26">
        <f t="shared" si="8"/>
        <v>0</v>
      </c>
      <c r="I72" s="26">
        <f t="shared" si="9"/>
        <v>0</v>
      </c>
      <c r="J72" s="26">
        <f t="shared" si="10"/>
        <v>0</v>
      </c>
      <c r="K72" s="26">
        <f t="shared" ca="1" si="11"/>
        <v>6.8449452126566765E-2</v>
      </c>
      <c r="L72" s="26">
        <f t="shared" ca="1" si="12"/>
        <v>4.685327496427155E-3</v>
      </c>
      <c r="M72" s="26">
        <f t="shared" ca="1" si="13"/>
        <v>53162951.1586316</v>
      </c>
      <c r="N72" s="26">
        <f t="shared" ca="1" si="14"/>
        <v>55675751.621875778</v>
      </c>
      <c r="O72" s="26">
        <f t="shared" ca="1" si="15"/>
        <v>2635281.3360339445</v>
      </c>
      <c r="P72">
        <f t="shared" ca="1" si="16"/>
        <v>-6.8449452126566765E-2</v>
      </c>
    </row>
    <row r="73" spans="1:16">
      <c r="A73" s="113"/>
      <c r="B73" s="113"/>
      <c r="D73" s="115">
        <f t="shared" si="4"/>
        <v>0</v>
      </c>
      <c r="E73" s="115">
        <f t="shared" si="5"/>
        <v>0</v>
      </c>
      <c r="F73" s="26">
        <f t="shared" si="6"/>
        <v>0</v>
      </c>
      <c r="G73" s="26">
        <f t="shared" si="7"/>
        <v>0</v>
      </c>
      <c r="H73" s="26">
        <f t="shared" si="8"/>
        <v>0</v>
      </c>
      <c r="I73" s="26">
        <f t="shared" si="9"/>
        <v>0</v>
      </c>
      <c r="J73" s="26">
        <f t="shared" si="10"/>
        <v>0</v>
      </c>
      <c r="K73" s="26">
        <f t="shared" ca="1" si="11"/>
        <v>6.8449452126566765E-2</v>
      </c>
      <c r="L73" s="26">
        <f t="shared" ca="1" si="12"/>
        <v>4.685327496427155E-3</v>
      </c>
      <c r="M73" s="26">
        <f t="shared" ca="1" si="13"/>
        <v>53162951.1586316</v>
      </c>
      <c r="N73" s="26">
        <f t="shared" ca="1" si="14"/>
        <v>55675751.621875778</v>
      </c>
      <c r="O73" s="26">
        <f t="shared" ca="1" si="15"/>
        <v>2635281.3360339445</v>
      </c>
      <c r="P73">
        <f t="shared" ca="1" si="16"/>
        <v>-6.8449452126566765E-2</v>
      </c>
    </row>
    <row r="74" spans="1:16">
      <c r="A74" s="113"/>
      <c r="B74" s="113"/>
      <c r="D74" s="115">
        <f t="shared" si="4"/>
        <v>0</v>
      </c>
      <c r="E74" s="115">
        <f t="shared" si="5"/>
        <v>0</v>
      </c>
      <c r="F74" s="26">
        <f t="shared" si="6"/>
        <v>0</v>
      </c>
      <c r="G74" s="26">
        <f t="shared" si="7"/>
        <v>0</v>
      </c>
      <c r="H74" s="26">
        <f t="shared" si="8"/>
        <v>0</v>
      </c>
      <c r="I74" s="26">
        <f t="shared" si="9"/>
        <v>0</v>
      </c>
      <c r="J74" s="26">
        <f t="shared" si="10"/>
        <v>0</v>
      </c>
      <c r="K74" s="26">
        <f t="shared" ca="1" si="11"/>
        <v>6.8449452126566765E-2</v>
      </c>
      <c r="L74" s="26">
        <f t="shared" ca="1" si="12"/>
        <v>4.685327496427155E-3</v>
      </c>
      <c r="M74" s="26">
        <f t="shared" ca="1" si="13"/>
        <v>53162951.1586316</v>
      </c>
      <c r="N74" s="26">
        <f t="shared" ca="1" si="14"/>
        <v>55675751.621875778</v>
      </c>
      <c r="O74" s="26">
        <f t="shared" ca="1" si="15"/>
        <v>2635281.3360339445</v>
      </c>
      <c r="P74">
        <f t="shared" ca="1" si="16"/>
        <v>-6.8449452126566765E-2</v>
      </c>
    </row>
    <row r="75" spans="1:16">
      <c r="A75" s="113"/>
      <c r="B75" s="113"/>
      <c r="D75" s="115">
        <f t="shared" si="4"/>
        <v>0</v>
      </c>
      <c r="E75" s="115">
        <f t="shared" si="5"/>
        <v>0</v>
      </c>
      <c r="F75" s="26">
        <f t="shared" si="6"/>
        <v>0</v>
      </c>
      <c r="G75" s="26">
        <f t="shared" si="7"/>
        <v>0</v>
      </c>
      <c r="H75" s="26">
        <f t="shared" si="8"/>
        <v>0</v>
      </c>
      <c r="I75" s="26">
        <f t="shared" si="9"/>
        <v>0</v>
      </c>
      <c r="J75" s="26">
        <f t="shared" si="10"/>
        <v>0</v>
      </c>
      <c r="K75" s="26">
        <f t="shared" ca="1" si="11"/>
        <v>6.8449452126566765E-2</v>
      </c>
      <c r="L75" s="26">
        <f t="shared" ca="1" si="12"/>
        <v>4.685327496427155E-3</v>
      </c>
      <c r="M75" s="26">
        <f t="shared" ca="1" si="13"/>
        <v>53162951.1586316</v>
      </c>
      <c r="N75" s="26">
        <f t="shared" ca="1" si="14"/>
        <v>55675751.621875778</v>
      </c>
      <c r="O75" s="26">
        <f t="shared" ca="1" si="15"/>
        <v>2635281.3360339445</v>
      </c>
      <c r="P75">
        <f t="shared" ca="1" si="16"/>
        <v>-6.8449452126566765E-2</v>
      </c>
    </row>
    <row r="76" spans="1:16">
      <c r="A76" s="113"/>
      <c r="B76" s="113"/>
      <c r="D76" s="115">
        <f t="shared" si="4"/>
        <v>0</v>
      </c>
      <c r="E76" s="115">
        <f t="shared" si="5"/>
        <v>0</v>
      </c>
      <c r="F76" s="26">
        <f t="shared" si="6"/>
        <v>0</v>
      </c>
      <c r="G76" s="26">
        <f t="shared" si="7"/>
        <v>0</v>
      </c>
      <c r="H76" s="26">
        <f t="shared" si="8"/>
        <v>0</v>
      </c>
      <c r="I76" s="26">
        <f t="shared" si="9"/>
        <v>0</v>
      </c>
      <c r="J76" s="26">
        <f t="shared" si="10"/>
        <v>0</v>
      </c>
      <c r="K76" s="26">
        <f t="shared" ca="1" si="11"/>
        <v>6.8449452126566765E-2</v>
      </c>
      <c r="L76" s="26">
        <f t="shared" ca="1" si="12"/>
        <v>4.685327496427155E-3</v>
      </c>
      <c r="M76" s="26">
        <f t="shared" ca="1" si="13"/>
        <v>53162951.1586316</v>
      </c>
      <c r="N76" s="26">
        <f t="shared" ca="1" si="14"/>
        <v>55675751.621875778</v>
      </c>
      <c r="O76" s="26">
        <f t="shared" ca="1" si="15"/>
        <v>2635281.3360339445</v>
      </c>
      <c r="P76">
        <f t="shared" ca="1" si="16"/>
        <v>-6.8449452126566765E-2</v>
      </c>
    </row>
    <row r="77" spans="1:16">
      <c r="A77" s="113"/>
      <c r="B77" s="113"/>
      <c r="D77" s="115">
        <f t="shared" si="4"/>
        <v>0</v>
      </c>
      <c r="E77" s="115">
        <f t="shared" si="5"/>
        <v>0</v>
      </c>
      <c r="F77" s="26">
        <f t="shared" si="6"/>
        <v>0</v>
      </c>
      <c r="G77" s="26">
        <f t="shared" si="7"/>
        <v>0</v>
      </c>
      <c r="H77" s="26">
        <f t="shared" si="8"/>
        <v>0</v>
      </c>
      <c r="I77" s="26">
        <f t="shared" si="9"/>
        <v>0</v>
      </c>
      <c r="J77" s="26">
        <f t="shared" si="10"/>
        <v>0</v>
      </c>
      <c r="K77" s="26">
        <f t="shared" ca="1" si="11"/>
        <v>6.8449452126566765E-2</v>
      </c>
      <c r="L77" s="26">
        <f t="shared" ca="1" si="12"/>
        <v>4.685327496427155E-3</v>
      </c>
      <c r="M77" s="26">
        <f t="shared" ca="1" si="13"/>
        <v>53162951.1586316</v>
      </c>
      <c r="N77" s="26">
        <f t="shared" ca="1" si="14"/>
        <v>55675751.621875778</v>
      </c>
      <c r="O77" s="26">
        <f t="shared" ca="1" si="15"/>
        <v>2635281.3360339445</v>
      </c>
      <c r="P77">
        <f t="shared" ca="1" si="16"/>
        <v>-6.8449452126566765E-2</v>
      </c>
    </row>
    <row r="78" spans="1:16">
      <c r="A78" s="113"/>
      <c r="B78" s="113"/>
      <c r="D78" s="115">
        <f t="shared" si="4"/>
        <v>0</v>
      </c>
      <c r="E78" s="115">
        <f t="shared" si="5"/>
        <v>0</v>
      </c>
      <c r="F78" s="26">
        <f t="shared" si="6"/>
        <v>0</v>
      </c>
      <c r="G78" s="26">
        <f t="shared" si="7"/>
        <v>0</v>
      </c>
      <c r="H78" s="26">
        <f t="shared" si="8"/>
        <v>0</v>
      </c>
      <c r="I78" s="26">
        <f t="shared" si="9"/>
        <v>0</v>
      </c>
      <c r="J78" s="26">
        <f t="shared" si="10"/>
        <v>0</v>
      </c>
      <c r="K78" s="26">
        <f t="shared" ca="1" si="11"/>
        <v>6.8449452126566765E-2</v>
      </c>
      <c r="L78" s="26">
        <f t="shared" ca="1" si="12"/>
        <v>4.685327496427155E-3</v>
      </c>
      <c r="M78" s="26">
        <f t="shared" ca="1" si="13"/>
        <v>53162951.1586316</v>
      </c>
      <c r="N78" s="26">
        <f t="shared" ca="1" si="14"/>
        <v>55675751.621875778</v>
      </c>
      <c r="O78" s="26">
        <f t="shared" ca="1" si="15"/>
        <v>2635281.3360339445</v>
      </c>
      <c r="P78">
        <f t="shared" ca="1" si="16"/>
        <v>-6.8449452126566765E-2</v>
      </c>
    </row>
    <row r="79" spans="1:16">
      <c r="A79" s="113"/>
      <c r="B79" s="113"/>
      <c r="D79" s="115">
        <f t="shared" si="4"/>
        <v>0</v>
      </c>
      <c r="E79" s="115">
        <f t="shared" si="5"/>
        <v>0</v>
      </c>
      <c r="F79" s="26">
        <f t="shared" si="6"/>
        <v>0</v>
      </c>
      <c r="G79" s="26">
        <f t="shared" si="7"/>
        <v>0</v>
      </c>
      <c r="H79" s="26">
        <f t="shared" si="8"/>
        <v>0</v>
      </c>
      <c r="I79" s="26">
        <f t="shared" si="9"/>
        <v>0</v>
      </c>
      <c r="J79" s="26">
        <f t="shared" si="10"/>
        <v>0</v>
      </c>
      <c r="K79" s="26">
        <f t="shared" ca="1" si="11"/>
        <v>6.8449452126566765E-2</v>
      </c>
      <c r="L79" s="26">
        <f t="shared" ca="1" si="12"/>
        <v>4.685327496427155E-3</v>
      </c>
      <c r="M79" s="26">
        <f t="shared" ca="1" si="13"/>
        <v>53162951.1586316</v>
      </c>
      <c r="N79" s="26">
        <f t="shared" ca="1" si="14"/>
        <v>55675751.621875778</v>
      </c>
      <c r="O79" s="26">
        <f t="shared" ca="1" si="15"/>
        <v>2635281.3360339445</v>
      </c>
      <c r="P79">
        <f t="shared" ca="1" si="16"/>
        <v>-6.8449452126566765E-2</v>
      </c>
    </row>
    <row r="80" spans="1:16">
      <c r="A80" s="113"/>
      <c r="B80" s="113"/>
      <c r="D80" s="115">
        <f t="shared" si="4"/>
        <v>0</v>
      </c>
      <c r="E80" s="115">
        <f t="shared" si="5"/>
        <v>0</v>
      </c>
      <c r="F80" s="26">
        <f t="shared" si="6"/>
        <v>0</v>
      </c>
      <c r="G80" s="26">
        <f t="shared" si="7"/>
        <v>0</v>
      </c>
      <c r="H80" s="26">
        <f t="shared" si="8"/>
        <v>0</v>
      </c>
      <c r="I80" s="26">
        <f t="shared" si="9"/>
        <v>0</v>
      </c>
      <c r="J80" s="26">
        <f t="shared" si="10"/>
        <v>0</v>
      </c>
      <c r="K80" s="26">
        <f t="shared" ca="1" si="11"/>
        <v>6.8449452126566765E-2</v>
      </c>
      <c r="L80" s="26">
        <f t="shared" ca="1" si="12"/>
        <v>4.685327496427155E-3</v>
      </c>
      <c r="M80" s="26">
        <f t="shared" ca="1" si="13"/>
        <v>53162951.1586316</v>
      </c>
      <c r="N80" s="26">
        <f t="shared" ca="1" si="14"/>
        <v>55675751.621875778</v>
      </c>
      <c r="O80" s="26">
        <f t="shared" ca="1" si="15"/>
        <v>2635281.3360339445</v>
      </c>
      <c r="P80">
        <f t="shared" ca="1" si="16"/>
        <v>-6.8449452126566765E-2</v>
      </c>
    </row>
    <row r="81" spans="1:16">
      <c r="A81" s="113"/>
      <c r="B81" s="113"/>
      <c r="D81" s="115">
        <f t="shared" si="4"/>
        <v>0</v>
      </c>
      <c r="E81" s="115">
        <f t="shared" si="5"/>
        <v>0</v>
      </c>
      <c r="F81" s="26">
        <f t="shared" si="6"/>
        <v>0</v>
      </c>
      <c r="G81" s="26">
        <f t="shared" si="7"/>
        <v>0</v>
      </c>
      <c r="H81" s="26">
        <f t="shared" si="8"/>
        <v>0</v>
      </c>
      <c r="I81" s="26">
        <f t="shared" si="9"/>
        <v>0</v>
      </c>
      <c r="J81" s="26">
        <f t="shared" si="10"/>
        <v>0</v>
      </c>
      <c r="K81" s="26">
        <f t="shared" ca="1" si="11"/>
        <v>6.8449452126566765E-2</v>
      </c>
      <c r="L81" s="26">
        <f t="shared" ca="1" si="12"/>
        <v>4.685327496427155E-3</v>
      </c>
      <c r="M81" s="26">
        <f t="shared" ca="1" si="13"/>
        <v>53162951.1586316</v>
      </c>
      <c r="N81" s="26">
        <f t="shared" ca="1" si="14"/>
        <v>55675751.621875778</v>
      </c>
      <c r="O81" s="26">
        <f t="shared" ca="1" si="15"/>
        <v>2635281.3360339445</v>
      </c>
      <c r="P81">
        <f t="shared" ca="1" si="16"/>
        <v>-6.8449452126566765E-2</v>
      </c>
    </row>
    <row r="82" spans="1:16">
      <c r="A82" s="113"/>
      <c r="B82" s="113"/>
      <c r="D82" s="115">
        <f t="shared" si="4"/>
        <v>0</v>
      </c>
      <c r="E82" s="115">
        <f t="shared" si="5"/>
        <v>0</v>
      </c>
      <c r="F82" s="26">
        <f t="shared" si="6"/>
        <v>0</v>
      </c>
      <c r="G82" s="26">
        <f t="shared" si="7"/>
        <v>0</v>
      </c>
      <c r="H82" s="26">
        <f t="shared" si="8"/>
        <v>0</v>
      </c>
      <c r="I82" s="26">
        <f t="shared" si="9"/>
        <v>0</v>
      </c>
      <c r="J82" s="26">
        <f t="shared" si="10"/>
        <v>0</v>
      </c>
      <c r="K82" s="26">
        <f t="shared" ca="1" si="11"/>
        <v>6.8449452126566765E-2</v>
      </c>
      <c r="L82" s="26">
        <f t="shared" ca="1" si="12"/>
        <v>4.685327496427155E-3</v>
      </c>
      <c r="M82" s="26">
        <f t="shared" ca="1" si="13"/>
        <v>53162951.1586316</v>
      </c>
      <c r="N82" s="26">
        <f t="shared" ca="1" si="14"/>
        <v>55675751.621875778</v>
      </c>
      <c r="O82" s="26">
        <f t="shared" ca="1" si="15"/>
        <v>2635281.3360339445</v>
      </c>
      <c r="P82">
        <f t="shared" ca="1" si="16"/>
        <v>-6.8449452126566765E-2</v>
      </c>
    </row>
    <row r="83" spans="1:16">
      <c r="A83" s="113"/>
      <c r="B83" s="113"/>
      <c r="D83" s="115">
        <f t="shared" si="4"/>
        <v>0</v>
      </c>
      <c r="E83" s="115">
        <f t="shared" si="5"/>
        <v>0</v>
      </c>
      <c r="F83" s="26">
        <f t="shared" si="6"/>
        <v>0</v>
      </c>
      <c r="G83" s="26">
        <f t="shared" si="7"/>
        <v>0</v>
      </c>
      <c r="H83" s="26">
        <f t="shared" si="8"/>
        <v>0</v>
      </c>
      <c r="I83" s="26">
        <f t="shared" si="9"/>
        <v>0</v>
      </c>
      <c r="J83" s="26">
        <f t="shared" si="10"/>
        <v>0</v>
      </c>
      <c r="K83" s="26">
        <f t="shared" ca="1" si="11"/>
        <v>6.8449452126566765E-2</v>
      </c>
      <c r="L83" s="26">
        <f t="shared" ca="1" si="12"/>
        <v>4.685327496427155E-3</v>
      </c>
      <c r="M83" s="26">
        <f t="shared" ca="1" si="13"/>
        <v>53162951.1586316</v>
      </c>
      <c r="N83" s="26">
        <f t="shared" ca="1" si="14"/>
        <v>55675751.621875778</v>
      </c>
      <c r="O83" s="26">
        <f t="shared" ca="1" si="15"/>
        <v>2635281.3360339445</v>
      </c>
      <c r="P83">
        <f t="shared" ca="1" si="16"/>
        <v>-6.8449452126566765E-2</v>
      </c>
    </row>
    <row r="84" spans="1:16">
      <c r="A84" s="113"/>
      <c r="B84" s="113"/>
      <c r="D84" s="115">
        <f t="shared" si="4"/>
        <v>0</v>
      </c>
      <c r="E84" s="115">
        <f t="shared" si="5"/>
        <v>0</v>
      </c>
      <c r="F84" s="26">
        <f t="shared" si="6"/>
        <v>0</v>
      </c>
      <c r="G84" s="26">
        <f t="shared" si="7"/>
        <v>0</v>
      </c>
      <c r="H84" s="26">
        <f t="shared" si="8"/>
        <v>0</v>
      </c>
      <c r="I84" s="26">
        <f t="shared" si="9"/>
        <v>0</v>
      </c>
      <c r="J84" s="26">
        <f t="shared" si="10"/>
        <v>0</v>
      </c>
      <c r="K84" s="26">
        <f t="shared" ca="1" si="11"/>
        <v>6.8449452126566765E-2</v>
      </c>
      <c r="L84" s="26">
        <f t="shared" ca="1" si="12"/>
        <v>4.685327496427155E-3</v>
      </c>
      <c r="M84" s="26">
        <f t="shared" ca="1" si="13"/>
        <v>53162951.1586316</v>
      </c>
      <c r="N84" s="26">
        <f t="shared" ca="1" si="14"/>
        <v>55675751.621875778</v>
      </c>
      <c r="O84" s="26">
        <f t="shared" ca="1" si="15"/>
        <v>2635281.3360339445</v>
      </c>
      <c r="P84">
        <f t="shared" ca="1" si="16"/>
        <v>-6.8449452126566765E-2</v>
      </c>
    </row>
    <row r="85" spans="1:16">
      <c r="A85" s="113"/>
      <c r="B85" s="113"/>
      <c r="D85" s="115">
        <f t="shared" ref="D85:D148" si="17">A85/A$18</f>
        <v>0</v>
      </c>
      <c r="E85" s="115">
        <f t="shared" ref="E85:E148" si="18">B85/B$18</f>
        <v>0</v>
      </c>
      <c r="F85" s="26">
        <f t="shared" ref="F85:F148" si="19">D85*D85</f>
        <v>0</v>
      </c>
      <c r="G85" s="26">
        <f t="shared" ref="G85:G148" si="20">D85*F85</f>
        <v>0</v>
      </c>
      <c r="H85" s="26">
        <f t="shared" ref="H85:H148" si="21">F85*F85</f>
        <v>0</v>
      </c>
      <c r="I85" s="26">
        <f t="shared" ref="I85:I148" si="22">E85*D85</f>
        <v>0</v>
      </c>
      <c r="J85" s="26">
        <f t="shared" ref="J85:J148" si="23">I85*D85</f>
        <v>0</v>
      </c>
      <c r="K85" s="26">
        <f t="shared" ref="K85:K148" ca="1" si="24">+E$4+E$5*D85+E$6*D85^2</f>
        <v>6.8449452126566765E-2</v>
      </c>
      <c r="L85" s="26">
        <f t="shared" ref="L85:L148" ca="1" si="25">+(K85-E85)^2</f>
        <v>4.685327496427155E-3</v>
      </c>
      <c r="M85" s="26">
        <f t="shared" ref="M85:M148" ca="1" si="26">(M$1-M$2*D85+M$3*F85)^2</f>
        <v>53162951.1586316</v>
      </c>
      <c r="N85" s="26">
        <f t="shared" ref="N85:N148" ca="1" si="27">(-M$2+M$4*D85-M$5*F85)^2</f>
        <v>55675751.621875778</v>
      </c>
      <c r="O85" s="26">
        <f t="shared" ref="O85:O148" ca="1" si="28">+(M$3-D85*M$5+F85*M$6)^2</f>
        <v>2635281.3360339445</v>
      </c>
      <c r="P85">
        <f t="shared" ref="P85:P148" ca="1" si="29">+E85-K85</f>
        <v>-6.8449452126566765E-2</v>
      </c>
    </row>
    <row r="86" spans="1:16">
      <c r="A86" s="113"/>
      <c r="B86" s="113"/>
      <c r="D86" s="115">
        <f t="shared" si="17"/>
        <v>0</v>
      </c>
      <c r="E86" s="115">
        <f t="shared" si="18"/>
        <v>0</v>
      </c>
      <c r="F86" s="26">
        <f t="shared" si="19"/>
        <v>0</v>
      </c>
      <c r="G86" s="26">
        <f t="shared" si="20"/>
        <v>0</v>
      </c>
      <c r="H86" s="26">
        <f t="shared" si="21"/>
        <v>0</v>
      </c>
      <c r="I86" s="26">
        <f t="shared" si="22"/>
        <v>0</v>
      </c>
      <c r="J86" s="26">
        <f t="shared" si="23"/>
        <v>0</v>
      </c>
      <c r="K86" s="26">
        <f t="shared" ca="1" si="24"/>
        <v>6.8449452126566765E-2</v>
      </c>
      <c r="L86" s="26">
        <f t="shared" ca="1" si="25"/>
        <v>4.685327496427155E-3</v>
      </c>
      <c r="M86" s="26">
        <f t="shared" ca="1" si="26"/>
        <v>53162951.1586316</v>
      </c>
      <c r="N86" s="26">
        <f t="shared" ca="1" si="27"/>
        <v>55675751.621875778</v>
      </c>
      <c r="O86" s="26">
        <f t="shared" ca="1" si="28"/>
        <v>2635281.3360339445</v>
      </c>
      <c r="P86">
        <f t="shared" ca="1" si="29"/>
        <v>-6.8449452126566765E-2</v>
      </c>
    </row>
    <row r="87" spans="1:16">
      <c r="A87" s="113"/>
      <c r="B87" s="113"/>
      <c r="D87" s="115">
        <f t="shared" si="17"/>
        <v>0</v>
      </c>
      <c r="E87" s="115">
        <f t="shared" si="18"/>
        <v>0</v>
      </c>
      <c r="F87" s="26">
        <f t="shared" si="19"/>
        <v>0</v>
      </c>
      <c r="G87" s="26">
        <f t="shared" si="20"/>
        <v>0</v>
      </c>
      <c r="H87" s="26">
        <f t="shared" si="21"/>
        <v>0</v>
      </c>
      <c r="I87" s="26">
        <f t="shared" si="22"/>
        <v>0</v>
      </c>
      <c r="J87" s="26">
        <f t="shared" si="23"/>
        <v>0</v>
      </c>
      <c r="K87" s="26">
        <f t="shared" ca="1" si="24"/>
        <v>6.8449452126566765E-2</v>
      </c>
      <c r="L87" s="26">
        <f t="shared" ca="1" si="25"/>
        <v>4.685327496427155E-3</v>
      </c>
      <c r="M87" s="26">
        <f t="shared" ca="1" si="26"/>
        <v>53162951.1586316</v>
      </c>
      <c r="N87" s="26">
        <f t="shared" ca="1" si="27"/>
        <v>55675751.621875778</v>
      </c>
      <c r="O87" s="26">
        <f t="shared" ca="1" si="28"/>
        <v>2635281.3360339445</v>
      </c>
      <c r="P87">
        <f t="shared" ca="1" si="29"/>
        <v>-6.8449452126566765E-2</v>
      </c>
    </row>
    <row r="88" spans="1:16">
      <c r="A88" s="113"/>
      <c r="B88" s="113"/>
      <c r="D88" s="115">
        <f t="shared" si="17"/>
        <v>0</v>
      </c>
      <c r="E88" s="115">
        <f t="shared" si="18"/>
        <v>0</v>
      </c>
      <c r="F88" s="26">
        <f t="shared" si="19"/>
        <v>0</v>
      </c>
      <c r="G88" s="26">
        <f t="shared" si="20"/>
        <v>0</v>
      </c>
      <c r="H88" s="26">
        <f t="shared" si="21"/>
        <v>0</v>
      </c>
      <c r="I88" s="26">
        <f t="shared" si="22"/>
        <v>0</v>
      </c>
      <c r="J88" s="26">
        <f t="shared" si="23"/>
        <v>0</v>
      </c>
      <c r="K88" s="26">
        <f t="shared" ca="1" si="24"/>
        <v>6.8449452126566765E-2</v>
      </c>
      <c r="L88" s="26">
        <f t="shared" ca="1" si="25"/>
        <v>4.685327496427155E-3</v>
      </c>
      <c r="M88" s="26">
        <f t="shared" ca="1" si="26"/>
        <v>53162951.1586316</v>
      </c>
      <c r="N88" s="26">
        <f t="shared" ca="1" si="27"/>
        <v>55675751.621875778</v>
      </c>
      <c r="O88" s="26">
        <f t="shared" ca="1" si="28"/>
        <v>2635281.3360339445</v>
      </c>
      <c r="P88">
        <f t="shared" ca="1" si="29"/>
        <v>-6.8449452126566765E-2</v>
      </c>
    </row>
    <row r="89" spans="1:16">
      <c r="A89" s="113"/>
      <c r="B89" s="113"/>
      <c r="D89" s="115">
        <f t="shared" si="17"/>
        <v>0</v>
      </c>
      <c r="E89" s="115">
        <f t="shared" si="18"/>
        <v>0</v>
      </c>
      <c r="F89" s="26">
        <f t="shared" si="19"/>
        <v>0</v>
      </c>
      <c r="G89" s="26">
        <f t="shared" si="20"/>
        <v>0</v>
      </c>
      <c r="H89" s="26">
        <f t="shared" si="21"/>
        <v>0</v>
      </c>
      <c r="I89" s="26">
        <f t="shared" si="22"/>
        <v>0</v>
      </c>
      <c r="J89" s="26">
        <f t="shared" si="23"/>
        <v>0</v>
      </c>
      <c r="K89" s="26">
        <f t="shared" ca="1" si="24"/>
        <v>6.8449452126566765E-2</v>
      </c>
      <c r="L89" s="26">
        <f t="shared" ca="1" si="25"/>
        <v>4.685327496427155E-3</v>
      </c>
      <c r="M89" s="26">
        <f t="shared" ca="1" si="26"/>
        <v>53162951.1586316</v>
      </c>
      <c r="N89" s="26">
        <f t="shared" ca="1" si="27"/>
        <v>55675751.621875778</v>
      </c>
      <c r="O89" s="26">
        <f t="shared" ca="1" si="28"/>
        <v>2635281.3360339445</v>
      </c>
      <c r="P89">
        <f t="shared" ca="1" si="29"/>
        <v>-6.8449452126566765E-2</v>
      </c>
    </row>
    <row r="90" spans="1:16">
      <c r="A90" s="113"/>
      <c r="B90" s="113"/>
      <c r="D90" s="115">
        <f t="shared" si="17"/>
        <v>0</v>
      </c>
      <c r="E90" s="115">
        <f t="shared" si="18"/>
        <v>0</v>
      </c>
      <c r="F90" s="26">
        <f t="shared" si="19"/>
        <v>0</v>
      </c>
      <c r="G90" s="26">
        <f t="shared" si="20"/>
        <v>0</v>
      </c>
      <c r="H90" s="26">
        <f t="shared" si="21"/>
        <v>0</v>
      </c>
      <c r="I90" s="26">
        <f t="shared" si="22"/>
        <v>0</v>
      </c>
      <c r="J90" s="26">
        <f t="shared" si="23"/>
        <v>0</v>
      </c>
      <c r="K90" s="26">
        <f t="shared" ca="1" si="24"/>
        <v>6.8449452126566765E-2</v>
      </c>
      <c r="L90" s="26">
        <f t="shared" ca="1" si="25"/>
        <v>4.685327496427155E-3</v>
      </c>
      <c r="M90" s="26">
        <f t="shared" ca="1" si="26"/>
        <v>53162951.1586316</v>
      </c>
      <c r="N90" s="26">
        <f t="shared" ca="1" si="27"/>
        <v>55675751.621875778</v>
      </c>
      <c r="O90" s="26">
        <f t="shared" ca="1" si="28"/>
        <v>2635281.3360339445</v>
      </c>
      <c r="P90">
        <f t="shared" ca="1" si="29"/>
        <v>-6.8449452126566765E-2</v>
      </c>
    </row>
    <row r="91" spans="1:16">
      <c r="A91" s="113"/>
      <c r="B91" s="113"/>
      <c r="D91" s="115">
        <f t="shared" si="17"/>
        <v>0</v>
      </c>
      <c r="E91" s="115">
        <f t="shared" si="18"/>
        <v>0</v>
      </c>
      <c r="F91" s="26">
        <f t="shared" si="19"/>
        <v>0</v>
      </c>
      <c r="G91" s="26">
        <f t="shared" si="20"/>
        <v>0</v>
      </c>
      <c r="H91" s="26">
        <f t="shared" si="21"/>
        <v>0</v>
      </c>
      <c r="I91" s="26">
        <f t="shared" si="22"/>
        <v>0</v>
      </c>
      <c r="J91" s="26">
        <f t="shared" si="23"/>
        <v>0</v>
      </c>
      <c r="K91" s="26">
        <f t="shared" ca="1" si="24"/>
        <v>6.8449452126566765E-2</v>
      </c>
      <c r="L91" s="26">
        <f t="shared" ca="1" si="25"/>
        <v>4.685327496427155E-3</v>
      </c>
      <c r="M91" s="26">
        <f t="shared" ca="1" si="26"/>
        <v>53162951.1586316</v>
      </c>
      <c r="N91" s="26">
        <f t="shared" ca="1" si="27"/>
        <v>55675751.621875778</v>
      </c>
      <c r="O91" s="26">
        <f t="shared" ca="1" si="28"/>
        <v>2635281.3360339445</v>
      </c>
      <c r="P91">
        <f t="shared" ca="1" si="29"/>
        <v>-6.8449452126566765E-2</v>
      </c>
    </row>
    <row r="92" spans="1:16">
      <c r="A92" s="113"/>
      <c r="B92" s="113"/>
      <c r="D92" s="115">
        <f t="shared" si="17"/>
        <v>0</v>
      </c>
      <c r="E92" s="115">
        <f t="shared" si="18"/>
        <v>0</v>
      </c>
      <c r="F92" s="26">
        <f t="shared" si="19"/>
        <v>0</v>
      </c>
      <c r="G92" s="26">
        <f t="shared" si="20"/>
        <v>0</v>
      </c>
      <c r="H92" s="26">
        <f t="shared" si="21"/>
        <v>0</v>
      </c>
      <c r="I92" s="26">
        <f t="shared" si="22"/>
        <v>0</v>
      </c>
      <c r="J92" s="26">
        <f t="shared" si="23"/>
        <v>0</v>
      </c>
      <c r="K92" s="26">
        <f t="shared" ca="1" si="24"/>
        <v>6.8449452126566765E-2</v>
      </c>
      <c r="L92" s="26">
        <f t="shared" ca="1" si="25"/>
        <v>4.685327496427155E-3</v>
      </c>
      <c r="M92" s="26">
        <f t="shared" ca="1" si="26"/>
        <v>53162951.1586316</v>
      </c>
      <c r="N92" s="26">
        <f t="shared" ca="1" si="27"/>
        <v>55675751.621875778</v>
      </c>
      <c r="O92" s="26">
        <f t="shared" ca="1" si="28"/>
        <v>2635281.3360339445</v>
      </c>
      <c r="P92">
        <f t="shared" ca="1" si="29"/>
        <v>-6.8449452126566765E-2</v>
      </c>
    </row>
    <row r="93" spans="1:16">
      <c r="A93" s="113"/>
      <c r="B93" s="113"/>
      <c r="D93" s="115">
        <f t="shared" si="17"/>
        <v>0</v>
      </c>
      <c r="E93" s="115">
        <f t="shared" si="18"/>
        <v>0</v>
      </c>
      <c r="F93" s="26">
        <f t="shared" si="19"/>
        <v>0</v>
      </c>
      <c r="G93" s="26">
        <f t="shared" si="20"/>
        <v>0</v>
      </c>
      <c r="H93" s="26">
        <f t="shared" si="21"/>
        <v>0</v>
      </c>
      <c r="I93" s="26">
        <f t="shared" si="22"/>
        <v>0</v>
      </c>
      <c r="J93" s="26">
        <f t="shared" si="23"/>
        <v>0</v>
      </c>
      <c r="K93" s="26">
        <f t="shared" ca="1" si="24"/>
        <v>6.8449452126566765E-2</v>
      </c>
      <c r="L93" s="26">
        <f t="shared" ca="1" si="25"/>
        <v>4.685327496427155E-3</v>
      </c>
      <c r="M93" s="26">
        <f t="shared" ca="1" si="26"/>
        <v>53162951.1586316</v>
      </c>
      <c r="N93" s="26">
        <f t="shared" ca="1" si="27"/>
        <v>55675751.621875778</v>
      </c>
      <c r="O93" s="26">
        <f t="shared" ca="1" si="28"/>
        <v>2635281.3360339445</v>
      </c>
      <c r="P93">
        <f t="shared" ca="1" si="29"/>
        <v>-6.8449452126566765E-2</v>
      </c>
    </row>
    <row r="94" spans="1:16">
      <c r="A94" s="113"/>
      <c r="B94" s="113"/>
      <c r="D94" s="115">
        <f t="shared" si="17"/>
        <v>0</v>
      </c>
      <c r="E94" s="115">
        <f t="shared" si="18"/>
        <v>0</v>
      </c>
      <c r="F94" s="26">
        <f t="shared" si="19"/>
        <v>0</v>
      </c>
      <c r="G94" s="26">
        <f t="shared" si="20"/>
        <v>0</v>
      </c>
      <c r="H94" s="26">
        <f t="shared" si="21"/>
        <v>0</v>
      </c>
      <c r="I94" s="26">
        <f t="shared" si="22"/>
        <v>0</v>
      </c>
      <c r="J94" s="26">
        <f t="shared" si="23"/>
        <v>0</v>
      </c>
      <c r="K94" s="26">
        <f t="shared" ca="1" si="24"/>
        <v>6.8449452126566765E-2</v>
      </c>
      <c r="L94" s="26">
        <f t="shared" ca="1" si="25"/>
        <v>4.685327496427155E-3</v>
      </c>
      <c r="M94" s="26">
        <f t="shared" ca="1" si="26"/>
        <v>53162951.1586316</v>
      </c>
      <c r="N94" s="26">
        <f t="shared" ca="1" si="27"/>
        <v>55675751.621875778</v>
      </c>
      <c r="O94" s="26">
        <f t="shared" ca="1" si="28"/>
        <v>2635281.3360339445</v>
      </c>
      <c r="P94">
        <f t="shared" ca="1" si="29"/>
        <v>-6.8449452126566765E-2</v>
      </c>
    </row>
    <row r="95" spans="1:16">
      <c r="A95" s="113"/>
      <c r="B95" s="113"/>
      <c r="D95" s="115">
        <f t="shared" si="17"/>
        <v>0</v>
      </c>
      <c r="E95" s="115">
        <f t="shared" si="18"/>
        <v>0</v>
      </c>
      <c r="F95" s="26">
        <f t="shared" si="19"/>
        <v>0</v>
      </c>
      <c r="G95" s="26">
        <f t="shared" si="20"/>
        <v>0</v>
      </c>
      <c r="H95" s="26">
        <f t="shared" si="21"/>
        <v>0</v>
      </c>
      <c r="I95" s="26">
        <f t="shared" si="22"/>
        <v>0</v>
      </c>
      <c r="J95" s="26">
        <f t="shared" si="23"/>
        <v>0</v>
      </c>
      <c r="K95" s="26">
        <f t="shared" ca="1" si="24"/>
        <v>6.8449452126566765E-2</v>
      </c>
      <c r="L95" s="26">
        <f t="shared" ca="1" si="25"/>
        <v>4.685327496427155E-3</v>
      </c>
      <c r="M95" s="26">
        <f t="shared" ca="1" si="26"/>
        <v>53162951.1586316</v>
      </c>
      <c r="N95" s="26">
        <f t="shared" ca="1" si="27"/>
        <v>55675751.621875778</v>
      </c>
      <c r="O95" s="26">
        <f t="shared" ca="1" si="28"/>
        <v>2635281.3360339445</v>
      </c>
      <c r="P95">
        <f t="shared" ca="1" si="29"/>
        <v>-6.8449452126566765E-2</v>
      </c>
    </row>
    <row r="96" spans="1:16">
      <c r="A96" s="113"/>
      <c r="B96" s="113"/>
      <c r="D96" s="115">
        <f t="shared" si="17"/>
        <v>0</v>
      </c>
      <c r="E96" s="115">
        <f t="shared" si="18"/>
        <v>0</v>
      </c>
      <c r="F96" s="26">
        <f t="shared" si="19"/>
        <v>0</v>
      </c>
      <c r="G96" s="26">
        <f t="shared" si="20"/>
        <v>0</v>
      </c>
      <c r="H96" s="26">
        <f t="shared" si="21"/>
        <v>0</v>
      </c>
      <c r="I96" s="26">
        <f t="shared" si="22"/>
        <v>0</v>
      </c>
      <c r="J96" s="26">
        <f t="shared" si="23"/>
        <v>0</v>
      </c>
      <c r="K96" s="26">
        <f t="shared" ca="1" si="24"/>
        <v>6.8449452126566765E-2</v>
      </c>
      <c r="L96" s="26">
        <f t="shared" ca="1" si="25"/>
        <v>4.685327496427155E-3</v>
      </c>
      <c r="M96" s="26">
        <f t="shared" ca="1" si="26"/>
        <v>53162951.1586316</v>
      </c>
      <c r="N96" s="26">
        <f t="shared" ca="1" si="27"/>
        <v>55675751.621875778</v>
      </c>
      <c r="O96" s="26">
        <f t="shared" ca="1" si="28"/>
        <v>2635281.3360339445</v>
      </c>
      <c r="P96">
        <f t="shared" ca="1" si="29"/>
        <v>-6.8449452126566765E-2</v>
      </c>
    </row>
    <row r="97" spans="1:16">
      <c r="A97" s="113"/>
      <c r="B97" s="113"/>
      <c r="D97" s="115">
        <f t="shared" si="17"/>
        <v>0</v>
      </c>
      <c r="E97" s="115">
        <f t="shared" si="18"/>
        <v>0</v>
      </c>
      <c r="F97" s="26">
        <f t="shared" si="19"/>
        <v>0</v>
      </c>
      <c r="G97" s="26">
        <f t="shared" si="20"/>
        <v>0</v>
      </c>
      <c r="H97" s="26">
        <f t="shared" si="21"/>
        <v>0</v>
      </c>
      <c r="I97" s="26">
        <f t="shared" si="22"/>
        <v>0</v>
      </c>
      <c r="J97" s="26">
        <f t="shared" si="23"/>
        <v>0</v>
      </c>
      <c r="K97" s="26">
        <f t="shared" ca="1" si="24"/>
        <v>6.8449452126566765E-2</v>
      </c>
      <c r="L97" s="26">
        <f t="shared" ca="1" si="25"/>
        <v>4.685327496427155E-3</v>
      </c>
      <c r="M97" s="26">
        <f t="shared" ca="1" si="26"/>
        <v>53162951.1586316</v>
      </c>
      <c r="N97" s="26">
        <f t="shared" ca="1" si="27"/>
        <v>55675751.621875778</v>
      </c>
      <c r="O97" s="26">
        <f t="shared" ca="1" si="28"/>
        <v>2635281.3360339445</v>
      </c>
      <c r="P97">
        <f t="shared" ca="1" si="29"/>
        <v>-6.8449452126566765E-2</v>
      </c>
    </row>
    <row r="98" spans="1:16">
      <c r="A98" s="113"/>
      <c r="B98" s="113"/>
      <c r="D98" s="115">
        <f t="shared" si="17"/>
        <v>0</v>
      </c>
      <c r="E98" s="115">
        <f t="shared" si="18"/>
        <v>0</v>
      </c>
      <c r="F98" s="26">
        <f t="shared" si="19"/>
        <v>0</v>
      </c>
      <c r="G98" s="26">
        <f t="shared" si="20"/>
        <v>0</v>
      </c>
      <c r="H98" s="26">
        <f t="shared" si="21"/>
        <v>0</v>
      </c>
      <c r="I98" s="26">
        <f t="shared" si="22"/>
        <v>0</v>
      </c>
      <c r="J98" s="26">
        <f t="shared" si="23"/>
        <v>0</v>
      </c>
      <c r="K98" s="26">
        <f t="shared" ca="1" si="24"/>
        <v>6.8449452126566765E-2</v>
      </c>
      <c r="L98" s="26">
        <f t="shared" ca="1" si="25"/>
        <v>4.685327496427155E-3</v>
      </c>
      <c r="M98" s="26">
        <f t="shared" ca="1" si="26"/>
        <v>53162951.1586316</v>
      </c>
      <c r="N98" s="26">
        <f t="shared" ca="1" si="27"/>
        <v>55675751.621875778</v>
      </c>
      <c r="O98" s="26">
        <f t="shared" ca="1" si="28"/>
        <v>2635281.3360339445</v>
      </c>
      <c r="P98">
        <f t="shared" ca="1" si="29"/>
        <v>-6.8449452126566765E-2</v>
      </c>
    </row>
    <row r="99" spans="1:16">
      <c r="A99" s="113"/>
      <c r="B99" s="113"/>
      <c r="D99" s="115">
        <f t="shared" si="17"/>
        <v>0</v>
      </c>
      <c r="E99" s="115">
        <f t="shared" si="18"/>
        <v>0</v>
      </c>
      <c r="F99" s="26">
        <f t="shared" si="19"/>
        <v>0</v>
      </c>
      <c r="G99" s="26">
        <f t="shared" si="20"/>
        <v>0</v>
      </c>
      <c r="H99" s="26">
        <f t="shared" si="21"/>
        <v>0</v>
      </c>
      <c r="I99" s="26">
        <f t="shared" si="22"/>
        <v>0</v>
      </c>
      <c r="J99" s="26">
        <f t="shared" si="23"/>
        <v>0</v>
      </c>
      <c r="K99" s="26">
        <f t="shared" ca="1" si="24"/>
        <v>6.8449452126566765E-2</v>
      </c>
      <c r="L99" s="26">
        <f t="shared" ca="1" si="25"/>
        <v>4.685327496427155E-3</v>
      </c>
      <c r="M99" s="26">
        <f t="shared" ca="1" si="26"/>
        <v>53162951.1586316</v>
      </c>
      <c r="N99" s="26">
        <f t="shared" ca="1" si="27"/>
        <v>55675751.621875778</v>
      </c>
      <c r="O99" s="26">
        <f t="shared" ca="1" si="28"/>
        <v>2635281.3360339445</v>
      </c>
      <c r="P99">
        <f t="shared" ca="1" si="29"/>
        <v>-6.8449452126566765E-2</v>
      </c>
    </row>
    <row r="100" spans="1:16">
      <c r="A100" s="113"/>
      <c r="B100" s="113"/>
      <c r="D100" s="115">
        <f t="shared" si="17"/>
        <v>0</v>
      </c>
      <c r="E100" s="115">
        <f t="shared" si="18"/>
        <v>0</v>
      </c>
      <c r="F100" s="26">
        <f t="shared" si="19"/>
        <v>0</v>
      </c>
      <c r="G100" s="26">
        <f t="shared" si="20"/>
        <v>0</v>
      </c>
      <c r="H100" s="26">
        <f t="shared" si="21"/>
        <v>0</v>
      </c>
      <c r="I100" s="26">
        <f t="shared" si="22"/>
        <v>0</v>
      </c>
      <c r="J100" s="26">
        <f t="shared" si="23"/>
        <v>0</v>
      </c>
      <c r="K100" s="26">
        <f t="shared" ca="1" si="24"/>
        <v>6.8449452126566765E-2</v>
      </c>
      <c r="L100" s="26">
        <f t="shared" ca="1" si="25"/>
        <v>4.685327496427155E-3</v>
      </c>
      <c r="M100" s="26">
        <f t="shared" ca="1" si="26"/>
        <v>53162951.1586316</v>
      </c>
      <c r="N100" s="26">
        <f t="shared" ca="1" si="27"/>
        <v>55675751.621875778</v>
      </c>
      <c r="O100" s="26">
        <f t="shared" ca="1" si="28"/>
        <v>2635281.3360339445</v>
      </c>
      <c r="P100">
        <f t="shared" ca="1" si="29"/>
        <v>-6.8449452126566765E-2</v>
      </c>
    </row>
    <row r="101" spans="1:16">
      <c r="A101" s="113"/>
      <c r="B101" s="113"/>
      <c r="D101" s="115">
        <f t="shared" si="17"/>
        <v>0</v>
      </c>
      <c r="E101" s="115">
        <f t="shared" si="18"/>
        <v>0</v>
      </c>
      <c r="F101" s="26">
        <f t="shared" si="19"/>
        <v>0</v>
      </c>
      <c r="G101" s="26">
        <f t="shared" si="20"/>
        <v>0</v>
      </c>
      <c r="H101" s="26">
        <f t="shared" si="21"/>
        <v>0</v>
      </c>
      <c r="I101" s="26">
        <f t="shared" si="22"/>
        <v>0</v>
      </c>
      <c r="J101" s="26">
        <f t="shared" si="23"/>
        <v>0</v>
      </c>
      <c r="K101" s="26">
        <f t="shared" ca="1" si="24"/>
        <v>6.8449452126566765E-2</v>
      </c>
      <c r="L101" s="26">
        <f t="shared" ca="1" si="25"/>
        <v>4.685327496427155E-3</v>
      </c>
      <c r="M101" s="26">
        <f t="shared" ca="1" si="26"/>
        <v>53162951.1586316</v>
      </c>
      <c r="N101" s="26">
        <f t="shared" ca="1" si="27"/>
        <v>55675751.621875778</v>
      </c>
      <c r="O101" s="26">
        <f t="shared" ca="1" si="28"/>
        <v>2635281.3360339445</v>
      </c>
      <c r="P101">
        <f t="shared" ca="1" si="29"/>
        <v>-6.8449452126566765E-2</v>
      </c>
    </row>
    <row r="102" spans="1:16">
      <c r="A102" s="113"/>
      <c r="B102" s="113"/>
      <c r="D102" s="115">
        <f t="shared" si="17"/>
        <v>0</v>
      </c>
      <c r="E102" s="115">
        <f t="shared" si="18"/>
        <v>0</v>
      </c>
      <c r="F102" s="26">
        <f t="shared" si="19"/>
        <v>0</v>
      </c>
      <c r="G102" s="26">
        <f t="shared" si="20"/>
        <v>0</v>
      </c>
      <c r="H102" s="26">
        <f t="shared" si="21"/>
        <v>0</v>
      </c>
      <c r="I102" s="26">
        <f t="shared" si="22"/>
        <v>0</v>
      </c>
      <c r="J102" s="26">
        <f t="shared" si="23"/>
        <v>0</v>
      </c>
      <c r="K102" s="26">
        <f t="shared" ca="1" si="24"/>
        <v>6.8449452126566765E-2</v>
      </c>
      <c r="L102" s="26">
        <f t="shared" ca="1" si="25"/>
        <v>4.685327496427155E-3</v>
      </c>
      <c r="M102" s="26">
        <f t="shared" ca="1" si="26"/>
        <v>53162951.1586316</v>
      </c>
      <c r="N102" s="26">
        <f t="shared" ca="1" si="27"/>
        <v>55675751.621875778</v>
      </c>
      <c r="O102" s="26">
        <f t="shared" ca="1" si="28"/>
        <v>2635281.3360339445</v>
      </c>
      <c r="P102">
        <f t="shared" ca="1" si="29"/>
        <v>-6.8449452126566765E-2</v>
      </c>
    </row>
    <row r="103" spans="1:16">
      <c r="A103" s="113"/>
      <c r="B103" s="113"/>
      <c r="D103" s="115">
        <f t="shared" si="17"/>
        <v>0</v>
      </c>
      <c r="E103" s="115">
        <f t="shared" si="18"/>
        <v>0</v>
      </c>
      <c r="F103" s="26">
        <f t="shared" si="19"/>
        <v>0</v>
      </c>
      <c r="G103" s="26">
        <f t="shared" si="20"/>
        <v>0</v>
      </c>
      <c r="H103" s="26">
        <f t="shared" si="21"/>
        <v>0</v>
      </c>
      <c r="I103" s="26">
        <f t="shared" si="22"/>
        <v>0</v>
      </c>
      <c r="J103" s="26">
        <f t="shared" si="23"/>
        <v>0</v>
      </c>
      <c r="K103" s="26">
        <f t="shared" ca="1" si="24"/>
        <v>6.8449452126566765E-2</v>
      </c>
      <c r="L103" s="26">
        <f t="shared" ca="1" si="25"/>
        <v>4.685327496427155E-3</v>
      </c>
      <c r="M103" s="26">
        <f t="shared" ca="1" si="26"/>
        <v>53162951.1586316</v>
      </c>
      <c r="N103" s="26">
        <f t="shared" ca="1" si="27"/>
        <v>55675751.621875778</v>
      </c>
      <c r="O103" s="26">
        <f t="shared" ca="1" si="28"/>
        <v>2635281.3360339445</v>
      </c>
      <c r="P103">
        <f t="shared" ca="1" si="29"/>
        <v>-6.8449452126566765E-2</v>
      </c>
    </row>
    <row r="104" spans="1:16">
      <c r="A104" s="113"/>
      <c r="B104" s="113"/>
      <c r="D104" s="115">
        <f t="shared" si="17"/>
        <v>0</v>
      </c>
      <c r="E104" s="115">
        <f t="shared" si="18"/>
        <v>0</v>
      </c>
      <c r="F104" s="26">
        <f t="shared" si="19"/>
        <v>0</v>
      </c>
      <c r="G104" s="26">
        <f t="shared" si="20"/>
        <v>0</v>
      </c>
      <c r="H104" s="26">
        <f t="shared" si="21"/>
        <v>0</v>
      </c>
      <c r="I104" s="26">
        <f t="shared" si="22"/>
        <v>0</v>
      </c>
      <c r="J104" s="26">
        <f t="shared" si="23"/>
        <v>0</v>
      </c>
      <c r="K104" s="26">
        <f t="shared" ca="1" si="24"/>
        <v>6.8449452126566765E-2</v>
      </c>
      <c r="L104" s="26">
        <f t="shared" ca="1" si="25"/>
        <v>4.685327496427155E-3</v>
      </c>
      <c r="M104" s="26">
        <f t="shared" ca="1" si="26"/>
        <v>53162951.1586316</v>
      </c>
      <c r="N104" s="26">
        <f t="shared" ca="1" si="27"/>
        <v>55675751.621875778</v>
      </c>
      <c r="O104" s="26">
        <f t="shared" ca="1" si="28"/>
        <v>2635281.3360339445</v>
      </c>
      <c r="P104">
        <f t="shared" ca="1" si="29"/>
        <v>-6.8449452126566765E-2</v>
      </c>
    </row>
    <row r="105" spans="1:16">
      <c r="A105" s="113"/>
      <c r="B105" s="113"/>
      <c r="D105" s="115">
        <f t="shared" si="17"/>
        <v>0</v>
      </c>
      <c r="E105" s="115">
        <f t="shared" si="18"/>
        <v>0</v>
      </c>
      <c r="F105" s="26">
        <f t="shared" si="19"/>
        <v>0</v>
      </c>
      <c r="G105" s="26">
        <f t="shared" si="20"/>
        <v>0</v>
      </c>
      <c r="H105" s="26">
        <f t="shared" si="21"/>
        <v>0</v>
      </c>
      <c r="I105" s="26">
        <f t="shared" si="22"/>
        <v>0</v>
      </c>
      <c r="J105" s="26">
        <f t="shared" si="23"/>
        <v>0</v>
      </c>
      <c r="K105" s="26">
        <f t="shared" ca="1" si="24"/>
        <v>6.8449452126566765E-2</v>
      </c>
      <c r="L105" s="26">
        <f t="shared" ca="1" si="25"/>
        <v>4.685327496427155E-3</v>
      </c>
      <c r="M105" s="26">
        <f t="shared" ca="1" si="26"/>
        <v>53162951.1586316</v>
      </c>
      <c r="N105" s="26">
        <f t="shared" ca="1" si="27"/>
        <v>55675751.621875778</v>
      </c>
      <c r="O105" s="26">
        <f t="shared" ca="1" si="28"/>
        <v>2635281.3360339445</v>
      </c>
      <c r="P105">
        <f t="shared" ca="1" si="29"/>
        <v>-6.8449452126566765E-2</v>
      </c>
    </row>
    <row r="106" spans="1:16">
      <c r="A106" s="113"/>
      <c r="B106" s="113"/>
      <c r="D106" s="115">
        <f t="shared" si="17"/>
        <v>0</v>
      </c>
      <c r="E106" s="115">
        <f t="shared" si="18"/>
        <v>0</v>
      </c>
      <c r="F106" s="26">
        <f t="shared" si="19"/>
        <v>0</v>
      </c>
      <c r="G106" s="26">
        <f t="shared" si="20"/>
        <v>0</v>
      </c>
      <c r="H106" s="26">
        <f t="shared" si="21"/>
        <v>0</v>
      </c>
      <c r="I106" s="26">
        <f t="shared" si="22"/>
        <v>0</v>
      </c>
      <c r="J106" s="26">
        <f t="shared" si="23"/>
        <v>0</v>
      </c>
      <c r="K106" s="26">
        <f t="shared" ca="1" si="24"/>
        <v>6.8449452126566765E-2</v>
      </c>
      <c r="L106" s="26">
        <f t="shared" ca="1" si="25"/>
        <v>4.685327496427155E-3</v>
      </c>
      <c r="M106" s="26">
        <f t="shared" ca="1" si="26"/>
        <v>53162951.1586316</v>
      </c>
      <c r="N106" s="26">
        <f t="shared" ca="1" si="27"/>
        <v>55675751.621875778</v>
      </c>
      <c r="O106" s="26">
        <f t="shared" ca="1" si="28"/>
        <v>2635281.3360339445</v>
      </c>
      <c r="P106">
        <f t="shared" ca="1" si="29"/>
        <v>-6.8449452126566765E-2</v>
      </c>
    </row>
    <row r="107" spans="1:16">
      <c r="A107" s="113"/>
      <c r="B107" s="113"/>
      <c r="D107" s="115">
        <f t="shared" si="17"/>
        <v>0</v>
      </c>
      <c r="E107" s="115">
        <f t="shared" si="18"/>
        <v>0</v>
      </c>
      <c r="F107" s="26">
        <f t="shared" si="19"/>
        <v>0</v>
      </c>
      <c r="G107" s="26">
        <f t="shared" si="20"/>
        <v>0</v>
      </c>
      <c r="H107" s="26">
        <f t="shared" si="21"/>
        <v>0</v>
      </c>
      <c r="I107" s="26">
        <f t="shared" si="22"/>
        <v>0</v>
      </c>
      <c r="J107" s="26">
        <f t="shared" si="23"/>
        <v>0</v>
      </c>
      <c r="K107" s="26">
        <f t="shared" ca="1" si="24"/>
        <v>6.8449452126566765E-2</v>
      </c>
      <c r="L107" s="26">
        <f t="shared" ca="1" si="25"/>
        <v>4.685327496427155E-3</v>
      </c>
      <c r="M107" s="26">
        <f t="shared" ca="1" si="26"/>
        <v>53162951.1586316</v>
      </c>
      <c r="N107" s="26">
        <f t="shared" ca="1" si="27"/>
        <v>55675751.621875778</v>
      </c>
      <c r="O107" s="26">
        <f t="shared" ca="1" si="28"/>
        <v>2635281.3360339445</v>
      </c>
      <c r="P107">
        <f t="shared" ca="1" si="29"/>
        <v>-6.8449452126566765E-2</v>
      </c>
    </row>
    <row r="108" spans="1:16">
      <c r="A108" s="113"/>
      <c r="B108" s="113"/>
      <c r="D108" s="115">
        <f t="shared" si="17"/>
        <v>0</v>
      </c>
      <c r="E108" s="115">
        <f t="shared" si="18"/>
        <v>0</v>
      </c>
      <c r="F108" s="26">
        <f t="shared" si="19"/>
        <v>0</v>
      </c>
      <c r="G108" s="26">
        <f t="shared" si="20"/>
        <v>0</v>
      </c>
      <c r="H108" s="26">
        <f t="shared" si="21"/>
        <v>0</v>
      </c>
      <c r="I108" s="26">
        <f t="shared" si="22"/>
        <v>0</v>
      </c>
      <c r="J108" s="26">
        <f t="shared" si="23"/>
        <v>0</v>
      </c>
      <c r="K108" s="26">
        <f t="shared" ca="1" si="24"/>
        <v>6.8449452126566765E-2</v>
      </c>
      <c r="L108" s="26">
        <f t="shared" ca="1" si="25"/>
        <v>4.685327496427155E-3</v>
      </c>
      <c r="M108" s="26">
        <f t="shared" ca="1" si="26"/>
        <v>53162951.1586316</v>
      </c>
      <c r="N108" s="26">
        <f t="shared" ca="1" si="27"/>
        <v>55675751.621875778</v>
      </c>
      <c r="O108" s="26">
        <f t="shared" ca="1" si="28"/>
        <v>2635281.3360339445</v>
      </c>
      <c r="P108">
        <f t="shared" ca="1" si="29"/>
        <v>-6.8449452126566765E-2</v>
      </c>
    </row>
    <row r="109" spans="1:16">
      <c r="A109" s="113"/>
      <c r="B109" s="113"/>
      <c r="D109" s="115">
        <f t="shared" si="17"/>
        <v>0</v>
      </c>
      <c r="E109" s="115">
        <f t="shared" si="18"/>
        <v>0</v>
      </c>
      <c r="F109" s="26">
        <f t="shared" si="19"/>
        <v>0</v>
      </c>
      <c r="G109" s="26">
        <f t="shared" si="20"/>
        <v>0</v>
      </c>
      <c r="H109" s="26">
        <f t="shared" si="21"/>
        <v>0</v>
      </c>
      <c r="I109" s="26">
        <f t="shared" si="22"/>
        <v>0</v>
      </c>
      <c r="J109" s="26">
        <f t="shared" si="23"/>
        <v>0</v>
      </c>
      <c r="K109" s="26">
        <f t="shared" ca="1" si="24"/>
        <v>6.8449452126566765E-2</v>
      </c>
      <c r="L109" s="26">
        <f t="shared" ca="1" si="25"/>
        <v>4.685327496427155E-3</v>
      </c>
      <c r="M109" s="26">
        <f t="shared" ca="1" si="26"/>
        <v>53162951.1586316</v>
      </c>
      <c r="N109" s="26">
        <f t="shared" ca="1" si="27"/>
        <v>55675751.621875778</v>
      </c>
      <c r="O109" s="26">
        <f t="shared" ca="1" si="28"/>
        <v>2635281.3360339445</v>
      </c>
      <c r="P109">
        <f t="shared" ca="1" si="29"/>
        <v>-6.8449452126566765E-2</v>
      </c>
    </row>
    <row r="110" spans="1:16">
      <c r="A110" s="113"/>
      <c r="B110" s="113"/>
      <c r="D110" s="115">
        <f t="shared" si="17"/>
        <v>0</v>
      </c>
      <c r="E110" s="115">
        <f t="shared" si="18"/>
        <v>0</v>
      </c>
      <c r="F110" s="26">
        <f t="shared" si="19"/>
        <v>0</v>
      </c>
      <c r="G110" s="26">
        <f t="shared" si="20"/>
        <v>0</v>
      </c>
      <c r="H110" s="26">
        <f t="shared" si="21"/>
        <v>0</v>
      </c>
      <c r="I110" s="26">
        <f t="shared" si="22"/>
        <v>0</v>
      </c>
      <c r="J110" s="26">
        <f t="shared" si="23"/>
        <v>0</v>
      </c>
      <c r="K110" s="26">
        <f t="shared" ca="1" si="24"/>
        <v>6.8449452126566765E-2</v>
      </c>
      <c r="L110" s="26">
        <f t="shared" ca="1" si="25"/>
        <v>4.685327496427155E-3</v>
      </c>
      <c r="M110" s="26">
        <f t="shared" ca="1" si="26"/>
        <v>53162951.1586316</v>
      </c>
      <c r="N110" s="26">
        <f t="shared" ca="1" si="27"/>
        <v>55675751.621875778</v>
      </c>
      <c r="O110" s="26">
        <f t="shared" ca="1" si="28"/>
        <v>2635281.3360339445</v>
      </c>
      <c r="P110">
        <f t="shared" ca="1" si="29"/>
        <v>-6.8449452126566765E-2</v>
      </c>
    </row>
    <row r="111" spans="1:16">
      <c r="A111" s="113"/>
      <c r="B111" s="113"/>
      <c r="D111" s="115">
        <f t="shared" si="17"/>
        <v>0</v>
      </c>
      <c r="E111" s="115">
        <f t="shared" si="18"/>
        <v>0</v>
      </c>
      <c r="F111" s="26">
        <f t="shared" si="19"/>
        <v>0</v>
      </c>
      <c r="G111" s="26">
        <f t="shared" si="20"/>
        <v>0</v>
      </c>
      <c r="H111" s="26">
        <f t="shared" si="21"/>
        <v>0</v>
      </c>
      <c r="I111" s="26">
        <f t="shared" si="22"/>
        <v>0</v>
      </c>
      <c r="J111" s="26">
        <f t="shared" si="23"/>
        <v>0</v>
      </c>
      <c r="K111" s="26">
        <f t="shared" ca="1" si="24"/>
        <v>6.8449452126566765E-2</v>
      </c>
      <c r="L111" s="26">
        <f t="shared" ca="1" si="25"/>
        <v>4.685327496427155E-3</v>
      </c>
      <c r="M111" s="26">
        <f t="shared" ca="1" si="26"/>
        <v>53162951.1586316</v>
      </c>
      <c r="N111" s="26">
        <f t="shared" ca="1" si="27"/>
        <v>55675751.621875778</v>
      </c>
      <c r="O111" s="26">
        <f t="shared" ca="1" si="28"/>
        <v>2635281.3360339445</v>
      </c>
      <c r="P111">
        <f t="shared" ca="1" si="29"/>
        <v>-6.8449452126566765E-2</v>
      </c>
    </row>
    <row r="112" spans="1:16">
      <c r="A112" s="113"/>
      <c r="B112" s="113"/>
      <c r="D112" s="115">
        <f t="shared" si="17"/>
        <v>0</v>
      </c>
      <c r="E112" s="115">
        <f t="shared" si="18"/>
        <v>0</v>
      </c>
      <c r="F112" s="26">
        <f t="shared" si="19"/>
        <v>0</v>
      </c>
      <c r="G112" s="26">
        <f t="shared" si="20"/>
        <v>0</v>
      </c>
      <c r="H112" s="26">
        <f t="shared" si="21"/>
        <v>0</v>
      </c>
      <c r="I112" s="26">
        <f t="shared" si="22"/>
        <v>0</v>
      </c>
      <c r="J112" s="26">
        <f t="shared" si="23"/>
        <v>0</v>
      </c>
      <c r="K112" s="26">
        <f t="shared" ca="1" si="24"/>
        <v>6.8449452126566765E-2</v>
      </c>
      <c r="L112" s="26">
        <f t="shared" ca="1" si="25"/>
        <v>4.685327496427155E-3</v>
      </c>
      <c r="M112" s="26">
        <f t="shared" ca="1" si="26"/>
        <v>53162951.1586316</v>
      </c>
      <c r="N112" s="26">
        <f t="shared" ca="1" si="27"/>
        <v>55675751.621875778</v>
      </c>
      <c r="O112" s="26">
        <f t="shared" ca="1" si="28"/>
        <v>2635281.3360339445</v>
      </c>
      <c r="P112">
        <f t="shared" ca="1" si="29"/>
        <v>-6.8449452126566765E-2</v>
      </c>
    </row>
    <row r="113" spans="1:16">
      <c r="A113" s="113"/>
      <c r="B113" s="113"/>
      <c r="D113" s="115">
        <f t="shared" si="17"/>
        <v>0</v>
      </c>
      <c r="E113" s="115">
        <f t="shared" si="18"/>
        <v>0</v>
      </c>
      <c r="F113" s="26">
        <f t="shared" si="19"/>
        <v>0</v>
      </c>
      <c r="G113" s="26">
        <f t="shared" si="20"/>
        <v>0</v>
      </c>
      <c r="H113" s="26">
        <f t="shared" si="21"/>
        <v>0</v>
      </c>
      <c r="I113" s="26">
        <f t="shared" si="22"/>
        <v>0</v>
      </c>
      <c r="J113" s="26">
        <f t="shared" si="23"/>
        <v>0</v>
      </c>
      <c r="K113" s="26">
        <f t="shared" ca="1" si="24"/>
        <v>6.8449452126566765E-2</v>
      </c>
      <c r="L113" s="26">
        <f t="shared" ca="1" si="25"/>
        <v>4.685327496427155E-3</v>
      </c>
      <c r="M113" s="26">
        <f t="shared" ca="1" si="26"/>
        <v>53162951.1586316</v>
      </c>
      <c r="N113" s="26">
        <f t="shared" ca="1" si="27"/>
        <v>55675751.621875778</v>
      </c>
      <c r="O113" s="26">
        <f t="shared" ca="1" si="28"/>
        <v>2635281.3360339445</v>
      </c>
      <c r="P113">
        <f t="shared" ca="1" si="29"/>
        <v>-6.8449452126566765E-2</v>
      </c>
    </row>
    <row r="114" spans="1:16">
      <c r="A114" s="113"/>
      <c r="B114" s="113"/>
      <c r="D114" s="115">
        <f t="shared" si="17"/>
        <v>0</v>
      </c>
      <c r="E114" s="115">
        <f t="shared" si="18"/>
        <v>0</v>
      </c>
      <c r="F114" s="26">
        <f t="shared" si="19"/>
        <v>0</v>
      </c>
      <c r="G114" s="26">
        <f t="shared" si="20"/>
        <v>0</v>
      </c>
      <c r="H114" s="26">
        <f t="shared" si="21"/>
        <v>0</v>
      </c>
      <c r="I114" s="26">
        <f t="shared" si="22"/>
        <v>0</v>
      </c>
      <c r="J114" s="26">
        <f t="shared" si="23"/>
        <v>0</v>
      </c>
      <c r="K114" s="26">
        <f t="shared" ca="1" si="24"/>
        <v>6.8449452126566765E-2</v>
      </c>
      <c r="L114" s="26">
        <f t="shared" ca="1" si="25"/>
        <v>4.685327496427155E-3</v>
      </c>
      <c r="M114" s="26">
        <f t="shared" ca="1" si="26"/>
        <v>53162951.1586316</v>
      </c>
      <c r="N114" s="26">
        <f t="shared" ca="1" si="27"/>
        <v>55675751.621875778</v>
      </c>
      <c r="O114" s="26">
        <f t="shared" ca="1" si="28"/>
        <v>2635281.3360339445</v>
      </c>
      <c r="P114">
        <f t="shared" ca="1" si="29"/>
        <v>-6.8449452126566765E-2</v>
      </c>
    </row>
    <row r="115" spans="1:16">
      <c r="A115" s="113"/>
      <c r="B115" s="113"/>
      <c r="D115" s="115">
        <f t="shared" si="17"/>
        <v>0</v>
      </c>
      <c r="E115" s="115">
        <f t="shared" si="18"/>
        <v>0</v>
      </c>
      <c r="F115" s="26">
        <f t="shared" si="19"/>
        <v>0</v>
      </c>
      <c r="G115" s="26">
        <f t="shared" si="20"/>
        <v>0</v>
      </c>
      <c r="H115" s="26">
        <f t="shared" si="21"/>
        <v>0</v>
      </c>
      <c r="I115" s="26">
        <f t="shared" si="22"/>
        <v>0</v>
      </c>
      <c r="J115" s="26">
        <f t="shared" si="23"/>
        <v>0</v>
      </c>
      <c r="K115" s="26">
        <f t="shared" ca="1" si="24"/>
        <v>6.8449452126566765E-2</v>
      </c>
      <c r="L115" s="26">
        <f t="shared" ca="1" si="25"/>
        <v>4.685327496427155E-3</v>
      </c>
      <c r="M115" s="26">
        <f t="shared" ca="1" si="26"/>
        <v>53162951.1586316</v>
      </c>
      <c r="N115" s="26">
        <f t="shared" ca="1" si="27"/>
        <v>55675751.621875778</v>
      </c>
      <c r="O115" s="26">
        <f t="shared" ca="1" si="28"/>
        <v>2635281.3360339445</v>
      </c>
      <c r="P115">
        <f t="shared" ca="1" si="29"/>
        <v>-6.8449452126566765E-2</v>
      </c>
    </row>
    <row r="116" spans="1:16">
      <c r="A116" s="113"/>
      <c r="B116" s="113"/>
      <c r="D116" s="115">
        <f t="shared" si="17"/>
        <v>0</v>
      </c>
      <c r="E116" s="115">
        <f t="shared" si="18"/>
        <v>0</v>
      </c>
      <c r="F116" s="26">
        <f t="shared" si="19"/>
        <v>0</v>
      </c>
      <c r="G116" s="26">
        <f t="shared" si="20"/>
        <v>0</v>
      </c>
      <c r="H116" s="26">
        <f t="shared" si="21"/>
        <v>0</v>
      </c>
      <c r="I116" s="26">
        <f t="shared" si="22"/>
        <v>0</v>
      </c>
      <c r="J116" s="26">
        <f t="shared" si="23"/>
        <v>0</v>
      </c>
      <c r="K116" s="26">
        <f t="shared" ca="1" si="24"/>
        <v>6.8449452126566765E-2</v>
      </c>
      <c r="L116" s="26">
        <f t="shared" ca="1" si="25"/>
        <v>4.685327496427155E-3</v>
      </c>
      <c r="M116" s="26">
        <f t="shared" ca="1" si="26"/>
        <v>53162951.1586316</v>
      </c>
      <c r="N116" s="26">
        <f t="shared" ca="1" si="27"/>
        <v>55675751.621875778</v>
      </c>
      <c r="O116" s="26">
        <f t="shared" ca="1" si="28"/>
        <v>2635281.3360339445</v>
      </c>
      <c r="P116">
        <f t="shared" ca="1" si="29"/>
        <v>-6.8449452126566765E-2</v>
      </c>
    </row>
    <row r="117" spans="1:16">
      <c r="A117" s="113"/>
      <c r="B117" s="113"/>
      <c r="D117" s="115">
        <f t="shared" si="17"/>
        <v>0</v>
      </c>
      <c r="E117" s="115">
        <f t="shared" si="18"/>
        <v>0</v>
      </c>
      <c r="F117" s="26">
        <f t="shared" si="19"/>
        <v>0</v>
      </c>
      <c r="G117" s="26">
        <f t="shared" si="20"/>
        <v>0</v>
      </c>
      <c r="H117" s="26">
        <f t="shared" si="21"/>
        <v>0</v>
      </c>
      <c r="I117" s="26">
        <f t="shared" si="22"/>
        <v>0</v>
      </c>
      <c r="J117" s="26">
        <f t="shared" si="23"/>
        <v>0</v>
      </c>
      <c r="K117" s="26">
        <f t="shared" ca="1" si="24"/>
        <v>6.8449452126566765E-2</v>
      </c>
      <c r="L117" s="26">
        <f t="shared" ca="1" si="25"/>
        <v>4.685327496427155E-3</v>
      </c>
      <c r="M117" s="26">
        <f t="shared" ca="1" si="26"/>
        <v>53162951.1586316</v>
      </c>
      <c r="N117" s="26">
        <f t="shared" ca="1" si="27"/>
        <v>55675751.621875778</v>
      </c>
      <c r="O117" s="26">
        <f t="shared" ca="1" si="28"/>
        <v>2635281.3360339445</v>
      </c>
      <c r="P117">
        <f t="shared" ca="1" si="29"/>
        <v>-6.8449452126566765E-2</v>
      </c>
    </row>
    <row r="118" spans="1:16">
      <c r="A118" s="113"/>
      <c r="B118" s="113"/>
      <c r="D118" s="115">
        <f t="shared" si="17"/>
        <v>0</v>
      </c>
      <c r="E118" s="115">
        <f t="shared" si="18"/>
        <v>0</v>
      </c>
      <c r="F118" s="26">
        <f t="shared" si="19"/>
        <v>0</v>
      </c>
      <c r="G118" s="26">
        <f t="shared" si="20"/>
        <v>0</v>
      </c>
      <c r="H118" s="26">
        <f t="shared" si="21"/>
        <v>0</v>
      </c>
      <c r="I118" s="26">
        <f t="shared" si="22"/>
        <v>0</v>
      </c>
      <c r="J118" s="26">
        <f t="shared" si="23"/>
        <v>0</v>
      </c>
      <c r="K118" s="26">
        <f t="shared" ca="1" si="24"/>
        <v>6.8449452126566765E-2</v>
      </c>
      <c r="L118" s="26">
        <f t="shared" ca="1" si="25"/>
        <v>4.685327496427155E-3</v>
      </c>
      <c r="M118" s="26">
        <f t="shared" ca="1" si="26"/>
        <v>53162951.1586316</v>
      </c>
      <c r="N118" s="26">
        <f t="shared" ca="1" si="27"/>
        <v>55675751.621875778</v>
      </c>
      <c r="O118" s="26">
        <f t="shared" ca="1" si="28"/>
        <v>2635281.3360339445</v>
      </c>
      <c r="P118">
        <f t="shared" ca="1" si="29"/>
        <v>-6.8449452126566765E-2</v>
      </c>
    </row>
    <row r="119" spans="1:16">
      <c r="A119" s="113"/>
      <c r="B119" s="113"/>
      <c r="D119" s="115">
        <f t="shared" si="17"/>
        <v>0</v>
      </c>
      <c r="E119" s="115">
        <f t="shared" si="18"/>
        <v>0</v>
      </c>
      <c r="F119" s="26">
        <f t="shared" si="19"/>
        <v>0</v>
      </c>
      <c r="G119" s="26">
        <f t="shared" si="20"/>
        <v>0</v>
      </c>
      <c r="H119" s="26">
        <f t="shared" si="21"/>
        <v>0</v>
      </c>
      <c r="I119" s="26">
        <f t="shared" si="22"/>
        <v>0</v>
      </c>
      <c r="J119" s="26">
        <f t="shared" si="23"/>
        <v>0</v>
      </c>
      <c r="K119" s="26">
        <f t="shared" ca="1" si="24"/>
        <v>6.8449452126566765E-2</v>
      </c>
      <c r="L119" s="26">
        <f t="shared" ca="1" si="25"/>
        <v>4.685327496427155E-3</v>
      </c>
      <c r="M119" s="26">
        <f t="shared" ca="1" si="26"/>
        <v>53162951.1586316</v>
      </c>
      <c r="N119" s="26">
        <f t="shared" ca="1" si="27"/>
        <v>55675751.621875778</v>
      </c>
      <c r="O119" s="26">
        <f t="shared" ca="1" si="28"/>
        <v>2635281.3360339445</v>
      </c>
      <c r="P119">
        <f t="shared" ca="1" si="29"/>
        <v>-6.8449452126566765E-2</v>
      </c>
    </row>
    <row r="120" spans="1:16">
      <c r="A120" s="113"/>
      <c r="B120" s="113"/>
      <c r="D120" s="115">
        <f t="shared" si="17"/>
        <v>0</v>
      </c>
      <c r="E120" s="115">
        <f t="shared" si="18"/>
        <v>0</v>
      </c>
      <c r="F120" s="26">
        <f t="shared" si="19"/>
        <v>0</v>
      </c>
      <c r="G120" s="26">
        <f t="shared" si="20"/>
        <v>0</v>
      </c>
      <c r="H120" s="26">
        <f t="shared" si="21"/>
        <v>0</v>
      </c>
      <c r="I120" s="26">
        <f t="shared" si="22"/>
        <v>0</v>
      </c>
      <c r="J120" s="26">
        <f t="shared" si="23"/>
        <v>0</v>
      </c>
      <c r="K120" s="26">
        <f t="shared" ca="1" si="24"/>
        <v>6.8449452126566765E-2</v>
      </c>
      <c r="L120" s="26">
        <f t="shared" ca="1" si="25"/>
        <v>4.685327496427155E-3</v>
      </c>
      <c r="M120" s="26">
        <f t="shared" ca="1" si="26"/>
        <v>53162951.1586316</v>
      </c>
      <c r="N120" s="26">
        <f t="shared" ca="1" si="27"/>
        <v>55675751.621875778</v>
      </c>
      <c r="O120" s="26">
        <f t="shared" ca="1" si="28"/>
        <v>2635281.3360339445</v>
      </c>
      <c r="P120">
        <f t="shared" ca="1" si="29"/>
        <v>-6.8449452126566765E-2</v>
      </c>
    </row>
    <row r="121" spans="1:16">
      <c r="A121" s="113"/>
      <c r="B121" s="113"/>
      <c r="D121" s="115">
        <f t="shared" si="17"/>
        <v>0</v>
      </c>
      <c r="E121" s="115">
        <f t="shared" si="18"/>
        <v>0</v>
      </c>
      <c r="F121" s="26">
        <f t="shared" si="19"/>
        <v>0</v>
      </c>
      <c r="G121" s="26">
        <f t="shared" si="20"/>
        <v>0</v>
      </c>
      <c r="H121" s="26">
        <f t="shared" si="21"/>
        <v>0</v>
      </c>
      <c r="I121" s="26">
        <f t="shared" si="22"/>
        <v>0</v>
      </c>
      <c r="J121" s="26">
        <f t="shared" si="23"/>
        <v>0</v>
      </c>
      <c r="K121" s="26">
        <f t="shared" ca="1" si="24"/>
        <v>6.8449452126566765E-2</v>
      </c>
      <c r="L121" s="26">
        <f t="shared" ca="1" si="25"/>
        <v>4.685327496427155E-3</v>
      </c>
      <c r="M121" s="26">
        <f t="shared" ca="1" si="26"/>
        <v>53162951.1586316</v>
      </c>
      <c r="N121" s="26">
        <f t="shared" ca="1" si="27"/>
        <v>55675751.621875778</v>
      </c>
      <c r="O121" s="26">
        <f t="shared" ca="1" si="28"/>
        <v>2635281.3360339445</v>
      </c>
      <c r="P121">
        <f t="shared" ca="1" si="29"/>
        <v>-6.8449452126566765E-2</v>
      </c>
    </row>
    <row r="122" spans="1:16">
      <c r="A122" s="139"/>
      <c r="B122" s="139"/>
      <c r="D122" s="115">
        <f t="shared" si="17"/>
        <v>0</v>
      </c>
      <c r="E122" s="115">
        <f t="shared" si="18"/>
        <v>0</v>
      </c>
      <c r="F122" s="26">
        <f t="shared" si="19"/>
        <v>0</v>
      </c>
      <c r="G122" s="26">
        <f t="shared" si="20"/>
        <v>0</v>
      </c>
      <c r="H122" s="26">
        <f t="shared" si="21"/>
        <v>0</v>
      </c>
      <c r="I122" s="26">
        <f t="shared" si="22"/>
        <v>0</v>
      </c>
      <c r="J122" s="26">
        <f t="shared" si="23"/>
        <v>0</v>
      </c>
      <c r="K122" s="26">
        <f t="shared" ca="1" si="24"/>
        <v>6.8449452126566765E-2</v>
      </c>
      <c r="L122" s="26">
        <f t="shared" ca="1" si="25"/>
        <v>4.685327496427155E-3</v>
      </c>
      <c r="M122" s="26">
        <f t="shared" ca="1" si="26"/>
        <v>53162951.1586316</v>
      </c>
      <c r="N122" s="26">
        <f t="shared" ca="1" si="27"/>
        <v>55675751.621875778</v>
      </c>
      <c r="O122" s="26">
        <f t="shared" ca="1" si="28"/>
        <v>2635281.3360339445</v>
      </c>
      <c r="P122">
        <f t="shared" ca="1" si="29"/>
        <v>-6.8449452126566765E-2</v>
      </c>
    </row>
    <row r="123" spans="1:16">
      <c r="A123" s="139"/>
      <c r="B123" s="139"/>
      <c r="D123" s="115">
        <f t="shared" si="17"/>
        <v>0</v>
      </c>
      <c r="E123" s="115">
        <f t="shared" si="18"/>
        <v>0</v>
      </c>
      <c r="F123" s="26">
        <f t="shared" si="19"/>
        <v>0</v>
      </c>
      <c r="G123" s="26">
        <f t="shared" si="20"/>
        <v>0</v>
      </c>
      <c r="H123" s="26">
        <f t="shared" si="21"/>
        <v>0</v>
      </c>
      <c r="I123" s="26">
        <f t="shared" si="22"/>
        <v>0</v>
      </c>
      <c r="J123" s="26">
        <f t="shared" si="23"/>
        <v>0</v>
      </c>
      <c r="K123" s="26">
        <f t="shared" ca="1" si="24"/>
        <v>6.8449452126566765E-2</v>
      </c>
      <c r="L123" s="26">
        <f t="shared" ca="1" si="25"/>
        <v>4.685327496427155E-3</v>
      </c>
      <c r="M123" s="26">
        <f t="shared" ca="1" si="26"/>
        <v>53162951.1586316</v>
      </c>
      <c r="N123" s="26">
        <f t="shared" ca="1" si="27"/>
        <v>55675751.621875778</v>
      </c>
      <c r="O123" s="26">
        <f t="shared" ca="1" si="28"/>
        <v>2635281.3360339445</v>
      </c>
      <c r="P123">
        <f t="shared" ca="1" si="29"/>
        <v>-6.8449452126566765E-2</v>
      </c>
    </row>
    <row r="124" spans="1:16">
      <c r="A124" s="139"/>
      <c r="B124" s="139"/>
      <c r="D124" s="115">
        <f t="shared" si="17"/>
        <v>0</v>
      </c>
      <c r="E124" s="115">
        <f t="shared" si="18"/>
        <v>0</v>
      </c>
      <c r="F124" s="26">
        <f t="shared" si="19"/>
        <v>0</v>
      </c>
      <c r="G124" s="26">
        <f t="shared" si="20"/>
        <v>0</v>
      </c>
      <c r="H124" s="26">
        <f t="shared" si="21"/>
        <v>0</v>
      </c>
      <c r="I124" s="26">
        <f t="shared" si="22"/>
        <v>0</v>
      </c>
      <c r="J124" s="26">
        <f t="shared" si="23"/>
        <v>0</v>
      </c>
      <c r="K124" s="26">
        <f t="shared" ca="1" si="24"/>
        <v>6.8449452126566765E-2</v>
      </c>
      <c r="L124" s="26">
        <f t="shared" ca="1" si="25"/>
        <v>4.685327496427155E-3</v>
      </c>
      <c r="M124" s="26">
        <f t="shared" ca="1" si="26"/>
        <v>53162951.1586316</v>
      </c>
      <c r="N124" s="26">
        <f t="shared" ca="1" si="27"/>
        <v>55675751.621875778</v>
      </c>
      <c r="O124" s="26">
        <f t="shared" ca="1" si="28"/>
        <v>2635281.3360339445</v>
      </c>
      <c r="P124">
        <f t="shared" ca="1" si="29"/>
        <v>-6.8449452126566765E-2</v>
      </c>
    </row>
    <row r="125" spans="1:16">
      <c r="A125" s="139"/>
      <c r="B125" s="139"/>
      <c r="D125" s="115">
        <f t="shared" si="17"/>
        <v>0</v>
      </c>
      <c r="E125" s="115">
        <f t="shared" si="18"/>
        <v>0</v>
      </c>
      <c r="F125" s="26">
        <f t="shared" si="19"/>
        <v>0</v>
      </c>
      <c r="G125" s="26">
        <f t="shared" si="20"/>
        <v>0</v>
      </c>
      <c r="H125" s="26">
        <f t="shared" si="21"/>
        <v>0</v>
      </c>
      <c r="I125" s="26">
        <f t="shared" si="22"/>
        <v>0</v>
      </c>
      <c r="J125" s="26">
        <f t="shared" si="23"/>
        <v>0</v>
      </c>
      <c r="K125" s="26">
        <f t="shared" ca="1" si="24"/>
        <v>6.8449452126566765E-2</v>
      </c>
      <c r="L125" s="26">
        <f t="shared" ca="1" si="25"/>
        <v>4.685327496427155E-3</v>
      </c>
      <c r="M125" s="26">
        <f t="shared" ca="1" si="26"/>
        <v>53162951.1586316</v>
      </c>
      <c r="N125" s="26">
        <f t="shared" ca="1" si="27"/>
        <v>55675751.621875778</v>
      </c>
      <c r="O125" s="26">
        <f t="shared" ca="1" si="28"/>
        <v>2635281.3360339445</v>
      </c>
      <c r="P125">
        <f t="shared" ca="1" si="29"/>
        <v>-6.8449452126566765E-2</v>
      </c>
    </row>
    <row r="126" spans="1:16">
      <c r="A126" s="139"/>
      <c r="B126" s="139"/>
      <c r="D126" s="115">
        <f t="shared" si="17"/>
        <v>0</v>
      </c>
      <c r="E126" s="115">
        <f t="shared" si="18"/>
        <v>0</v>
      </c>
      <c r="F126" s="26">
        <f t="shared" si="19"/>
        <v>0</v>
      </c>
      <c r="G126" s="26">
        <f t="shared" si="20"/>
        <v>0</v>
      </c>
      <c r="H126" s="26">
        <f t="shared" si="21"/>
        <v>0</v>
      </c>
      <c r="I126" s="26">
        <f t="shared" si="22"/>
        <v>0</v>
      </c>
      <c r="J126" s="26">
        <f t="shared" si="23"/>
        <v>0</v>
      </c>
      <c r="K126" s="26">
        <f t="shared" ca="1" si="24"/>
        <v>6.8449452126566765E-2</v>
      </c>
      <c r="L126" s="26">
        <f t="shared" ca="1" si="25"/>
        <v>4.685327496427155E-3</v>
      </c>
      <c r="M126" s="26">
        <f t="shared" ca="1" si="26"/>
        <v>53162951.1586316</v>
      </c>
      <c r="N126" s="26">
        <f t="shared" ca="1" si="27"/>
        <v>55675751.621875778</v>
      </c>
      <c r="O126" s="26">
        <f t="shared" ca="1" si="28"/>
        <v>2635281.3360339445</v>
      </c>
      <c r="P126">
        <f t="shared" ca="1" si="29"/>
        <v>-6.8449452126566765E-2</v>
      </c>
    </row>
    <row r="127" spans="1:16">
      <c r="A127" s="139"/>
      <c r="B127" s="139"/>
      <c r="D127" s="115">
        <f t="shared" si="17"/>
        <v>0</v>
      </c>
      <c r="E127" s="115">
        <f t="shared" si="18"/>
        <v>0</v>
      </c>
      <c r="F127" s="26">
        <f t="shared" si="19"/>
        <v>0</v>
      </c>
      <c r="G127" s="26">
        <f t="shared" si="20"/>
        <v>0</v>
      </c>
      <c r="H127" s="26">
        <f t="shared" si="21"/>
        <v>0</v>
      </c>
      <c r="I127" s="26">
        <f t="shared" si="22"/>
        <v>0</v>
      </c>
      <c r="J127" s="26">
        <f t="shared" si="23"/>
        <v>0</v>
      </c>
      <c r="K127" s="26">
        <f t="shared" ca="1" si="24"/>
        <v>6.8449452126566765E-2</v>
      </c>
      <c r="L127" s="26">
        <f t="shared" ca="1" si="25"/>
        <v>4.685327496427155E-3</v>
      </c>
      <c r="M127" s="26">
        <f t="shared" ca="1" si="26"/>
        <v>53162951.1586316</v>
      </c>
      <c r="N127" s="26">
        <f t="shared" ca="1" si="27"/>
        <v>55675751.621875778</v>
      </c>
      <c r="O127" s="26">
        <f t="shared" ca="1" si="28"/>
        <v>2635281.3360339445</v>
      </c>
      <c r="P127">
        <f t="shared" ca="1" si="29"/>
        <v>-6.8449452126566765E-2</v>
      </c>
    </row>
    <row r="128" spans="1:16">
      <c r="A128" s="139"/>
      <c r="B128" s="139"/>
      <c r="D128" s="115">
        <f t="shared" si="17"/>
        <v>0</v>
      </c>
      <c r="E128" s="115">
        <f t="shared" si="18"/>
        <v>0</v>
      </c>
      <c r="F128" s="26">
        <f t="shared" si="19"/>
        <v>0</v>
      </c>
      <c r="G128" s="26">
        <f t="shared" si="20"/>
        <v>0</v>
      </c>
      <c r="H128" s="26">
        <f t="shared" si="21"/>
        <v>0</v>
      </c>
      <c r="I128" s="26">
        <f t="shared" si="22"/>
        <v>0</v>
      </c>
      <c r="J128" s="26">
        <f t="shared" si="23"/>
        <v>0</v>
      </c>
      <c r="K128" s="26">
        <f t="shared" ca="1" si="24"/>
        <v>6.8449452126566765E-2</v>
      </c>
      <c r="L128" s="26">
        <f t="shared" ca="1" si="25"/>
        <v>4.685327496427155E-3</v>
      </c>
      <c r="M128" s="26">
        <f t="shared" ca="1" si="26"/>
        <v>53162951.1586316</v>
      </c>
      <c r="N128" s="26">
        <f t="shared" ca="1" si="27"/>
        <v>55675751.621875778</v>
      </c>
      <c r="O128" s="26">
        <f t="shared" ca="1" si="28"/>
        <v>2635281.3360339445</v>
      </c>
      <c r="P128">
        <f t="shared" ca="1" si="29"/>
        <v>-6.8449452126566765E-2</v>
      </c>
    </row>
    <row r="129" spans="1:16">
      <c r="A129" s="139"/>
      <c r="B129" s="139"/>
      <c r="D129" s="115">
        <f t="shared" si="17"/>
        <v>0</v>
      </c>
      <c r="E129" s="115">
        <f t="shared" si="18"/>
        <v>0</v>
      </c>
      <c r="F129" s="26">
        <f t="shared" si="19"/>
        <v>0</v>
      </c>
      <c r="G129" s="26">
        <f t="shared" si="20"/>
        <v>0</v>
      </c>
      <c r="H129" s="26">
        <f t="shared" si="21"/>
        <v>0</v>
      </c>
      <c r="I129" s="26">
        <f t="shared" si="22"/>
        <v>0</v>
      </c>
      <c r="J129" s="26">
        <f t="shared" si="23"/>
        <v>0</v>
      </c>
      <c r="K129" s="26">
        <f t="shared" ca="1" si="24"/>
        <v>6.8449452126566765E-2</v>
      </c>
      <c r="L129" s="26">
        <f t="shared" ca="1" si="25"/>
        <v>4.685327496427155E-3</v>
      </c>
      <c r="M129" s="26">
        <f t="shared" ca="1" si="26"/>
        <v>53162951.1586316</v>
      </c>
      <c r="N129" s="26">
        <f t="shared" ca="1" si="27"/>
        <v>55675751.621875778</v>
      </c>
      <c r="O129" s="26">
        <f t="shared" ca="1" si="28"/>
        <v>2635281.3360339445</v>
      </c>
      <c r="P129">
        <f t="shared" ca="1" si="29"/>
        <v>-6.8449452126566765E-2</v>
      </c>
    </row>
    <row r="130" spans="1:16">
      <c r="A130" s="139"/>
      <c r="B130" s="139"/>
      <c r="D130" s="115">
        <f t="shared" si="17"/>
        <v>0</v>
      </c>
      <c r="E130" s="115">
        <f t="shared" si="18"/>
        <v>0</v>
      </c>
      <c r="F130" s="26">
        <f t="shared" si="19"/>
        <v>0</v>
      </c>
      <c r="G130" s="26">
        <f t="shared" si="20"/>
        <v>0</v>
      </c>
      <c r="H130" s="26">
        <f t="shared" si="21"/>
        <v>0</v>
      </c>
      <c r="I130" s="26">
        <f t="shared" si="22"/>
        <v>0</v>
      </c>
      <c r="J130" s="26">
        <f t="shared" si="23"/>
        <v>0</v>
      </c>
      <c r="K130" s="26">
        <f t="shared" ca="1" si="24"/>
        <v>6.8449452126566765E-2</v>
      </c>
      <c r="L130" s="26">
        <f t="shared" ca="1" si="25"/>
        <v>4.685327496427155E-3</v>
      </c>
      <c r="M130" s="26">
        <f t="shared" ca="1" si="26"/>
        <v>53162951.1586316</v>
      </c>
      <c r="N130" s="26">
        <f t="shared" ca="1" si="27"/>
        <v>55675751.621875778</v>
      </c>
      <c r="O130" s="26">
        <f t="shared" ca="1" si="28"/>
        <v>2635281.3360339445</v>
      </c>
      <c r="P130">
        <f t="shared" ca="1" si="29"/>
        <v>-6.8449452126566765E-2</v>
      </c>
    </row>
    <row r="131" spans="1:16">
      <c r="A131" s="139"/>
      <c r="B131" s="139"/>
      <c r="D131" s="115">
        <f t="shared" si="17"/>
        <v>0</v>
      </c>
      <c r="E131" s="115">
        <f t="shared" si="18"/>
        <v>0</v>
      </c>
      <c r="F131" s="26">
        <f t="shared" si="19"/>
        <v>0</v>
      </c>
      <c r="G131" s="26">
        <f t="shared" si="20"/>
        <v>0</v>
      </c>
      <c r="H131" s="26">
        <f t="shared" si="21"/>
        <v>0</v>
      </c>
      <c r="I131" s="26">
        <f t="shared" si="22"/>
        <v>0</v>
      </c>
      <c r="J131" s="26">
        <f t="shared" si="23"/>
        <v>0</v>
      </c>
      <c r="K131" s="26">
        <f t="shared" ca="1" si="24"/>
        <v>6.8449452126566765E-2</v>
      </c>
      <c r="L131" s="26">
        <f t="shared" ca="1" si="25"/>
        <v>4.685327496427155E-3</v>
      </c>
      <c r="M131" s="26">
        <f t="shared" ca="1" si="26"/>
        <v>53162951.1586316</v>
      </c>
      <c r="N131" s="26">
        <f t="shared" ca="1" si="27"/>
        <v>55675751.621875778</v>
      </c>
      <c r="O131" s="26">
        <f t="shared" ca="1" si="28"/>
        <v>2635281.3360339445</v>
      </c>
      <c r="P131">
        <f t="shared" ca="1" si="29"/>
        <v>-6.8449452126566765E-2</v>
      </c>
    </row>
    <row r="132" spans="1:16">
      <c r="A132" s="139"/>
      <c r="B132" s="139"/>
      <c r="D132" s="115">
        <f t="shared" si="17"/>
        <v>0</v>
      </c>
      <c r="E132" s="115">
        <f t="shared" si="18"/>
        <v>0</v>
      </c>
      <c r="F132" s="26">
        <f t="shared" si="19"/>
        <v>0</v>
      </c>
      <c r="G132" s="26">
        <f t="shared" si="20"/>
        <v>0</v>
      </c>
      <c r="H132" s="26">
        <f t="shared" si="21"/>
        <v>0</v>
      </c>
      <c r="I132" s="26">
        <f t="shared" si="22"/>
        <v>0</v>
      </c>
      <c r="J132" s="26">
        <f t="shared" si="23"/>
        <v>0</v>
      </c>
      <c r="K132" s="26">
        <f t="shared" ca="1" si="24"/>
        <v>6.8449452126566765E-2</v>
      </c>
      <c r="L132" s="26">
        <f t="shared" ca="1" si="25"/>
        <v>4.685327496427155E-3</v>
      </c>
      <c r="M132" s="26">
        <f t="shared" ca="1" si="26"/>
        <v>53162951.1586316</v>
      </c>
      <c r="N132" s="26">
        <f t="shared" ca="1" si="27"/>
        <v>55675751.621875778</v>
      </c>
      <c r="O132" s="26">
        <f t="shared" ca="1" si="28"/>
        <v>2635281.3360339445</v>
      </c>
      <c r="P132">
        <f t="shared" ca="1" si="29"/>
        <v>-6.8449452126566765E-2</v>
      </c>
    </row>
    <row r="133" spans="1:16">
      <c r="A133" s="139"/>
      <c r="B133" s="139"/>
      <c r="D133" s="115">
        <f t="shared" si="17"/>
        <v>0</v>
      </c>
      <c r="E133" s="115">
        <f t="shared" si="18"/>
        <v>0</v>
      </c>
      <c r="F133" s="26">
        <f t="shared" si="19"/>
        <v>0</v>
      </c>
      <c r="G133" s="26">
        <f t="shared" si="20"/>
        <v>0</v>
      </c>
      <c r="H133" s="26">
        <f t="shared" si="21"/>
        <v>0</v>
      </c>
      <c r="I133" s="26">
        <f t="shared" si="22"/>
        <v>0</v>
      </c>
      <c r="J133" s="26">
        <f t="shared" si="23"/>
        <v>0</v>
      </c>
      <c r="K133" s="26">
        <f t="shared" ca="1" si="24"/>
        <v>6.8449452126566765E-2</v>
      </c>
      <c r="L133" s="26">
        <f t="shared" ca="1" si="25"/>
        <v>4.685327496427155E-3</v>
      </c>
      <c r="M133" s="26">
        <f t="shared" ca="1" si="26"/>
        <v>53162951.1586316</v>
      </c>
      <c r="N133" s="26">
        <f t="shared" ca="1" si="27"/>
        <v>55675751.621875778</v>
      </c>
      <c r="O133" s="26">
        <f t="shared" ca="1" si="28"/>
        <v>2635281.3360339445</v>
      </c>
      <c r="P133">
        <f t="shared" ca="1" si="29"/>
        <v>-6.8449452126566765E-2</v>
      </c>
    </row>
    <row r="134" spans="1:16">
      <c r="A134" s="139"/>
      <c r="B134" s="139"/>
      <c r="D134" s="115">
        <f t="shared" si="17"/>
        <v>0</v>
      </c>
      <c r="E134" s="115">
        <f t="shared" si="18"/>
        <v>0</v>
      </c>
      <c r="F134" s="26">
        <f t="shared" si="19"/>
        <v>0</v>
      </c>
      <c r="G134" s="26">
        <f t="shared" si="20"/>
        <v>0</v>
      </c>
      <c r="H134" s="26">
        <f t="shared" si="21"/>
        <v>0</v>
      </c>
      <c r="I134" s="26">
        <f t="shared" si="22"/>
        <v>0</v>
      </c>
      <c r="J134" s="26">
        <f t="shared" si="23"/>
        <v>0</v>
      </c>
      <c r="K134" s="26">
        <f t="shared" ca="1" si="24"/>
        <v>6.8449452126566765E-2</v>
      </c>
      <c r="L134" s="26">
        <f t="shared" ca="1" si="25"/>
        <v>4.685327496427155E-3</v>
      </c>
      <c r="M134" s="26">
        <f t="shared" ca="1" si="26"/>
        <v>53162951.1586316</v>
      </c>
      <c r="N134" s="26">
        <f t="shared" ca="1" si="27"/>
        <v>55675751.621875778</v>
      </c>
      <c r="O134" s="26">
        <f t="shared" ca="1" si="28"/>
        <v>2635281.3360339445</v>
      </c>
      <c r="P134">
        <f t="shared" ca="1" si="29"/>
        <v>-6.8449452126566765E-2</v>
      </c>
    </row>
    <row r="135" spans="1:16">
      <c r="A135" s="139"/>
      <c r="B135" s="139"/>
      <c r="D135" s="115">
        <f t="shared" si="17"/>
        <v>0</v>
      </c>
      <c r="E135" s="115">
        <f t="shared" si="18"/>
        <v>0</v>
      </c>
      <c r="F135" s="26">
        <f t="shared" si="19"/>
        <v>0</v>
      </c>
      <c r="G135" s="26">
        <f t="shared" si="20"/>
        <v>0</v>
      </c>
      <c r="H135" s="26">
        <f t="shared" si="21"/>
        <v>0</v>
      </c>
      <c r="I135" s="26">
        <f t="shared" si="22"/>
        <v>0</v>
      </c>
      <c r="J135" s="26">
        <f t="shared" si="23"/>
        <v>0</v>
      </c>
      <c r="K135" s="26">
        <f t="shared" ca="1" si="24"/>
        <v>6.8449452126566765E-2</v>
      </c>
      <c r="L135" s="26">
        <f t="shared" ca="1" si="25"/>
        <v>4.685327496427155E-3</v>
      </c>
      <c r="M135" s="26">
        <f t="shared" ca="1" si="26"/>
        <v>53162951.1586316</v>
      </c>
      <c r="N135" s="26">
        <f t="shared" ca="1" si="27"/>
        <v>55675751.621875778</v>
      </c>
      <c r="O135" s="26">
        <f t="shared" ca="1" si="28"/>
        <v>2635281.3360339445</v>
      </c>
      <c r="P135">
        <f t="shared" ca="1" si="29"/>
        <v>-6.8449452126566765E-2</v>
      </c>
    </row>
    <row r="136" spans="1:16">
      <c r="A136" s="139"/>
      <c r="B136" s="139"/>
      <c r="D136" s="115">
        <f t="shared" si="17"/>
        <v>0</v>
      </c>
      <c r="E136" s="115">
        <f t="shared" si="18"/>
        <v>0</v>
      </c>
      <c r="F136" s="26">
        <f t="shared" si="19"/>
        <v>0</v>
      </c>
      <c r="G136" s="26">
        <f t="shared" si="20"/>
        <v>0</v>
      </c>
      <c r="H136" s="26">
        <f t="shared" si="21"/>
        <v>0</v>
      </c>
      <c r="I136" s="26">
        <f t="shared" si="22"/>
        <v>0</v>
      </c>
      <c r="J136" s="26">
        <f t="shared" si="23"/>
        <v>0</v>
      </c>
      <c r="K136" s="26">
        <f t="shared" ca="1" si="24"/>
        <v>6.8449452126566765E-2</v>
      </c>
      <c r="L136" s="26">
        <f t="shared" ca="1" si="25"/>
        <v>4.685327496427155E-3</v>
      </c>
      <c r="M136" s="26">
        <f t="shared" ca="1" si="26"/>
        <v>53162951.1586316</v>
      </c>
      <c r="N136" s="26">
        <f t="shared" ca="1" si="27"/>
        <v>55675751.621875778</v>
      </c>
      <c r="O136" s="26">
        <f t="shared" ca="1" si="28"/>
        <v>2635281.3360339445</v>
      </c>
      <c r="P136">
        <f t="shared" ca="1" si="29"/>
        <v>-6.8449452126566765E-2</v>
      </c>
    </row>
    <row r="137" spans="1:16">
      <c r="A137" s="139"/>
      <c r="B137" s="139"/>
      <c r="D137" s="115">
        <f t="shared" si="17"/>
        <v>0</v>
      </c>
      <c r="E137" s="115">
        <f t="shared" si="18"/>
        <v>0</v>
      </c>
      <c r="F137" s="26">
        <f t="shared" si="19"/>
        <v>0</v>
      </c>
      <c r="G137" s="26">
        <f t="shared" si="20"/>
        <v>0</v>
      </c>
      <c r="H137" s="26">
        <f t="shared" si="21"/>
        <v>0</v>
      </c>
      <c r="I137" s="26">
        <f t="shared" si="22"/>
        <v>0</v>
      </c>
      <c r="J137" s="26">
        <f t="shared" si="23"/>
        <v>0</v>
      </c>
      <c r="K137" s="26">
        <f t="shared" ca="1" si="24"/>
        <v>6.8449452126566765E-2</v>
      </c>
      <c r="L137" s="26">
        <f t="shared" ca="1" si="25"/>
        <v>4.685327496427155E-3</v>
      </c>
      <c r="M137" s="26">
        <f t="shared" ca="1" si="26"/>
        <v>53162951.1586316</v>
      </c>
      <c r="N137" s="26">
        <f t="shared" ca="1" si="27"/>
        <v>55675751.621875778</v>
      </c>
      <c r="O137" s="26">
        <f t="shared" ca="1" si="28"/>
        <v>2635281.3360339445</v>
      </c>
      <c r="P137">
        <f t="shared" ca="1" si="29"/>
        <v>-6.8449452126566765E-2</v>
      </c>
    </row>
    <row r="138" spans="1:16">
      <c r="A138" s="139"/>
      <c r="B138" s="139"/>
      <c r="D138" s="115">
        <f t="shared" si="17"/>
        <v>0</v>
      </c>
      <c r="E138" s="115">
        <f t="shared" si="18"/>
        <v>0</v>
      </c>
      <c r="F138" s="26">
        <f t="shared" si="19"/>
        <v>0</v>
      </c>
      <c r="G138" s="26">
        <f t="shared" si="20"/>
        <v>0</v>
      </c>
      <c r="H138" s="26">
        <f t="shared" si="21"/>
        <v>0</v>
      </c>
      <c r="I138" s="26">
        <f t="shared" si="22"/>
        <v>0</v>
      </c>
      <c r="J138" s="26">
        <f t="shared" si="23"/>
        <v>0</v>
      </c>
      <c r="K138" s="26">
        <f t="shared" ca="1" si="24"/>
        <v>6.8449452126566765E-2</v>
      </c>
      <c r="L138" s="26">
        <f t="shared" ca="1" si="25"/>
        <v>4.685327496427155E-3</v>
      </c>
      <c r="M138" s="26">
        <f t="shared" ca="1" si="26"/>
        <v>53162951.1586316</v>
      </c>
      <c r="N138" s="26">
        <f t="shared" ca="1" si="27"/>
        <v>55675751.621875778</v>
      </c>
      <c r="O138" s="26">
        <f t="shared" ca="1" si="28"/>
        <v>2635281.3360339445</v>
      </c>
      <c r="P138">
        <f t="shared" ca="1" si="29"/>
        <v>-6.8449452126566765E-2</v>
      </c>
    </row>
    <row r="139" spans="1:16">
      <c r="A139" s="139"/>
      <c r="B139" s="139"/>
      <c r="D139" s="115">
        <f t="shared" si="17"/>
        <v>0</v>
      </c>
      <c r="E139" s="115">
        <f t="shared" si="18"/>
        <v>0</v>
      </c>
      <c r="F139" s="26">
        <f t="shared" si="19"/>
        <v>0</v>
      </c>
      <c r="G139" s="26">
        <f t="shared" si="20"/>
        <v>0</v>
      </c>
      <c r="H139" s="26">
        <f t="shared" si="21"/>
        <v>0</v>
      </c>
      <c r="I139" s="26">
        <f t="shared" si="22"/>
        <v>0</v>
      </c>
      <c r="J139" s="26">
        <f t="shared" si="23"/>
        <v>0</v>
      </c>
      <c r="K139" s="26">
        <f t="shared" ca="1" si="24"/>
        <v>6.8449452126566765E-2</v>
      </c>
      <c r="L139" s="26">
        <f t="shared" ca="1" si="25"/>
        <v>4.685327496427155E-3</v>
      </c>
      <c r="M139" s="26">
        <f t="shared" ca="1" si="26"/>
        <v>53162951.1586316</v>
      </c>
      <c r="N139" s="26">
        <f t="shared" ca="1" si="27"/>
        <v>55675751.621875778</v>
      </c>
      <c r="O139" s="26">
        <f t="shared" ca="1" si="28"/>
        <v>2635281.3360339445</v>
      </c>
      <c r="P139">
        <f t="shared" ca="1" si="29"/>
        <v>-6.8449452126566765E-2</v>
      </c>
    </row>
    <row r="140" spans="1:16">
      <c r="A140" s="139"/>
      <c r="B140" s="139"/>
      <c r="D140" s="115">
        <f t="shared" si="17"/>
        <v>0</v>
      </c>
      <c r="E140" s="115">
        <f t="shared" si="18"/>
        <v>0</v>
      </c>
      <c r="F140" s="26">
        <f t="shared" si="19"/>
        <v>0</v>
      </c>
      <c r="G140" s="26">
        <f t="shared" si="20"/>
        <v>0</v>
      </c>
      <c r="H140" s="26">
        <f t="shared" si="21"/>
        <v>0</v>
      </c>
      <c r="I140" s="26">
        <f t="shared" si="22"/>
        <v>0</v>
      </c>
      <c r="J140" s="26">
        <f t="shared" si="23"/>
        <v>0</v>
      </c>
      <c r="K140" s="26">
        <f t="shared" ca="1" si="24"/>
        <v>6.8449452126566765E-2</v>
      </c>
      <c r="L140" s="26">
        <f t="shared" ca="1" si="25"/>
        <v>4.685327496427155E-3</v>
      </c>
      <c r="M140" s="26">
        <f t="shared" ca="1" si="26"/>
        <v>53162951.1586316</v>
      </c>
      <c r="N140" s="26">
        <f t="shared" ca="1" si="27"/>
        <v>55675751.621875778</v>
      </c>
      <c r="O140" s="26">
        <f t="shared" ca="1" si="28"/>
        <v>2635281.3360339445</v>
      </c>
      <c r="P140">
        <f t="shared" ca="1" si="29"/>
        <v>-6.8449452126566765E-2</v>
      </c>
    </row>
    <row r="141" spans="1:16">
      <c r="A141" s="139"/>
      <c r="B141" s="139"/>
      <c r="D141" s="115">
        <f t="shared" si="17"/>
        <v>0</v>
      </c>
      <c r="E141" s="115">
        <f t="shared" si="18"/>
        <v>0</v>
      </c>
      <c r="F141" s="26">
        <f t="shared" si="19"/>
        <v>0</v>
      </c>
      <c r="G141" s="26">
        <f t="shared" si="20"/>
        <v>0</v>
      </c>
      <c r="H141" s="26">
        <f t="shared" si="21"/>
        <v>0</v>
      </c>
      <c r="I141" s="26">
        <f t="shared" si="22"/>
        <v>0</v>
      </c>
      <c r="J141" s="26">
        <f t="shared" si="23"/>
        <v>0</v>
      </c>
      <c r="K141" s="26">
        <f t="shared" ca="1" si="24"/>
        <v>6.8449452126566765E-2</v>
      </c>
      <c r="L141" s="26">
        <f t="shared" ca="1" si="25"/>
        <v>4.685327496427155E-3</v>
      </c>
      <c r="M141" s="26">
        <f t="shared" ca="1" si="26"/>
        <v>53162951.1586316</v>
      </c>
      <c r="N141" s="26">
        <f t="shared" ca="1" si="27"/>
        <v>55675751.621875778</v>
      </c>
      <c r="O141" s="26">
        <f t="shared" ca="1" si="28"/>
        <v>2635281.3360339445</v>
      </c>
      <c r="P141">
        <f t="shared" ca="1" si="29"/>
        <v>-6.8449452126566765E-2</v>
      </c>
    </row>
    <row r="142" spans="1:16">
      <c r="A142" s="139"/>
      <c r="B142" s="139"/>
      <c r="D142" s="115">
        <f t="shared" si="17"/>
        <v>0</v>
      </c>
      <c r="E142" s="115">
        <f t="shared" si="18"/>
        <v>0</v>
      </c>
      <c r="F142" s="26">
        <f t="shared" si="19"/>
        <v>0</v>
      </c>
      <c r="G142" s="26">
        <f t="shared" si="20"/>
        <v>0</v>
      </c>
      <c r="H142" s="26">
        <f t="shared" si="21"/>
        <v>0</v>
      </c>
      <c r="I142" s="26">
        <f t="shared" si="22"/>
        <v>0</v>
      </c>
      <c r="J142" s="26">
        <f t="shared" si="23"/>
        <v>0</v>
      </c>
      <c r="K142" s="26">
        <f t="shared" ca="1" si="24"/>
        <v>6.8449452126566765E-2</v>
      </c>
      <c r="L142" s="26">
        <f t="shared" ca="1" si="25"/>
        <v>4.685327496427155E-3</v>
      </c>
      <c r="M142" s="26">
        <f t="shared" ca="1" si="26"/>
        <v>53162951.1586316</v>
      </c>
      <c r="N142" s="26">
        <f t="shared" ca="1" si="27"/>
        <v>55675751.621875778</v>
      </c>
      <c r="O142" s="26">
        <f t="shared" ca="1" si="28"/>
        <v>2635281.3360339445</v>
      </c>
      <c r="P142">
        <f t="shared" ca="1" si="29"/>
        <v>-6.8449452126566765E-2</v>
      </c>
    </row>
    <row r="143" spans="1:16">
      <c r="A143" s="139"/>
      <c r="B143" s="139"/>
      <c r="D143" s="115">
        <f t="shared" si="17"/>
        <v>0</v>
      </c>
      <c r="E143" s="115">
        <f t="shared" si="18"/>
        <v>0</v>
      </c>
      <c r="F143" s="26">
        <f t="shared" si="19"/>
        <v>0</v>
      </c>
      <c r="G143" s="26">
        <f t="shared" si="20"/>
        <v>0</v>
      </c>
      <c r="H143" s="26">
        <f t="shared" si="21"/>
        <v>0</v>
      </c>
      <c r="I143" s="26">
        <f t="shared" si="22"/>
        <v>0</v>
      </c>
      <c r="J143" s="26">
        <f t="shared" si="23"/>
        <v>0</v>
      </c>
      <c r="K143" s="26">
        <f t="shared" ca="1" si="24"/>
        <v>6.8449452126566765E-2</v>
      </c>
      <c r="L143" s="26">
        <f t="shared" ca="1" si="25"/>
        <v>4.685327496427155E-3</v>
      </c>
      <c r="M143" s="26">
        <f t="shared" ca="1" si="26"/>
        <v>53162951.1586316</v>
      </c>
      <c r="N143" s="26">
        <f t="shared" ca="1" si="27"/>
        <v>55675751.621875778</v>
      </c>
      <c r="O143" s="26">
        <f t="shared" ca="1" si="28"/>
        <v>2635281.3360339445</v>
      </c>
      <c r="P143">
        <f t="shared" ca="1" si="29"/>
        <v>-6.8449452126566765E-2</v>
      </c>
    </row>
    <row r="144" spans="1:16">
      <c r="A144" s="139"/>
      <c r="B144" s="139"/>
      <c r="D144" s="115">
        <f t="shared" si="17"/>
        <v>0</v>
      </c>
      <c r="E144" s="115">
        <f t="shared" si="18"/>
        <v>0</v>
      </c>
      <c r="F144" s="26">
        <f t="shared" si="19"/>
        <v>0</v>
      </c>
      <c r="G144" s="26">
        <f t="shared" si="20"/>
        <v>0</v>
      </c>
      <c r="H144" s="26">
        <f t="shared" si="21"/>
        <v>0</v>
      </c>
      <c r="I144" s="26">
        <f t="shared" si="22"/>
        <v>0</v>
      </c>
      <c r="J144" s="26">
        <f t="shared" si="23"/>
        <v>0</v>
      </c>
      <c r="K144" s="26">
        <f t="shared" ca="1" si="24"/>
        <v>6.8449452126566765E-2</v>
      </c>
      <c r="L144" s="26">
        <f t="shared" ca="1" si="25"/>
        <v>4.685327496427155E-3</v>
      </c>
      <c r="M144" s="26">
        <f t="shared" ca="1" si="26"/>
        <v>53162951.1586316</v>
      </c>
      <c r="N144" s="26">
        <f t="shared" ca="1" si="27"/>
        <v>55675751.621875778</v>
      </c>
      <c r="O144" s="26">
        <f t="shared" ca="1" si="28"/>
        <v>2635281.3360339445</v>
      </c>
      <c r="P144">
        <f t="shared" ca="1" si="29"/>
        <v>-6.8449452126566765E-2</v>
      </c>
    </row>
    <row r="145" spans="1:16">
      <c r="A145" s="139"/>
      <c r="B145" s="139"/>
      <c r="D145" s="115">
        <f t="shared" si="17"/>
        <v>0</v>
      </c>
      <c r="E145" s="115">
        <f t="shared" si="18"/>
        <v>0</v>
      </c>
      <c r="F145" s="26">
        <f t="shared" si="19"/>
        <v>0</v>
      </c>
      <c r="G145" s="26">
        <f t="shared" si="20"/>
        <v>0</v>
      </c>
      <c r="H145" s="26">
        <f t="shared" si="21"/>
        <v>0</v>
      </c>
      <c r="I145" s="26">
        <f t="shared" si="22"/>
        <v>0</v>
      </c>
      <c r="J145" s="26">
        <f t="shared" si="23"/>
        <v>0</v>
      </c>
      <c r="K145" s="26">
        <f t="shared" ca="1" si="24"/>
        <v>6.8449452126566765E-2</v>
      </c>
      <c r="L145" s="26">
        <f t="shared" ca="1" si="25"/>
        <v>4.685327496427155E-3</v>
      </c>
      <c r="M145" s="26">
        <f t="shared" ca="1" si="26"/>
        <v>53162951.1586316</v>
      </c>
      <c r="N145" s="26">
        <f t="shared" ca="1" si="27"/>
        <v>55675751.621875778</v>
      </c>
      <c r="O145" s="26">
        <f t="shared" ca="1" si="28"/>
        <v>2635281.3360339445</v>
      </c>
      <c r="P145">
        <f t="shared" ca="1" si="29"/>
        <v>-6.8449452126566765E-2</v>
      </c>
    </row>
    <row r="146" spans="1:16">
      <c r="A146" s="139"/>
      <c r="B146" s="139"/>
      <c r="D146" s="115">
        <f t="shared" si="17"/>
        <v>0</v>
      </c>
      <c r="E146" s="115">
        <f t="shared" si="18"/>
        <v>0</v>
      </c>
      <c r="F146" s="26">
        <f t="shared" si="19"/>
        <v>0</v>
      </c>
      <c r="G146" s="26">
        <f t="shared" si="20"/>
        <v>0</v>
      </c>
      <c r="H146" s="26">
        <f t="shared" si="21"/>
        <v>0</v>
      </c>
      <c r="I146" s="26">
        <f t="shared" si="22"/>
        <v>0</v>
      </c>
      <c r="J146" s="26">
        <f t="shared" si="23"/>
        <v>0</v>
      </c>
      <c r="K146" s="26">
        <f t="shared" ca="1" si="24"/>
        <v>6.8449452126566765E-2</v>
      </c>
      <c r="L146" s="26">
        <f t="shared" ca="1" si="25"/>
        <v>4.685327496427155E-3</v>
      </c>
      <c r="M146" s="26">
        <f t="shared" ca="1" si="26"/>
        <v>53162951.1586316</v>
      </c>
      <c r="N146" s="26">
        <f t="shared" ca="1" si="27"/>
        <v>55675751.621875778</v>
      </c>
      <c r="O146" s="26">
        <f t="shared" ca="1" si="28"/>
        <v>2635281.3360339445</v>
      </c>
      <c r="P146">
        <f t="shared" ca="1" si="29"/>
        <v>-6.8449452126566765E-2</v>
      </c>
    </row>
    <row r="147" spans="1:16">
      <c r="A147" s="139"/>
      <c r="B147" s="139"/>
      <c r="D147" s="115">
        <f t="shared" si="17"/>
        <v>0</v>
      </c>
      <c r="E147" s="115">
        <f t="shared" si="18"/>
        <v>0</v>
      </c>
      <c r="F147" s="26">
        <f t="shared" si="19"/>
        <v>0</v>
      </c>
      <c r="G147" s="26">
        <f t="shared" si="20"/>
        <v>0</v>
      </c>
      <c r="H147" s="26">
        <f t="shared" si="21"/>
        <v>0</v>
      </c>
      <c r="I147" s="26">
        <f t="shared" si="22"/>
        <v>0</v>
      </c>
      <c r="J147" s="26">
        <f t="shared" si="23"/>
        <v>0</v>
      </c>
      <c r="K147" s="26">
        <f t="shared" ca="1" si="24"/>
        <v>6.8449452126566765E-2</v>
      </c>
      <c r="L147" s="26">
        <f t="shared" ca="1" si="25"/>
        <v>4.685327496427155E-3</v>
      </c>
      <c r="M147" s="26">
        <f t="shared" ca="1" si="26"/>
        <v>53162951.1586316</v>
      </c>
      <c r="N147" s="26">
        <f t="shared" ca="1" si="27"/>
        <v>55675751.621875778</v>
      </c>
      <c r="O147" s="26">
        <f t="shared" ca="1" si="28"/>
        <v>2635281.3360339445</v>
      </c>
      <c r="P147">
        <f t="shared" ca="1" si="29"/>
        <v>-6.8449452126566765E-2</v>
      </c>
    </row>
    <row r="148" spans="1:16">
      <c r="A148" s="139"/>
      <c r="B148" s="139"/>
      <c r="D148" s="115">
        <f t="shared" si="17"/>
        <v>0</v>
      </c>
      <c r="E148" s="115">
        <f t="shared" si="18"/>
        <v>0</v>
      </c>
      <c r="F148" s="26">
        <f t="shared" si="19"/>
        <v>0</v>
      </c>
      <c r="G148" s="26">
        <f t="shared" si="20"/>
        <v>0</v>
      </c>
      <c r="H148" s="26">
        <f t="shared" si="21"/>
        <v>0</v>
      </c>
      <c r="I148" s="26">
        <f t="shared" si="22"/>
        <v>0</v>
      </c>
      <c r="J148" s="26">
        <f t="shared" si="23"/>
        <v>0</v>
      </c>
      <c r="K148" s="26">
        <f t="shared" ca="1" si="24"/>
        <v>6.8449452126566765E-2</v>
      </c>
      <c r="L148" s="26">
        <f t="shared" ca="1" si="25"/>
        <v>4.685327496427155E-3</v>
      </c>
      <c r="M148" s="26">
        <f t="shared" ca="1" si="26"/>
        <v>53162951.1586316</v>
      </c>
      <c r="N148" s="26">
        <f t="shared" ca="1" si="27"/>
        <v>55675751.621875778</v>
      </c>
      <c r="O148" s="26">
        <f t="shared" ca="1" si="28"/>
        <v>2635281.3360339445</v>
      </c>
      <c r="P148">
        <f t="shared" ca="1" si="29"/>
        <v>-6.8449452126566765E-2</v>
      </c>
    </row>
    <row r="149" spans="1:16">
      <c r="A149" s="139"/>
      <c r="B149" s="139"/>
      <c r="D149" s="115">
        <f t="shared" ref="D149:D212" si="30">A149/A$18</f>
        <v>0</v>
      </c>
      <c r="E149" s="115">
        <f t="shared" ref="E149:E212" si="31">B149/B$18</f>
        <v>0</v>
      </c>
      <c r="F149" s="26">
        <f t="shared" ref="F149:F212" si="32">D149*D149</f>
        <v>0</v>
      </c>
      <c r="G149" s="26">
        <f t="shared" ref="G149:G212" si="33">D149*F149</f>
        <v>0</v>
      </c>
      <c r="H149" s="26">
        <f t="shared" ref="H149:H212" si="34">F149*F149</f>
        <v>0</v>
      </c>
      <c r="I149" s="26">
        <f t="shared" ref="I149:I212" si="35">E149*D149</f>
        <v>0</v>
      </c>
      <c r="J149" s="26">
        <f t="shared" ref="J149:J212" si="36">I149*D149</f>
        <v>0</v>
      </c>
      <c r="K149" s="26">
        <f t="shared" ref="K149:K212" ca="1" si="37">+E$4+E$5*D149+E$6*D149^2</f>
        <v>6.8449452126566765E-2</v>
      </c>
      <c r="L149" s="26">
        <f t="shared" ref="L149:L212" ca="1" si="38">+(K149-E149)^2</f>
        <v>4.685327496427155E-3</v>
      </c>
      <c r="M149" s="26">
        <f t="shared" ref="M149:M212" ca="1" si="39">(M$1-M$2*D149+M$3*F149)^2</f>
        <v>53162951.1586316</v>
      </c>
      <c r="N149" s="26">
        <f t="shared" ref="N149:N212" ca="1" si="40">(-M$2+M$4*D149-M$5*F149)^2</f>
        <v>55675751.621875778</v>
      </c>
      <c r="O149" s="26">
        <f t="shared" ref="O149:O212" ca="1" si="41">+(M$3-D149*M$5+F149*M$6)^2</f>
        <v>2635281.3360339445</v>
      </c>
      <c r="P149">
        <f t="shared" ref="P149:P212" ca="1" si="42">+E149-K149</f>
        <v>-6.8449452126566765E-2</v>
      </c>
    </row>
    <row r="150" spans="1:16">
      <c r="A150" s="139"/>
      <c r="B150" s="139"/>
      <c r="D150" s="115">
        <f t="shared" si="30"/>
        <v>0</v>
      </c>
      <c r="E150" s="115">
        <f t="shared" si="31"/>
        <v>0</v>
      </c>
      <c r="F150" s="26">
        <f t="shared" si="32"/>
        <v>0</v>
      </c>
      <c r="G150" s="26">
        <f t="shared" si="33"/>
        <v>0</v>
      </c>
      <c r="H150" s="26">
        <f t="shared" si="34"/>
        <v>0</v>
      </c>
      <c r="I150" s="26">
        <f t="shared" si="35"/>
        <v>0</v>
      </c>
      <c r="J150" s="26">
        <f t="shared" si="36"/>
        <v>0</v>
      </c>
      <c r="K150" s="26">
        <f t="shared" ca="1" si="37"/>
        <v>6.8449452126566765E-2</v>
      </c>
      <c r="L150" s="26">
        <f t="shared" ca="1" si="38"/>
        <v>4.685327496427155E-3</v>
      </c>
      <c r="M150" s="26">
        <f t="shared" ca="1" si="39"/>
        <v>53162951.1586316</v>
      </c>
      <c r="N150" s="26">
        <f t="shared" ca="1" si="40"/>
        <v>55675751.621875778</v>
      </c>
      <c r="O150" s="26">
        <f t="shared" ca="1" si="41"/>
        <v>2635281.3360339445</v>
      </c>
      <c r="P150">
        <f t="shared" ca="1" si="42"/>
        <v>-6.8449452126566765E-2</v>
      </c>
    </row>
    <row r="151" spans="1:16">
      <c r="A151" s="139"/>
      <c r="B151" s="139"/>
      <c r="D151" s="115">
        <f t="shared" si="30"/>
        <v>0</v>
      </c>
      <c r="E151" s="115">
        <f t="shared" si="31"/>
        <v>0</v>
      </c>
      <c r="F151" s="26">
        <f t="shared" si="32"/>
        <v>0</v>
      </c>
      <c r="G151" s="26">
        <f t="shared" si="33"/>
        <v>0</v>
      </c>
      <c r="H151" s="26">
        <f t="shared" si="34"/>
        <v>0</v>
      </c>
      <c r="I151" s="26">
        <f t="shared" si="35"/>
        <v>0</v>
      </c>
      <c r="J151" s="26">
        <f t="shared" si="36"/>
        <v>0</v>
      </c>
      <c r="K151" s="26">
        <f t="shared" ca="1" si="37"/>
        <v>6.8449452126566765E-2</v>
      </c>
      <c r="L151" s="26">
        <f t="shared" ca="1" si="38"/>
        <v>4.685327496427155E-3</v>
      </c>
      <c r="M151" s="26">
        <f t="shared" ca="1" si="39"/>
        <v>53162951.1586316</v>
      </c>
      <c r="N151" s="26">
        <f t="shared" ca="1" si="40"/>
        <v>55675751.621875778</v>
      </c>
      <c r="O151" s="26">
        <f t="shared" ca="1" si="41"/>
        <v>2635281.3360339445</v>
      </c>
      <c r="P151">
        <f t="shared" ca="1" si="42"/>
        <v>-6.8449452126566765E-2</v>
      </c>
    </row>
    <row r="152" spans="1:16">
      <c r="A152" s="139"/>
      <c r="B152" s="139"/>
      <c r="D152" s="115">
        <f t="shared" si="30"/>
        <v>0</v>
      </c>
      <c r="E152" s="115">
        <f t="shared" si="31"/>
        <v>0</v>
      </c>
      <c r="F152" s="26">
        <f t="shared" si="32"/>
        <v>0</v>
      </c>
      <c r="G152" s="26">
        <f t="shared" si="33"/>
        <v>0</v>
      </c>
      <c r="H152" s="26">
        <f t="shared" si="34"/>
        <v>0</v>
      </c>
      <c r="I152" s="26">
        <f t="shared" si="35"/>
        <v>0</v>
      </c>
      <c r="J152" s="26">
        <f t="shared" si="36"/>
        <v>0</v>
      </c>
      <c r="K152" s="26">
        <f t="shared" ca="1" si="37"/>
        <v>6.8449452126566765E-2</v>
      </c>
      <c r="L152" s="26">
        <f t="shared" ca="1" si="38"/>
        <v>4.685327496427155E-3</v>
      </c>
      <c r="M152" s="26">
        <f t="shared" ca="1" si="39"/>
        <v>53162951.1586316</v>
      </c>
      <c r="N152" s="26">
        <f t="shared" ca="1" si="40"/>
        <v>55675751.621875778</v>
      </c>
      <c r="O152" s="26">
        <f t="shared" ca="1" si="41"/>
        <v>2635281.3360339445</v>
      </c>
      <c r="P152">
        <f t="shared" ca="1" si="42"/>
        <v>-6.8449452126566765E-2</v>
      </c>
    </row>
    <row r="153" spans="1:16">
      <c r="A153" s="139"/>
      <c r="B153" s="139"/>
      <c r="D153" s="115">
        <f t="shared" si="30"/>
        <v>0</v>
      </c>
      <c r="E153" s="115">
        <f t="shared" si="31"/>
        <v>0</v>
      </c>
      <c r="F153" s="26">
        <f t="shared" si="32"/>
        <v>0</v>
      </c>
      <c r="G153" s="26">
        <f t="shared" si="33"/>
        <v>0</v>
      </c>
      <c r="H153" s="26">
        <f t="shared" si="34"/>
        <v>0</v>
      </c>
      <c r="I153" s="26">
        <f t="shared" si="35"/>
        <v>0</v>
      </c>
      <c r="J153" s="26">
        <f t="shared" si="36"/>
        <v>0</v>
      </c>
      <c r="K153" s="26">
        <f t="shared" ca="1" si="37"/>
        <v>6.8449452126566765E-2</v>
      </c>
      <c r="L153" s="26">
        <f t="shared" ca="1" si="38"/>
        <v>4.685327496427155E-3</v>
      </c>
      <c r="M153" s="26">
        <f t="shared" ca="1" si="39"/>
        <v>53162951.1586316</v>
      </c>
      <c r="N153" s="26">
        <f t="shared" ca="1" si="40"/>
        <v>55675751.621875778</v>
      </c>
      <c r="O153" s="26">
        <f t="shared" ca="1" si="41"/>
        <v>2635281.3360339445</v>
      </c>
      <c r="P153">
        <f t="shared" ca="1" si="42"/>
        <v>-6.8449452126566765E-2</v>
      </c>
    </row>
    <row r="154" spans="1:16">
      <c r="A154" s="139"/>
      <c r="B154" s="139"/>
      <c r="D154" s="115">
        <f t="shared" si="30"/>
        <v>0</v>
      </c>
      <c r="E154" s="115">
        <f t="shared" si="31"/>
        <v>0</v>
      </c>
      <c r="F154" s="26">
        <f t="shared" si="32"/>
        <v>0</v>
      </c>
      <c r="G154" s="26">
        <f t="shared" si="33"/>
        <v>0</v>
      </c>
      <c r="H154" s="26">
        <f t="shared" si="34"/>
        <v>0</v>
      </c>
      <c r="I154" s="26">
        <f t="shared" si="35"/>
        <v>0</v>
      </c>
      <c r="J154" s="26">
        <f t="shared" si="36"/>
        <v>0</v>
      </c>
      <c r="K154" s="26">
        <f t="shared" ca="1" si="37"/>
        <v>6.8449452126566765E-2</v>
      </c>
      <c r="L154" s="26">
        <f t="shared" ca="1" si="38"/>
        <v>4.685327496427155E-3</v>
      </c>
      <c r="M154" s="26">
        <f t="shared" ca="1" si="39"/>
        <v>53162951.1586316</v>
      </c>
      <c r="N154" s="26">
        <f t="shared" ca="1" si="40"/>
        <v>55675751.621875778</v>
      </c>
      <c r="O154" s="26">
        <f t="shared" ca="1" si="41"/>
        <v>2635281.3360339445</v>
      </c>
      <c r="P154">
        <f t="shared" ca="1" si="42"/>
        <v>-6.8449452126566765E-2</v>
      </c>
    </row>
    <row r="155" spans="1:16">
      <c r="A155" s="139"/>
      <c r="B155" s="139"/>
      <c r="D155" s="115">
        <f t="shared" si="30"/>
        <v>0</v>
      </c>
      <c r="E155" s="115">
        <f t="shared" si="31"/>
        <v>0</v>
      </c>
      <c r="F155" s="26">
        <f t="shared" si="32"/>
        <v>0</v>
      </c>
      <c r="G155" s="26">
        <f t="shared" si="33"/>
        <v>0</v>
      </c>
      <c r="H155" s="26">
        <f t="shared" si="34"/>
        <v>0</v>
      </c>
      <c r="I155" s="26">
        <f t="shared" si="35"/>
        <v>0</v>
      </c>
      <c r="J155" s="26">
        <f t="shared" si="36"/>
        <v>0</v>
      </c>
      <c r="K155" s="26">
        <f t="shared" ca="1" si="37"/>
        <v>6.8449452126566765E-2</v>
      </c>
      <c r="L155" s="26">
        <f t="shared" ca="1" si="38"/>
        <v>4.685327496427155E-3</v>
      </c>
      <c r="M155" s="26">
        <f t="shared" ca="1" si="39"/>
        <v>53162951.1586316</v>
      </c>
      <c r="N155" s="26">
        <f t="shared" ca="1" si="40"/>
        <v>55675751.621875778</v>
      </c>
      <c r="O155" s="26">
        <f t="shared" ca="1" si="41"/>
        <v>2635281.3360339445</v>
      </c>
      <c r="P155">
        <f t="shared" ca="1" si="42"/>
        <v>-6.8449452126566765E-2</v>
      </c>
    </row>
    <row r="156" spans="1:16">
      <c r="A156" s="139"/>
      <c r="B156" s="139"/>
      <c r="D156" s="115">
        <f t="shared" si="30"/>
        <v>0</v>
      </c>
      <c r="E156" s="115">
        <f t="shared" si="31"/>
        <v>0</v>
      </c>
      <c r="F156" s="26">
        <f t="shared" si="32"/>
        <v>0</v>
      </c>
      <c r="G156" s="26">
        <f t="shared" si="33"/>
        <v>0</v>
      </c>
      <c r="H156" s="26">
        <f t="shared" si="34"/>
        <v>0</v>
      </c>
      <c r="I156" s="26">
        <f t="shared" si="35"/>
        <v>0</v>
      </c>
      <c r="J156" s="26">
        <f t="shared" si="36"/>
        <v>0</v>
      </c>
      <c r="K156" s="26">
        <f t="shared" ca="1" si="37"/>
        <v>6.8449452126566765E-2</v>
      </c>
      <c r="L156" s="26">
        <f t="shared" ca="1" si="38"/>
        <v>4.685327496427155E-3</v>
      </c>
      <c r="M156" s="26">
        <f t="shared" ca="1" si="39"/>
        <v>53162951.1586316</v>
      </c>
      <c r="N156" s="26">
        <f t="shared" ca="1" si="40"/>
        <v>55675751.621875778</v>
      </c>
      <c r="O156" s="26">
        <f t="shared" ca="1" si="41"/>
        <v>2635281.3360339445</v>
      </c>
      <c r="P156">
        <f t="shared" ca="1" si="42"/>
        <v>-6.8449452126566765E-2</v>
      </c>
    </row>
    <row r="157" spans="1:16">
      <c r="A157" s="139"/>
      <c r="B157" s="139"/>
      <c r="D157" s="115">
        <f t="shared" si="30"/>
        <v>0</v>
      </c>
      <c r="E157" s="115">
        <f t="shared" si="31"/>
        <v>0</v>
      </c>
      <c r="F157" s="26">
        <f t="shared" si="32"/>
        <v>0</v>
      </c>
      <c r="G157" s="26">
        <f t="shared" si="33"/>
        <v>0</v>
      </c>
      <c r="H157" s="26">
        <f t="shared" si="34"/>
        <v>0</v>
      </c>
      <c r="I157" s="26">
        <f t="shared" si="35"/>
        <v>0</v>
      </c>
      <c r="J157" s="26">
        <f t="shared" si="36"/>
        <v>0</v>
      </c>
      <c r="K157" s="26">
        <f t="shared" ca="1" si="37"/>
        <v>6.8449452126566765E-2</v>
      </c>
      <c r="L157" s="26">
        <f t="shared" ca="1" si="38"/>
        <v>4.685327496427155E-3</v>
      </c>
      <c r="M157" s="26">
        <f t="shared" ca="1" si="39"/>
        <v>53162951.1586316</v>
      </c>
      <c r="N157" s="26">
        <f t="shared" ca="1" si="40"/>
        <v>55675751.621875778</v>
      </c>
      <c r="O157" s="26">
        <f t="shared" ca="1" si="41"/>
        <v>2635281.3360339445</v>
      </c>
      <c r="P157">
        <f t="shared" ca="1" si="42"/>
        <v>-6.8449452126566765E-2</v>
      </c>
    </row>
    <row r="158" spans="1:16">
      <c r="A158" s="139"/>
      <c r="B158" s="139"/>
      <c r="D158" s="115">
        <f t="shared" si="30"/>
        <v>0</v>
      </c>
      <c r="E158" s="115">
        <f t="shared" si="31"/>
        <v>0</v>
      </c>
      <c r="F158" s="26">
        <f t="shared" si="32"/>
        <v>0</v>
      </c>
      <c r="G158" s="26">
        <f t="shared" si="33"/>
        <v>0</v>
      </c>
      <c r="H158" s="26">
        <f t="shared" si="34"/>
        <v>0</v>
      </c>
      <c r="I158" s="26">
        <f t="shared" si="35"/>
        <v>0</v>
      </c>
      <c r="J158" s="26">
        <f t="shared" si="36"/>
        <v>0</v>
      </c>
      <c r="K158" s="26">
        <f t="shared" ca="1" si="37"/>
        <v>6.8449452126566765E-2</v>
      </c>
      <c r="L158" s="26">
        <f t="shared" ca="1" si="38"/>
        <v>4.685327496427155E-3</v>
      </c>
      <c r="M158" s="26">
        <f t="shared" ca="1" si="39"/>
        <v>53162951.1586316</v>
      </c>
      <c r="N158" s="26">
        <f t="shared" ca="1" si="40"/>
        <v>55675751.621875778</v>
      </c>
      <c r="O158" s="26">
        <f t="shared" ca="1" si="41"/>
        <v>2635281.3360339445</v>
      </c>
      <c r="P158">
        <f t="shared" ca="1" si="42"/>
        <v>-6.8449452126566765E-2</v>
      </c>
    </row>
    <row r="159" spans="1:16">
      <c r="A159" s="139"/>
      <c r="B159" s="139"/>
      <c r="D159" s="115">
        <f t="shared" si="30"/>
        <v>0</v>
      </c>
      <c r="E159" s="115">
        <f t="shared" si="31"/>
        <v>0</v>
      </c>
      <c r="F159" s="26">
        <f t="shared" si="32"/>
        <v>0</v>
      </c>
      <c r="G159" s="26">
        <f t="shared" si="33"/>
        <v>0</v>
      </c>
      <c r="H159" s="26">
        <f t="shared" si="34"/>
        <v>0</v>
      </c>
      <c r="I159" s="26">
        <f t="shared" si="35"/>
        <v>0</v>
      </c>
      <c r="J159" s="26">
        <f t="shared" si="36"/>
        <v>0</v>
      </c>
      <c r="K159" s="26">
        <f t="shared" ca="1" si="37"/>
        <v>6.8449452126566765E-2</v>
      </c>
      <c r="L159" s="26">
        <f t="shared" ca="1" si="38"/>
        <v>4.685327496427155E-3</v>
      </c>
      <c r="M159" s="26">
        <f t="shared" ca="1" si="39"/>
        <v>53162951.1586316</v>
      </c>
      <c r="N159" s="26">
        <f t="shared" ca="1" si="40"/>
        <v>55675751.621875778</v>
      </c>
      <c r="O159" s="26">
        <f t="shared" ca="1" si="41"/>
        <v>2635281.3360339445</v>
      </c>
      <c r="P159">
        <f t="shared" ca="1" si="42"/>
        <v>-6.8449452126566765E-2</v>
      </c>
    </row>
    <row r="160" spans="1:16">
      <c r="A160" s="139"/>
      <c r="B160" s="139"/>
      <c r="D160" s="115">
        <f t="shared" si="30"/>
        <v>0</v>
      </c>
      <c r="E160" s="115">
        <f t="shared" si="31"/>
        <v>0</v>
      </c>
      <c r="F160" s="26">
        <f t="shared" si="32"/>
        <v>0</v>
      </c>
      <c r="G160" s="26">
        <f t="shared" si="33"/>
        <v>0</v>
      </c>
      <c r="H160" s="26">
        <f t="shared" si="34"/>
        <v>0</v>
      </c>
      <c r="I160" s="26">
        <f t="shared" si="35"/>
        <v>0</v>
      </c>
      <c r="J160" s="26">
        <f t="shared" si="36"/>
        <v>0</v>
      </c>
      <c r="K160" s="26">
        <f t="shared" ca="1" si="37"/>
        <v>6.8449452126566765E-2</v>
      </c>
      <c r="L160" s="26">
        <f t="shared" ca="1" si="38"/>
        <v>4.685327496427155E-3</v>
      </c>
      <c r="M160" s="26">
        <f t="shared" ca="1" si="39"/>
        <v>53162951.1586316</v>
      </c>
      <c r="N160" s="26">
        <f t="shared" ca="1" si="40"/>
        <v>55675751.621875778</v>
      </c>
      <c r="O160" s="26">
        <f t="shared" ca="1" si="41"/>
        <v>2635281.3360339445</v>
      </c>
      <c r="P160">
        <f t="shared" ca="1" si="42"/>
        <v>-6.8449452126566765E-2</v>
      </c>
    </row>
    <row r="161" spans="1:16">
      <c r="A161" s="139"/>
      <c r="B161" s="139"/>
      <c r="D161" s="115">
        <f t="shared" si="30"/>
        <v>0</v>
      </c>
      <c r="E161" s="115">
        <f t="shared" si="31"/>
        <v>0</v>
      </c>
      <c r="F161" s="26">
        <f t="shared" si="32"/>
        <v>0</v>
      </c>
      <c r="G161" s="26">
        <f t="shared" si="33"/>
        <v>0</v>
      </c>
      <c r="H161" s="26">
        <f t="shared" si="34"/>
        <v>0</v>
      </c>
      <c r="I161" s="26">
        <f t="shared" si="35"/>
        <v>0</v>
      </c>
      <c r="J161" s="26">
        <f t="shared" si="36"/>
        <v>0</v>
      </c>
      <c r="K161" s="26">
        <f t="shared" ca="1" si="37"/>
        <v>6.8449452126566765E-2</v>
      </c>
      <c r="L161" s="26">
        <f t="shared" ca="1" si="38"/>
        <v>4.685327496427155E-3</v>
      </c>
      <c r="M161" s="26">
        <f t="shared" ca="1" si="39"/>
        <v>53162951.1586316</v>
      </c>
      <c r="N161" s="26">
        <f t="shared" ca="1" si="40"/>
        <v>55675751.621875778</v>
      </c>
      <c r="O161" s="26">
        <f t="shared" ca="1" si="41"/>
        <v>2635281.3360339445</v>
      </c>
      <c r="P161">
        <f t="shared" ca="1" si="42"/>
        <v>-6.8449452126566765E-2</v>
      </c>
    </row>
    <row r="162" spans="1:16">
      <c r="A162" s="139"/>
      <c r="B162" s="139"/>
      <c r="D162" s="115">
        <f t="shared" si="30"/>
        <v>0</v>
      </c>
      <c r="E162" s="115">
        <f t="shared" si="31"/>
        <v>0</v>
      </c>
      <c r="F162" s="26">
        <f t="shared" si="32"/>
        <v>0</v>
      </c>
      <c r="G162" s="26">
        <f t="shared" si="33"/>
        <v>0</v>
      </c>
      <c r="H162" s="26">
        <f t="shared" si="34"/>
        <v>0</v>
      </c>
      <c r="I162" s="26">
        <f t="shared" si="35"/>
        <v>0</v>
      </c>
      <c r="J162" s="26">
        <f t="shared" si="36"/>
        <v>0</v>
      </c>
      <c r="K162" s="26">
        <f t="shared" ca="1" si="37"/>
        <v>6.8449452126566765E-2</v>
      </c>
      <c r="L162" s="26">
        <f t="shared" ca="1" si="38"/>
        <v>4.685327496427155E-3</v>
      </c>
      <c r="M162" s="26">
        <f t="shared" ca="1" si="39"/>
        <v>53162951.1586316</v>
      </c>
      <c r="N162" s="26">
        <f t="shared" ca="1" si="40"/>
        <v>55675751.621875778</v>
      </c>
      <c r="O162" s="26">
        <f t="shared" ca="1" si="41"/>
        <v>2635281.3360339445</v>
      </c>
      <c r="P162">
        <f t="shared" ca="1" si="42"/>
        <v>-6.8449452126566765E-2</v>
      </c>
    </row>
    <row r="163" spans="1:16">
      <c r="A163" s="139"/>
      <c r="B163" s="139"/>
      <c r="D163" s="115">
        <f t="shared" si="30"/>
        <v>0</v>
      </c>
      <c r="E163" s="115">
        <f t="shared" si="31"/>
        <v>0</v>
      </c>
      <c r="F163" s="26">
        <f t="shared" si="32"/>
        <v>0</v>
      </c>
      <c r="G163" s="26">
        <f t="shared" si="33"/>
        <v>0</v>
      </c>
      <c r="H163" s="26">
        <f t="shared" si="34"/>
        <v>0</v>
      </c>
      <c r="I163" s="26">
        <f t="shared" si="35"/>
        <v>0</v>
      </c>
      <c r="J163" s="26">
        <f t="shared" si="36"/>
        <v>0</v>
      </c>
      <c r="K163" s="26">
        <f t="shared" ca="1" si="37"/>
        <v>6.8449452126566765E-2</v>
      </c>
      <c r="L163" s="26">
        <f t="shared" ca="1" si="38"/>
        <v>4.685327496427155E-3</v>
      </c>
      <c r="M163" s="26">
        <f t="shared" ca="1" si="39"/>
        <v>53162951.1586316</v>
      </c>
      <c r="N163" s="26">
        <f t="shared" ca="1" si="40"/>
        <v>55675751.621875778</v>
      </c>
      <c r="O163" s="26">
        <f t="shared" ca="1" si="41"/>
        <v>2635281.3360339445</v>
      </c>
      <c r="P163">
        <f t="shared" ca="1" si="42"/>
        <v>-6.8449452126566765E-2</v>
      </c>
    </row>
    <row r="164" spans="1:16">
      <c r="A164" s="139"/>
      <c r="B164" s="139"/>
      <c r="D164" s="115">
        <f t="shared" si="30"/>
        <v>0</v>
      </c>
      <c r="E164" s="115">
        <f t="shared" si="31"/>
        <v>0</v>
      </c>
      <c r="F164" s="26">
        <f t="shared" si="32"/>
        <v>0</v>
      </c>
      <c r="G164" s="26">
        <f t="shared" si="33"/>
        <v>0</v>
      </c>
      <c r="H164" s="26">
        <f t="shared" si="34"/>
        <v>0</v>
      </c>
      <c r="I164" s="26">
        <f t="shared" si="35"/>
        <v>0</v>
      </c>
      <c r="J164" s="26">
        <f t="shared" si="36"/>
        <v>0</v>
      </c>
      <c r="K164" s="26">
        <f t="shared" ca="1" si="37"/>
        <v>6.8449452126566765E-2</v>
      </c>
      <c r="L164" s="26">
        <f t="shared" ca="1" si="38"/>
        <v>4.685327496427155E-3</v>
      </c>
      <c r="M164" s="26">
        <f t="shared" ca="1" si="39"/>
        <v>53162951.1586316</v>
      </c>
      <c r="N164" s="26">
        <f t="shared" ca="1" si="40"/>
        <v>55675751.621875778</v>
      </c>
      <c r="O164" s="26">
        <f t="shared" ca="1" si="41"/>
        <v>2635281.3360339445</v>
      </c>
      <c r="P164">
        <f t="shared" ca="1" si="42"/>
        <v>-6.8449452126566765E-2</v>
      </c>
    </row>
    <row r="165" spans="1:16">
      <c r="A165" s="139"/>
      <c r="B165" s="139"/>
      <c r="D165" s="115">
        <f t="shared" si="30"/>
        <v>0</v>
      </c>
      <c r="E165" s="115">
        <f t="shared" si="31"/>
        <v>0</v>
      </c>
      <c r="F165" s="26">
        <f t="shared" si="32"/>
        <v>0</v>
      </c>
      <c r="G165" s="26">
        <f t="shared" si="33"/>
        <v>0</v>
      </c>
      <c r="H165" s="26">
        <f t="shared" si="34"/>
        <v>0</v>
      </c>
      <c r="I165" s="26">
        <f t="shared" si="35"/>
        <v>0</v>
      </c>
      <c r="J165" s="26">
        <f t="shared" si="36"/>
        <v>0</v>
      </c>
      <c r="K165" s="26">
        <f t="shared" ca="1" si="37"/>
        <v>6.8449452126566765E-2</v>
      </c>
      <c r="L165" s="26">
        <f t="shared" ca="1" si="38"/>
        <v>4.685327496427155E-3</v>
      </c>
      <c r="M165" s="26">
        <f t="shared" ca="1" si="39"/>
        <v>53162951.1586316</v>
      </c>
      <c r="N165" s="26">
        <f t="shared" ca="1" si="40"/>
        <v>55675751.621875778</v>
      </c>
      <c r="O165" s="26">
        <f t="shared" ca="1" si="41"/>
        <v>2635281.3360339445</v>
      </c>
      <c r="P165">
        <f t="shared" ca="1" si="42"/>
        <v>-6.8449452126566765E-2</v>
      </c>
    </row>
    <row r="166" spans="1:16">
      <c r="A166" s="139"/>
      <c r="B166" s="139"/>
      <c r="D166" s="115">
        <f t="shared" si="30"/>
        <v>0</v>
      </c>
      <c r="E166" s="115">
        <f t="shared" si="31"/>
        <v>0</v>
      </c>
      <c r="F166" s="26">
        <f t="shared" si="32"/>
        <v>0</v>
      </c>
      <c r="G166" s="26">
        <f t="shared" si="33"/>
        <v>0</v>
      </c>
      <c r="H166" s="26">
        <f t="shared" si="34"/>
        <v>0</v>
      </c>
      <c r="I166" s="26">
        <f t="shared" si="35"/>
        <v>0</v>
      </c>
      <c r="J166" s="26">
        <f t="shared" si="36"/>
        <v>0</v>
      </c>
      <c r="K166" s="26">
        <f t="shared" ca="1" si="37"/>
        <v>6.8449452126566765E-2</v>
      </c>
      <c r="L166" s="26">
        <f t="shared" ca="1" si="38"/>
        <v>4.685327496427155E-3</v>
      </c>
      <c r="M166" s="26">
        <f t="shared" ca="1" si="39"/>
        <v>53162951.1586316</v>
      </c>
      <c r="N166" s="26">
        <f t="shared" ca="1" si="40"/>
        <v>55675751.621875778</v>
      </c>
      <c r="O166" s="26">
        <f t="shared" ca="1" si="41"/>
        <v>2635281.3360339445</v>
      </c>
      <c r="P166">
        <f t="shared" ca="1" si="42"/>
        <v>-6.8449452126566765E-2</v>
      </c>
    </row>
    <row r="167" spans="1:16">
      <c r="A167" s="139"/>
      <c r="B167" s="139"/>
      <c r="D167" s="115">
        <f t="shared" si="30"/>
        <v>0</v>
      </c>
      <c r="E167" s="115">
        <f t="shared" si="31"/>
        <v>0</v>
      </c>
      <c r="F167" s="26">
        <f t="shared" si="32"/>
        <v>0</v>
      </c>
      <c r="G167" s="26">
        <f t="shared" si="33"/>
        <v>0</v>
      </c>
      <c r="H167" s="26">
        <f t="shared" si="34"/>
        <v>0</v>
      </c>
      <c r="I167" s="26">
        <f t="shared" si="35"/>
        <v>0</v>
      </c>
      <c r="J167" s="26">
        <f t="shared" si="36"/>
        <v>0</v>
      </c>
      <c r="K167" s="26">
        <f t="shared" ca="1" si="37"/>
        <v>6.8449452126566765E-2</v>
      </c>
      <c r="L167" s="26">
        <f t="shared" ca="1" si="38"/>
        <v>4.685327496427155E-3</v>
      </c>
      <c r="M167" s="26">
        <f t="shared" ca="1" si="39"/>
        <v>53162951.1586316</v>
      </c>
      <c r="N167" s="26">
        <f t="shared" ca="1" si="40"/>
        <v>55675751.621875778</v>
      </c>
      <c r="O167" s="26">
        <f t="shared" ca="1" si="41"/>
        <v>2635281.3360339445</v>
      </c>
      <c r="P167">
        <f t="shared" ca="1" si="42"/>
        <v>-6.8449452126566765E-2</v>
      </c>
    </row>
    <row r="168" spans="1:16">
      <c r="A168" s="139"/>
      <c r="B168" s="139"/>
      <c r="D168" s="115">
        <f t="shared" si="30"/>
        <v>0</v>
      </c>
      <c r="E168" s="115">
        <f t="shared" si="31"/>
        <v>0</v>
      </c>
      <c r="F168" s="26">
        <f t="shared" si="32"/>
        <v>0</v>
      </c>
      <c r="G168" s="26">
        <f t="shared" si="33"/>
        <v>0</v>
      </c>
      <c r="H168" s="26">
        <f t="shared" si="34"/>
        <v>0</v>
      </c>
      <c r="I168" s="26">
        <f t="shared" si="35"/>
        <v>0</v>
      </c>
      <c r="J168" s="26">
        <f t="shared" si="36"/>
        <v>0</v>
      </c>
      <c r="K168" s="26">
        <f t="shared" ca="1" si="37"/>
        <v>6.8449452126566765E-2</v>
      </c>
      <c r="L168" s="26">
        <f t="shared" ca="1" si="38"/>
        <v>4.685327496427155E-3</v>
      </c>
      <c r="M168" s="26">
        <f t="shared" ca="1" si="39"/>
        <v>53162951.1586316</v>
      </c>
      <c r="N168" s="26">
        <f t="shared" ca="1" si="40"/>
        <v>55675751.621875778</v>
      </c>
      <c r="O168" s="26">
        <f t="shared" ca="1" si="41"/>
        <v>2635281.3360339445</v>
      </c>
      <c r="P168">
        <f t="shared" ca="1" si="42"/>
        <v>-6.8449452126566765E-2</v>
      </c>
    </row>
    <row r="169" spans="1:16">
      <c r="A169" s="139"/>
      <c r="B169" s="139"/>
      <c r="D169" s="115">
        <f t="shared" si="30"/>
        <v>0</v>
      </c>
      <c r="E169" s="115">
        <f t="shared" si="31"/>
        <v>0</v>
      </c>
      <c r="F169" s="26">
        <f t="shared" si="32"/>
        <v>0</v>
      </c>
      <c r="G169" s="26">
        <f t="shared" si="33"/>
        <v>0</v>
      </c>
      <c r="H169" s="26">
        <f t="shared" si="34"/>
        <v>0</v>
      </c>
      <c r="I169" s="26">
        <f t="shared" si="35"/>
        <v>0</v>
      </c>
      <c r="J169" s="26">
        <f t="shared" si="36"/>
        <v>0</v>
      </c>
      <c r="K169" s="26">
        <f t="shared" ca="1" si="37"/>
        <v>6.8449452126566765E-2</v>
      </c>
      <c r="L169" s="26">
        <f t="shared" ca="1" si="38"/>
        <v>4.685327496427155E-3</v>
      </c>
      <c r="M169" s="26">
        <f t="shared" ca="1" si="39"/>
        <v>53162951.1586316</v>
      </c>
      <c r="N169" s="26">
        <f t="shared" ca="1" si="40"/>
        <v>55675751.621875778</v>
      </c>
      <c r="O169" s="26">
        <f t="shared" ca="1" si="41"/>
        <v>2635281.3360339445</v>
      </c>
      <c r="P169">
        <f t="shared" ca="1" si="42"/>
        <v>-6.8449452126566765E-2</v>
      </c>
    </row>
    <row r="170" spans="1:16">
      <c r="A170" s="139"/>
      <c r="B170" s="139"/>
      <c r="D170" s="115">
        <f t="shared" si="30"/>
        <v>0</v>
      </c>
      <c r="E170" s="115">
        <f t="shared" si="31"/>
        <v>0</v>
      </c>
      <c r="F170" s="26">
        <f t="shared" si="32"/>
        <v>0</v>
      </c>
      <c r="G170" s="26">
        <f t="shared" si="33"/>
        <v>0</v>
      </c>
      <c r="H170" s="26">
        <f t="shared" si="34"/>
        <v>0</v>
      </c>
      <c r="I170" s="26">
        <f t="shared" si="35"/>
        <v>0</v>
      </c>
      <c r="J170" s="26">
        <f t="shared" si="36"/>
        <v>0</v>
      </c>
      <c r="K170" s="26">
        <f t="shared" ca="1" si="37"/>
        <v>6.8449452126566765E-2</v>
      </c>
      <c r="L170" s="26">
        <f t="shared" ca="1" si="38"/>
        <v>4.685327496427155E-3</v>
      </c>
      <c r="M170" s="26">
        <f t="shared" ca="1" si="39"/>
        <v>53162951.1586316</v>
      </c>
      <c r="N170" s="26">
        <f t="shared" ca="1" si="40"/>
        <v>55675751.621875778</v>
      </c>
      <c r="O170" s="26">
        <f t="shared" ca="1" si="41"/>
        <v>2635281.3360339445</v>
      </c>
      <c r="P170">
        <f t="shared" ca="1" si="42"/>
        <v>-6.8449452126566765E-2</v>
      </c>
    </row>
    <row r="171" spans="1:16">
      <c r="A171" s="139"/>
      <c r="B171" s="139"/>
      <c r="D171" s="115">
        <f t="shared" si="30"/>
        <v>0</v>
      </c>
      <c r="E171" s="115">
        <f t="shared" si="31"/>
        <v>0</v>
      </c>
      <c r="F171" s="26">
        <f t="shared" si="32"/>
        <v>0</v>
      </c>
      <c r="G171" s="26">
        <f t="shared" si="33"/>
        <v>0</v>
      </c>
      <c r="H171" s="26">
        <f t="shared" si="34"/>
        <v>0</v>
      </c>
      <c r="I171" s="26">
        <f t="shared" si="35"/>
        <v>0</v>
      </c>
      <c r="J171" s="26">
        <f t="shared" si="36"/>
        <v>0</v>
      </c>
      <c r="K171" s="26">
        <f t="shared" ca="1" si="37"/>
        <v>6.8449452126566765E-2</v>
      </c>
      <c r="L171" s="26">
        <f t="shared" ca="1" si="38"/>
        <v>4.685327496427155E-3</v>
      </c>
      <c r="M171" s="26">
        <f t="shared" ca="1" si="39"/>
        <v>53162951.1586316</v>
      </c>
      <c r="N171" s="26">
        <f t="shared" ca="1" si="40"/>
        <v>55675751.621875778</v>
      </c>
      <c r="O171" s="26">
        <f t="shared" ca="1" si="41"/>
        <v>2635281.3360339445</v>
      </c>
      <c r="P171">
        <f t="shared" ca="1" si="42"/>
        <v>-6.8449452126566765E-2</v>
      </c>
    </row>
    <row r="172" spans="1:16">
      <c r="A172" s="139"/>
      <c r="B172" s="139"/>
      <c r="D172" s="115">
        <f t="shared" si="30"/>
        <v>0</v>
      </c>
      <c r="E172" s="115">
        <f t="shared" si="31"/>
        <v>0</v>
      </c>
      <c r="F172" s="26">
        <f t="shared" si="32"/>
        <v>0</v>
      </c>
      <c r="G172" s="26">
        <f t="shared" si="33"/>
        <v>0</v>
      </c>
      <c r="H172" s="26">
        <f t="shared" si="34"/>
        <v>0</v>
      </c>
      <c r="I172" s="26">
        <f t="shared" si="35"/>
        <v>0</v>
      </c>
      <c r="J172" s="26">
        <f t="shared" si="36"/>
        <v>0</v>
      </c>
      <c r="K172" s="26">
        <f t="shared" ca="1" si="37"/>
        <v>6.8449452126566765E-2</v>
      </c>
      <c r="L172" s="26">
        <f t="shared" ca="1" si="38"/>
        <v>4.685327496427155E-3</v>
      </c>
      <c r="M172" s="26">
        <f t="shared" ca="1" si="39"/>
        <v>53162951.1586316</v>
      </c>
      <c r="N172" s="26">
        <f t="shared" ca="1" si="40"/>
        <v>55675751.621875778</v>
      </c>
      <c r="O172" s="26">
        <f t="shared" ca="1" si="41"/>
        <v>2635281.3360339445</v>
      </c>
      <c r="P172">
        <f t="shared" ca="1" si="42"/>
        <v>-6.8449452126566765E-2</v>
      </c>
    </row>
    <row r="173" spans="1:16">
      <c r="A173" s="139"/>
      <c r="B173" s="139"/>
      <c r="D173" s="115">
        <f t="shared" si="30"/>
        <v>0</v>
      </c>
      <c r="E173" s="115">
        <f t="shared" si="31"/>
        <v>0</v>
      </c>
      <c r="F173" s="26">
        <f t="shared" si="32"/>
        <v>0</v>
      </c>
      <c r="G173" s="26">
        <f t="shared" si="33"/>
        <v>0</v>
      </c>
      <c r="H173" s="26">
        <f t="shared" si="34"/>
        <v>0</v>
      </c>
      <c r="I173" s="26">
        <f t="shared" si="35"/>
        <v>0</v>
      </c>
      <c r="J173" s="26">
        <f t="shared" si="36"/>
        <v>0</v>
      </c>
      <c r="K173" s="26">
        <f t="shared" ca="1" si="37"/>
        <v>6.8449452126566765E-2</v>
      </c>
      <c r="L173" s="26">
        <f t="shared" ca="1" si="38"/>
        <v>4.685327496427155E-3</v>
      </c>
      <c r="M173" s="26">
        <f t="shared" ca="1" si="39"/>
        <v>53162951.1586316</v>
      </c>
      <c r="N173" s="26">
        <f t="shared" ca="1" si="40"/>
        <v>55675751.621875778</v>
      </c>
      <c r="O173" s="26">
        <f t="shared" ca="1" si="41"/>
        <v>2635281.3360339445</v>
      </c>
      <c r="P173">
        <f t="shared" ca="1" si="42"/>
        <v>-6.8449452126566765E-2</v>
      </c>
    </row>
    <row r="174" spans="1:16">
      <c r="A174" s="139"/>
      <c r="B174" s="139"/>
      <c r="D174" s="115">
        <f t="shared" si="30"/>
        <v>0</v>
      </c>
      <c r="E174" s="115">
        <f t="shared" si="31"/>
        <v>0</v>
      </c>
      <c r="F174" s="26">
        <f t="shared" si="32"/>
        <v>0</v>
      </c>
      <c r="G174" s="26">
        <f t="shared" si="33"/>
        <v>0</v>
      </c>
      <c r="H174" s="26">
        <f t="shared" si="34"/>
        <v>0</v>
      </c>
      <c r="I174" s="26">
        <f t="shared" si="35"/>
        <v>0</v>
      </c>
      <c r="J174" s="26">
        <f t="shared" si="36"/>
        <v>0</v>
      </c>
      <c r="K174" s="26">
        <f t="shared" ca="1" si="37"/>
        <v>6.8449452126566765E-2</v>
      </c>
      <c r="L174" s="26">
        <f t="shared" ca="1" si="38"/>
        <v>4.685327496427155E-3</v>
      </c>
      <c r="M174" s="26">
        <f t="shared" ca="1" si="39"/>
        <v>53162951.1586316</v>
      </c>
      <c r="N174" s="26">
        <f t="shared" ca="1" si="40"/>
        <v>55675751.621875778</v>
      </c>
      <c r="O174" s="26">
        <f t="shared" ca="1" si="41"/>
        <v>2635281.3360339445</v>
      </c>
      <c r="P174">
        <f t="shared" ca="1" si="42"/>
        <v>-6.8449452126566765E-2</v>
      </c>
    </row>
    <row r="175" spans="1:16">
      <c r="A175" s="139"/>
      <c r="B175" s="139"/>
      <c r="D175" s="115">
        <f t="shared" si="30"/>
        <v>0</v>
      </c>
      <c r="E175" s="115">
        <f t="shared" si="31"/>
        <v>0</v>
      </c>
      <c r="F175" s="26">
        <f t="shared" si="32"/>
        <v>0</v>
      </c>
      <c r="G175" s="26">
        <f t="shared" si="33"/>
        <v>0</v>
      </c>
      <c r="H175" s="26">
        <f t="shared" si="34"/>
        <v>0</v>
      </c>
      <c r="I175" s="26">
        <f t="shared" si="35"/>
        <v>0</v>
      </c>
      <c r="J175" s="26">
        <f t="shared" si="36"/>
        <v>0</v>
      </c>
      <c r="K175" s="26">
        <f t="shared" ca="1" si="37"/>
        <v>6.8449452126566765E-2</v>
      </c>
      <c r="L175" s="26">
        <f t="shared" ca="1" si="38"/>
        <v>4.685327496427155E-3</v>
      </c>
      <c r="M175" s="26">
        <f t="shared" ca="1" si="39"/>
        <v>53162951.1586316</v>
      </c>
      <c r="N175" s="26">
        <f t="shared" ca="1" si="40"/>
        <v>55675751.621875778</v>
      </c>
      <c r="O175" s="26">
        <f t="shared" ca="1" si="41"/>
        <v>2635281.3360339445</v>
      </c>
      <c r="P175">
        <f t="shared" ca="1" si="42"/>
        <v>-6.8449452126566765E-2</v>
      </c>
    </row>
    <row r="176" spans="1:16">
      <c r="A176" s="139"/>
      <c r="B176" s="139"/>
      <c r="D176" s="115">
        <f t="shared" si="30"/>
        <v>0</v>
      </c>
      <c r="E176" s="115">
        <f t="shared" si="31"/>
        <v>0</v>
      </c>
      <c r="F176" s="26">
        <f t="shared" si="32"/>
        <v>0</v>
      </c>
      <c r="G176" s="26">
        <f t="shared" si="33"/>
        <v>0</v>
      </c>
      <c r="H176" s="26">
        <f t="shared" si="34"/>
        <v>0</v>
      </c>
      <c r="I176" s="26">
        <f t="shared" si="35"/>
        <v>0</v>
      </c>
      <c r="J176" s="26">
        <f t="shared" si="36"/>
        <v>0</v>
      </c>
      <c r="K176" s="26">
        <f t="shared" ca="1" si="37"/>
        <v>6.8449452126566765E-2</v>
      </c>
      <c r="L176" s="26">
        <f t="shared" ca="1" si="38"/>
        <v>4.685327496427155E-3</v>
      </c>
      <c r="M176" s="26">
        <f t="shared" ca="1" si="39"/>
        <v>53162951.1586316</v>
      </c>
      <c r="N176" s="26">
        <f t="shared" ca="1" si="40"/>
        <v>55675751.621875778</v>
      </c>
      <c r="O176" s="26">
        <f t="shared" ca="1" si="41"/>
        <v>2635281.3360339445</v>
      </c>
      <c r="P176">
        <f t="shared" ca="1" si="42"/>
        <v>-6.8449452126566765E-2</v>
      </c>
    </row>
    <row r="177" spans="1:16">
      <c r="A177" s="139"/>
      <c r="B177" s="139"/>
      <c r="D177" s="115">
        <f t="shared" si="30"/>
        <v>0</v>
      </c>
      <c r="E177" s="115">
        <f t="shared" si="31"/>
        <v>0</v>
      </c>
      <c r="F177" s="26">
        <f t="shared" si="32"/>
        <v>0</v>
      </c>
      <c r="G177" s="26">
        <f t="shared" si="33"/>
        <v>0</v>
      </c>
      <c r="H177" s="26">
        <f t="shared" si="34"/>
        <v>0</v>
      </c>
      <c r="I177" s="26">
        <f t="shared" si="35"/>
        <v>0</v>
      </c>
      <c r="J177" s="26">
        <f t="shared" si="36"/>
        <v>0</v>
      </c>
      <c r="K177" s="26">
        <f t="shared" ca="1" si="37"/>
        <v>6.8449452126566765E-2</v>
      </c>
      <c r="L177" s="26">
        <f t="shared" ca="1" si="38"/>
        <v>4.685327496427155E-3</v>
      </c>
      <c r="M177" s="26">
        <f t="shared" ca="1" si="39"/>
        <v>53162951.1586316</v>
      </c>
      <c r="N177" s="26">
        <f t="shared" ca="1" si="40"/>
        <v>55675751.621875778</v>
      </c>
      <c r="O177" s="26">
        <f t="shared" ca="1" si="41"/>
        <v>2635281.3360339445</v>
      </c>
      <c r="P177">
        <f t="shared" ca="1" si="42"/>
        <v>-6.8449452126566765E-2</v>
      </c>
    </row>
    <row r="178" spans="1:16">
      <c r="A178" s="139"/>
      <c r="B178" s="139"/>
      <c r="D178" s="115">
        <f t="shared" si="30"/>
        <v>0</v>
      </c>
      <c r="E178" s="115">
        <f t="shared" si="31"/>
        <v>0</v>
      </c>
      <c r="F178" s="26">
        <f t="shared" si="32"/>
        <v>0</v>
      </c>
      <c r="G178" s="26">
        <f t="shared" si="33"/>
        <v>0</v>
      </c>
      <c r="H178" s="26">
        <f t="shared" si="34"/>
        <v>0</v>
      </c>
      <c r="I178" s="26">
        <f t="shared" si="35"/>
        <v>0</v>
      </c>
      <c r="J178" s="26">
        <f t="shared" si="36"/>
        <v>0</v>
      </c>
      <c r="K178" s="26">
        <f t="shared" ca="1" si="37"/>
        <v>6.8449452126566765E-2</v>
      </c>
      <c r="L178" s="26">
        <f t="shared" ca="1" si="38"/>
        <v>4.685327496427155E-3</v>
      </c>
      <c r="M178" s="26">
        <f t="shared" ca="1" si="39"/>
        <v>53162951.1586316</v>
      </c>
      <c r="N178" s="26">
        <f t="shared" ca="1" si="40"/>
        <v>55675751.621875778</v>
      </c>
      <c r="O178" s="26">
        <f t="shared" ca="1" si="41"/>
        <v>2635281.3360339445</v>
      </c>
      <c r="P178">
        <f t="shared" ca="1" si="42"/>
        <v>-6.8449452126566765E-2</v>
      </c>
    </row>
    <row r="179" spans="1:16">
      <c r="A179" s="139"/>
      <c r="B179" s="139"/>
      <c r="D179" s="115">
        <f t="shared" si="30"/>
        <v>0</v>
      </c>
      <c r="E179" s="115">
        <f t="shared" si="31"/>
        <v>0</v>
      </c>
      <c r="F179" s="26">
        <f t="shared" si="32"/>
        <v>0</v>
      </c>
      <c r="G179" s="26">
        <f t="shared" si="33"/>
        <v>0</v>
      </c>
      <c r="H179" s="26">
        <f t="shared" si="34"/>
        <v>0</v>
      </c>
      <c r="I179" s="26">
        <f t="shared" si="35"/>
        <v>0</v>
      </c>
      <c r="J179" s="26">
        <f t="shared" si="36"/>
        <v>0</v>
      </c>
      <c r="K179" s="26">
        <f t="shared" ca="1" si="37"/>
        <v>6.8449452126566765E-2</v>
      </c>
      <c r="L179" s="26">
        <f t="shared" ca="1" si="38"/>
        <v>4.685327496427155E-3</v>
      </c>
      <c r="M179" s="26">
        <f t="shared" ca="1" si="39"/>
        <v>53162951.1586316</v>
      </c>
      <c r="N179" s="26">
        <f t="shared" ca="1" si="40"/>
        <v>55675751.621875778</v>
      </c>
      <c r="O179" s="26">
        <f t="shared" ca="1" si="41"/>
        <v>2635281.3360339445</v>
      </c>
      <c r="P179">
        <f t="shared" ca="1" si="42"/>
        <v>-6.8449452126566765E-2</v>
      </c>
    </row>
    <row r="180" spans="1:16">
      <c r="A180" s="139"/>
      <c r="B180" s="139"/>
      <c r="D180" s="115">
        <f t="shared" si="30"/>
        <v>0</v>
      </c>
      <c r="E180" s="115">
        <f t="shared" si="31"/>
        <v>0</v>
      </c>
      <c r="F180" s="26">
        <f t="shared" si="32"/>
        <v>0</v>
      </c>
      <c r="G180" s="26">
        <f t="shared" si="33"/>
        <v>0</v>
      </c>
      <c r="H180" s="26">
        <f t="shared" si="34"/>
        <v>0</v>
      </c>
      <c r="I180" s="26">
        <f t="shared" si="35"/>
        <v>0</v>
      </c>
      <c r="J180" s="26">
        <f t="shared" si="36"/>
        <v>0</v>
      </c>
      <c r="K180" s="26">
        <f t="shared" ca="1" si="37"/>
        <v>6.8449452126566765E-2</v>
      </c>
      <c r="L180" s="26">
        <f t="shared" ca="1" si="38"/>
        <v>4.685327496427155E-3</v>
      </c>
      <c r="M180" s="26">
        <f t="shared" ca="1" si="39"/>
        <v>53162951.1586316</v>
      </c>
      <c r="N180" s="26">
        <f t="shared" ca="1" si="40"/>
        <v>55675751.621875778</v>
      </c>
      <c r="O180" s="26">
        <f t="shared" ca="1" si="41"/>
        <v>2635281.3360339445</v>
      </c>
      <c r="P180">
        <f t="shared" ca="1" si="42"/>
        <v>-6.8449452126566765E-2</v>
      </c>
    </row>
    <row r="181" spans="1:16">
      <c r="A181" s="139"/>
      <c r="B181" s="139"/>
      <c r="D181" s="115">
        <f t="shared" si="30"/>
        <v>0</v>
      </c>
      <c r="E181" s="115">
        <f t="shared" si="31"/>
        <v>0</v>
      </c>
      <c r="F181" s="26">
        <f t="shared" si="32"/>
        <v>0</v>
      </c>
      <c r="G181" s="26">
        <f t="shared" si="33"/>
        <v>0</v>
      </c>
      <c r="H181" s="26">
        <f t="shared" si="34"/>
        <v>0</v>
      </c>
      <c r="I181" s="26">
        <f t="shared" si="35"/>
        <v>0</v>
      </c>
      <c r="J181" s="26">
        <f t="shared" si="36"/>
        <v>0</v>
      </c>
      <c r="K181" s="26">
        <f t="shared" ca="1" si="37"/>
        <v>6.8449452126566765E-2</v>
      </c>
      <c r="L181" s="26">
        <f t="shared" ca="1" si="38"/>
        <v>4.685327496427155E-3</v>
      </c>
      <c r="M181" s="26">
        <f t="shared" ca="1" si="39"/>
        <v>53162951.1586316</v>
      </c>
      <c r="N181" s="26">
        <f t="shared" ca="1" si="40"/>
        <v>55675751.621875778</v>
      </c>
      <c r="O181" s="26">
        <f t="shared" ca="1" si="41"/>
        <v>2635281.3360339445</v>
      </c>
      <c r="P181">
        <f t="shared" ca="1" si="42"/>
        <v>-6.8449452126566765E-2</v>
      </c>
    </row>
    <row r="182" spans="1:16">
      <c r="A182" s="139"/>
      <c r="B182" s="139"/>
      <c r="D182" s="115">
        <f t="shared" si="30"/>
        <v>0</v>
      </c>
      <c r="E182" s="115">
        <f t="shared" si="31"/>
        <v>0</v>
      </c>
      <c r="F182" s="26">
        <f t="shared" si="32"/>
        <v>0</v>
      </c>
      <c r="G182" s="26">
        <f t="shared" si="33"/>
        <v>0</v>
      </c>
      <c r="H182" s="26">
        <f t="shared" si="34"/>
        <v>0</v>
      </c>
      <c r="I182" s="26">
        <f t="shared" si="35"/>
        <v>0</v>
      </c>
      <c r="J182" s="26">
        <f t="shared" si="36"/>
        <v>0</v>
      </c>
      <c r="K182" s="26">
        <f t="shared" ca="1" si="37"/>
        <v>6.8449452126566765E-2</v>
      </c>
      <c r="L182" s="26">
        <f t="shared" ca="1" si="38"/>
        <v>4.685327496427155E-3</v>
      </c>
      <c r="M182" s="26">
        <f t="shared" ca="1" si="39"/>
        <v>53162951.1586316</v>
      </c>
      <c r="N182" s="26">
        <f t="shared" ca="1" si="40"/>
        <v>55675751.621875778</v>
      </c>
      <c r="O182" s="26">
        <f t="shared" ca="1" si="41"/>
        <v>2635281.3360339445</v>
      </c>
      <c r="P182">
        <f t="shared" ca="1" si="42"/>
        <v>-6.8449452126566765E-2</v>
      </c>
    </row>
    <row r="183" spans="1:16">
      <c r="A183" s="139"/>
      <c r="B183" s="139"/>
      <c r="D183" s="115">
        <f t="shared" si="30"/>
        <v>0</v>
      </c>
      <c r="E183" s="115">
        <f t="shared" si="31"/>
        <v>0</v>
      </c>
      <c r="F183" s="26">
        <f t="shared" si="32"/>
        <v>0</v>
      </c>
      <c r="G183" s="26">
        <f t="shared" si="33"/>
        <v>0</v>
      </c>
      <c r="H183" s="26">
        <f t="shared" si="34"/>
        <v>0</v>
      </c>
      <c r="I183" s="26">
        <f t="shared" si="35"/>
        <v>0</v>
      </c>
      <c r="J183" s="26">
        <f t="shared" si="36"/>
        <v>0</v>
      </c>
      <c r="K183" s="26">
        <f t="shared" ca="1" si="37"/>
        <v>6.8449452126566765E-2</v>
      </c>
      <c r="L183" s="26">
        <f t="shared" ca="1" si="38"/>
        <v>4.685327496427155E-3</v>
      </c>
      <c r="M183" s="26">
        <f t="shared" ca="1" si="39"/>
        <v>53162951.1586316</v>
      </c>
      <c r="N183" s="26">
        <f t="shared" ca="1" si="40"/>
        <v>55675751.621875778</v>
      </c>
      <c r="O183" s="26">
        <f t="shared" ca="1" si="41"/>
        <v>2635281.3360339445</v>
      </c>
      <c r="P183">
        <f t="shared" ca="1" si="42"/>
        <v>-6.8449452126566765E-2</v>
      </c>
    </row>
    <row r="184" spans="1:16">
      <c r="A184" s="139"/>
      <c r="B184" s="139"/>
      <c r="D184" s="115">
        <f t="shared" si="30"/>
        <v>0</v>
      </c>
      <c r="E184" s="115">
        <f t="shared" si="31"/>
        <v>0</v>
      </c>
      <c r="F184" s="26">
        <f t="shared" si="32"/>
        <v>0</v>
      </c>
      <c r="G184" s="26">
        <f t="shared" si="33"/>
        <v>0</v>
      </c>
      <c r="H184" s="26">
        <f t="shared" si="34"/>
        <v>0</v>
      </c>
      <c r="I184" s="26">
        <f t="shared" si="35"/>
        <v>0</v>
      </c>
      <c r="J184" s="26">
        <f t="shared" si="36"/>
        <v>0</v>
      </c>
      <c r="K184" s="26">
        <f t="shared" ca="1" si="37"/>
        <v>6.8449452126566765E-2</v>
      </c>
      <c r="L184" s="26">
        <f t="shared" ca="1" si="38"/>
        <v>4.685327496427155E-3</v>
      </c>
      <c r="M184" s="26">
        <f t="shared" ca="1" si="39"/>
        <v>53162951.1586316</v>
      </c>
      <c r="N184" s="26">
        <f t="shared" ca="1" si="40"/>
        <v>55675751.621875778</v>
      </c>
      <c r="O184" s="26">
        <f t="shared" ca="1" si="41"/>
        <v>2635281.3360339445</v>
      </c>
      <c r="P184">
        <f t="shared" ca="1" si="42"/>
        <v>-6.8449452126566765E-2</v>
      </c>
    </row>
    <row r="185" spans="1:16">
      <c r="A185" s="139"/>
      <c r="B185" s="139"/>
      <c r="D185" s="115">
        <f t="shared" si="30"/>
        <v>0</v>
      </c>
      <c r="E185" s="115">
        <f t="shared" si="31"/>
        <v>0</v>
      </c>
      <c r="F185" s="26">
        <f t="shared" si="32"/>
        <v>0</v>
      </c>
      <c r="G185" s="26">
        <f t="shared" si="33"/>
        <v>0</v>
      </c>
      <c r="H185" s="26">
        <f t="shared" si="34"/>
        <v>0</v>
      </c>
      <c r="I185" s="26">
        <f t="shared" si="35"/>
        <v>0</v>
      </c>
      <c r="J185" s="26">
        <f t="shared" si="36"/>
        <v>0</v>
      </c>
      <c r="K185" s="26">
        <f t="shared" ca="1" si="37"/>
        <v>6.8449452126566765E-2</v>
      </c>
      <c r="L185" s="26">
        <f t="shared" ca="1" si="38"/>
        <v>4.685327496427155E-3</v>
      </c>
      <c r="M185" s="26">
        <f t="shared" ca="1" si="39"/>
        <v>53162951.1586316</v>
      </c>
      <c r="N185" s="26">
        <f t="shared" ca="1" si="40"/>
        <v>55675751.621875778</v>
      </c>
      <c r="O185" s="26">
        <f t="shared" ca="1" si="41"/>
        <v>2635281.3360339445</v>
      </c>
      <c r="P185">
        <f t="shared" ca="1" si="42"/>
        <v>-6.8449452126566765E-2</v>
      </c>
    </row>
    <row r="186" spans="1:16">
      <c r="A186" s="139"/>
      <c r="B186" s="139"/>
      <c r="D186" s="115">
        <f t="shared" si="30"/>
        <v>0</v>
      </c>
      <c r="E186" s="115">
        <f t="shared" si="31"/>
        <v>0</v>
      </c>
      <c r="F186" s="26">
        <f t="shared" si="32"/>
        <v>0</v>
      </c>
      <c r="G186" s="26">
        <f t="shared" si="33"/>
        <v>0</v>
      </c>
      <c r="H186" s="26">
        <f t="shared" si="34"/>
        <v>0</v>
      </c>
      <c r="I186" s="26">
        <f t="shared" si="35"/>
        <v>0</v>
      </c>
      <c r="J186" s="26">
        <f t="shared" si="36"/>
        <v>0</v>
      </c>
      <c r="K186" s="26">
        <f t="shared" ca="1" si="37"/>
        <v>6.8449452126566765E-2</v>
      </c>
      <c r="L186" s="26">
        <f t="shared" ca="1" si="38"/>
        <v>4.685327496427155E-3</v>
      </c>
      <c r="M186" s="26">
        <f t="shared" ca="1" si="39"/>
        <v>53162951.1586316</v>
      </c>
      <c r="N186" s="26">
        <f t="shared" ca="1" si="40"/>
        <v>55675751.621875778</v>
      </c>
      <c r="O186" s="26">
        <f t="shared" ca="1" si="41"/>
        <v>2635281.3360339445</v>
      </c>
      <c r="P186">
        <f t="shared" ca="1" si="42"/>
        <v>-6.8449452126566765E-2</v>
      </c>
    </row>
    <row r="187" spans="1:16">
      <c r="A187" s="139"/>
      <c r="B187" s="139"/>
      <c r="D187" s="115">
        <f t="shared" si="30"/>
        <v>0</v>
      </c>
      <c r="E187" s="115">
        <f t="shared" si="31"/>
        <v>0</v>
      </c>
      <c r="F187" s="26">
        <f t="shared" si="32"/>
        <v>0</v>
      </c>
      <c r="G187" s="26">
        <f t="shared" si="33"/>
        <v>0</v>
      </c>
      <c r="H187" s="26">
        <f t="shared" si="34"/>
        <v>0</v>
      </c>
      <c r="I187" s="26">
        <f t="shared" si="35"/>
        <v>0</v>
      </c>
      <c r="J187" s="26">
        <f t="shared" si="36"/>
        <v>0</v>
      </c>
      <c r="K187" s="26">
        <f t="shared" ca="1" si="37"/>
        <v>6.8449452126566765E-2</v>
      </c>
      <c r="L187" s="26">
        <f t="shared" ca="1" si="38"/>
        <v>4.685327496427155E-3</v>
      </c>
      <c r="M187" s="26">
        <f t="shared" ca="1" si="39"/>
        <v>53162951.1586316</v>
      </c>
      <c r="N187" s="26">
        <f t="shared" ca="1" si="40"/>
        <v>55675751.621875778</v>
      </c>
      <c r="O187" s="26">
        <f t="shared" ca="1" si="41"/>
        <v>2635281.3360339445</v>
      </c>
      <c r="P187">
        <f t="shared" ca="1" si="42"/>
        <v>-6.8449452126566765E-2</v>
      </c>
    </row>
    <row r="188" spans="1:16">
      <c r="A188" s="139"/>
      <c r="B188" s="139"/>
      <c r="D188" s="115">
        <f t="shared" si="30"/>
        <v>0</v>
      </c>
      <c r="E188" s="115">
        <f t="shared" si="31"/>
        <v>0</v>
      </c>
      <c r="F188" s="26">
        <f t="shared" si="32"/>
        <v>0</v>
      </c>
      <c r="G188" s="26">
        <f t="shared" si="33"/>
        <v>0</v>
      </c>
      <c r="H188" s="26">
        <f t="shared" si="34"/>
        <v>0</v>
      </c>
      <c r="I188" s="26">
        <f t="shared" si="35"/>
        <v>0</v>
      </c>
      <c r="J188" s="26">
        <f t="shared" si="36"/>
        <v>0</v>
      </c>
      <c r="K188" s="26">
        <f t="shared" ca="1" si="37"/>
        <v>6.8449452126566765E-2</v>
      </c>
      <c r="L188" s="26">
        <f t="shared" ca="1" si="38"/>
        <v>4.685327496427155E-3</v>
      </c>
      <c r="M188" s="26">
        <f t="shared" ca="1" si="39"/>
        <v>53162951.1586316</v>
      </c>
      <c r="N188" s="26">
        <f t="shared" ca="1" si="40"/>
        <v>55675751.621875778</v>
      </c>
      <c r="O188" s="26">
        <f t="shared" ca="1" si="41"/>
        <v>2635281.3360339445</v>
      </c>
      <c r="P188">
        <f t="shared" ca="1" si="42"/>
        <v>-6.8449452126566765E-2</v>
      </c>
    </row>
    <row r="189" spans="1:16">
      <c r="A189" s="139"/>
      <c r="B189" s="139"/>
      <c r="D189" s="115">
        <f t="shared" si="30"/>
        <v>0</v>
      </c>
      <c r="E189" s="115">
        <f t="shared" si="31"/>
        <v>0</v>
      </c>
      <c r="F189" s="26">
        <f t="shared" si="32"/>
        <v>0</v>
      </c>
      <c r="G189" s="26">
        <f t="shared" si="33"/>
        <v>0</v>
      </c>
      <c r="H189" s="26">
        <f t="shared" si="34"/>
        <v>0</v>
      </c>
      <c r="I189" s="26">
        <f t="shared" si="35"/>
        <v>0</v>
      </c>
      <c r="J189" s="26">
        <f t="shared" si="36"/>
        <v>0</v>
      </c>
      <c r="K189" s="26">
        <f t="shared" ca="1" si="37"/>
        <v>6.8449452126566765E-2</v>
      </c>
      <c r="L189" s="26">
        <f t="shared" ca="1" si="38"/>
        <v>4.685327496427155E-3</v>
      </c>
      <c r="M189" s="26">
        <f t="shared" ca="1" si="39"/>
        <v>53162951.1586316</v>
      </c>
      <c r="N189" s="26">
        <f t="shared" ca="1" si="40"/>
        <v>55675751.621875778</v>
      </c>
      <c r="O189" s="26">
        <f t="shared" ca="1" si="41"/>
        <v>2635281.3360339445</v>
      </c>
      <c r="P189">
        <f t="shared" ca="1" si="42"/>
        <v>-6.8449452126566765E-2</v>
      </c>
    </row>
    <row r="190" spans="1:16">
      <c r="A190" s="139"/>
      <c r="B190" s="139"/>
      <c r="D190" s="115">
        <f t="shared" si="30"/>
        <v>0</v>
      </c>
      <c r="E190" s="115">
        <f t="shared" si="31"/>
        <v>0</v>
      </c>
      <c r="F190" s="26">
        <f t="shared" si="32"/>
        <v>0</v>
      </c>
      <c r="G190" s="26">
        <f t="shared" si="33"/>
        <v>0</v>
      </c>
      <c r="H190" s="26">
        <f t="shared" si="34"/>
        <v>0</v>
      </c>
      <c r="I190" s="26">
        <f t="shared" si="35"/>
        <v>0</v>
      </c>
      <c r="J190" s="26">
        <f t="shared" si="36"/>
        <v>0</v>
      </c>
      <c r="K190" s="26">
        <f t="shared" ca="1" si="37"/>
        <v>6.8449452126566765E-2</v>
      </c>
      <c r="L190" s="26">
        <f t="shared" ca="1" si="38"/>
        <v>4.685327496427155E-3</v>
      </c>
      <c r="M190" s="26">
        <f t="shared" ca="1" si="39"/>
        <v>53162951.1586316</v>
      </c>
      <c r="N190" s="26">
        <f t="shared" ca="1" si="40"/>
        <v>55675751.621875778</v>
      </c>
      <c r="O190" s="26">
        <f t="shared" ca="1" si="41"/>
        <v>2635281.3360339445</v>
      </c>
      <c r="P190">
        <f t="shared" ca="1" si="42"/>
        <v>-6.8449452126566765E-2</v>
      </c>
    </row>
    <row r="191" spans="1:16">
      <c r="A191" s="139"/>
      <c r="B191" s="139"/>
      <c r="D191" s="115">
        <f t="shared" si="30"/>
        <v>0</v>
      </c>
      <c r="E191" s="115">
        <f t="shared" si="31"/>
        <v>0</v>
      </c>
      <c r="F191" s="26">
        <f t="shared" si="32"/>
        <v>0</v>
      </c>
      <c r="G191" s="26">
        <f t="shared" si="33"/>
        <v>0</v>
      </c>
      <c r="H191" s="26">
        <f t="shared" si="34"/>
        <v>0</v>
      </c>
      <c r="I191" s="26">
        <f t="shared" si="35"/>
        <v>0</v>
      </c>
      <c r="J191" s="26">
        <f t="shared" si="36"/>
        <v>0</v>
      </c>
      <c r="K191" s="26">
        <f t="shared" ca="1" si="37"/>
        <v>6.8449452126566765E-2</v>
      </c>
      <c r="L191" s="26">
        <f t="shared" ca="1" si="38"/>
        <v>4.685327496427155E-3</v>
      </c>
      <c r="M191" s="26">
        <f t="shared" ca="1" si="39"/>
        <v>53162951.1586316</v>
      </c>
      <c r="N191" s="26">
        <f t="shared" ca="1" si="40"/>
        <v>55675751.621875778</v>
      </c>
      <c r="O191" s="26">
        <f t="shared" ca="1" si="41"/>
        <v>2635281.3360339445</v>
      </c>
      <c r="P191">
        <f t="shared" ca="1" si="42"/>
        <v>-6.8449452126566765E-2</v>
      </c>
    </row>
    <row r="192" spans="1:16">
      <c r="A192" s="83"/>
      <c r="B192" s="83"/>
      <c r="D192" s="115">
        <f t="shared" si="30"/>
        <v>0</v>
      </c>
      <c r="E192" s="115">
        <f t="shared" si="31"/>
        <v>0</v>
      </c>
      <c r="F192" s="26">
        <f t="shared" si="32"/>
        <v>0</v>
      </c>
      <c r="G192" s="26">
        <f t="shared" si="33"/>
        <v>0</v>
      </c>
      <c r="H192" s="26">
        <f t="shared" si="34"/>
        <v>0</v>
      </c>
      <c r="I192" s="26">
        <f t="shared" si="35"/>
        <v>0</v>
      </c>
      <c r="J192" s="26">
        <f t="shared" si="36"/>
        <v>0</v>
      </c>
      <c r="K192" s="26">
        <f t="shared" ca="1" si="37"/>
        <v>6.8449452126566765E-2</v>
      </c>
      <c r="L192" s="26">
        <f t="shared" ca="1" si="38"/>
        <v>4.685327496427155E-3</v>
      </c>
      <c r="M192" s="26">
        <f t="shared" ca="1" si="39"/>
        <v>53162951.1586316</v>
      </c>
      <c r="N192" s="26">
        <f t="shared" ca="1" si="40"/>
        <v>55675751.621875778</v>
      </c>
      <c r="O192" s="26">
        <f t="shared" ca="1" si="41"/>
        <v>2635281.3360339445</v>
      </c>
      <c r="P192">
        <f t="shared" ca="1" si="42"/>
        <v>-6.8449452126566765E-2</v>
      </c>
    </row>
    <row r="193" spans="1:16">
      <c r="A193" s="83"/>
      <c r="B193" s="83"/>
      <c r="D193" s="115">
        <f t="shared" si="30"/>
        <v>0</v>
      </c>
      <c r="E193" s="115">
        <f t="shared" si="31"/>
        <v>0</v>
      </c>
      <c r="F193" s="26">
        <f t="shared" si="32"/>
        <v>0</v>
      </c>
      <c r="G193" s="26">
        <f t="shared" si="33"/>
        <v>0</v>
      </c>
      <c r="H193" s="26">
        <f t="shared" si="34"/>
        <v>0</v>
      </c>
      <c r="I193" s="26">
        <f t="shared" si="35"/>
        <v>0</v>
      </c>
      <c r="J193" s="26">
        <f t="shared" si="36"/>
        <v>0</v>
      </c>
      <c r="K193" s="26">
        <f t="shared" ca="1" si="37"/>
        <v>6.8449452126566765E-2</v>
      </c>
      <c r="L193" s="26">
        <f t="shared" ca="1" si="38"/>
        <v>4.685327496427155E-3</v>
      </c>
      <c r="M193" s="26">
        <f t="shared" ca="1" si="39"/>
        <v>53162951.1586316</v>
      </c>
      <c r="N193" s="26">
        <f t="shared" ca="1" si="40"/>
        <v>55675751.621875778</v>
      </c>
      <c r="O193" s="26">
        <f t="shared" ca="1" si="41"/>
        <v>2635281.3360339445</v>
      </c>
      <c r="P193">
        <f t="shared" ca="1" si="42"/>
        <v>-6.8449452126566765E-2</v>
      </c>
    </row>
    <row r="194" spans="1:16">
      <c r="A194" s="83"/>
      <c r="B194" s="83"/>
      <c r="D194" s="115">
        <f t="shared" si="30"/>
        <v>0</v>
      </c>
      <c r="E194" s="115">
        <f t="shared" si="31"/>
        <v>0</v>
      </c>
      <c r="F194" s="26">
        <f t="shared" si="32"/>
        <v>0</v>
      </c>
      <c r="G194" s="26">
        <f t="shared" si="33"/>
        <v>0</v>
      </c>
      <c r="H194" s="26">
        <f t="shared" si="34"/>
        <v>0</v>
      </c>
      <c r="I194" s="26">
        <f t="shared" si="35"/>
        <v>0</v>
      </c>
      <c r="J194" s="26">
        <f t="shared" si="36"/>
        <v>0</v>
      </c>
      <c r="K194" s="26">
        <f t="shared" ca="1" si="37"/>
        <v>6.8449452126566765E-2</v>
      </c>
      <c r="L194" s="26">
        <f t="shared" ca="1" si="38"/>
        <v>4.685327496427155E-3</v>
      </c>
      <c r="M194" s="26">
        <f t="shared" ca="1" si="39"/>
        <v>53162951.1586316</v>
      </c>
      <c r="N194" s="26">
        <f t="shared" ca="1" si="40"/>
        <v>55675751.621875778</v>
      </c>
      <c r="O194" s="26">
        <f t="shared" ca="1" si="41"/>
        <v>2635281.3360339445</v>
      </c>
      <c r="P194">
        <f t="shared" ca="1" si="42"/>
        <v>-6.8449452126566765E-2</v>
      </c>
    </row>
    <row r="195" spans="1:16">
      <c r="A195" s="83"/>
      <c r="B195" s="83"/>
      <c r="D195" s="115">
        <f t="shared" si="30"/>
        <v>0</v>
      </c>
      <c r="E195" s="115">
        <f t="shared" si="31"/>
        <v>0</v>
      </c>
      <c r="F195" s="26">
        <f t="shared" si="32"/>
        <v>0</v>
      </c>
      <c r="G195" s="26">
        <f t="shared" si="33"/>
        <v>0</v>
      </c>
      <c r="H195" s="26">
        <f t="shared" si="34"/>
        <v>0</v>
      </c>
      <c r="I195" s="26">
        <f t="shared" si="35"/>
        <v>0</v>
      </c>
      <c r="J195" s="26">
        <f t="shared" si="36"/>
        <v>0</v>
      </c>
      <c r="K195" s="26">
        <f t="shared" ca="1" si="37"/>
        <v>6.8449452126566765E-2</v>
      </c>
      <c r="L195" s="26">
        <f t="shared" ca="1" si="38"/>
        <v>4.685327496427155E-3</v>
      </c>
      <c r="M195" s="26">
        <f t="shared" ca="1" si="39"/>
        <v>53162951.1586316</v>
      </c>
      <c r="N195" s="26">
        <f t="shared" ca="1" si="40"/>
        <v>55675751.621875778</v>
      </c>
      <c r="O195" s="26">
        <f t="shared" ca="1" si="41"/>
        <v>2635281.3360339445</v>
      </c>
      <c r="P195">
        <f t="shared" ca="1" si="42"/>
        <v>-6.8449452126566765E-2</v>
      </c>
    </row>
    <row r="196" spans="1:16">
      <c r="A196" s="83"/>
      <c r="B196" s="83"/>
      <c r="D196" s="115">
        <f t="shared" si="30"/>
        <v>0</v>
      </c>
      <c r="E196" s="115">
        <f t="shared" si="31"/>
        <v>0</v>
      </c>
      <c r="F196" s="26">
        <f t="shared" si="32"/>
        <v>0</v>
      </c>
      <c r="G196" s="26">
        <f t="shared" si="33"/>
        <v>0</v>
      </c>
      <c r="H196" s="26">
        <f t="shared" si="34"/>
        <v>0</v>
      </c>
      <c r="I196" s="26">
        <f t="shared" si="35"/>
        <v>0</v>
      </c>
      <c r="J196" s="26">
        <f t="shared" si="36"/>
        <v>0</v>
      </c>
      <c r="K196" s="26">
        <f t="shared" ca="1" si="37"/>
        <v>6.8449452126566765E-2</v>
      </c>
      <c r="L196" s="26">
        <f t="shared" ca="1" si="38"/>
        <v>4.685327496427155E-3</v>
      </c>
      <c r="M196" s="26">
        <f t="shared" ca="1" si="39"/>
        <v>53162951.1586316</v>
      </c>
      <c r="N196" s="26">
        <f t="shared" ca="1" si="40"/>
        <v>55675751.621875778</v>
      </c>
      <c r="O196" s="26">
        <f t="shared" ca="1" si="41"/>
        <v>2635281.3360339445</v>
      </c>
      <c r="P196">
        <f t="shared" ca="1" si="42"/>
        <v>-6.8449452126566765E-2</v>
      </c>
    </row>
    <row r="197" spans="1:16">
      <c r="A197" s="83"/>
      <c r="B197" s="83"/>
      <c r="D197" s="115">
        <f t="shared" si="30"/>
        <v>0</v>
      </c>
      <c r="E197" s="115">
        <f t="shared" si="31"/>
        <v>0</v>
      </c>
      <c r="F197" s="26">
        <f t="shared" si="32"/>
        <v>0</v>
      </c>
      <c r="G197" s="26">
        <f t="shared" si="33"/>
        <v>0</v>
      </c>
      <c r="H197" s="26">
        <f t="shared" si="34"/>
        <v>0</v>
      </c>
      <c r="I197" s="26">
        <f t="shared" si="35"/>
        <v>0</v>
      </c>
      <c r="J197" s="26">
        <f t="shared" si="36"/>
        <v>0</v>
      </c>
      <c r="K197" s="26">
        <f t="shared" ca="1" si="37"/>
        <v>6.8449452126566765E-2</v>
      </c>
      <c r="L197" s="26">
        <f t="shared" ca="1" si="38"/>
        <v>4.685327496427155E-3</v>
      </c>
      <c r="M197" s="26">
        <f t="shared" ca="1" si="39"/>
        <v>53162951.1586316</v>
      </c>
      <c r="N197" s="26">
        <f t="shared" ca="1" si="40"/>
        <v>55675751.621875778</v>
      </c>
      <c r="O197" s="26">
        <f t="shared" ca="1" si="41"/>
        <v>2635281.3360339445</v>
      </c>
      <c r="P197">
        <f t="shared" ca="1" si="42"/>
        <v>-6.8449452126566765E-2</v>
      </c>
    </row>
    <row r="198" spans="1:16">
      <c r="A198" s="83"/>
      <c r="B198" s="83"/>
      <c r="D198" s="115">
        <f t="shared" si="30"/>
        <v>0</v>
      </c>
      <c r="E198" s="115">
        <f t="shared" si="31"/>
        <v>0</v>
      </c>
      <c r="F198" s="26">
        <f t="shared" si="32"/>
        <v>0</v>
      </c>
      <c r="G198" s="26">
        <f t="shared" si="33"/>
        <v>0</v>
      </c>
      <c r="H198" s="26">
        <f t="shared" si="34"/>
        <v>0</v>
      </c>
      <c r="I198" s="26">
        <f t="shared" si="35"/>
        <v>0</v>
      </c>
      <c r="J198" s="26">
        <f t="shared" si="36"/>
        <v>0</v>
      </c>
      <c r="K198" s="26">
        <f t="shared" ca="1" si="37"/>
        <v>6.8449452126566765E-2</v>
      </c>
      <c r="L198" s="26">
        <f t="shared" ca="1" si="38"/>
        <v>4.685327496427155E-3</v>
      </c>
      <c r="M198" s="26">
        <f t="shared" ca="1" si="39"/>
        <v>53162951.1586316</v>
      </c>
      <c r="N198" s="26">
        <f t="shared" ca="1" si="40"/>
        <v>55675751.621875778</v>
      </c>
      <c r="O198" s="26">
        <f t="shared" ca="1" si="41"/>
        <v>2635281.3360339445</v>
      </c>
      <c r="P198">
        <f t="shared" ca="1" si="42"/>
        <v>-6.8449452126566765E-2</v>
      </c>
    </row>
    <row r="199" spans="1:16">
      <c r="A199" s="83"/>
      <c r="B199" s="83"/>
      <c r="D199" s="115">
        <f t="shared" si="30"/>
        <v>0</v>
      </c>
      <c r="E199" s="115">
        <f t="shared" si="31"/>
        <v>0</v>
      </c>
      <c r="F199" s="26">
        <f t="shared" si="32"/>
        <v>0</v>
      </c>
      <c r="G199" s="26">
        <f t="shared" si="33"/>
        <v>0</v>
      </c>
      <c r="H199" s="26">
        <f t="shared" si="34"/>
        <v>0</v>
      </c>
      <c r="I199" s="26">
        <f t="shared" si="35"/>
        <v>0</v>
      </c>
      <c r="J199" s="26">
        <f t="shared" si="36"/>
        <v>0</v>
      </c>
      <c r="K199" s="26">
        <f t="shared" ca="1" si="37"/>
        <v>6.8449452126566765E-2</v>
      </c>
      <c r="L199" s="26">
        <f t="shared" ca="1" si="38"/>
        <v>4.685327496427155E-3</v>
      </c>
      <c r="M199" s="26">
        <f t="shared" ca="1" si="39"/>
        <v>53162951.1586316</v>
      </c>
      <c r="N199" s="26">
        <f t="shared" ca="1" si="40"/>
        <v>55675751.621875778</v>
      </c>
      <c r="O199" s="26">
        <f t="shared" ca="1" si="41"/>
        <v>2635281.3360339445</v>
      </c>
      <c r="P199">
        <f t="shared" ca="1" si="42"/>
        <v>-6.8449452126566765E-2</v>
      </c>
    </row>
    <row r="200" spans="1:16">
      <c r="A200" s="83"/>
      <c r="B200" s="83"/>
      <c r="D200" s="115">
        <f t="shared" si="30"/>
        <v>0</v>
      </c>
      <c r="E200" s="115">
        <f t="shared" si="31"/>
        <v>0</v>
      </c>
      <c r="F200" s="26">
        <f t="shared" si="32"/>
        <v>0</v>
      </c>
      <c r="G200" s="26">
        <f t="shared" si="33"/>
        <v>0</v>
      </c>
      <c r="H200" s="26">
        <f t="shared" si="34"/>
        <v>0</v>
      </c>
      <c r="I200" s="26">
        <f t="shared" si="35"/>
        <v>0</v>
      </c>
      <c r="J200" s="26">
        <f t="shared" si="36"/>
        <v>0</v>
      </c>
      <c r="K200" s="26">
        <f t="shared" ca="1" si="37"/>
        <v>6.8449452126566765E-2</v>
      </c>
      <c r="L200" s="26">
        <f t="shared" ca="1" si="38"/>
        <v>4.685327496427155E-3</v>
      </c>
      <c r="M200" s="26">
        <f t="shared" ca="1" si="39"/>
        <v>53162951.1586316</v>
      </c>
      <c r="N200" s="26">
        <f t="shared" ca="1" si="40"/>
        <v>55675751.621875778</v>
      </c>
      <c r="O200" s="26">
        <f t="shared" ca="1" si="41"/>
        <v>2635281.3360339445</v>
      </c>
      <c r="P200">
        <f t="shared" ca="1" si="42"/>
        <v>-6.8449452126566765E-2</v>
      </c>
    </row>
    <row r="201" spans="1:16">
      <c r="A201" s="83"/>
      <c r="B201" s="83"/>
      <c r="D201" s="115">
        <f t="shared" si="30"/>
        <v>0</v>
      </c>
      <c r="E201" s="115">
        <f t="shared" si="31"/>
        <v>0</v>
      </c>
      <c r="F201" s="26">
        <f t="shared" si="32"/>
        <v>0</v>
      </c>
      <c r="G201" s="26">
        <f t="shared" si="33"/>
        <v>0</v>
      </c>
      <c r="H201" s="26">
        <f t="shared" si="34"/>
        <v>0</v>
      </c>
      <c r="I201" s="26">
        <f t="shared" si="35"/>
        <v>0</v>
      </c>
      <c r="J201" s="26">
        <f t="shared" si="36"/>
        <v>0</v>
      </c>
      <c r="K201" s="26">
        <f t="shared" ca="1" si="37"/>
        <v>6.8449452126566765E-2</v>
      </c>
      <c r="L201" s="26">
        <f t="shared" ca="1" si="38"/>
        <v>4.685327496427155E-3</v>
      </c>
      <c r="M201" s="26">
        <f t="shared" ca="1" si="39"/>
        <v>53162951.1586316</v>
      </c>
      <c r="N201" s="26">
        <f t="shared" ca="1" si="40"/>
        <v>55675751.621875778</v>
      </c>
      <c r="O201" s="26">
        <f t="shared" ca="1" si="41"/>
        <v>2635281.3360339445</v>
      </c>
      <c r="P201">
        <f t="shared" ca="1" si="42"/>
        <v>-6.8449452126566765E-2</v>
      </c>
    </row>
    <row r="202" spans="1:16">
      <c r="A202" s="83"/>
      <c r="B202" s="83"/>
      <c r="D202" s="115">
        <f t="shared" si="30"/>
        <v>0</v>
      </c>
      <c r="E202" s="115">
        <f t="shared" si="31"/>
        <v>0</v>
      </c>
      <c r="F202" s="26">
        <f t="shared" si="32"/>
        <v>0</v>
      </c>
      <c r="G202" s="26">
        <f t="shared" si="33"/>
        <v>0</v>
      </c>
      <c r="H202" s="26">
        <f t="shared" si="34"/>
        <v>0</v>
      </c>
      <c r="I202" s="26">
        <f t="shared" si="35"/>
        <v>0</v>
      </c>
      <c r="J202" s="26">
        <f t="shared" si="36"/>
        <v>0</v>
      </c>
      <c r="K202" s="26">
        <f t="shared" ca="1" si="37"/>
        <v>6.8449452126566765E-2</v>
      </c>
      <c r="L202" s="26">
        <f t="shared" ca="1" si="38"/>
        <v>4.685327496427155E-3</v>
      </c>
      <c r="M202" s="26">
        <f t="shared" ca="1" si="39"/>
        <v>53162951.1586316</v>
      </c>
      <c r="N202" s="26">
        <f t="shared" ca="1" si="40"/>
        <v>55675751.621875778</v>
      </c>
      <c r="O202" s="26">
        <f t="shared" ca="1" si="41"/>
        <v>2635281.3360339445</v>
      </c>
      <c r="P202">
        <f t="shared" ca="1" si="42"/>
        <v>-6.8449452126566765E-2</v>
      </c>
    </row>
    <row r="203" spans="1:16">
      <c r="A203" s="83"/>
      <c r="B203" s="83"/>
      <c r="D203" s="115">
        <f t="shared" si="30"/>
        <v>0</v>
      </c>
      <c r="E203" s="115">
        <f t="shared" si="31"/>
        <v>0</v>
      </c>
      <c r="F203" s="26">
        <f t="shared" si="32"/>
        <v>0</v>
      </c>
      <c r="G203" s="26">
        <f t="shared" si="33"/>
        <v>0</v>
      </c>
      <c r="H203" s="26">
        <f t="shared" si="34"/>
        <v>0</v>
      </c>
      <c r="I203" s="26">
        <f t="shared" si="35"/>
        <v>0</v>
      </c>
      <c r="J203" s="26">
        <f t="shared" si="36"/>
        <v>0</v>
      </c>
      <c r="K203" s="26">
        <f t="shared" ca="1" si="37"/>
        <v>6.8449452126566765E-2</v>
      </c>
      <c r="L203" s="26">
        <f t="shared" ca="1" si="38"/>
        <v>4.685327496427155E-3</v>
      </c>
      <c r="M203" s="26">
        <f t="shared" ca="1" si="39"/>
        <v>53162951.1586316</v>
      </c>
      <c r="N203" s="26">
        <f t="shared" ca="1" si="40"/>
        <v>55675751.621875778</v>
      </c>
      <c r="O203" s="26">
        <f t="shared" ca="1" si="41"/>
        <v>2635281.3360339445</v>
      </c>
      <c r="P203">
        <f t="shared" ca="1" si="42"/>
        <v>-6.8449452126566765E-2</v>
      </c>
    </row>
    <row r="204" spans="1:16">
      <c r="A204" s="83"/>
      <c r="B204" s="83"/>
      <c r="D204" s="115">
        <f t="shared" si="30"/>
        <v>0</v>
      </c>
      <c r="E204" s="115">
        <f t="shared" si="31"/>
        <v>0</v>
      </c>
      <c r="F204" s="26">
        <f t="shared" si="32"/>
        <v>0</v>
      </c>
      <c r="G204" s="26">
        <f t="shared" si="33"/>
        <v>0</v>
      </c>
      <c r="H204" s="26">
        <f t="shared" si="34"/>
        <v>0</v>
      </c>
      <c r="I204" s="26">
        <f t="shared" si="35"/>
        <v>0</v>
      </c>
      <c r="J204" s="26">
        <f t="shared" si="36"/>
        <v>0</v>
      </c>
      <c r="K204" s="26">
        <f t="shared" ca="1" si="37"/>
        <v>6.8449452126566765E-2</v>
      </c>
      <c r="L204" s="26">
        <f t="shared" ca="1" si="38"/>
        <v>4.685327496427155E-3</v>
      </c>
      <c r="M204" s="26">
        <f t="shared" ca="1" si="39"/>
        <v>53162951.1586316</v>
      </c>
      <c r="N204" s="26">
        <f t="shared" ca="1" si="40"/>
        <v>55675751.621875778</v>
      </c>
      <c r="O204" s="26">
        <f t="shared" ca="1" si="41"/>
        <v>2635281.3360339445</v>
      </c>
      <c r="P204">
        <f t="shared" ca="1" si="42"/>
        <v>-6.8449452126566765E-2</v>
      </c>
    </row>
    <row r="205" spans="1:16">
      <c r="A205" s="83"/>
      <c r="B205" s="83"/>
      <c r="D205" s="115">
        <f t="shared" si="30"/>
        <v>0</v>
      </c>
      <c r="E205" s="115">
        <f t="shared" si="31"/>
        <v>0</v>
      </c>
      <c r="F205" s="26">
        <f t="shared" si="32"/>
        <v>0</v>
      </c>
      <c r="G205" s="26">
        <f t="shared" si="33"/>
        <v>0</v>
      </c>
      <c r="H205" s="26">
        <f t="shared" si="34"/>
        <v>0</v>
      </c>
      <c r="I205" s="26">
        <f t="shared" si="35"/>
        <v>0</v>
      </c>
      <c r="J205" s="26">
        <f t="shared" si="36"/>
        <v>0</v>
      </c>
      <c r="K205" s="26">
        <f t="shared" ca="1" si="37"/>
        <v>6.8449452126566765E-2</v>
      </c>
      <c r="L205" s="26">
        <f t="shared" ca="1" si="38"/>
        <v>4.685327496427155E-3</v>
      </c>
      <c r="M205" s="26">
        <f t="shared" ca="1" si="39"/>
        <v>53162951.1586316</v>
      </c>
      <c r="N205" s="26">
        <f t="shared" ca="1" si="40"/>
        <v>55675751.621875778</v>
      </c>
      <c r="O205" s="26">
        <f t="shared" ca="1" si="41"/>
        <v>2635281.3360339445</v>
      </c>
      <c r="P205">
        <f t="shared" ca="1" si="42"/>
        <v>-6.8449452126566765E-2</v>
      </c>
    </row>
    <row r="206" spans="1:16">
      <c r="A206" s="83"/>
      <c r="B206" s="83"/>
      <c r="D206" s="115">
        <f t="shared" si="30"/>
        <v>0</v>
      </c>
      <c r="E206" s="115">
        <f t="shared" si="31"/>
        <v>0</v>
      </c>
      <c r="F206" s="26">
        <f t="shared" si="32"/>
        <v>0</v>
      </c>
      <c r="G206" s="26">
        <f t="shared" si="33"/>
        <v>0</v>
      </c>
      <c r="H206" s="26">
        <f t="shared" si="34"/>
        <v>0</v>
      </c>
      <c r="I206" s="26">
        <f t="shared" si="35"/>
        <v>0</v>
      </c>
      <c r="J206" s="26">
        <f t="shared" si="36"/>
        <v>0</v>
      </c>
      <c r="K206" s="26">
        <f t="shared" ca="1" si="37"/>
        <v>6.8449452126566765E-2</v>
      </c>
      <c r="L206" s="26">
        <f t="shared" ca="1" si="38"/>
        <v>4.685327496427155E-3</v>
      </c>
      <c r="M206" s="26">
        <f t="shared" ca="1" si="39"/>
        <v>53162951.1586316</v>
      </c>
      <c r="N206" s="26">
        <f t="shared" ca="1" si="40"/>
        <v>55675751.621875778</v>
      </c>
      <c r="O206" s="26">
        <f t="shared" ca="1" si="41"/>
        <v>2635281.3360339445</v>
      </c>
      <c r="P206">
        <f t="shared" ca="1" si="42"/>
        <v>-6.8449452126566765E-2</v>
      </c>
    </row>
    <row r="207" spans="1:16">
      <c r="A207" s="83"/>
      <c r="B207" s="83"/>
      <c r="D207" s="115">
        <f t="shared" si="30"/>
        <v>0</v>
      </c>
      <c r="E207" s="115">
        <f t="shared" si="31"/>
        <v>0</v>
      </c>
      <c r="F207" s="26">
        <f t="shared" si="32"/>
        <v>0</v>
      </c>
      <c r="G207" s="26">
        <f t="shared" si="33"/>
        <v>0</v>
      </c>
      <c r="H207" s="26">
        <f t="shared" si="34"/>
        <v>0</v>
      </c>
      <c r="I207" s="26">
        <f t="shared" si="35"/>
        <v>0</v>
      </c>
      <c r="J207" s="26">
        <f t="shared" si="36"/>
        <v>0</v>
      </c>
      <c r="K207" s="26">
        <f t="shared" ca="1" si="37"/>
        <v>6.8449452126566765E-2</v>
      </c>
      <c r="L207" s="26">
        <f t="shared" ca="1" si="38"/>
        <v>4.685327496427155E-3</v>
      </c>
      <c r="M207" s="26">
        <f t="shared" ca="1" si="39"/>
        <v>53162951.1586316</v>
      </c>
      <c r="N207" s="26">
        <f t="shared" ca="1" si="40"/>
        <v>55675751.621875778</v>
      </c>
      <c r="O207" s="26">
        <f t="shared" ca="1" si="41"/>
        <v>2635281.3360339445</v>
      </c>
      <c r="P207">
        <f t="shared" ca="1" si="42"/>
        <v>-6.8449452126566765E-2</v>
      </c>
    </row>
    <row r="208" spans="1:16">
      <c r="A208" s="83"/>
      <c r="B208" s="83"/>
      <c r="D208" s="115">
        <f t="shared" si="30"/>
        <v>0</v>
      </c>
      <c r="E208" s="115">
        <f t="shared" si="31"/>
        <v>0</v>
      </c>
      <c r="F208" s="26">
        <f t="shared" si="32"/>
        <v>0</v>
      </c>
      <c r="G208" s="26">
        <f t="shared" si="33"/>
        <v>0</v>
      </c>
      <c r="H208" s="26">
        <f t="shared" si="34"/>
        <v>0</v>
      </c>
      <c r="I208" s="26">
        <f t="shared" si="35"/>
        <v>0</v>
      </c>
      <c r="J208" s="26">
        <f t="shared" si="36"/>
        <v>0</v>
      </c>
      <c r="K208" s="26">
        <f t="shared" ca="1" si="37"/>
        <v>6.8449452126566765E-2</v>
      </c>
      <c r="L208" s="26">
        <f t="shared" ca="1" si="38"/>
        <v>4.685327496427155E-3</v>
      </c>
      <c r="M208" s="26">
        <f t="shared" ca="1" si="39"/>
        <v>53162951.1586316</v>
      </c>
      <c r="N208" s="26">
        <f t="shared" ca="1" si="40"/>
        <v>55675751.621875778</v>
      </c>
      <c r="O208" s="26">
        <f t="shared" ca="1" si="41"/>
        <v>2635281.3360339445</v>
      </c>
      <c r="P208">
        <f t="shared" ca="1" si="42"/>
        <v>-6.8449452126566765E-2</v>
      </c>
    </row>
    <row r="209" spans="1:16">
      <c r="A209" s="83"/>
      <c r="B209" s="83"/>
      <c r="D209" s="115">
        <f t="shared" si="30"/>
        <v>0</v>
      </c>
      <c r="E209" s="115">
        <f t="shared" si="31"/>
        <v>0</v>
      </c>
      <c r="F209" s="26">
        <f t="shared" si="32"/>
        <v>0</v>
      </c>
      <c r="G209" s="26">
        <f t="shared" si="33"/>
        <v>0</v>
      </c>
      <c r="H209" s="26">
        <f t="shared" si="34"/>
        <v>0</v>
      </c>
      <c r="I209" s="26">
        <f t="shared" si="35"/>
        <v>0</v>
      </c>
      <c r="J209" s="26">
        <f t="shared" si="36"/>
        <v>0</v>
      </c>
      <c r="K209" s="26">
        <f t="shared" ca="1" si="37"/>
        <v>6.8449452126566765E-2</v>
      </c>
      <c r="L209" s="26">
        <f t="shared" ca="1" si="38"/>
        <v>4.685327496427155E-3</v>
      </c>
      <c r="M209" s="26">
        <f t="shared" ca="1" si="39"/>
        <v>53162951.1586316</v>
      </c>
      <c r="N209" s="26">
        <f t="shared" ca="1" si="40"/>
        <v>55675751.621875778</v>
      </c>
      <c r="O209" s="26">
        <f t="shared" ca="1" si="41"/>
        <v>2635281.3360339445</v>
      </c>
      <c r="P209">
        <f t="shared" ca="1" si="42"/>
        <v>-6.8449452126566765E-2</v>
      </c>
    </row>
    <row r="210" spans="1:16">
      <c r="A210" s="83"/>
      <c r="B210" s="83"/>
      <c r="D210" s="115">
        <f t="shared" si="30"/>
        <v>0</v>
      </c>
      <c r="E210" s="115">
        <f t="shared" si="31"/>
        <v>0</v>
      </c>
      <c r="F210" s="26">
        <f t="shared" si="32"/>
        <v>0</v>
      </c>
      <c r="G210" s="26">
        <f t="shared" si="33"/>
        <v>0</v>
      </c>
      <c r="H210" s="26">
        <f t="shared" si="34"/>
        <v>0</v>
      </c>
      <c r="I210" s="26">
        <f t="shared" si="35"/>
        <v>0</v>
      </c>
      <c r="J210" s="26">
        <f t="shared" si="36"/>
        <v>0</v>
      </c>
      <c r="K210" s="26">
        <f t="shared" ca="1" si="37"/>
        <v>6.8449452126566765E-2</v>
      </c>
      <c r="L210" s="26">
        <f t="shared" ca="1" si="38"/>
        <v>4.685327496427155E-3</v>
      </c>
      <c r="M210" s="26">
        <f t="shared" ca="1" si="39"/>
        <v>53162951.1586316</v>
      </c>
      <c r="N210" s="26">
        <f t="shared" ca="1" si="40"/>
        <v>55675751.621875778</v>
      </c>
      <c r="O210" s="26">
        <f t="shared" ca="1" si="41"/>
        <v>2635281.3360339445</v>
      </c>
      <c r="P210">
        <f t="shared" ca="1" si="42"/>
        <v>-6.8449452126566765E-2</v>
      </c>
    </row>
    <row r="211" spans="1:16">
      <c r="A211" s="83"/>
      <c r="B211" s="83"/>
      <c r="D211" s="115">
        <f t="shared" si="30"/>
        <v>0</v>
      </c>
      <c r="E211" s="115">
        <f t="shared" si="31"/>
        <v>0</v>
      </c>
      <c r="F211" s="26">
        <f t="shared" si="32"/>
        <v>0</v>
      </c>
      <c r="G211" s="26">
        <f t="shared" si="33"/>
        <v>0</v>
      </c>
      <c r="H211" s="26">
        <f t="shared" si="34"/>
        <v>0</v>
      </c>
      <c r="I211" s="26">
        <f t="shared" si="35"/>
        <v>0</v>
      </c>
      <c r="J211" s="26">
        <f t="shared" si="36"/>
        <v>0</v>
      </c>
      <c r="K211" s="26">
        <f t="shared" ca="1" si="37"/>
        <v>6.8449452126566765E-2</v>
      </c>
      <c r="L211" s="26">
        <f t="shared" ca="1" si="38"/>
        <v>4.685327496427155E-3</v>
      </c>
      <c r="M211" s="26">
        <f t="shared" ca="1" si="39"/>
        <v>53162951.1586316</v>
      </c>
      <c r="N211" s="26">
        <f t="shared" ca="1" si="40"/>
        <v>55675751.621875778</v>
      </c>
      <c r="O211" s="26">
        <f t="shared" ca="1" si="41"/>
        <v>2635281.3360339445</v>
      </c>
      <c r="P211">
        <f t="shared" ca="1" si="42"/>
        <v>-6.8449452126566765E-2</v>
      </c>
    </row>
    <row r="212" spans="1:16">
      <c r="A212" s="83"/>
      <c r="B212" s="83"/>
      <c r="D212" s="115">
        <f t="shared" si="30"/>
        <v>0</v>
      </c>
      <c r="E212" s="115">
        <f t="shared" si="31"/>
        <v>0</v>
      </c>
      <c r="F212" s="26">
        <f t="shared" si="32"/>
        <v>0</v>
      </c>
      <c r="G212" s="26">
        <f t="shared" si="33"/>
        <v>0</v>
      </c>
      <c r="H212" s="26">
        <f t="shared" si="34"/>
        <v>0</v>
      </c>
      <c r="I212" s="26">
        <f t="shared" si="35"/>
        <v>0</v>
      </c>
      <c r="J212" s="26">
        <f t="shared" si="36"/>
        <v>0</v>
      </c>
      <c r="K212" s="26">
        <f t="shared" ca="1" si="37"/>
        <v>6.8449452126566765E-2</v>
      </c>
      <c r="L212" s="26">
        <f t="shared" ca="1" si="38"/>
        <v>4.685327496427155E-3</v>
      </c>
      <c r="M212" s="26">
        <f t="shared" ca="1" si="39"/>
        <v>53162951.1586316</v>
      </c>
      <c r="N212" s="26">
        <f t="shared" ca="1" si="40"/>
        <v>55675751.621875778</v>
      </c>
      <c r="O212" s="26">
        <f t="shared" ca="1" si="41"/>
        <v>2635281.3360339445</v>
      </c>
      <c r="P212">
        <f t="shared" ca="1" si="42"/>
        <v>-6.8449452126566765E-2</v>
      </c>
    </row>
    <row r="213" spans="1:16">
      <c r="A213" s="83"/>
      <c r="B213" s="83"/>
      <c r="D213" s="115">
        <f t="shared" ref="D213:D246" si="43">A213/A$18</f>
        <v>0</v>
      </c>
      <c r="E213" s="115">
        <f t="shared" ref="E213:E246" si="44">B213/B$18</f>
        <v>0</v>
      </c>
      <c r="F213" s="26">
        <f t="shared" ref="F213:F246" si="45">D213*D213</f>
        <v>0</v>
      </c>
      <c r="G213" s="26">
        <f t="shared" ref="G213:G246" si="46">D213*F213</f>
        <v>0</v>
      </c>
      <c r="H213" s="26">
        <f t="shared" ref="H213:H246" si="47">F213*F213</f>
        <v>0</v>
      </c>
      <c r="I213" s="26">
        <f t="shared" ref="I213:I246" si="48">E213*D213</f>
        <v>0</v>
      </c>
      <c r="J213" s="26">
        <f t="shared" ref="J213:J246" si="49">I213*D213</f>
        <v>0</v>
      </c>
      <c r="K213" s="26">
        <f t="shared" ref="K213:K246" ca="1" si="50">+E$4+E$5*D213+E$6*D213^2</f>
        <v>6.8449452126566765E-2</v>
      </c>
      <c r="L213" s="26">
        <f t="shared" ref="L213:L246" ca="1" si="51">+(K213-E213)^2</f>
        <v>4.685327496427155E-3</v>
      </c>
      <c r="M213" s="26">
        <f t="shared" ref="M213:M246" ca="1" si="52">(M$1-M$2*D213+M$3*F213)^2</f>
        <v>53162951.1586316</v>
      </c>
      <c r="N213" s="26">
        <f t="shared" ref="N213:N246" ca="1" si="53">(-M$2+M$4*D213-M$5*F213)^2</f>
        <v>55675751.621875778</v>
      </c>
      <c r="O213" s="26">
        <f t="shared" ref="O213:O246" ca="1" si="54">+(M$3-D213*M$5+F213*M$6)^2</f>
        <v>2635281.3360339445</v>
      </c>
      <c r="P213">
        <f t="shared" ref="P213:P246" ca="1" si="55">+E213-K213</f>
        <v>-6.8449452126566765E-2</v>
      </c>
    </row>
    <row r="214" spans="1:16">
      <c r="A214" s="83"/>
      <c r="B214" s="83"/>
      <c r="D214" s="115">
        <f t="shared" si="43"/>
        <v>0</v>
      </c>
      <c r="E214" s="115">
        <f t="shared" si="44"/>
        <v>0</v>
      </c>
      <c r="F214" s="26">
        <f t="shared" si="45"/>
        <v>0</v>
      </c>
      <c r="G214" s="26">
        <f t="shared" si="46"/>
        <v>0</v>
      </c>
      <c r="H214" s="26">
        <f t="shared" si="47"/>
        <v>0</v>
      </c>
      <c r="I214" s="26">
        <f t="shared" si="48"/>
        <v>0</v>
      </c>
      <c r="J214" s="26">
        <f t="shared" si="49"/>
        <v>0</v>
      </c>
      <c r="K214" s="26">
        <f t="shared" ca="1" si="50"/>
        <v>6.8449452126566765E-2</v>
      </c>
      <c r="L214" s="26">
        <f t="shared" ca="1" si="51"/>
        <v>4.685327496427155E-3</v>
      </c>
      <c r="M214" s="26">
        <f t="shared" ca="1" si="52"/>
        <v>53162951.1586316</v>
      </c>
      <c r="N214" s="26">
        <f t="shared" ca="1" si="53"/>
        <v>55675751.621875778</v>
      </c>
      <c r="O214" s="26">
        <f t="shared" ca="1" si="54"/>
        <v>2635281.3360339445</v>
      </c>
      <c r="P214">
        <f t="shared" ca="1" si="55"/>
        <v>-6.8449452126566765E-2</v>
      </c>
    </row>
    <row r="215" spans="1:16">
      <c r="A215" s="83"/>
      <c r="B215" s="83"/>
      <c r="D215" s="115">
        <f t="shared" si="43"/>
        <v>0</v>
      </c>
      <c r="E215" s="115">
        <f t="shared" si="44"/>
        <v>0</v>
      </c>
      <c r="F215" s="26">
        <f t="shared" si="45"/>
        <v>0</v>
      </c>
      <c r="G215" s="26">
        <f t="shared" si="46"/>
        <v>0</v>
      </c>
      <c r="H215" s="26">
        <f t="shared" si="47"/>
        <v>0</v>
      </c>
      <c r="I215" s="26">
        <f t="shared" si="48"/>
        <v>0</v>
      </c>
      <c r="J215" s="26">
        <f t="shared" si="49"/>
        <v>0</v>
      </c>
      <c r="K215" s="26">
        <f t="shared" ca="1" si="50"/>
        <v>6.8449452126566765E-2</v>
      </c>
      <c r="L215" s="26">
        <f t="shared" ca="1" si="51"/>
        <v>4.685327496427155E-3</v>
      </c>
      <c r="M215" s="26">
        <f t="shared" ca="1" si="52"/>
        <v>53162951.1586316</v>
      </c>
      <c r="N215" s="26">
        <f t="shared" ca="1" si="53"/>
        <v>55675751.621875778</v>
      </c>
      <c r="O215" s="26">
        <f t="shared" ca="1" si="54"/>
        <v>2635281.3360339445</v>
      </c>
      <c r="P215">
        <f t="shared" ca="1" si="55"/>
        <v>-6.8449452126566765E-2</v>
      </c>
    </row>
    <row r="216" spans="1:16">
      <c r="A216" s="83"/>
      <c r="B216" s="83"/>
      <c r="D216" s="115">
        <f t="shared" si="43"/>
        <v>0</v>
      </c>
      <c r="E216" s="115">
        <f t="shared" si="44"/>
        <v>0</v>
      </c>
      <c r="F216" s="26">
        <f t="shared" si="45"/>
        <v>0</v>
      </c>
      <c r="G216" s="26">
        <f t="shared" si="46"/>
        <v>0</v>
      </c>
      <c r="H216" s="26">
        <f t="shared" si="47"/>
        <v>0</v>
      </c>
      <c r="I216" s="26">
        <f t="shared" si="48"/>
        <v>0</v>
      </c>
      <c r="J216" s="26">
        <f t="shared" si="49"/>
        <v>0</v>
      </c>
      <c r="K216" s="26">
        <f t="shared" ca="1" si="50"/>
        <v>6.8449452126566765E-2</v>
      </c>
      <c r="L216" s="26">
        <f t="shared" ca="1" si="51"/>
        <v>4.685327496427155E-3</v>
      </c>
      <c r="M216" s="26">
        <f t="shared" ca="1" si="52"/>
        <v>53162951.1586316</v>
      </c>
      <c r="N216" s="26">
        <f t="shared" ca="1" si="53"/>
        <v>55675751.621875778</v>
      </c>
      <c r="O216" s="26">
        <f t="shared" ca="1" si="54"/>
        <v>2635281.3360339445</v>
      </c>
      <c r="P216">
        <f t="shared" ca="1" si="55"/>
        <v>-6.8449452126566765E-2</v>
      </c>
    </row>
    <row r="217" spans="1:16">
      <c r="D217" s="115">
        <f t="shared" si="43"/>
        <v>0</v>
      </c>
      <c r="E217" s="115">
        <f t="shared" si="44"/>
        <v>0</v>
      </c>
      <c r="F217" s="26">
        <f t="shared" si="45"/>
        <v>0</v>
      </c>
      <c r="G217" s="26">
        <f t="shared" si="46"/>
        <v>0</v>
      </c>
      <c r="H217" s="26">
        <f t="shared" si="47"/>
        <v>0</v>
      </c>
      <c r="I217" s="26">
        <f t="shared" si="48"/>
        <v>0</v>
      </c>
      <c r="J217" s="26">
        <f t="shared" si="49"/>
        <v>0</v>
      </c>
      <c r="K217" s="26">
        <f t="shared" ca="1" si="50"/>
        <v>6.8449452126566765E-2</v>
      </c>
      <c r="L217" s="26">
        <f t="shared" ca="1" si="51"/>
        <v>4.685327496427155E-3</v>
      </c>
      <c r="M217" s="26">
        <f t="shared" ca="1" si="52"/>
        <v>53162951.1586316</v>
      </c>
      <c r="N217" s="26">
        <f t="shared" ca="1" si="53"/>
        <v>55675751.621875778</v>
      </c>
      <c r="O217" s="26">
        <f t="shared" ca="1" si="54"/>
        <v>2635281.3360339445</v>
      </c>
      <c r="P217">
        <f t="shared" ca="1" si="55"/>
        <v>-6.8449452126566765E-2</v>
      </c>
    </row>
    <row r="218" spans="1:16">
      <c r="D218" s="115">
        <f t="shared" si="43"/>
        <v>0</v>
      </c>
      <c r="E218" s="115">
        <f t="shared" si="44"/>
        <v>0</v>
      </c>
      <c r="F218" s="26">
        <f t="shared" si="45"/>
        <v>0</v>
      </c>
      <c r="G218" s="26">
        <f t="shared" si="46"/>
        <v>0</v>
      </c>
      <c r="H218" s="26">
        <f t="shared" si="47"/>
        <v>0</v>
      </c>
      <c r="I218" s="26">
        <f t="shared" si="48"/>
        <v>0</v>
      </c>
      <c r="J218" s="26">
        <f t="shared" si="49"/>
        <v>0</v>
      </c>
      <c r="K218" s="26">
        <f t="shared" ca="1" si="50"/>
        <v>6.8449452126566765E-2</v>
      </c>
      <c r="L218" s="26">
        <f t="shared" ca="1" si="51"/>
        <v>4.685327496427155E-3</v>
      </c>
      <c r="M218" s="26">
        <f t="shared" ca="1" si="52"/>
        <v>53162951.1586316</v>
      </c>
      <c r="N218" s="26">
        <f t="shared" ca="1" si="53"/>
        <v>55675751.621875778</v>
      </c>
      <c r="O218" s="26">
        <f t="shared" ca="1" si="54"/>
        <v>2635281.3360339445</v>
      </c>
      <c r="P218">
        <f t="shared" ca="1" si="55"/>
        <v>-6.8449452126566765E-2</v>
      </c>
    </row>
    <row r="219" spans="1:16">
      <c r="D219" s="115">
        <f t="shared" si="43"/>
        <v>0</v>
      </c>
      <c r="E219" s="115">
        <f t="shared" si="44"/>
        <v>0</v>
      </c>
      <c r="F219" s="26">
        <f t="shared" si="45"/>
        <v>0</v>
      </c>
      <c r="G219" s="26">
        <f t="shared" si="46"/>
        <v>0</v>
      </c>
      <c r="H219" s="26">
        <f t="shared" si="47"/>
        <v>0</v>
      </c>
      <c r="I219" s="26">
        <f t="shared" si="48"/>
        <v>0</v>
      </c>
      <c r="J219" s="26">
        <f t="shared" si="49"/>
        <v>0</v>
      </c>
      <c r="K219" s="26">
        <f t="shared" ca="1" si="50"/>
        <v>6.8449452126566765E-2</v>
      </c>
      <c r="L219" s="26">
        <f t="shared" ca="1" si="51"/>
        <v>4.685327496427155E-3</v>
      </c>
      <c r="M219" s="26">
        <f t="shared" ca="1" si="52"/>
        <v>53162951.1586316</v>
      </c>
      <c r="N219" s="26">
        <f t="shared" ca="1" si="53"/>
        <v>55675751.621875778</v>
      </c>
      <c r="O219" s="26">
        <f t="shared" ca="1" si="54"/>
        <v>2635281.3360339445</v>
      </c>
      <c r="P219">
        <f t="shared" ca="1" si="55"/>
        <v>-6.8449452126566765E-2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6.8449452126566765E-2</v>
      </c>
      <c r="L220" s="26">
        <f t="shared" ca="1" si="51"/>
        <v>4.685327496427155E-3</v>
      </c>
      <c r="M220" s="26">
        <f t="shared" ca="1" si="52"/>
        <v>53162951.1586316</v>
      </c>
      <c r="N220" s="26">
        <f t="shared" ca="1" si="53"/>
        <v>55675751.621875778</v>
      </c>
      <c r="O220" s="26">
        <f t="shared" ca="1" si="54"/>
        <v>2635281.3360339445</v>
      </c>
      <c r="P220">
        <f t="shared" ca="1" si="55"/>
        <v>-6.8449452126566765E-2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6.8449452126566765E-2</v>
      </c>
      <c r="L221" s="26">
        <f t="shared" ca="1" si="51"/>
        <v>4.685327496427155E-3</v>
      </c>
      <c r="M221" s="26">
        <f t="shared" ca="1" si="52"/>
        <v>53162951.1586316</v>
      </c>
      <c r="N221" s="26">
        <f t="shared" ca="1" si="53"/>
        <v>55675751.621875778</v>
      </c>
      <c r="O221" s="26">
        <f t="shared" ca="1" si="54"/>
        <v>2635281.3360339445</v>
      </c>
      <c r="P221">
        <f t="shared" ca="1" si="55"/>
        <v>-6.8449452126566765E-2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6.8449452126566765E-2</v>
      </c>
      <c r="L222" s="26">
        <f t="shared" ca="1" si="51"/>
        <v>4.685327496427155E-3</v>
      </c>
      <c r="M222" s="26">
        <f t="shared" ca="1" si="52"/>
        <v>53162951.1586316</v>
      </c>
      <c r="N222" s="26">
        <f t="shared" ca="1" si="53"/>
        <v>55675751.621875778</v>
      </c>
      <c r="O222" s="26">
        <f t="shared" ca="1" si="54"/>
        <v>2635281.3360339445</v>
      </c>
      <c r="P222">
        <f t="shared" ca="1" si="55"/>
        <v>-6.8449452126566765E-2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6.8449452126566765E-2</v>
      </c>
      <c r="L223" s="26">
        <f t="shared" ca="1" si="51"/>
        <v>4.685327496427155E-3</v>
      </c>
      <c r="M223" s="26">
        <f t="shared" ca="1" si="52"/>
        <v>53162951.1586316</v>
      </c>
      <c r="N223" s="26">
        <f t="shared" ca="1" si="53"/>
        <v>55675751.621875778</v>
      </c>
      <c r="O223" s="26">
        <f t="shared" ca="1" si="54"/>
        <v>2635281.3360339445</v>
      </c>
      <c r="P223">
        <f t="shared" ca="1" si="55"/>
        <v>-6.8449452126566765E-2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6.8449452126566765E-2</v>
      </c>
      <c r="L224" s="26">
        <f t="shared" ca="1" si="51"/>
        <v>4.685327496427155E-3</v>
      </c>
      <c r="M224" s="26">
        <f t="shared" ca="1" si="52"/>
        <v>53162951.1586316</v>
      </c>
      <c r="N224" s="26">
        <f t="shared" ca="1" si="53"/>
        <v>55675751.621875778</v>
      </c>
      <c r="O224" s="26">
        <f t="shared" ca="1" si="54"/>
        <v>2635281.3360339445</v>
      </c>
      <c r="P224">
        <f t="shared" ca="1" si="55"/>
        <v>-6.8449452126566765E-2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6.8449452126566765E-2</v>
      </c>
      <c r="L225" s="26">
        <f t="shared" ca="1" si="51"/>
        <v>4.685327496427155E-3</v>
      </c>
      <c r="M225" s="26">
        <f t="shared" ca="1" si="52"/>
        <v>53162951.1586316</v>
      </c>
      <c r="N225" s="26">
        <f t="shared" ca="1" si="53"/>
        <v>55675751.621875778</v>
      </c>
      <c r="O225" s="26">
        <f t="shared" ca="1" si="54"/>
        <v>2635281.3360339445</v>
      </c>
      <c r="P225">
        <f t="shared" ca="1" si="55"/>
        <v>-6.8449452126566765E-2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6.8449452126566765E-2</v>
      </c>
      <c r="L226" s="26">
        <f t="shared" ca="1" si="51"/>
        <v>4.685327496427155E-3</v>
      </c>
      <c r="M226" s="26">
        <f t="shared" ca="1" si="52"/>
        <v>53162951.1586316</v>
      </c>
      <c r="N226" s="26">
        <f t="shared" ca="1" si="53"/>
        <v>55675751.621875778</v>
      </c>
      <c r="O226" s="26">
        <f t="shared" ca="1" si="54"/>
        <v>2635281.3360339445</v>
      </c>
      <c r="P226">
        <f t="shared" ca="1" si="55"/>
        <v>-6.8449452126566765E-2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6.8449452126566765E-2</v>
      </c>
      <c r="L227" s="26">
        <f t="shared" ca="1" si="51"/>
        <v>4.685327496427155E-3</v>
      </c>
      <c r="M227" s="26">
        <f t="shared" ca="1" si="52"/>
        <v>53162951.1586316</v>
      </c>
      <c r="N227" s="26">
        <f t="shared" ca="1" si="53"/>
        <v>55675751.621875778</v>
      </c>
      <c r="O227" s="26">
        <f t="shared" ca="1" si="54"/>
        <v>2635281.3360339445</v>
      </c>
      <c r="P227">
        <f t="shared" ca="1" si="55"/>
        <v>-6.8449452126566765E-2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6.8449452126566765E-2</v>
      </c>
      <c r="L228" s="26">
        <f t="shared" ca="1" si="51"/>
        <v>4.685327496427155E-3</v>
      </c>
      <c r="M228" s="26">
        <f t="shared" ca="1" si="52"/>
        <v>53162951.1586316</v>
      </c>
      <c r="N228" s="26">
        <f t="shared" ca="1" si="53"/>
        <v>55675751.621875778</v>
      </c>
      <c r="O228" s="26">
        <f t="shared" ca="1" si="54"/>
        <v>2635281.3360339445</v>
      </c>
      <c r="P228">
        <f t="shared" ca="1" si="55"/>
        <v>-6.8449452126566765E-2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6.8449452126566765E-2</v>
      </c>
      <c r="L229" s="26">
        <f t="shared" ca="1" si="51"/>
        <v>4.685327496427155E-3</v>
      </c>
      <c r="M229" s="26">
        <f t="shared" ca="1" si="52"/>
        <v>53162951.1586316</v>
      </c>
      <c r="N229" s="26">
        <f t="shared" ca="1" si="53"/>
        <v>55675751.621875778</v>
      </c>
      <c r="O229" s="26">
        <f t="shared" ca="1" si="54"/>
        <v>2635281.3360339445</v>
      </c>
      <c r="P229">
        <f t="shared" ca="1" si="55"/>
        <v>-6.8449452126566765E-2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6.8449452126566765E-2</v>
      </c>
      <c r="L230" s="26">
        <f t="shared" ca="1" si="51"/>
        <v>4.685327496427155E-3</v>
      </c>
      <c r="M230" s="26">
        <f t="shared" ca="1" si="52"/>
        <v>53162951.1586316</v>
      </c>
      <c r="N230" s="26">
        <f t="shared" ca="1" si="53"/>
        <v>55675751.621875778</v>
      </c>
      <c r="O230" s="26">
        <f t="shared" ca="1" si="54"/>
        <v>2635281.3360339445</v>
      </c>
      <c r="P230">
        <f t="shared" ca="1" si="55"/>
        <v>-6.8449452126566765E-2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6.8449452126566765E-2</v>
      </c>
      <c r="L231" s="26">
        <f t="shared" ca="1" si="51"/>
        <v>4.685327496427155E-3</v>
      </c>
      <c r="M231" s="26">
        <f t="shared" ca="1" si="52"/>
        <v>53162951.1586316</v>
      </c>
      <c r="N231" s="26">
        <f t="shared" ca="1" si="53"/>
        <v>55675751.621875778</v>
      </c>
      <c r="O231" s="26">
        <f t="shared" ca="1" si="54"/>
        <v>2635281.3360339445</v>
      </c>
      <c r="P231">
        <f t="shared" ca="1" si="55"/>
        <v>-6.8449452126566765E-2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6.8449452126566765E-2</v>
      </c>
      <c r="L232" s="26">
        <f t="shared" ca="1" si="51"/>
        <v>4.685327496427155E-3</v>
      </c>
      <c r="M232" s="26">
        <f t="shared" ca="1" si="52"/>
        <v>53162951.1586316</v>
      </c>
      <c r="N232" s="26">
        <f t="shared" ca="1" si="53"/>
        <v>55675751.621875778</v>
      </c>
      <c r="O232" s="26">
        <f t="shared" ca="1" si="54"/>
        <v>2635281.3360339445</v>
      </c>
      <c r="P232">
        <f t="shared" ca="1" si="55"/>
        <v>-6.8449452126566765E-2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6.8449452126566765E-2</v>
      </c>
      <c r="L233" s="26">
        <f t="shared" ca="1" si="51"/>
        <v>4.685327496427155E-3</v>
      </c>
      <c r="M233" s="26">
        <f t="shared" ca="1" si="52"/>
        <v>53162951.1586316</v>
      </c>
      <c r="N233" s="26">
        <f t="shared" ca="1" si="53"/>
        <v>55675751.621875778</v>
      </c>
      <c r="O233" s="26">
        <f t="shared" ca="1" si="54"/>
        <v>2635281.3360339445</v>
      </c>
      <c r="P233">
        <f t="shared" ca="1" si="55"/>
        <v>-6.8449452126566765E-2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6.8449452126566765E-2</v>
      </c>
      <c r="L234" s="26">
        <f t="shared" ca="1" si="51"/>
        <v>4.685327496427155E-3</v>
      </c>
      <c r="M234" s="26">
        <f t="shared" ca="1" si="52"/>
        <v>53162951.1586316</v>
      </c>
      <c r="N234" s="26">
        <f t="shared" ca="1" si="53"/>
        <v>55675751.621875778</v>
      </c>
      <c r="O234" s="26">
        <f t="shared" ca="1" si="54"/>
        <v>2635281.3360339445</v>
      </c>
      <c r="P234">
        <f t="shared" ca="1" si="55"/>
        <v>-6.8449452126566765E-2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6.8449452126566765E-2</v>
      </c>
      <c r="L235" s="26">
        <f t="shared" ca="1" si="51"/>
        <v>4.685327496427155E-3</v>
      </c>
      <c r="M235" s="26">
        <f t="shared" ca="1" si="52"/>
        <v>53162951.1586316</v>
      </c>
      <c r="N235" s="26">
        <f t="shared" ca="1" si="53"/>
        <v>55675751.621875778</v>
      </c>
      <c r="O235" s="26">
        <f t="shared" ca="1" si="54"/>
        <v>2635281.3360339445</v>
      </c>
      <c r="P235">
        <f t="shared" ca="1" si="55"/>
        <v>-6.8449452126566765E-2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6.8449452126566765E-2</v>
      </c>
      <c r="L236" s="26">
        <f t="shared" ca="1" si="51"/>
        <v>4.685327496427155E-3</v>
      </c>
      <c r="M236" s="26">
        <f t="shared" ca="1" si="52"/>
        <v>53162951.1586316</v>
      </c>
      <c r="N236" s="26">
        <f t="shared" ca="1" si="53"/>
        <v>55675751.621875778</v>
      </c>
      <c r="O236" s="26">
        <f t="shared" ca="1" si="54"/>
        <v>2635281.3360339445</v>
      </c>
      <c r="P236">
        <f t="shared" ca="1" si="55"/>
        <v>-6.8449452126566765E-2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6.8449452126566765E-2</v>
      </c>
      <c r="L237" s="26">
        <f t="shared" ca="1" si="51"/>
        <v>4.685327496427155E-3</v>
      </c>
      <c r="M237" s="26">
        <f t="shared" ca="1" si="52"/>
        <v>53162951.1586316</v>
      </c>
      <c r="N237" s="26">
        <f t="shared" ca="1" si="53"/>
        <v>55675751.621875778</v>
      </c>
      <c r="O237" s="26">
        <f t="shared" ca="1" si="54"/>
        <v>2635281.3360339445</v>
      </c>
      <c r="P237">
        <f t="shared" ca="1" si="55"/>
        <v>-6.8449452126566765E-2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6.8449452126566765E-2</v>
      </c>
      <c r="L238" s="26">
        <f t="shared" ca="1" si="51"/>
        <v>4.685327496427155E-3</v>
      </c>
      <c r="M238" s="26">
        <f t="shared" ca="1" si="52"/>
        <v>53162951.1586316</v>
      </c>
      <c r="N238" s="26">
        <f t="shared" ca="1" si="53"/>
        <v>55675751.621875778</v>
      </c>
      <c r="O238" s="26">
        <f t="shared" ca="1" si="54"/>
        <v>2635281.3360339445</v>
      </c>
      <c r="P238">
        <f t="shared" ca="1" si="55"/>
        <v>-6.8449452126566765E-2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6.8449452126566765E-2</v>
      </c>
      <c r="L239" s="26">
        <f t="shared" ca="1" si="51"/>
        <v>4.685327496427155E-3</v>
      </c>
      <c r="M239" s="26">
        <f t="shared" ca="1" si="52"/>
        <v>53162951.1586316</v>
      </c>
      <c r="N239" s="26">
        <f t="shared" ca="1" si="53"/>
        <v>55675751.621875778</v>
      </c>
      <c r="O239" s="26">
        <f t="shared" ca="1" si="54"/>
        <v>2635281.3360339445</v>
      </c>
      <c r="P239">
        <f t="shared" ca="1" si="55"/>
        <v>-6.8449452126566765E-2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6.8449452126566765E-2</v>
      </c>
      <c r="L240" s="26">
        <f t="shared" ca="1" si="51"/>
        <v>4.685327496427155E-3</v>
      </c>
      <c r="M240" s="26">
        <f t="shared" ca="1" si="52"/>
        <v>53162951.1586316</v>
      </c>
      <c r="N240" s="26">
        <f t="shared" ca="1" si="53"/>
        <v>55675751.621875778</v>
      </c>
      <c r="O240" s="26">
        <f t="shared" ca="1" si="54"/>
        <v>2635281.3360339445</v>
      </c>
      <c r="P240">
        <f t="shared" ca="1" si="55"/>
        <v>-6.8449452126566765E-2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6.8449452126566765E-2</v>
      </c>
      <c r="L241" s="26">
        <f t="shared" ca="1" si="51"/>
        <v>4.685327496427155E-3</v>
      </c>
      <c r="M241" s="26">
        <f t="shared" ca="1" si="52"/>
        <v>53162951.1586316</v>
      </c>
      <c r="N241" s="26">
        <f t="shared" ca="1" si="53"/>
        <v>55675751.621875778</v>
      </c>
      <c r="O241" s="26">
        <f t="shared" ca="1" si="54"/>
        <v>2635281.3360339445</v>
      </c>
      <c r="P241">
        <f t="shared" ca="1" si="55"/>
        <v>-6.8449452126566765E-2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6.8449452126566765E-2</v>
      </c>
      <c r="L242" s="26">
        <f t="shared" ca="1" si="51"/>
        <v>4.685327496427155E-3</v>
      </c>
      <c r="M242" s="26">
        <f t="shared" ca="1" si="52"/>
        <v>53162951.1586316</v>
      </c>
      <c r="N242" s="26">
        <f t="shared" ca="1" si="53"/>
        <v>55675751.621875778</v>
      </c>
      <c r="O242" s="26">
        <f t="shared" ca="1" si="54"/>
        <v>2635281.3360339445</v>
      </c>
      <c r="P242">
        <f t="shared" ca="1" si="55"/>
        <v>-6.8449452126566765E-2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6.8449452126566765E-2</v>
      </c>
      <c r="L243" s="26">
        <f t="shared" ca="1" si="51"/>
        <v>4.685327496427155E-3</v>
      </c>
      <c r="M243" s="26">
        <f t="shared" ca="1" si="52"/>
        <v>53162951.1586316</v>
      </c>
      <c r="N243" s="26">
        <f t="shared" ca="1" si="53"/>
        <v>55675751.621875778</v>
      </c>
      <c r="O243" s="26">
        <f t="shared" ca="1" si="54"/>
        <v>2635281.3360339445</v>
      </c>
      <c r="P243">
        <f t="shared" ca="1" si="55"/>
        <v>-6.8449452126566765E-2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6.8449452126566765E-2</v>
      </c>
      <c r="L244" s="26">
        <f t="shared" ca="1" si="51"/>
        <v>4.685327496427155E-3</v>
      </c>
      <c r="M244" s="26">
        <f t="shared" ca="1" si="52"/>
        <v>53162951.1586316</v>
      </c>
      <c r="N244" s="26">
        <f t="shared" ca="1" si="53"/>
        <v>55675751.621875778</v>
      </c>
      <c r="O244" s="26">
        <f t="shared" ca="1" si="54"/>
        <v>2635281.3360339445</v>
      </c>
      <c r="P244">
        <f t="shared" ca="1" si="55"/>
        <v>-6.8449452126566765E-2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6.8449452126566765E-2</v>
      </c>
      <c r="L245" s="26">
        <f t="shared" ca="1" si="51"/>
        <v>4.685327496427155E-3</v>
      </c>
      <c r="M245" s="26">
        <f t="shared" ca="1" si="52"/>
        <v>53162951.1586316</v>
      </c>
      <c r="N245" s="26">
        <f t="shared" ca="1" si="53"/>
        <v>55675751.621875778</v>
      </c>
      <c r="O245" s="26">
        <f t="shared" ca="1" si="54"/>
        <v>2635281.3360339445</v>
      </c>
      <c r="P245">
        <f t="shared" ca="1" si="55"/>
        <v>-6.8449452126566765E-2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6.8449452126566765E-2</v>
      </c>
      <c r="L246" s="26">
        <f t="shared" ca="1" si="51"/>
        <v>4.685327496427155E-3</v>
      </c>
      <c r="M246" s="26">
        <f t="shared" ca="1" si="52"/>
        <v>53162951.1586316</v>
      </c>
      <c r="N246" s="26">
        <f t="shared" ca="1" si="53"/>
        <v>55675751.621875778</v>
      </c>
      <c r="O246" s="26">
        <f t="shared" ca="1" si="54"/>
        <v>2635281.3360339445</v>
      </c>
      <c r="P246">
        <f t="shared" ca="1" si="55"/>
        <v>-6.8449452126566765E-2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B55"/>
  <sheetViews>
    <sheetView workbookViewId="0">
      <selection activeCell="O1" sqref="O1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2" t="s">
        <v>351</v>
      </c>
      <c r="U2" s="1">
        <v>0</v>
      </c>
      <c r="V2" s="1">
        <f t="shared" ref="V2:V18" si="0">+D$11+D$12*U2+D$13*U2^2</f>
        <v>2.6505481791263706E-4</v>
      </c>
      <c r="Z2" s="1" t="s">
        <v>352</v>
      </c>
      <c r="AA2" s="17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-3.1639946924114188E-3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-4.2017904942025603E-3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-2.8483325874607904E-3</v>
      </c>
    </row>
    <row r="6" spans="1:28" ht="15.75">
      <c r="A6" s="6" t="s">
        <v>10</v>
      </c>
      <c r="C6" s="137" t="s">
        <v>357</v>
      </c>
      <c r="F6" s="137">
        <v>51262.376839999997</v>
      </c>
      <c r="U6" s="1">
        <v>10000</v>
      </c>
      <c r="V6" s="1">
        <f t="shared" si="0"/>
        <v>8.9637902781389278E-4</v>
      </c>
      <c r="Z6" s="1" t="s">
        <v>358</v>
      </c>
      <c r="AA6" s="17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46" t="s">
        <v>360</v>
      </c>
      <c r="U7" s="1">
        <v>12500</v>
      </c>
      <c r="V7" s="1">
        <f t="shared" si="0"/>
        <v>7.0323443516214883E-3</v>
      </c>
      <c r="AA7" s="17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2" t="s">
        <v>362</v>
      </c>
      <c r="U8" s="1">
        <v>15000</v>
      </c>
      <c r="V8" s="1">
        <f t="shared" si="0"/>
        <v>1.5559563383961996E-2</v>
      </c>
    </row>
    <row r="9" spans="1:28">
      <c r="A9" s="12" t="s">
        <v>13</v>
      </c>
      <c r="B9" s="12"/>
      <c r="C9" s="12">
        <v>34</v>
      </c>
      <c r="D9" s="12" t="str">
        <f>"F"&amp;C9</f>
        <v>F34</v>
      </c>
      <c r="E9" s="12" t="str">
        <f>"G"&amp;C9</f>
        <v>G34</v>
      </c>
      <c r="U9" s="1">
        <v>17500</v>
      </c>
      <c r="V9" s="1">
        <f t="shared" si="0"/>
        <v>2.6478036124835409E-2</v>
      </c>
    </row>
    <row r="10" spans="1:28">
      <c r="C10" s="14" t="s">
        <v>14</v>
      </c>
      <c r="D10" s="14" t="s">
        <v>15</v>
      </c>
      <c r="U10" s="1">
        <v>20000</v>
      </c>
      <c r="V10" s="1">
        <f t="shared" si="0"/>
        <v>3.9787762574241749E-2</v>
      </c>
    </row>
    <row r="11" spans="1:28">
      <c r="A11" s="1" t="s">
        <v>16</v>
      </c>
      <c r="C11" s="15">
        <f ca="1">INTERCEPT(INDIRECT(E9):G835,INDIRECT(D9):$F835)</f>
        <v>-5.8045794193258504E-2</v>
      </c>
      <c r="D11" s="2">
        <f>+E11*F11</f>
        <v>2.6505481791263706E-4</v>
      </c>
      <c r="E11" s="16">
        <v>2.6505481791263705E-2</v>
      </c>
      <c r="F11" s="17">
        <v>0.01</v>
      </c>
      <c r="U11" s="1">
        <v>22500</v>
      </c>
      <c r="V11" s="1">
        <f t="shared" si="0"/>
        <v>5.548874273218099E-2</v>
      </c>
    </row>
    <row r="12" spans="1:28">
      <c r="A12" s="1" t="s">
        <v>17</v>
      </c>
      <c r="C12" s="15">
        <f ca="1">SLOPE(INDIRECT(E9):G835,INDIRECT(D9):$F835)</f>
        <v>5.5027578843843947E-6</v>
      </c>
      <c r="D12" s="2">
        <f>+E12*F12</f>
        <v>-1.8498705458362047E-6</v>
      </c>
      <c r="E12" s="18">
        <v>-1.8498705458362048</v>
      </c>
      <c r="F12" s="17">
        <v>9.9999999999999995E-7</v>
      </c>
      <c r="U12" s="1">
        <v>25000</v>
      </c>
      <c r="V12" s="1">
        <f t="shared" si="0"/>
        <v>7.3580976598653147E-2</v>
      </c>
    </row>
    <row r="13" spans="1:28">
      <c r="A13" s="1" t="s">
        <v>18</v>
      </c>
      <c r="C13" s="2" t="s">
        <v>19</v>
      </c>
      <c r="D13" s="2">
        <f>+E13*F13</f>
        <v>1.9130029668263301E-10</v>
      </c>
      <c r="E13" s="20">
        <v>1.9130029668263302</v>
      </c>
      <c r="F13" s="17">
        <v>1E-10</v>
      </c>
      <c r="U13" s="1">
        <v>27500</v>
      </c>
      <c r="V13" s="1">
        <f t="shared" si="0"/>
        <v>9.4064464173658227E-2</v>
      </c>
    </row>
    <row r="14" spans="1:28">
      <c r="A14" s="1" t="s">
        <v>20</v>
      </c>
      <c r="C14" s="1" t="s">
        <v>334</v>
      </c>
      <c r="D14" s="1">
        <f>2*365.2422*D13/C8</f>
        <v>3.9415138124501185E-7</v>
      </c>
      <c r="E14" s="1">
        <f>SUM(R21:R812)</f>
        <v>7.532246323068395E-2</v>
      </c>
      <c r="U14" s="1">
        <v>30000</v>
      </c>
      <c r="V14" s="1">
        <f t="shared" si="0"/>
        <v>0.11693920545719622</v>
      </c>
    </row>
    <row r="15" spans="1:28">
      <c r="A15" s="6" t="s">
        <v>21</v>
      </c>
      <c r="C15" s="21">
        <f ca="1">(C7+C11)+(C8+C12)*INT(MAX(F21:F3346))</f>
        <v>56766.473182644811</v>
      </c>
      <c r="D15" s="22">
        <f>+C7+INT(MAX(F21:F1401))*C8+D11+D12*INT(MAX(F21:F3836))+D13*INT(MAX(F21:F3863)^2)</f>
        <v>56766.62610989112</v>
      </c>
      <c r="U15" s="1">
        <v>32500</v>
      </c>
      <c r="V15" s="1">
        <f t="shared" si="0"/>
        <v>0.1422052004492671</v>
      </c>
    </row>
    <row r="16" spans="1:28">
      <c r="A16" s="6" t="s">
        <v>24</v>
      </c>
      <c r="C16" s="21">
        <f ca="1">+C8+C12</f>
        <v>0.35454411175788436</v>
      </c>
      <c r="D16" s="25">
        <f>+C8+D12+2*D13*MAX(F21:F43)</f>
        <v>0.35454236843675346</v>
      </c>
      <c r="U16" s="1">
        <v>35000</v>
      </c>
      <c r="V16" s="1">
        <f t="shared" si="0"/>
        <v>0.16986244914987092</v>
      </c>
      <c r="Z16" s="1" t="s">
        <v>363</v>
      </c>
    </row>
    <row r="17" spans="1:22">
      <c r="A17" s="15" t="s">
        <v>27</v>
      </c>
      <c r="C17" s="1">
        <f>COUNT(C21:C2004)</f>
        <v>35</v>
      </c>
      <c r="U17" s="1">
        <v>37500</v>
      </c>
      <c r="V17" s="1">
        <f t="shared" si="0"/>
        <v>0.19991095155900762</v>
      </c>
    </row>
    <row r="18" spans="1:22">
      <c r="A18" s="6" t="s">
        <v>262</v>
      </c>
      <c r="C18" s="121">
        <f ca="1">+C15</f>
        <v>56766.473182644811</v>
      </c>
      <c r="D18" s="122">
        <f ca="1">C16</f>
        <v>0.35454411175788436</v>
      </c>
      <c r="E18" s="12" t="s">
        <v>14</v>
      </c>
      <c r="U18" s="1">
        <v>40000</v>
      </c>
      <c r="V18" s="1">
        <f t="shared" si="0"/>
        <v>0.23235070767667729</v>
      </c>
    </row>
    <row r="19" spans="1:22">
      <c r="A19" s="6" t="s">
        <v>263</v>
      </c>
      <c r="C19" s="123">
        <f>D15</f>
        <v>56766.62610989112</v>
      </c>
      <c r="D19" s="124">
        <f>+D16</f>
        <v>0.35454236843675346</v>
      </c>
      <c r="E19" s="15" t="s">
        <v>264</v>
      </c>
    </row>
    <row r="20" spans="1:22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</row>
    <row r="21" spans="1:22">
      <c r="A21" s="49" t="s">
        <v>60</v>
      </c>
      <c r="B21" s="42" t="s">
        <v>61</v>
      </c>
      <c r="C21" s="50">
        <v>39532.497100000001</v>
      </c>
      <c r="D21" s="48"/>
      <c r="E21" s="1">
        <f t="shared" ref="E21:E37" si="1">+(C21-C$7)/C$8</f>
        <v>1.6923403662212719E-3</v>
      </c>
      <c r="F21" s="1">
        <f t="shared" ref="F21:F37" si="2">ROUND(2*E21,0)/2</f>
        <v>0</v>
      </c>
      <c r="G21" s="1">
        <f t="shared" ref="G21:G37" si="3">+C21-(C$7+F21*C$8)</f>
        <v>5.9999999939464033E-4</v>
      </c>
      <c r="N21" s="1">
        <f t="shared" ref="N21:N37" si="4">G21</f>
        <v>5.9999999939464033E-4</v>
      </c>
      <c r="P21" s="1">
        <f t="shared" ref="P21:P37" si="5">+D$11+D$12*F21+D$13*F21^2</f>
        <v>2.6505481791263706E-4</v>
      </c>
      <c r="Q21" s="39">
        <f t="shared" ref="Q21:Q37" si="6">+C21-15018.5</f>
        <v>24513.997100000001</v>
      </c>
      <c r="R21" s="1">
        <f t="shared" ref="R21:R37" si="7">+(P21-G21)^2</f>
        <v>1.121882745980121E-7</v>
      </c>
      <c r="S21" s="22"/>
    </row>
    <row r="22" spans="1:22">
      <c r="A22" s="49" t="s">
        <v>60</v>
      </c>
      <c r="B22" s="42" t="s">
        <v>53</v>
      </c>
      <c r="C22" s="50">
        <v>39532.672700000003</v>
      </c>
      <c r="D22" s="48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2.6412993046479315E-4</v>
      </c>
      <c r="Q22" s="39">
        <f t="shared" si="6"/>
        <v>24514.172700000003</v>
      </c>
      <c r="R22" s="1">
        <f t="shared" si="7"/>
        <v>1.778047372143001E-6</v>
      </c>
      <c r="S22" s="22"/>
    </row>
    <row r="23" spans="1:22">
      <c r="A23" s="49" t="s">
        <v>60</v>
      </c>
      <c r="B23" s="42" t="s">
        <v>61</v>
      </c>
      <c r="C23" s="50">
        <v>39561.568500000001</v>
      </c>
      <c r="D23" s="48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1.1465173634896228E-4</v>
      </c>
      <c r="Q23" s="39">
        <f t="shared" si="6"/>
        <v>24543.068500000001</v>
      </c>
      <c r="R23" s="1">
        <f t="shared" si="7"/>
        <v>7.8730599894343344E-8</v>
      </c>
      <c r="S23" s="22"/>
    </row>
    <row r="24" spans="1:22">
      <c r="A24" s="49" t="s">
        <v>60</v>
      </c>
      <c r="B24" s="42" t="s">
        <v>53</v>
      </c>
      <c r="C24" s="50">
        <v>39562.4545</v>
      </c>
      <c r="D24" s="48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1.1010668873286592E-4</v>
      </c>
      <c r="Q24" s="39">
        <f t="shared" si="6"/>
        <v>24543.9545</v>
      </c>
      <c r="R24" s="1">
        <f t="shared" si="7"/>
        <v>3.8758990615607505E-7</v>
      </c>
      <c r="S24" s="22"/>
    </row>
    <row r="25" spans="1:22">
      <c r="A25" s="49" t="s">
        <v>60</v>
      </c>
      <c r="B25" s="42" t="s">
        <v>53</v>
      </c>
      <c r="C25" s="50">
        <v>39563.517899999999</v>
      </c>
      <c r="D25" s="48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1.0465578804844556E-4</v>
      </c>
      <c r="Q25" s="39">
        <f t="shared" si="6"/>
        <v>24545.017899999999</v>
      </c>
      <c r="R25" s="1">
        <f t="shared" si="7"/>
        <v>6.9379452320503604E-7</v>
      </c>
      <c r="S25" s="22"/>
    </row>
    <row r="26" spans="1:22">
      <c r="A26" s="49" t="s">
        <v>60</v>
      </c>
      <c r="B26" s="42" t="s">
        <v>61</v>
      </c>
      <c r="C26" s="50">
        <v>39566.532800000001</v>
      </c>
      <c r="D26" s="48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8.923026904658854E-5</v>
      </c>
      <c r="Q26" s="39">
        <f t="shared" si="6"/>
        <v>24548.032800000001</v>
      </c>
      <c r="R26" s="1">
        <f t="shared" si="7"/>
        <v>2.5432427256241791E-7</v>
      </c>
      <c r="S26" s="22"/>
    </row>
    <row r="27" spans="1:22">
      <c r="A27" s="49" t="s">
        <v>60</v>
      </c>
      <c r="B27" s="42" t="s">
        <v>61</v>
      </c>
      <c r="C27" s="50">
        <v>39614.395499999999</v>
      </c>
      <c r="D27" s="48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-1.5205730304424422E-4</v>
      </c>
      <c r="Q27" s="39">
        <f t="shared" si="6"/>
        <v>24595.895499999999</v>
      </c>
      <c r="R27" s="1">
        <f t="shared" si="7"/>
        <v>5.3784373674958657E-7</v>
      </c>
      <c r="S27" s="22"/>
    </row>
    <row r="28" spans="1:22">
      <c r="A28" s="49" t="s">
        <v>60</v>
      </c>
      <c r="B28" s="42" t="s">
        <v>61</v>
      </c>
      <c r="C28" s="50">
        <v>39643.467299999997</v>
      </c>
      <c r="D28" s="48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-2.9521316416839416E-4</v>
      </c>
      <c r="Q28" s="39">
        <f t="shared" si="6"/>
        <v>24624.967299999997</v>
      </c>
      <c r="R28" s="1">
        <f t="shared" si="7"/>
        <v>2.6070843457395598E-7</v>
      </c>
      <c r="S28" s="22"/>
    </row>
    <row r="29" spans="1:22">
      <c r="A29" s="49" t="s">
        <v>60</v>
      </c>
      <c r="B29" s="42" t="s">
        <v>61</v>
      </c>
      <c r="C29" s="50">
        <v>39648.4306</v>
      </c>
      <c r="D29" s="48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-3.1939730115182469E-4</v>
      </c>
      <c r="Q29" s="39">
        <f t="shared" si="6"/>
        <v>24629.9306</v>
      </c>
      <c r="R29" s="1">
        <f t="shared" si="7"/>
        <v>8.6585592064164315E-8</v>
      </c>
      <c r="S29" s="22"/>
    </row>
    <row r="30" spans="1:22">
      <c r="A30" s="49" t="s">
        <v>60</v>
      </c>
      <c r="B30" s="42" t="s">
        <v>53</v>
      </c>
      <c r="C30" s="50">
        <v>39673.424700000003</v>
      </c>
      <c r="D30" s="48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-4.4004208155454401E-4</v>
      </c>
      <c r="Q30" s="39">
        <f t="shared" si="6"/>
        <v>24654.924700000003</v>
      </c>
      <c r="R30" s="1">
        <f t="shared" si="7"/>
        <v>2.088813685042337E-7</v>
      </c>
      <c r="S30" s="22"/>
    </row>
    <row r="31" spans="1:22">
      <c r="A31" s="49" t="s">
        <v>60</v>
      </c>
      <c r="B31" s="42" t="s">
        <v>61</v>
      </c>
      <c r="C31" s="50">
        <v>39676.440699999999</v>
      </c>
      <c r="D31" s="48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-4.5445944799288356E-4</v>
      </c>
      <c r="Q31" s="39">
        <f t="shared" si="6"/>
        <v>24657.940699999999</v>
      </c>
      <c r="R31" s="1">
        <f t="shared" si="7"/>
        <v>3.9172541895062321E-6</v>
      </c>
      <c r="S31" s="22"/>
    </row>
    <row r="32" spans="1:22">
      <c r="A32" s="49" t="s">
        <v>60</v>
      </c>
      <c r="B32" s="42" t="s">
        <v>61</v>
      </c>
      <c r="C32" s="50">
        <v>39681.402300000002</v>
      </c>
      <c r="D32" s="48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-4.7814543900375243E-4</v>
      </c>
      <c r="Q32" s="39">
        <f t="shared" si="6"/>
        <v>24662.902300000002</v>
      </c>
      <c r="R32" s="1">
        <f t="shared" si="7"/>
        <v>3.8894480498222487E-9</v>
      </c>
      <c r="S32" s="22"/>
    </row>
    <row r="33" spans="1:19">
      <c r="A33" s="49" t="s">
        <v>60</v>
      </c>
      <c r="B33" s="42" t="s">
        <v>53</v>
      </c>
      <c r="C33" s="50">
        <v>44634.498299999999</v>
      </c>
      <c r="D33" s="48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1.3260199751846925E-2</v>
      </c>
      <c r="Q33" s="39">
        <f t="shared" si="6"/>
        <v>29615.998299999999</v>
      </c>
      <c r="R33" s="1">
        <f t="shared" si="7"/>
        <v>4.7194941816690879E-7</v>
      </c>
      <c r="S33" s="22"/>
    </row>
    <row r="34" spans="1:19">
      <c r="A34" s="49" t="s">
        <v>60</v>
      </c>
      <c r="B34" s="42" t="s">
        <v>61</v>
      </c>
      <c r="C34" s="50">
        <v>44634.673999999999</v>
      </c>
      <c r="D34" s="48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1.3262027771318487E-2</v>
      </c>
      <c r="Q34" s="39">
        <f t="shared" si="6"/>
        <v>29616.173999999999</v>
      </c>
      <c r="R34" s="1">
        <f t="shared" si="7"/>
        <v>7.8171552405262907E-7</v>
      </c>
      <c r="S34" s="22"/>
    </row>
    <row r="35" spans="1:19">
      <c r="A35" s="49" t="s">
        <v>60</v>
      </c>
      <c r="B35" s="42" t="s">
        <v>53</v>
      </c>
      <c r="C35" s="50">
        <v>44635.562100000003</v>
      </c>
      <c r="D35" s="48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1.3271169303428556E-2</v>
      </c>
      <c r="Q35" s="39">
        <f t="shared" si="6"/>
        <v>29617.062100000003</v>
      </c>
      <c r="R35" s="1">
        <f t="shared" si="7"/>
        <v>7.3992546168840912E-7</v>
      </c>
      <c r="S35" s="22"/>
    </row>
    <row r="36" spans="1:19">
      <c r="A36" s="49" t="s">
        <v>60</v>
      </c>
      <c r="B36" s="42" t="s">
        <v>53</v>
      </c>
      <c r="C36" s="50">
        <v>44641.588799999998</v>
      </c>
      <c r="D36" s="48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1.3333395137825329E-2</v>
      </c>
      <c r="Q36" s="39">
        <f t="shared" si="6"/>
        <v>29623.088799999998</v>
      </c>
      <c r="R36" s="1">
        <f t="shared" si="7"/>
        <v>1.1669763634450624E-7</v>
      </c>
      <c r="S36" s="22"/>
    </row>
    <row r="37" spans="1:19">
      <c r="A37" s="49" t="s">
        <v>60</v>
      </c>
      <c r="B37" s="42" t="s">
        <v>61</v>
      </c>
      <c r="C37" s="50">
        <v>44642.475200000001</v>
      </c>
      <c r="D37" s="48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1.3342555321714317E-2</v>
      </c>
      <c r="Q37" s="39">
        <f t="shared" si="6"/>
        <v>29623.975200000001</v>
      </c>
      <c r="R37" s="1">
        <f t="shared" si="7"/>
        <v>1.4894017130493005E-7</v>
      </c>
      <c r="S37" s="22"/>
    </row>
    <row r="38" spans="1:19">
      <c r="A38" s="44" t="s">
        <v>70</v>
      </c>
      <c r="B38" s="47" t="s">
        <v>53</v>
      </c>
      <c r="C38" s="48">
        <v>44649.389000000003</v>
      </c>
      <c r="D38" s="48"/>
      <c r="E38" s="1">
        <f t="shared" ref="E38:E55" si="8">+(C38-C$7)/C$8</f>
        <v>14432.5395601696</v>
      </c>
      <c r="F38" s="1">
        <f t="shared" ref="F38:F43" si="9">ROUND(2*E38,0)/2</f>
        <v>14432.5</v>
      </c>
      <c r="G38" s="1">
        <f t="shared" ref="G38:G55" si="10">+C38-(C$7+F38*C$8)</f>
        <v>1.402560750284465E-2</v>
      </c>
      <c r="L38" s="1">
        <f>G38</f>
        <v>1.402560750284465E-2</v>
      </c>
      <c r="P38" s="1">
        <f t="shared" ref="P38:P55" si="11">+D$11+D$12*F38+D$13*F38^2</f>
        <v>1.3414086823875709E-2</v>
      </c>
      <c r="Q38" s="39">
        <f t="shared" ref="Q38:Q55" si="12">+C38-15018.5</f>
        <v>29630.889000000003</v>
      </c>
      <c r="R38" s="1">
        <f t="shared" ref="R38:R55" si="13">+(P38-G38)^2</f>
        <v>3.7395754080663447E-7</v>
      </c>
      <c r="S38" s="22"/>
    </row>
    <row r="39" spans="1:19">
      <c r="A39" s="44" t="s">
        <v>70</v>
      </c>
      <c r="B39" s="47"/>
      <c r="C39" s="48">
        <v>44649.563999999998</v>
      </c>
      <c r="D39" s="48"/>
      <c r="E39" s="1">
        <f t="shared" si="8"/>
        <v>14433.033159443567</v>
      </c>
      <c r="F39" s="1">
        <f t="shared" si="9"/>
        <v>14433</v>
      </c>
      <c r="G39" s="1">
        <f t="shared" si="10"/>
        <v>1.1756302999856416E-2</v>
      </c>
      <c r="L39" s="1">
        <f>G39</f>
        <v>1.1756302999856416E-2</v>
      </c>
      <c r="P39" s="1">
        <f t="shared" si="11"/>
        <v>1.3415922877959736E-2</v>
      </c>
      <c r="Q39" s="39">
        <f t="shared" si="12"/>
        <v>29631.063999999998</v>
      </c>
      <c r="R39" s="1">
        <f t="shared" si="13"/>
        <v>2.7543381397956799E-6</v>
      </c>
      <c r="S39" s="22"/>
    </row>
    <row r="40" spans="1:19">
      <c r="A40" s="49" t="s">
        <v>71</v>
      </c>
      <c r="B40" s="42" t="s">
        <v>53</v>
      </c>
      <c r="C40" s="50">
        <v>44723.487000000001</v>
      </c>
      <c r="D40" s="48"/>
      <c r="E40" s="1">
        <f t="shared" si="8"/>
        <v>14641.537954474234</v>
      </c>
      <c r="F40" s="1">
        <f t="shared" si="9"/>
        <v>14641.5</v>
      </c>
      <c r="G40" s="1">
        <f t="shared" si="10"/>
        <v>1.3456326501909643E-2</v>
      </c>
      <c r="N40" s="1">
        <f t="shared" ref="N40:N48" si="14">G40</f>
        <v>1.3456326501909643E-2</v>
      </c>
      <c r="P40" s="1">
        <f t="shared" si="11"/>
        <v>1.4189893628377873E-2</v>
      </c>
      <c r="Q40" s="39">
        <f t="shared" si="12"/>
        <v>29704.987000000001</v>
      </c>
      <c r="R40" s="1">
        <f t="shared" si="13"/>
        <v>5.3812072903485498E-7</v>
      </c>
      <c r="S40" s="22"/>
    </row>
    <row r="41" spans="1:19">
      <c r="A41" s="49" t="s">
        <v>71</v>
      </c>
      <c r="B41" s="42" t="s">
        <v>61</v>
      </c>
      <c r="C41" s="50">
        <v>44724.373500000002</v>
      </c>
      <c r="D41" s="48"/>
      <c r="E41" s="1">
        <f t="shared" si="8"/>
        <v>14644.038387367849</v>
      </c>
      <c r="F41" s="1">
        <f t="shared" si="9"/>
        <v>14644</v>
      </c>
      <c r="G41" s="1">
        <f t="shared" si="10"/>
        <v>1.3609804002044257E-2</v>
      </c>
      <c r="N41" s="1">
        <f t="shared" si="14"/>
        <v>1.3609804002044257E-2</v>
      </c>
      <c r="P41" s="1">
        <f t="shared" si="11"/>
        <v>1.419927476410953E-2</v>
      </c>
      <c r="Q41" s="39">
        <f t="shared" si="12"/>
        <v>29705.873500000002</v>
      </c>
      <c r="R41" s="1">
        <f t="shared" si="13"/>
        <v>3.4747577932981449E-7</v>
      </c>
      <c r="S41" s="22"/>
    </row>
    <row r="42" spans="1:19">
      <c r="A42" s="49" t="s">
        <v>71</v>
      </c>
      <c r="B42" s="42" t="s">
        <v>61</v>
      </c>
      <c r="C42" s="50">
        <v>44725.436600000001</v>
      </c>
      <c r="D42" s="48"/>
      <c r="E42" s="1">
        <f t="shared" si="8"/>
        <v>14647.036932443089</v>
      </c>
      <c r="F42" s="1">
        <f t="shared" si="9"/>
        <v>14647</v>
      </c>
      <c r="G42" s="1">
        <f t="shared" si="10"/>
        <v>1.3093977002426982E-2</v>
      </c>
      <c r="N42" s="1">
        <f t="shared" si="14"/>
        <v>1.3093977002426982E-2</v>
      </c>
      <c r="P42" s="1">
        <f t="shared" si="11"/>
        <v>1.4210535283442415E-2</v>
      </c>
      <c r="Q42" s="39">
        <f t="shared" si="12"/>
        <v>29706.936600000001</v>
      </c>
      <c r="R42" s="1">
        <f t="shared" si="13"/>
        <v>1.2467023949041393E-6</v>
      </c>
      <c r="S42" s="22"/>
    </row>
    <row r="43" spans="1:19">
      <c r="A43" s="49" t="s">
        <v>71</v>
      </c>
      <c r="B43" s="42" t="s">
        <v>61</v>
      </c>
      <c r="C43" s="50">
        <v>44730.400500000003</v>
      </c>
      <c r="D43" s="48"/>
      <c r="E43" s="1">
        <f t="shared" si="8"/>
        <v>14661.037946363698</v>
      </c>
      <c r="F43" s="1">
        <f t="shared" si="9"/>
        <v>14661</v>
      </c>
      <c r="G43" s="1">
        <f t="shared" si="10"/>
        <v>1.3453450999804772E-2</v>
      </c>
      <c r="N43" s="1">
        <f t="shared" si="14"/>
        <v>1.3453450999804772E-2</v>
      </c>
      <c r="P43" s="1">
        <f t="shared" si="11"/>
        <v>1.4263129903133154E-2</v>
      </c>
      <c r="Q43" s="39">
        <f t="shared" si="12"/>
        <v>29711.900500000003</v>
      </c>
      <c r="R43" s="1">
        <f t="shared" si="13"/>
        <v>6.5557992649505142E-7</v>
      </c>
      <c r="S43" s="22"/>
    </row>
    <row r="44" spans="1:19">
      <c r="A44" s="52" t="s">
        <v>104</v>
      </c>
      <c r="B44" s="53" t="s">
        <v>53</v>
      </c>
      <c r="C44" s="48">
        <v>50192.527800000003</v>
      </c>
      <c r="D44" s="48">
        <v>1E-3</v>
      </c>
      <c r="E44" s="1">
        <f t="shared" si="8"/>
        <v>30067.335487289631</v>
      </c>
      <c r="F44" s="22">
        <f t="shared" ref="F44:F55" si="15">ROUND(2*E44,0)/2-0.5</f>
        <v>30067</v>
      </c>
      <c r="G44" s="1">
        <f t="shared" si="10"/>
        <v>0.11894319700513734</v>
      </c>
      <c r="N44" s="1">
        <f t="shared" si="14"/>
        <v>0.11894319700513734</v>
      </c>
      <c r="O44" s="1">
        <f t="shared" ref="O44:O55" ca="1" si="16">+C$11+C$12*F44</f>
        <v>0.1074056271165271</v>
      </c>
      <c r="P44" s="1">
        <f t="shared" si="11"/>
        <v>0.11758515007032116</v>
      </c>
      <c r="Q44" s="39">
        <f t="shared" si="12"/>
        <v>35174.027800000003</v>
      </c>
      <c r="R44" s="1">
        <f t="shared" si="13"/>
        <v>1.8442914771635961E-6</v>
      </c>
      <c r="S44" s="22"/>
    </row>
    <row r="45" spans="1:19">
      <c r="A45" s="52" t="s">
        <v>104</v>
      </c>
      <c r="B45" s="53" t="s">
        <v>53</v>
      </c>
      <c r="C45" s="48">
        <v>50193.589399999997</v>
      </c>
      <c r="D45" s="48">
        <v>1E-3</v>
      </c>
      <c r="E45" s="1">
        <f t="shared" si="8"/>
        <v>30070.329801513933</v>
      </c>
      <c r="F45" s="22">
        <f t="shared" si="15"/>
        <v>30070</v>
      </c>
      <c r="G45" s="1">
        <f t="shared" si="10"/>
        <v>0.11692736999248154</v>
      </c>
      <c r="N45" s="1">
        <f t="shared" si="14"/>
        <v>0.11692736999248154</v>
      </c>
      <c r="O45" s="1">
        <f t="shared" ca="1" si="16"/>
        <v>0.10742213539018025</v>
      </c>
      <c r="P45" s="1">
        <f t="shared" si="11"/>
        <v>0.11761411313650846</v>
      </c>
      <c r="Q45" s="39">
        <f t="shared" si="12"/>
        <v>35175.089399999997</v>
      </c>
      <c r="R45" s="1">
        <f t="shared" si="13"/>
        <v>4.7161614586797751E-7</v>
      </c>
      <c r="S45" s="22"/>
    </row>
    <row r="46" spans="1:19">
      <c r="A46" s="52" t="s">
        <v>104</v>
      </c>
      <c r="B46" s="53"/>
      <c r="C46" s="48">
        <v>50194.479700000004</v>
      </c>
      <c r="D46" s="48">
        <v>1E-3</v>
      </c>
      <c r="E46" s="1">
        <f t="shared" si="8"/>
        <v>30072.840952563231</v>
      </c>
      <c r="F46" s="22">
        <f t="shared" si="15"/>
        <v>30072.5</v>
      </c>
      <c r="G46" s="1">
        <f t="shared" si="10"/>
        <v>0.12088084749848349</v>
      </c>
      <c r="N46" s="1">
        <f t="shared" si="14"/>
        <v>0.12088084749848349</v>
      </c>
      <c r="O46" s="1">
        <f t="shared" ca="1" si="16"/>
        <v>0.1074358922848912</v>
      </c>
      <c r="P46" s="1">
        <f t="shared" si="11"/>
        <v>0.11763825165537697</v>
      </c>
      <c r="Q46" s="39">
        <f t="shared" si="12"/>
        <v>35175.979700000004</v>
      </c>
      <c r="R46" s="1">
        <f t="shared" si="13"/>
        <v>1.0514427801731658E-5</v>
      </c>
      <c r="S46" s="22"/>
    </row>
    <row r="47" spans="1:19">
      <c r="A47" s="52" t="s">
        <v>104</v>
      </c>
      <c r="B47" s="53" t="s">
        <v>53</v>
      </c>
      <c r="C47" s="48">
        <v>50195.365100000003</v>
      </c>
      <c r="D47" s="48">
        <v>1E-3</v>
      </c>
      <c r="E47" s="1">
        <f t="shared" si="8"/>
        <v>30075.338282832832</v>
      </c>
      <c r="F47" s="22">
        <f t="shared" si="15"/>
        <v>30075</v>
      </c>
      <c r="G47" s="1">
        <f t="shared" si="10"/>
        <v>0.11993432499730261</v>
      </c>
      <c r="N47" s="1">
        <f t="shared" si="14"/>
        <v>0.11993432499730261</v>
      </c>
      <c r="O47" s="1">
        <f t="shared" ca="1" si="16"/>
        <v>0.10744964917960217</v>
      </c>
      <c r="P47" s="1">
        <f t="shared" si="11"/>
        <v>0.11766239256549918</v>
      </c>
      <c r="Q47" s="39">
        <f t="shared" si="12"/>
        <v>35176.865100000003</v>
      </c>
      <c r="R47" s="1">
        <f t="shared" si="13"/>
        <v>5.1616769746802502E-6</v>
      </c>
      <c r="S47" s="22"/>
    </row>
    <row r="48" spans="1:19">
      <c r="A48" s="52" t="s">
        <v>104</v>
      </c>
      <c r="B48" s="53"/>
      <c r="C48" s="48">
        <v>50195.541700000002</v>
      </c>
      <c r="D48" s="48">
        <v>1E-3</v>
      </c>
      <c r="E48" s="1">
        <f t="shared" si="8"/>
        <v>30075.836395014459</v>
      </c>
      <c r="F48" s="22">
        <f t="shared" si="15"/>
        <v>30075.5</v>
      </c>
      <c r="G48" s="1">
        <f t="shared" si="10"/>
        <v>0.11926502050482668</v>
      </c>
      <c r="N48" s="1">
        <f t="shared" si="14"/>
        <v>0.11926502050482668</v>
      </c>
      <c r="O48" s="1">
        <f t="shared" ca="1" si="16"/>
        <v>0.10745240055854435</v>
      </c>
      <c r="P48" s="1">
        <f t="shared" si="11"/>
        <v>0.11766722103447405</v>
      </c>
      <c r="Q48" s="39">
        <f t="shared" si="12"/>
        <v>35177.041700000002</v>
      </c>
      <c r="R48" s="1">
        <f t="shared" si="13"/>
        <v>2.5529631474591412E-6</v>
      </c>
      <c r="S48" s="22"/>
    </row>
    <row r="49" spans="1:20">
      <c r="A49" s="48" t="s">
        <v>109</v>
      </c>
      <c r="B49" s="47" t="s">
        <v>61</v>
      </c>
      <c r="C49" s="48">
        <v>51262.376839999997</v>
      </c>
      <c r="D49" s="48"/>
      <c r="E49" s="1">
        <f t="shared" si="8"/>
        <v>33084.916683925941</v>
      </c>
      <c r="F49" s="22">
        <f t="shared" si="15"/>
        <v>33084.5</v>
      </c>
      <c r="G49" s="1">
        <f t="shared" si="10"/>
        <v>0.14773053949465975</v>
      </c>
      <c r="I49" s="1">
        <f>G49</f>
        <v>0.14773053949465975</v>
      </c>
      <c r="O49" s="1">
        <f t="shared" ca="1" si="16"/>
        <v>0.124010199032657</v>
      </c>
      <c r="P49" s="1">
        <f t="shared" si="11"/>
        <v>0.14845728351812448</v>
      </c>
      <c r="Q49" s="39">
        <f t="shared" si="12"/>
        <v>36243.876839999997</v>
      </c>
      <c r="R49" s="1">
        <f t="shared" si="13"/>
        <v>5.2815687564170626E-7</v>
      </c>
      <c r="S49" s="44"/>
      <c r="T49" s="44" t="s">
        <v>333</v>
      </c>
    </row>
    <row r="50" spans="1:20">
      <c r="A50" s="48" t="s">
        <v>109</v>
      </c>
      <c r="B50" s="47" t="s">
        <v>53</v>
      </c>
      <c r="C50" s="48">
        <v>51262.553699999997</v>
      </c>
      <c r="D50" s="48"/>
      <c r="E50" s="1">
        <f t="shared" si="8"/>
        <v>33085.415529455058</v>
      </c>
      <c r="F50" s="22">
        <f t="shared" si="15"/>
        <v>33085</v>
      </c>
      <c r="G50" s="1">
        <f t="shared" si="10"/>
        <v>0.14732123499561567</v>
      </c>
      <c r="I50" s="1">
        <f>G50</f>
        <v>0.14732123499561567</v>
      </c>
      <c r="O50" s="1">
        <f t="shared" ca="1" si="16"/>
        <v>0.12401295041159918</v>
      </c>
      <c r="P50" s="1">
        <f t="shared" si="11"/>
        <v>0.14846268770534227</v>
      </c>
      <c r="Q50" s="39">
        <f t="shared" si="12"/>
        <v>36244.053699999997</v>
      </c>
      <c r="R50" s="1">
        <f t="shared" si="13"/>
        <v>1.3029142885421934E-6</v>
      </c>
      <c r="S50" s="44"/>
      <c r="T50" s="44" t="s">
        <v>333</v>
      </c>
    </row>
    <row r="51" spans="1:20">
      <c r="A51" s="48" t="s">
        <v>109</v>
      </c>
      <c r="B51" s="47" t="s">
        <v>53</v>
      </c>
      <c r="C51" s="48">
        <v>51265.390070000001</v>
      </c>
      <c r="D51" s="48"/>
      <c r="E51" s="1">
        <f t="shared" si="8"/>
        <v>33093.415701870712</v>
      </c>
      <c r="F51" s="22">
        <f t="shared" si="15"/>
        <v>33093</v>
      </c>
      <c r="G51" s="1">
        <f t="shared" si="10"/>
        <v>0.14738236300036078</v>
      </c>
      <c r="I51" s="1">
        <f>G51</f>
        <v>0.14738236300036078</v>
      </c>
      <c r="O51" s="1">
        <f t="shared" ca="1" si="16"/>
        <v>0.12405697247467426</v>
      </c>
      <c r="P51" s="1">
        <f t="shared" si="11"/>
        <v>0.14854916770924645</v>
      </c>
      <c r="Q51" s="39">
        <f t="shared" si="12"/>
        <v>36246.890070000001</v>
      </c>
      <c r="R51" s="1">
        <f t="shared" si="13"/>
        <v>1.3614332286777636E-6</v>
      </c>
      <c r="S51" s="44"/>
      <c r="T51" s="44" t="s">
        <v>333</v>
      </c>
    </row>
    <row r="52" spans="1:20">
      <c r="A52" s="48" t="s">
        <v>109</v>
      </c>
      <c r="B52" s="47" t="s">
        <v>61</v>
      </c>
      <c r="C52" s="48">
        <v>51265.567640000001</v>
      </c>
      <c r="D52" s="48"/>
      <c r="E52" s="1">
        <f t="shared" si="8"/>
        <v>33093.916550002599</v>
      </c>
      <c r="F52" s="22">
        <f t="shared" si="15"/>
        <v>33093.5</v>
      </c>
      <c r="G52" s="1">
        <f t="shared" si="10"/>
        <v>0.14768305850157049</v>
      </c>
      <c r="I52" s="1">
        <f>G52</f>
        <v>0.14768305850157049</v>
      </c>
      <c r="O52" s="1">
        <f t="shared" ca="1" si="16"/>
        <v>0.12405972385361647</v>
      </c>
      <c r="P52" s="1">
        <f t="shared" si="11"/>
        <v>0.14855457352251675</v>
      </c>
      <c r="Q52" s="39">
        <f t="shared" si="12"/>
        <v>36247.067640000001</v>
      </c>
      <c r="R52" s="1">
        <f t="shared" si="13"/>
        <v>7.5953843173496325E-7</v>
      </c>
      <c r="S52" s="44"/>
      <c r="T52" s="44" t="s">
        <v>333</v>
      </c>
    </row>
    <row r="53" spans="1:20">
      <c r="A53" s="48" t="s">
        <v>109</v>
      </c>
      <c r="B53" s="47" t="s">
        <v>61</v>
      </c>
      <c r="C53" s="48">
        <v>51531.478819999997</v>
      </c>
      <c r="D53" s="48"/>
      <c r="E53" s="1">
        <f t="shared" si="8"/>
        <v>33843.936923665191</v>
      </c>
      <c r="F53" s="22">
        <f t="shared" si="15"/>
        <v>33843.5</v>
      </c>
      <c r="G53" s="1">
        <f t="shared" si="10"/>
        <v>0.15490630849672016</v>
      </c>
      <c r="I53" s="1">
        <f>G53</f>
        <v>0.15490630849672016</v>
      </c>
      <c r="O53" s="1">
        <f t="shared" ca="1" si="16"/>
        <v>0.12818679226690477</v>
      </c>
      <c r="P53" s="1">
        <f t="shared" si="11"/>
        <v>0.15677097158242365</v>
      </c>
      <c r="Q53" s="39">
        <f t="shared" si="12"/>
        <v>36512.978819999997</v>
      </c>
      <c r="R53" s="1">
        <f t="shared" si="13"/>
        <v>3.4769684231852552E-6</v>
      </c>
      <c r="S53" s="44"/>
      <c r="T53" s="44" t="s">
        <v>333</v>
      </c>
    </row>
    <row r="54" spans="1:20">
      <c r="A54" s="156" t="s">
        <v>156</v>
      </c>
      <c r="B54" s="120" t="s">
        <v>61</v>
      </c>
      <c r="C54" s="37">
        <v>56354.4398</v>
      </c>
      <c r="D54" s="119">
        <v>4.0000000000000002E-4</v>
      </c>
      <c r="E54" s="1">
        <f t="shared" si="8"/>
        <v>47447.422855997043</v>
      </c>
      <c r="F54" s="22">
        <f t="shared" si="15"/>
        <v>47447</v>
      </c>
      <c r="G54" s="1">
        <f t="shared" si="10"/>
        <v>0.14991877700231271</v>
      </c>
      <c r="H54" s="1">
        <f>G54</f>
        <v>0.14991877700231271</v>
      </c>
      <c r="O54" s="1">
        <f t="shared" ca="1" si="16"/>
        <v>0.20304355914712785</v>
      </c>
      <c r="P54" s="1">
        <f t="shared" si="11"/>
        <v>0.3431528817885493</v>
      </c>
      <c r="Q54" s="39">
        <f t="shared" si="12"/>
        <v>41335.9398</v>
      </c>
      <c r="R54" s="1">
        <f t="shared" si="13"/>
        <v>3.7339419252538267E-2</v>
      </c>
      <c r="S54" s="22"/>
    </row>
    <row r="55" spans="1:20">
      <c r="A55" s="157" t="s">
        <v>160</v>
      </c>
      <c r="B55" s="36" t="s">
        <v>61</v>
      </c>
      <c r="C55" s="37">
        <v>56766.6086</v>
      </c>
      <c r="D55" s="37">
        <v>2.0000000000000001E-4</v>
      </c>
      <c r="E55" s="1">
        <f t="shared" si="8"/>
        <v>48609.972687064947</v>
      </c>
      <c r="F55" s="22">
        <f t="shared" si="15"/>
        <v>48609.5</v>
      </c>
      <c r="G55" s="1">
        <f t="shared" si="10"/>
        <v>0.16758581449539633</v>
      </c>
      <c r="N55" s="1">
        <f>G55</f>
        <v>0.16758581449539633</v>
      </c>
      <c r="O55" s="1">
        <f t="shared" ca="1" si="16"/>
        <v>0.20944051518772472</v>
      </c>
      <c r="P55" s="1">
        <f t="shared" si="11"/>
        <v>0.36236408523140801</v>
      </c>
      <c r="Q55" s="39">
        <f t="shared" si="12"/>
        <v>41748.1086</v>
      </c>
      <c r="R55" s="1">
        <f t="shared" si="13"/>
        <v>3.7938574750911058E-2</v>
      </c>
      <c r="S55" s="22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7"/>
  </sheetPr>
  <dimension ref="A1:AH63"/>
  <sheetViews>
    <sheetView workbookViewId="0">
      <selection activeCell="E13" sqref="E13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5" t="s">
        <v>371</v>
      </c>
      <c r="U2" s="1">
        <v>-40000</v>
      </c>
      <c r="V2" s="1">
        <f t="shared" ref="V2:V14" si="0">+D$11+D$12*U2+D$13*U2^2</f>
        <v>0.33347789004708955</v>
      </c>
      <c r="AG2" s="1">
        <v>0</v>
      </c>
      <c r="AH2" s="1">
        <v>5.9999999939464033E-4</v>
      </c>
    </row>
    <row r="3" spans="1:34">
      <c r="A3" s="1" t="s">
        <v>6</v>
      </c>
      <c r="C3" s="158" t="s">
        <v>372</v>
      </c>
      <c r="U3" s="1">
        <v>-35000</v>
      </c>
      <c r="V3" s="1">
        <f t="shared" si="0"/>
        <v>0.2613079335402389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0.19784214143597817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0.14308051373430736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9.7023050435226535E-2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5" t="s">
        <v>373</v>
      </c>
      <c r="U7" s="1">
        <v>-15000</v>
      </c>
      <c r="V7" s="1">
        <f t="shared" si="0"/>
        <v>5.9669751538735646E-2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0.354538609</v>
      </c>
      <c r="D8" s="15" t="s">
        <v>373</v>
      </c>
      <c r="U8" s="1">
        <v>-10000</v>
      </c>
      <c r="V8" s="1">
        <f t="shared" si="0"/>
        <v>3.1020617044834695E-2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1.1075646953523694E-2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-1.6515873519736042E-4</v>
      </c>
      <c r="AG10" s="1">
        <v>327</v>
      </c>
      <c r="AH10" s="1">
        <v>-2.5143002858385444E-5</v>
      </c>
    </row>
    <row r="11" spans="1:34">
      <c r="A11" s="1" t="s">
        <v>16</v>
      </c>
      <c r="C11" s="15" t="e">
        <f ca="1">INTERCEPT(INDIRECT(E9):G467,INDIRECT(D9):$F467)</f>
        <v>#DIV/0!</v>
      </c>
      <c r="D11" s="2">
        <f>+E11*F11</f>
        <v>-1.6515873519736042E-4</v>
      </c>
      <c r="E11" s="16">
        <v>-1.6515873519736043E-2</v>
      </c>
      <c r="F11" s="17">
        <v>0.01</v>
      </c>
      <c r="U11" s="1">
        <v>5000</v>
      </c>
      <c r="V11" s="1">
        <f t="shared" si="0"/>
        <v>-2.7018000213284692E-3</v>
      </c>
      <c r="AG11" s="1">
        <v>397.5</v>
      </c>
      <c r="AH11" s="1">
        <v>-8.9707749430090189E-4</v>
      </c>
    </row>
    <row r="12" spans="1:34">
      <c r="A12" s="1" t="s">
        <v>17</v>
      </c>
      <c r="C12" s="15" t="e">
        <f ca="1">SLOPE(INDIRECT(E9):G467,INDIRECT(D9):$F467)</f>
        <v>#DIV/0!</v>
      </c>
      <c r="D12" s="2">
        <f>+E12*F12</f>
        <v>-1.3777446974852163E-6</v>
      </c>
      <c r="E12" s="18">
        <v>-1.3777446974852163</v>
      </c>
      <c r="F12" s="17">
        <v>9.9999999999999995E-7</v>
      </c>
      <c r="U12" s="1">
        <v>10000</v>
      </c>
      <c r="V12" s="1">
        <f t="shared" si="0"/>
        <v>3.4657230951303693E-3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1.7408328805179892E-10</v>
      </c>
      <c r="E13" s="20">
        <v>1.7408328805179891</v>
      </c>
      <c r="F13" s="17">
        <v>1E-10</v>
      </c>
      <c r="U13" s="1">
        <v>15000</v>
      </c>
      <c r="V13" s="1">
        <f t="shared" si="0"/>
        <v>1.8337410614179154E-2</v>
      </c>
      <c r="AG13" s="1">
        <v>420</v>
      </c>
      <c r="AH13" s="1">
        <v>-4.1577999945729971E-4</v>
      </c>
    </row>
    <row r="14" spans="1:34">
      <c r="A14" s="1" t="s">
        <v>20</v>
      </c>
      <c r="C14" s="1" t="s">
        <v>334</v>
      </c>
      <c r="D14" s="1">
        <f>2*D13*365.244/C8</f>
        <v>3.586795618143312E-7</v>
      </c>
      <c r="E14" s="1">
        <f>SUM(R21:R444)</f>
        <v>4.3996873552445085E-3</v>
      </c>
      <c r="U14" s="1">
        <v>20000</v>
      </c>
      <c r="V14" s="1">
        <f t="shared" si="0"/>
        <v>4.1913262535817883E-2</v>
      </c>
      <c r="AG14" s="1">
        <v>3334.5</v>
      </c>
      <c r="AH14" s="1">
        <v>-3.6917104953317903E-3</v>
      </c>
    </row>
    <row r="15" spans="1:34">
      <c r="A15" s="6" t="s">
        <v>21</v>
      </c>
      <c r="C15" s="21" t="e">
        <f ca="1">(C7+C11)+(C8+C12)*INT(MAX(F21:F2978))</f>
        <v>#DIV/0!</v>
      </c>
      <c r="D15" s="22">
        <f>+C7+INT(MAX(F21:F1033))*C8+D11+D12*INT(MAX(F21:F3468))+D13*INT(MAX(F21:F3495)^2)</f>
        <v>44730.404100593856</v>
      </c>
      <c r="AG15" s="1">
        <v>3335</v>
      </c>
      <c r="AH15" s="1">
        <v>-3.9610150051885284E-3</v>
      </c>
    </row>
    <row r="16" spans="1:34">
      <c r="A16" s="6" t="s">
        <v>24</v>
      </c>
      <c r="C16" s="21" t="e">
        <f ca="1">+C8+C12</f>
        <v>#DIV/0!</v>
      </c>
      <c r="D16" s="25">
        <f>+C8+D12+2*D13*MAX(F21:F63)</f>
        <v>0.35454233572547478</v>
      </c>
      <c r="E16" s="146"/>
      <c r="F16" s="137"/>
      <c r="G16" s="146"/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COUNT(C21:C1636)</f>
        <v>43</v>
      </c>
      <c r="E17" s="13"/>
      <c r="F17" s="44">
        <v>0</v>
      </c>
      <c r="G17" s="44">
        <v>1.0464895273672947E-2</v>
      </c>
      <c r="AG17" s="1">
        <v>3343.5</v>
      </c>
      <c r="AH17" s="1">
        <v>-1.2391915006446652E-3</v>
      </c>
    </row>
    <row r="18" spans="1:34">
      <c r="A18" s="6" t="s">
        <v>262</v>
      </c>
      <c r="C18" s="121" t="e">
        <f ca="1">+C15</f>
        <v>#DIV/0!</v>
      </c>
      <c r="D18" s="122" t="e">
        <f ca="1">C16</f>
        <v>#DIV/0!</v>
      </c>
      <c r="E18" s="12" t="s">
        <v>14</v>
      </c>
      <c r="F18" s="35">
        <v>0.5</v>
      </c>
      <c r="G18" s="35">
        <v>1.048771585623447E-2</v>
      </c>
      <c r="AG18" s="1">
        <v>3346</v>
      </c>
      <c r="AH18" s="1">
        <v>-3.0857140009175055E-3</v>
      </c>
    </row>
    <row r="19" spans="1:34">
      <c r="A19" s="6" t="s">
        <v>263</v>
      </c>
      <c r="C19" s="123">
        <f>D15</f>
        <v>44730.404100593856</v>
      </c>
      <c r="D19" s="124">
        <f>+D16</f>
        <v>0.35454233572547478</v>
      </c>
      <c r="E19" s="15" t="s">
        <v>264</v>
      </c>
      <c r="R19" s="1">
        <f>COUNT(R21:R75)</f>
        <v>41</v>
      </c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>
        <v>2</v>
      </c>
      <c r="C21" s="159">
        <v>27283.442999999999</v>
      </c>
      <c r="D21" s="128" t="s">
        <v>55</v>
      </c>
      <c r="E21" s="129">
        <f t="shared" ref="E21:E63" si="1">+(C21-C$7)/C$8</f>
        <v>-34549.279511614492</v>
      </c>
      <c r="F21" s="160">
        <f>ROUND(2*E21,0)/2-F18</f>
        <v>-34550</v>
      </c>
      <c r="G21" s="1">
        <f t="shared" ref="G21:G49" si="2">+C21-(C$7+F21*C$8)</f>
        <v>0.25544095000077505</v>
      </c>
      <c r="H21" s="1">
        <f>G21</f>
        <v>0.25544095000077505</v>
      </c>
      <c r="P21" s="1">
        <f t="shared" ref="P21:P63" si="3">+D$11+D$12*F21+D$13*F21^2</f>
        <v>0.25523957671856934</v>
      </c>
      <c r="Q21" s="39">
        <f t="shared" ref="Q21:Q63" si="4">+C21-15018.5</f>
        <v>12264.942999999999</v>
      </c>
      <c r="R21" s="1">
        <f t="shared" ref="R21:R49" si="5">+(P21-G21)^2</f>
        <v>4.0551198786299686E-8</v>
      </c>
      <c r="S21" s="22"/>
    </row>
    <row r="22" spans="1:34">
      <c r="A22" s="125" t="s">
        <v>56</v>
      </c>
      <c r="B22" s="126">
        <v>2</v>
      </c>
      <c r="C22" s="159">
        <v>27360.375</v>
      </c>
      <c r="D22" s="128" t="s">
        <v>55</v>
      </c>
      <c r="E22" s="131">
        <f t="shared" si="1"/>
        <v>-34332.287629638668</v>
      </c>
      <c r="F22" s="160">
        <f>ROUND(2*E22,0)/2-F18</f>
        <v>-34333</v>
      </c>
      <c r="G22" s="1">
        <f t="shared" si="2"/>
        <v>0.25256279699897277</v>
      </c>
      <c r="H22" s="1">
        <f>G22</f>
        <v>0.25256279699897277</v>
      </c>
      <c r="P22" s="1">
        <f t="shared" si="3"/>
        <v>0.25233847684781585</v>
      </c>
      <c r="Q22" s="39">
        <f t="shared" si="4"/>
        <v>12341.875</v>
      </c>
      <c r="R22" s="1">
        <f t="shared" si="5"/>
        <v>5.031953021506361E-8</v>
      </c>
      <c r="S22" s="22"/>
    </row>
    <row r="23" spans="1:34">
      <c r="A23" s="125" t="s">
        <v>58</v>
      </c>
      <c r="B23" s="126">
        <v>2</v>
      </c>
      <c r="C23" s="159">
        <v>38112.392999999996</v>
      </c>
      <c r="D23" s="128" t="s">
        <v>26</v>
      </c>
      <c r="E23" s="132">
        <f t="shared" si="1"/>
        <v>-4005.4974661448077</v>
      </c>
      <c r="F23" s="57">
        <f t="shared" ref="F23:F49" si="6">ROUND(2*E23,0)/2</f>
        <v>-4005.5</v>
      </c>
      <c r="G23" s="1">
        <f t="shared" si="2"/>
        <v>8.9834949176292866E-4</v>
      </c>
      <c r="H23" s="1">
        <f>G23</f>
        <v>8.9834949176292866E-4</v>
      </c>
      <c r="P23" s="1">
        <f t="shared" si="3"/>
        <v>8.1463951901021986E-3</v>
      </c>
      <c r="Q23" s="39">
        <f t="shared" si="4"/>
        <v>23093.892999999996</v>
      </c>
      <c r="R23" s="1">
        <f t="shared" si="5"/>
        <v>5.2534166445214398E-5</v>
      </c>
      <c r="S23" s="22"/>
    </row>
    <row r="24" spans="1:34">
      <c r="A24" s="125" t="s">
        <v>58</v>
      </c>
      <c r="B24" s="126"/>
      <c r="C24" s="159">
        <v>38112.391000000003</v>
      </c>
      <c r="D24" s="128"/>
      <c r="E24" s="132"/>
      <c r="F24" s="57"/>
      <c r="Q24" s="39">
        <f t="shared" si="4"/>
        <v>23093.891000000003</v>
      </c>
      <c r="S24" s="22"/>
    </row>
    <row r="25" spans="1:34">
      <c r="A25" s="125" t="s">
        <v>58</v>
      </c>
      <c r="B25" s="126"/>
      <c r="C25" s="159">
        <v>38112.391000000003</v>
      </c>
      <c r="D25" s="128"/>
      <c r="E25" s="132"/>
      <c r="F25" s="57"/>
      <c r="Q25" s="39">
        <f t="shared" si="4"/>
        <v>23093.891000000003</v>
      </c>
      <c r="S25" s="22"/>
    </row>
    <row r="26" spans="1:34">
      <c r="A26" s="125" t="s">
        <v>274</v>
      </c>
      <c r="B26" s="126">
        <v>1</v>
      </c>
      <c r="C26" s="161">
        <v>39532.497100000001</v>
      </c>
      <c r="D26" s="128" t="s">
        <v>275</v>
      </c>
      <c r="E26" s="132">
        <f t="shared" si="1"/>
        <v>1.6923403662212719E-3</v>
      </c>
      <c r="F26" s="57">
        <f t="shared" si="6"/>
        <v>0</v>
      </c>
      <c r="G26" s="1">
        <f t="shared" si="2"/>
        <v>5.9999999939464033E-4</v>
      </c>
      <c r="I26" s="1">
        <f>G26</f>
        <v>5.9999999939464033E-4</v>
      </c>
      <c r="P26" s="1">
        <f t="shared" si="3"/>
        <v>-1.6515873519736042E-4</v>
      </c>
      <c r="Q26" s="39">
        <f t="shared" si="4"/>
        <v>24513.997100000001</v>
      </c>
      <c r="R26" s="1">
        <f t="shared" si="5"/>
        <v>5.8546788912243187E-7</v>
      </c>
      <c r="S26" s="22"/>
      <c r="AG26" s="1">
        <v>8269.5</v>
      </c>
      <c r="AH26" s="1">
        <v>-1.2527125501947012E-2</v>
      </c>
    </row>
    <row r="27" spans="1:34">
      <c r="A27" s="125" t="s">
        <v>276</v>
      </c>
      <c r="B27" s="126">
        <v>2</v>
      </c>
      <c r="C27" s="161">
        <v>39532.672700000003</v>
      </c>
      <c r="D27" s="128" t="s">
        <v>58</v>
      </c>
      <c r="E27" s="132">
        <f t="shared" si="1"/>
        <v>0.49698395471986428</v>
      </c>
      <c r="F27" s="57">
        <f t="shared" si="6"/>
        <v>0.5</v>
      </c>
      <c r="G27" s="1">
        <f t="shared" si="2"/>
        <v>-1.0693044969229959E-3</v>
      </c>
      <c r="I27" s="1">
        <f>G27</f>
        <v>-1.0693044969229959E-3</v>
      </c>
      <c r="P27" s="1">
        <f t="shared" si="3"/>
        <v>-1.6584756402528102E-4</v>
      </c>
      <c r="Q27" s="39">
        <f t="shared" si="4"/>
        <v>24514.172700000003</v>
      </c>
      <c r="R27" s="1">
        <f t="shared" si="5"/>
        <v>8.1623442960094613E-7</v>
      </c>
      <c r="S27" s="22"/>
      <c r="AG27" s="1">
        <v>8563</v>
      </c>
      <c r="AH27" s="1">
        <v>-1.6088670017779805E-3</v>
      </c>
    </row>
    <row r="28" spans="1:34">
      <c r="A28" s="125" t="s">
        <v>62</v>
      </c>
      <c r="B28" s="126">
        <v>1</v>
      </c>
      <c r="C28" s="159">
        <v>39533.572</v>
      </c>
      <c r="D28" s="128" t="s">
        <v>63</v>
      </c>
      <c r="E28" s="132">
        <f t="shared" si="1"/>
        <v>3.0335201095094568</v>
      </c>
      <c r="F28" s="57">
        <f t="shared" si="6"/>
        <v>3</v>
      </c>
      <c r="G28" s="1">
        <f t="shared" si="2"/>
        <v>1.1884172999998555E-2</v>
      </c>
      <c r="J28" s="1">
        <f>G28</f>
        <v>1.1884172999998555E-2</v>
      </c>
      <c r="P28" s="1">
        <f t="shared" si="3"/>
        <v>-1.6929040254022359E-4</v>
      </c>
      <c r="Q28" s="39">
        <f t="shared" si="4"/>
        <v>24515.072</v>
      </c>
      <c r="R28" s="1">
        <f t="shared" si="5"/>
        <v>1.4528597999634172E-4</v>
      </c>
      <c r="S28" s="22"/>
      <c r="AG28" s="1">
        <v>10189</v>
      </c>
      <c r="AH28" s="1">
        <v>-2.0387101001688279E-2</v>
      </c>
    </row>
    <row r="29" spans="1:34">
      <c r="A29" s="125" t="s">
        <v>276</v>
      </c>
      <c r="B29" s="126">
        <v>1</v>
      </c>
      <c r="C29" s="161">
        <v>39561.568500000001</v>
      </c>
      <c r="D29" s="128" t="s">
        <v>275</v>
      </c>
      <c r="E29" s="132">
        <f t="shared" si="1"/>
        <v>81.999531960707031</v>
      </c>
      <c r="F29" s="57">
        <f t="shared" si="6"/>
        <v>82</v>
      </c>
      <c r="G29" s="1">
        <f t="shared" si="2"/>
        <v>-1.659379995544441E-4</v>
      </c>
      <c r="I29" s="1">
        <f>G29</f>
        <v>-1.659379995544441E-4</v>
      </c>
      <c r="P29" s="1">
        <f t="shared" si="3"/>
        <v>-2.7696326436228789E-4</v>
      </c>
      <c r="Q29" s="39">
        <f t="shared" si="4"/>
        <v>24543.068500000001</v>
      </c>
      <c r="R29" s="1">
        <f t="shared" si="5"/>
        <v>1.2326609425651837E-8</v>
      </c>
      <c r="S29" s="22"/>
    </row>
    <row r="30" spans="1:34">
      <c r="A30" s="125" t="s">
        <v>276</v>
      </c>
      <c r="B30" s="126">
        <v>2</v>
      </c>
      <c r="C30" s="161">
        <v>39562.4545</v>
      </c>
      <c r="D30" s="128" t="s">
        <v>275</v>
      </c>
      <c r="E30" s="132">
        <f t="shared" si="1"/>
        <v>84.498554570677854</v>
      </c>
      <c r="F30" s="57">
        <f t="shared" si="6"/>
        <v>84.5</v>
      </c>
      <c r="G30" s="1">
        <f t="shared" si="2"/>
        <v>-5.1246050134068355E-4</v>
      </c>
      <c r="I30" s="1">
        <f>G30</f>
        <v>-5.1246050134068355E-4</v>
      </c>
      <c r="P30" s="1">
        <f t="shared" si="3"/>
        <v>-2.8033516393734931E-4</v>
      </c>
      <c r="Q30" s="39">
        <f t="shared" si="4"/>
        <v>24543.9545</v>
      </c>
      <c r="R30" s="1">
        <f t="shared" si="5"/>
        <v>5.3882172264611764E-8</v>
      </c>
      <c r="S30" s="22"/>
      <c r="AG30" s="1">
        <v>10248</v>
      </c>
      <c r="AH30" s="1">
        <v>-1.650320045882836E-4</v>
      </c>
    </row>
    <row r="31" spans="1:34">
      <c r="A31" s="125" t="s">
        <v>276</v>
      </c>
      <c r="B31" s="126">
        <v>2</v>
      </c>
      <c r="C31" s="161">
        <v>39563.517899999999</v>
      </c>
      <c r="D31" s="128" t="s">
        <v>275</v>
      </c>
      <c r="E31" s="132">
        <f t="shared" si="1"/>
        <v>87.49794581610098</v>
      </c>
      <c r="F31" s="57">
        <f t="shared" si="6"/>
        <v>87.5</v>
      </c>
      <c r="G31" s="1">
        <f t="shared" si="2"/>
        <v>-7.2828750126063824E-4</v>
      </c>
      <c r="I31" s="1">
        <f>G31</f>
        <v>-7.2828750126063824E-4</v>
      </c>
      <c r="P31" s="1">
        <f t="shared" si="3"/>
        <v>-2.8437857105317025E-4</v>
      </c>
      <c r="Q31" s="39">
        <f t="shared" si="4"/>
        <v>24545.017899999999</v>
      </c>
      <c r="R31" s="1">
        <f t="shared" si="5"/>
        <v>1.9705513831793867E-7</v>
      </c>
      <c r="S31" s="22"/>
      <c r="AG31" s="1">
        <v>10248</v>
      </c>
      <c r="AH31" s="1">
        <v>5.8349679966340773E-3</v>
      </c>
    </row>
    <row r="32" spans="1:34">
      <c r="A32" s="125" t="s">
        <v>276</v>
      </c>
      <c r="B32" s="126">
        <v>1</v>
      </c>
      <c r="C32" s="161">
        <v>39566.532800000001</v>
      </c>
      <c r="D32" s="128" t="s">
        <v>275</v>
      </c>
      <c r="E32" s="132">
        <f t="shared" si="1"/>
        <v>96.001674108220342</v>
      </c>
      <c r="F32" s="57">
        <f t="shared" si="6"/>
        <v>96</v>
      </c>
      <c r="G32" s="1">
        <f t="shared" si="2"/>
        <v>5.935360022704117E-4</v>
      </c>
      <c r="I32" s="1">
        <f>G32</f>
        <v>5.935360022704117E-4</v>
      </c>
      <c r="P32" s="1">
        <f t="shared" si="3"/>
        <v>-2.9581787457325581E-4</v>
      </c>
      <c r="Q32" s="39">
        <f t="shared" si="4"/>
        <v>24548.032800000001</v>
      </c>
      <c r="R32" s="1">
        <f t="shared" si="5"/>
        <v>7.9095031825686127E-7</v>
      </c>
      <c r="S32" s="22"/>
      <c r="AG32" s="1">
        <v>10276.5</v>
      </c>
      <c r="AH32" s="1">
        <v>-5.1538850675569847E-4</v>
      </c>
    </row>
    <row r="33" spans="1:34">
      <c r="A33" s="125" t="s">
        <v>62</v>
      </c>
      <c r="B33" s="126">
        <v>1</v>
      </c>
      <c r="C33" s="159">
        <v>39593.461000000003</v>
      </c>
      <c r="D33" s="128" t="s">
        <v>63</v>
      </c>
      <c r="E33" s="132">
        <f t="shared" si="1"/>
        <v>171.95447393432363</v>
      </c>
      <c r="F33" s="57">
        <f t="shared" si="6"/>
        <v>172</v>
      </c>
      <c r="G33" s="1">
        <f t="shared" si="2"/>
        <v>-1.61407479972695E-2</v>
      </c>
      <c r="J33" s="1">
        <f>G33</f>
        <v>-1.61407479972695E-2</v>
      </c>
      <c r="P33" s="1">
        <f t="shared" si="3"/>
        <v>-3.969807431710932E-4</v>
      </c>
      <c r="Q33" s="39">
        <f t="shared" si="4"/>
        <v>24574.961000000003</v>
      </c>
      <c r="R33" s="1">
        <f t="shared" si="5"/>
        <v>2.4786620735122133E-4</v>
      </c>
      <c r="S33" s="22"/>
      <c r="AG33" s="1">
        <v>10302</v>
      </c>
      <c r="AH33" s="1">
        <v>-1.2499180011218414E-3</v>
      </c>
    </row>
    <row r="34" spans="1:34">
      <c r="A34" s="125" t="s">
        <v>276</v>
      </c>
      <c r="B34" s="126">
        <v>1</v>
      </c>
      <c r="C34" s="161">
        <v>39614.395499999999</v>
      </c>
      <c r="D34" s="128" t="s">
        <v>275</v>
      </c>
      <c r="E34" s="132">
        <f t="shared" si="1"/>
        <v>231.00163965498498</v>
      </c>
      <c r="F34" s="57">
        <f t="shared" si="6"/>
        <v>231</v>
      </c>
      <c r="G34" s="1">
        <f t="shared" si="2"/>
        <v>5.8132100093644112E-4</v>
      </c>
      <c r="I34" s="1">
        <f>G34</f>
        <v>5.8132100093644112E-4</v>
      </c>
      <c r="P34" s="1">
        <f t="shared" si="3"/>
        <v>-4.7412850198271336E-4</v>
      </c>
      <c r="Q34" s="39">
        <f t="shared" si="4"/>
        <v>24595.895499999999</v>
      </c>
      <c r="R34" s="1">
        <f t="shared" si="5"/>
        <v>1.1139736532122903E-6</v>
      </c>
      <c r="S34" s="22"/>
    </row>
    <row r="35" spans="1:34">
      <c r="A35" s="125" t="s">
        <v>276</v>
      </c>
      <c r="B35" s="126">
        <v>1</v>
      </c>
      <c r="C35" s="161">
        <v>39643.467299999997</v>
      </c>
      <c r="D35" s="128" t="s">
        <v>275</v>
      </c>
      <c r="E35" s="132">
        <f t="shared" si="1"/>
        <v>313.00060750222974</v>
      </c>
      <c r="F35" s="57">
        <f t="shared" si="6"/>
        <v>313</v>
      </c>
      <c r="G35" s="1">
        <f t="shared" si="2"/>
        <v>2.1538299188250676E-4</v>
      </c>
      <c r="I35" s="1">
        <f>G35</f>
        <v>2.1538299188250676E-4</v>
      </c>
      <c r="P35" s="1">
        <f t="shared" si="3"/>
        <v>-5.7933805986308648E-4</v>
      </c>
      <c r="Q35" s="39">
        <f t="shared" si="4"/>
        <v>24624.967299999997</v>
      </c>
      <c r="R35" s="1">
        <f t="shared" si="5"/>
        <v>6.3158155008762186E-7</v>
      </c>
      <c r="S35" s="22"/>
      <c r="AG35" s="1">
        <v>10304.5</v>
      </c>
      <c r="AH35" s="1">
        <v>3.4035595017485321E-3</v>
      </c>
    </row>
    <row r="36" spans="1:34">
      <c r="A36" s="125" t="s">
        <v>276</v>
      </c>
      <c r="B36" s="126">
        <v>1</v>
      </c>
      <c r="C36" s="161">
        <v>39648.4306</v>
      </c>
      <c r="D36" s="128" t="s">
        <v>275</v>
      </c>
      <c r="E36" s="132">
        <f t="shared" si="1"/>
        <v>326.99992908247287</v>
      </c>
      <c r="F36" s="57">
        <f t="shared" si="6"/>
        <v>327</v>
      </c>
      <c r="G36" s="1">
        <f t="shared" si="2"/>
        <v>-2.5143002858385444E-5</v>
      </c>
      <c r="I36" s="1">
        <f>G36</f>
        <v>-2.5143002858385444E-5</v>
      </c>
      <c r="P36" s="1">
        <f t="shared" si="3"/>
        <v>-5.970666993669354E-4</v>
      </c>
      <c r="Q36" s="39">
        <f t="shared" si="4"/>
        <v>24629.9306</v>
      </c>
      <c r="R36" s="1">
        <f t="shared" si="5"/>
        <v>3.2709671462800394E-7</v>
      </c>
      <c r="S36" s="22"/>
      <c r="AG36" s="1">
        <v>10546.5</v>
      </c>
      <c r="AH36" s="1">
        <v>1.7060181497072335E-2</v>
      </c>
    </row>
    <row r="37" spans="1:34">
      <c r="A37" s="125" t="s">
        <v>62</v>
      </c>
      <c r="B37" s="126">
        <v>1</v>
      </c>
      <c r="C37" s="159">
        <v>39648.442000000003</v>
      </c>
      <c r="D37" s="128" t="s">
        <v>63</v>
      </c>
      <c r="E37" s="132">
        <f t="shared" si="1"/>
        <v>327.03208354947213</v>
      </c>
      <c r="F37" s="57">
        <f t="shared" si="6"/>
        <v>327</v>
      </c>
      <c r="G37" s="1">
        <f t="shared" si="2"/>
        <v>1.1374857000191696E-2</v>
      </c>
      <c r="J37" s="1">
        <f>G37</f>
        <v>1.1374857000191696E-2</v>
      </c>
      <c r="P37" s="1">
        <f t="shared" si="3"/>
        <v>-5.970666993669354E-4</v>
      </c>
      <c r="Q37" s="39">
        <f t="shared" si="4"/>
        <v>24629.942000000003</v>
      </c>
      <c r="R37" s="1">
        <f t="shared" si="5"/>
        <v>1.4332695706805365E-4</v>
      </c>
      <c r="S37" s="22"/>
      <c r="AG37" s="1">
        <v>10605</v>
      </c>
      <c r="AH37" s="1">
        <v>1.8551554996520281E-2</v>
      </c>
    </row>
    <row r="38" spans="1:34">
      <c r="A38" s="125" t="s">
        <v>62</v>
      </c>
      <c r="B38" s="126">
        <v>2</v>
      </c>
      <c r="C38" s="159">
        <v>39651.447</v>
      </c>
      <c r="D38" s="128" t="s">
        <v>63</v>
      </c>
      <c r="E38" s="132">
        <f t="shared" si="1"/>
        <v>335.50788822550777</v>
      </c>
      <c r="F38" s="57">
        <f t="shared" si="6"/>
        <v>335.5</v>
      </c>
      <c r="G38" s="1">
        <f t="shared" si="2"/>
        <v>2.7966804991592653E-3</v>
      </c>
      <c r="J38" s="1">
        <f>G38</f>
        <v>2.7966804991592653E-3</v>
      </c>
      <c r="P38" s="1">
        <f t="shared" si="3"/>
        <v>-6.0779722277971805E-4</v>
      </c>
      <c r="Q38" s="39">
        <f t="shared" si="4"/>
        <v>24632.947</v>
      </c>
      <c r="R38" s="1">
        <f t="shared" si="5"/>
        <v>1.159046855917885E-5</v>
      </c>
      <c r="S38" s="22"/>
    </row>
    <row r="39" spans="1:34">
      <c r="A39" s="125" t="s">
        <v>276</v>
      </c>
      <c r="B39" s="126">
        <v>2</v>
      </c>
      <c r="C39" s="161">
        <v>39673.424700000003</v>
      </c>
      <c r="D39" s="128" t="s">
        <v>275</v>
      </c>
      <c r="E39" s="134">
        <f t="shared" si="1"/>
        <v>397.49746973256191</v>
      </c>
      <c r="F39" s="57">
        <f t="shared" si="6"/>
        <v>397.5</v>
      </c>
      <c r="G39" s="1">
        <f t="shared" si="2"/>
        <v>-8.9707749430090189E-4</v>
      </c>
      <c r="I39" s="1">
        <f>G39</f>
        <v>-8.9707749430090189E-4</v>
      </c>
      <c r="P39" s="1">
        <f t="shared" si="3"/>
        <v>-6.8530600491499929E-4</v>
      </c>
      <c r="Q39" s="39">
        <f t="shared" si="4"/>
        <v>24654.924700000003</v>
      </c>
      <c r="R39" s="1">
        <f t="shared" si="5"/>
        <v>4.484716371672346E-8</v>
      </c>
      <c r="S39" s="22"/>
    </row>
    <row r="40" spans="1:34">
      <c r="A40" s="125" t="s">
        <v>276</v>
      </c>
      <c r="B40" s="126">
        <v>1</v>
      </c>
      <c r="C40" s="161">
        <v>39676.440699999999</v>
      </c>
      <c r="D40" s="128" t="s">
        <v>275</v>
      </c>
      <c r="E40" s="132">
        <f t="shared" si="1"/>
        <v>406.00430064867231</v>
      </c>
      <c r="F40" s="57">
        <f t="shared" si="6"/>
        <v>406</v>
      </c>
      <c r="G40" s="57">
        <f t="shared" si="2"/>
        <v>1.524745995993726E-3</v>
      </c>
      <c r="I40" s="1">
        <f>G40</f>
        <v>1.524745995993726E-3</v>
      </c>
      <c r="P40" s="1">
        <f t="shared" si="3"/>
        <v>-6.9582788950705188E-4</v>
      </c>
      <c r="Q40" s="39">
        <f t="shared" si="4"/>
        <v>24657.940699999999</v>
      </c>
      <c r="R40" s="1">
        <f t="shared" si="5"/>
        <v>4.9309483809680208E-6</v>
      </c>
      <c r="S40" s="22"/>
      <c r="AG40" s="1">
        <v>10661.5</v>
      </c>
      <c r="AH40" s="1">
        <v>1.3120146504661534E-2</v>
      </c>
    </row>
    <row r="41" spans="1:34">
      <c r="A41" s="125" t="s">
        <v>276</v>
      </c>
      <c r="B41" s="126">
        <v>1</v>
      </c>
      <c r="C41" s="161">
        <v>39681.402300000002</v>
      </c>
      <c r="D41" s="128" t="s">
        <v>275</v>
      </c>
      <c r="E41" s="132">
        <f t="shared" si="1"/>
        <v>419.99882726453762</v>
      </c>
      <c r="F41" s="57">
        <f t="shared" si="6"/>
        <v>420</v>
      </c>
      <c r="G41" s="57">
        <f t="shared" si="2"/>
        <v>-4.1577999945729971E-4</v>
      </c>
      <c r="I41" s="1">
        <f>G41</f>
        <v>-4.1577999945729971E-4</v>
      </c>
      <c r="P41" s="1">
        <f t="shared" si="3"/>
        <v>-7.1310321612881394E-4</v>
      </c>
      <c r="Q41" s="39">
        <f t="shared" si="4"/>
        <v>24662.902300000002</v>
      </c>
      <c r="R41" s="1">
        <f t="shared" si="5"/>
        <v>8.840109517189619E-8</v>
      </c>
      <c r="S41" s="22"/>
      <c r="AG41" s="1">
        <v>11438</v>
      </c>
      <c r="AH41" s="1">
        <v>1.2890258003608324E-2</v>
      </c>
    </row>
    <row r="42" spans="1:34">
      <c r="A42" s="125" t="s">
        <v>62</v>
      </c>
      <c r="B42" s="126">
        <v>2</v>
      </c>
      <c r="C42" s="159">
        <v>39701.400999999998</v>
      </c>
      <c r="D42" s="128" t="s">
        <v>63</v>
      </c>
      <c r="E42" s="132">
        <f t="shared" si="1"/>
        <v>476.40650612468812</v>
      </c>
      <c r="F42" s="57">
        <f t="shared" si="6"/>
        <v>476.5</v>
      </c>
      <c r="G42" s="57">
        <f t="shared" si="2"/>
        <v>-3.3147188500151969E-2</v>
      </c>
      <c r="J42" s="1">
        <f t="shared" ref="J42:J49" si="7">G42</f>
        <v>-3.3147188500151969E-2</v>
      </c>
      <c r="P42" s="1">
        <f t="shared" si="3"/>
        <v>-7.8212808130950697E-4</v>
      </c>
      <c r="Q42" s="39">
        <f t="shared" si="4"/>
        <v>24682.900999999998</v>
      </c>
      <c r="R42" s="1">
        <f t="shared" si="5"/>
        <v>1.0474971359153229E-3</v>
      </c>
      <c r="S42" s="22"/>
      <c r="AG42" s="1">
        <v>11604.5</v>
      </c>
      <c r="AH42" s="1">
        <v>3.2118594972416759E-3</v>
      </c>
    </row>
    <row r="43" spans="1:34">
      <c r="A43" s="125" t="s">
        <v>62</v>
      </c>
      <c r="B43" s="126">
        <v>2</v>
      </c>
      <c r="C43" s="159">
        <v>39711.364999999998</v>
      </c>
      <c r="D43" s="128" t="s">
        <v>63</v>
      </c>
      <c r="E43" s="132">
        <f t="shared" si="1"/>
        <v>504.51063850142441</v>
      </c>
      <c r="F43" s="57">
        <f t="shared" si="6"/>
        <v>504.5</v>
      </c>
      <c r="G43" s="57">
        <f t="shared" si="2"/>
        <v>3.7717594968853518E-3</v>
      </c>
      <c r="J43" s="1">
        <f t="shared" si="7"/>
        <v>3.7717594968853518E-3</v>
      </c>
      <c r="P43" s="1">
        <f t="shared" si="3"/>
        <v>-8.1592321308288616E-4</v>
      </c>
      <c r="Q43" s="39">
        <f t="shared" si="4"/>
        <v>24692.864999999998</v>
      </c>
      <c r="R43" s="1">
        <f t="shared" si="5"/>
        <v>2.1046832647341515E-5</v>
      </c>
      <c r="S43" s="22"/>
    </row>
    <row r="44" spans="1:34">
      <c r="A44" s="125" t="s">
        <v>62</v>
      </c>
      <c r="B44" s="126">
        <v>2</v>
      </c>
      <c r="C44" s="159">
        <v>39760.286</v>
      </c>
      <c r="D44" s="128" t="s">
        <v>63</v>
      </c>
      <c r="E44" s="132">
        <f t="shared" si="1"/>
        <v>642.49561040049923</v>
      </c>
      <c r="F44" s="57">
        <f t="shared" si="6"/>
        <v>642.5</v>
      </c>
      <c r="G44" s="57">
        <f t="shared" si="2"/>
        <v>-1.5562824992230162E-3</v>
      </c>
      <c r="J44" s="1">
        <f t="shared" si="7"/>
        <v>-1.5562824992230162E-3</v>
      </c>
      <c r="P44" s="1">
        <f t="shared" si="3"/>
        <v>-9.7849703400327876E-4</v>
      </c>
      <c r="Q44" s="39">
        <f t="shared" si="4"/>
        <v>24741.786</v>
      </c>
      <c r="R44" s="1">
        <f t="shared" si="5"/>
        <v>3.3383604381918846E-7</v>
      </c>
      <c r="S44" s="22"/>
    </row>
    <row r="45" spans="1:34">
      <c r="A45" s="125" t="s">
        <v>62</v>
      </c>
      <c r="B45" s="126">
        <v>1</v>
      </c>
      <c r="C45" s="159">
        <v>39944.455000000002</v>
      </c>
      <c r="D45" s="128" t="s">
        <v>63</v>
      </c>
      <c r="E45" s="44">
        <f t="shared" si="1"/>
        <v>1161.9566657689477</v>
      </c>
      <c r="F45" s="57">
        <f t="shared" si="6"/>
        <v>1162</v>
      </c>
      <c r="G45" s="1">
        <f t="shared" si="2"/>
        <v>-1.5363657999841962E-2</v>
      </c>
      <c r="J45" s="1">
        <f t="shared" si="7"/>
        <v>-1.5363657999841962E-2</v>
      </c>
      <c r="P45" s="1">
        <f t="shared" si="3"/>
        <v>-1.5310431584829684E-3</v>
      </c>
      <c r="Q45" s="39">
        <f t="shared" si="4"/>
        <v>24925.955000000002</v>
      </c>
      <c r="R45" s="1">
        <f t="shared" si="5"/>
        <v>1.9134123334938507E-4</v>
      </c>
      <c r="S45" s="22"/>
    </row>
    <row r="46" spans="1:34">
      <c r="A46" s="125" t="s">
        <v>62</v>
      </c>
      <c r="B46" s="126">
        <v>2</v>
      </c>
      <c r="C46" s="159">
        <v>39969.468999999997</v>
      </c>
      <c r="D46" s="128" t="s">
        <v>63</v>
      </c>
      <c r="E46" s="44">
        <f t="shared" si="1"/>
        <v>1232.510335707884</v>
      </c>
      <c r="F46" s="57">
        <f t="shared" si="6"/>
        <v>1232.5</v>
      </c>
      <c r="G46" s="1">
        <f t="shared" si="2"/>
        <v>3.6644074934883974E-3</v>
      </c>
      <c r="J46" s="1">
        <f t="shared" si="7"/>
        <v>3.6644074934883974E-3</v>
      </c>
      <c r="P46" s="1">
        <f t="shared" si="3"/>
        <v>-1.5987867681122538E-3</v>
      </c>
      <c r="Q46" s="39">
        <f t="shared" si="4"/>
        <v>24950.968999999997</v>
      </c>
      <c r="R46" s="1">
        <f t="shared" si="5"/>
        <v>2.7701213835346028E-5</v>
      </c>
      <c r="S46" s="22"/>
    </row>
    <row r="47" spans="1:34">
      <c r="A47" s="125" t="s">
        <v>62</v>
      </c>
      <c r="B47" s="126">
        <v>2</v>
      </c>
      <c r="C47" s="159">
        <v>40007.415000000001</v>
      </c>
      <c r="D47" s="128" t="s">
        <v>63</v>
      </c>
      <c r="E47" s="44">
        <f t="shared" si="1"/>
        <v>1339.5395817102667</v>
      </c>
      <c r="F47" s="57">
        <f t="shared" si="6"/>
        <v>1339.5</v>
      </c>
      <c r="G47" s="1">
        <f t="shared" si="2"/>
        <v>1.4033244500751607E-2</v>
      </c>
      <c r="J47" s="1">
        <f t="shared" si="7"/>
        <v>1.4033244500751607E-2</v>
      </c>
      <c r="P47" s="1">
        <f t="shared" si="3"/>
        <v>-1.6982970335381647E-3</v>
      </c>
      <c r="Q47" s="39">
        <f t="shared" si="4"/>
        <v>24988.915000000001</v>
      </c>
      <c r="R47" s="1">
        <f t="shared" si="5"/>
        <v>2.4748139904508416E-4</v>
      </c>
      <c r="S47" s="22"/>
    </row>
    <row r="48" spans="1:34">
      <c r="A48" s="125" t="s">
        <v>62</v>
      </c>
      <c r="B48" s="126">
        <v>1</v>
      </c>
      <c r="C48" s="159">
        <v>40021.411</v>
      </c>
      <c r="D48" s="128" t="s">
        <v>63</v>
      </c>
      <c r="E48" s="44">
        <f t="shared" si="1"/>
        <v>1379.0162413594819</v>
      </c>
      <c r="F48" s="57">
        <f t="shared" si="6"/>
        <v>1379</v>
      </c>
      <c r="G48" s="1">
        <f t="shared" si="2"/>
        <v>5.7581889996072277E-3</v>
      </c>
      <c r="J48" s="1">
        <f t="shared" si="7"/>
        <v>5.7581889996072277E-3</v>
      </c>
      <c r="P48" s="1">
        <f t="shared" si="3"/>
        <v>-1.7340247550553627E-3</v>
      </c>
      <c r="Q48" s="39">
        <f t="shared" si="4"/>
        <v>25002.911</v>
      </c>
      <c r="R48" s="1">
        <f t="shared" si="5"/>
        <v>5.6133266945555307E-5</v>
      </c>
      <c r="S48" s="22"/>
    </row>
    <row r="49" spans="1:34">
      <c r="A49" s="125" t="s">
        <v>62</v>
      </c>
      <c r="B49" s="126">
        <v>1</v>
      </c>
      <c r="C49" s="159">
        <v>40093.385000000002</v>
      </c>
      <c r="D49" s="128" t="s">
        <v>63</v>
      </c>
      <c r="E49" s="44">
        <f t="shared" si="1"/>
        <v>1582.023750761658</v>
      </c>
      <c r="F49" s="57">
        <f t="shared" si="6"/>
        <v>1582</v>
      </c>
      <c r="G49" s="1">
        <f t="shared" si="2"/>
        <v>8.4205620005377568E-3</v>
      </c>
      <c r="J49" s="1">
        <f t="shared" si="7"/>
        <v>8.4205620005377568E-3</v>
      </c>
      <c r="P49" s="1">
        <f t="shared" si="3"/>
        <v>-1.909068423612822E-3</v>
      </c>
      <c r="Q49" s="39">
        <f t="shared" si="4"/>
        <v>25074.885000000002</v>
      </c>
      <c r="R49" s="1">
        <f t="shared" si="5"/>
        <v>1.0670126469953727E-4</v>
      </c>
      <c r="S49" s="22"/>
    </row>
    <row r="50" spans="1:34">
      <c r="A50" s="125" t="s">
        <v>278</v>
      </c>
      <c r="B50" s="126">
        <v>2</v>
      </c>
      <c r="C50" s="159">
        <v>42464.341</v>
      </c>
      <c r="D50" s="128" t="s">
        <v>26</v>
      </c>
      <c r="E50" s="44">
        <f t="shared" si="1"/>
        <v>8269.4646663997009</v>
      </c>
      <c r="F50" s="57">
        <f t="shared" ref="F50:F63" si="8">ROUND(2*E50,0)/2</f>
        <v>8269.5</v>
      </c>
      <c r="G50" s="1">
        <f>+C50-(C$7+F50*C$8)</f>
        <v>-1.2527125501947012E-2</v>
      </c>
      <c r="L50" s="1">
        <f>G50</f>
        <v>-1.2527125501947012E-2</v>
      </c>
      <c r="P50" s="1">
        <f t="shared" si="3"/>
        <v>3.4620277507515715E-4</v>
      </c>
      <c r="Q50" s="39">
        <f t="shared" si="4"/>
        <v>27445.841</v>
      </c>
      <c r="R50" s="1">
        <f>+(P50-G50)^2</f>
        <v>1.6572258092797856E-4</v>
      </c>
      <c r="S50" s="22"/>
      <c r="AG50" s="1">
        <v>14393.5</v>
      </c>
      <c r="AH50" s="1">
        <v>1.413135850452818E-2</v>
      </c>
    </row>
    <row r="51" spans="1:34">
      <c r="A51" s="125" t="s">
        <v>279</v>
      </c>
      <c r="B51" s="126">
        <v>1</v>
      </c>
      <c r="C51" s="159">
        <v>42568.409</v>
      </c>
      <c r="D51" s="128" t="s">
        <v>26</v>
      </c>
      <c r="E51" s="44">
        <f t="shared" si="1"/>
        <v>8562.9954620823773</v>
      </c>
      <c r="F51" s="57">
        <f t="shared" si="8"/>
        <v>8563</v>
      </c>
      <c r="G51" s="1">
        <f>+C51-(C$7+F51*C$8)</f>
        <v>-1.6088670017779805E-3</v>
      </c>
      <c r="L51" s="1">
        <f>G51</f>
        <v>-1.6088670017779805E-3</v>
      </c>
      <c r="P51" s="1">
        <f t="shared" si="3"/>
        <v>8.0186512005295946E-4</v>
      </c>
      <c r="Q51" s="39">
        <f t="shared" si="4"/>
        <v>27549.909</v>
      </c>
      <c r="R51" s="1">
        <f>+(P51-G51)^2</f>
        <v>5.8116293632275057E-6</v>
      </c>
      <c r="S51" s="22"/>
      <c r="AB51" s="1">
        <v>8</v>
      </c>
      <c r="AD51" s="1" t="s">
        <v>280</v>
      </c>
      <c r="AF51" s="1" t="s">
        <v>184</v>
      </c>
      <c r="AG51" s="1">
        <v>14410.5</v>
      </c>
      <c r="AH51" s="1">
        <v>1.3675005495315418E-2</v>
      </c>
    </row>
    <row r="52" spans="1:34">
      <c r="A52" s="125"/>
      <c r="B52" s="126"/>
      <c r="C52" s="159">
        <v>44304.286999999997</v>
      </c>
      <c r="D52" s="128"/>
      <c r="E52" s="44">
        <f t="shared" si="1"/>
        <v>13459.156150748015</v>
      </c>
      <c r="F52" s="57">
        <f t="shared" si="8"/>
        <v>13459</v>
      </c>
      <c r="G52" s="1">
        <f>+C52-(C$7+F52*C$8)</f>
        <v>5.5361468992487062E-2</v>
      </c>
      <c r="P52" s="1">
        <f t="shared" si="3"/>
        <v>1.2826037062923342E-2</v>
      </c>
      <c r="Q52" s="39">
        <f t="shared" si="4"/>
        <v>29285.786999999997</v>
      </c>
      <c r="R52" s="1">
        <f>+(P52-G52)^2</f>
        <v>1.8092629694345485E-3</v>
      </c>
      <c r="S52" s="22"/>
    </row>
    <row r="53" spans="1:34">
      <c r="A53" s="125" t="s">
        <v>284</v>
      </c>
      <c r="B53" s="126">
        <v>2</v>
      </c>
      <c r="C53" s="161">
        <v>44634.498299999999</v>
      </c>
      <c r="D53" s="128" t="s">
        <v>275</v>
      </c>
      <c r="E53" s="44">
        <f t="shared" si="1"/>
        <v>14390.539338975062</v>
      </c>
      <c r="F53" s="57">
        <f t="shared" si="8"/>
        <v>14390.5</v>
      </c>
      <c r="G53" s="1">
        <f t="shared" ref="G53:G63" si="9">+C53-(C$7+F53*C$8)</f>
        <v>1.3947185500001069E-2</v>
      </c>
      <c r="I53" s="1">
        <f t="shared" ref="I53:I58" si="10">G53</f>
        <v>1.3947185500001069E-2</v>
      </c>
      <c r="P53" s="1">
        <f t="shared" si="3"/>
        <v>1.6058703329468436E-2</v>
      </c>
      <c r="Q53" s="39">
        <f t="shared" si="4"/>
        <v>29615.998299999999</v>
      </c>
      <c r="R53" s="1">
        <f t="shared" ref="R53:R63" si="11">+(P53-G53)^2</f>
        <v>4.458507544158579E-6</v>
      </c>
      <c r="S53" s="22"/>
      <c r="AA53" s="1" t="s">
        <v>282</v>
      </c>
      <c r="AF53" s="1" t="s">
        <v>224</v>
      </c>
      <c r="AG53" s="1">
        <v>16542</v>
      </c>
      <c r="AH53" s="1">
        <v>2.0829921995755285E-2</v>
      </c>
    </row>
    <row r="54" spans="1:34">
      <c r="A54" s="125" t="s">
        <v>284</v>
      </c>
      <c r="B54" s="126">
        <v>1</v>
      </c>
      <c r="C54" s="161">
        <v>44634.673999999999</v>
      </c>
      <c r="D54" s="128" t="s">
        <v>275</v>
      </c>
      <c r="E54" s="44">
        <f t="shared" si="1"/>
        <v>14391.034912646137</v>
      </c>
      <c r="F54" s="57">
        <f t="shared" si="8"/>
        <v>14391</v>
      </c>
      <c r="G54" s="1">
        <f t="shared" si="9"/>
        <v>1.2377880993881263E-2</v>
      </c>
      <c r="I54" s="1">
        <f t="shared" si="10"/>
        <v>1.2377880993881263E-2</v>
      </c>
      <c r="P54" s="1">
        <f t="shared" si="3"/>
        <v>1.6060519646197223E-2</v>
      </c>
      <c r="Q54" s="39">
        <f t="shared" si="4"/>
        <v>29616.173999999999</v>
      </c>
      <c r="R54" s="1">
        <f t="shared" si="11"/>
        <v>1.3561827443531512E-5</v>
      </c>
      <c r="S54" s="22"/>
      <c r="AA54" s="1" t="s">
        <v>282</v>
      </c>
      <c r="AF54" s="1" t="s">
        <v>224</v>
      </c>
      <c r="AG54" s="1">
        <v>16567.5</v>
      </c>
      <c r="AH54" s="1">
        <v>1.709539250441594E-2</v>
      </c>
    </row>
    <row r="55" spans="1:34">
      <c r="A55" s="125" t="s">
        <v>284</v>
      </c>
      <c r="B55" s="126">
        <v>2</v>
      </c>
      <c r="C55" s="161">
        <v>44635.562100000003</v>
      </c>
      <c r="D55" s="128" t="s">
        <v>275</v>
      </c>
      <c r="E55" s="44">
        <f t="shared" si="1"/>
        <v>14393.53985844741</v>
      </c>
      <c r="F55" s="57">
        <f t="shared" si="8"/>
        <v>14393.5</v>
      </c>
      <c r="G55" s="1">
        <f t="shared" si="9"/>
        <v>1.413135850452818E-2</v>
      </c>
      <c r="I55" s="1">
        <f t="shared" si="10"/>
        <v>1.413135850452818E-2</v>
      </c>
      <c r="P55" s="1">
        <f t="shared" si="3"/>
        <v>1.606960253546583E-2</v>
      </c>
      <c r="Q55" s="39">
        <f t="shared" si="4"/>
        <v>29617.062100000003</v>
      </c>
      <c r="R55" s="1">
        <f t="shared" si="11"/>
        <v>3.7567899234654316E-6</v>
      </c>
      <c r="S55" s="22"/>
      <c r="AA55" s="1" t="s">
        <v>282</v>
      </c>
      <c r="AF55" s="1" t="s">
        <v>224</v>
      </c>
      <c r="AG55" s="1">
        <v>16597</v>
      </c>
      <c r="AH55" s="1">
        <v>6.2064269950496964E-3</v>
      </c>
    </row>
    <row r="56" spans="1:34">
      <c r="A56" s="125" t="s">
        <v>284</v>
      </c>
      <c r="B56" s="126">
        <v>2</v>
      </c>
      <c r="C56" s="161">
        <v>44641.588799999998</v>
      </c>
      <c r="D56" s="128" t="s">
        <v>275</v>
      </c>
      <c r="E56" s="44">
        <f t="shared" si="1"/>
        <v>14410.538571273055</v>
      </c>
      <c r="F56" s="57">
        <f t="shared" si="8"/>
        <v>14410.5</v>
      </c>
      <c r="G56" s="1">
        <f t="shared" si="9"/>
        <v>1.3675005495315418E-2</v>
      </c>
      <c r="I56" s="1">
        <f t="shared" si="10"/>
        <v>1.3675005495315418E-2</v>
      </c>
      <c r="P56" s="1">
        <f t="shared" si="3"/>
        <v>1.6131423891102326E-2</v>
      </c>
      <c r="Q56" s="39">
        <f t="shared" si="4"/>
        <v>29623.088799999998</v>
      </c>
      <c r="R56" s="1">
        <f t="shared" si="11"/>
        <v>6.0339913351603295E-6</v>
      </c>
      <c r="S56" s="22"/>
      <c r="AG56" s="1">
        <v>16751</v>
      </c>
      <c r="AH56" s="1">
        <v>2.2606409984291531E-3</v>
      </c>
    </row>
    <row r="57" spans="1:34">
      <c r="A57" s="125" t="s">
        <v>284</v>
      </c>
      <c r="B57" s="126">
        <v>1</v>
      </c>
      <c r="C57" s="161">
        <v>44642.475200000001</v>
      </c>
      <c r="D57" s="128" t="s">
        <v>275</v>
      </c>
      <c r="E57" s="44">
        <f t="shared" si="1"/>
        <v>14413.038722109952</v>
      </c>
      <c r="F57" s="57">
        <f t="shared" si="8"/>
        <v>14413</v>
      </c>
      <c r="G57" s="1">
        <f t="shared" si="9"/>
        <v>1.3728482997976243E-2</v>
      </c>
      <c r="I57" s="1">
        <f t="shared" si="10"/>
        <v>1.3728482997976243E-2</v>
      </c>
      <c r="P57" s="1">
        <f t="shared" si="3"/>
        <v>1.6140523753491516E-2</v>
      </c>
      <c r="Q57" s="39">
        <f t="shared" si="4"/>
        <v>29623.975200000001</v>
      </c>
      <c r="R57" s="1">
        <f t="shared" si="11"/>
        <v>5.8179406062666866E-6</v>
      </c>
      <c r="S57" s="22"/>
      <c r="AG57" s="1">
        <v>17637.5</v>
      </c>
      <c r="AH57" s="1">
        <v>3.1783762497070711E-2</v>
      </c>
    </row>
    <row r="58" spans="1:34">
      <c r="A58" s="125" t="s">
        <v>284</v>
      </c>
      <c r="B58" s="126">
        <v>2</v>
      </c>
      <c r="C58" s="161">
        <v>44649.389000000003</v>
      </c>
      <c r="D58" s="128" t="s">
        <v>275</v>
      </c>
      <c r="E58" s="44">
        <f t="shared" si="1"/>
        <v>14432.5395601696</v>
      </c>
      <c r="F58" s="57">
        <f t="shared" si="8"/>
        <v>14432.5</v>
      </c>
      <c r="G58" s="1">
        <f t="shared" si="9"/>
        <v>1.402560750284465E-2</v>
      </c>
      <c r="I58" s="1">
        <f t="shared" si="10"/>
        <v>1.402560750284465E-2</v>
      </c>
      <c r="P58" s="1">
        <f t="shared" si="3"/>
        <v>1.6211577361857767E-2</v>
      </c>
      <c r="Q58" s="39">
        <f t="shared" si="4"/>
        <v>29630.889000000003</v>
      </c>
      <c r="R58" s="1">
        <f t="shared" si="11"/>
        <v>4.7784642245138262E-6</v>
      </c>
      <c r="S58" s="22"/>
      <c r="AG58" s="1">
        <v>17707</v>
      </c>
      <c r="AH58" s="1">
        <v>2.0350437000161037E-2</v>
      </c>
    </row>
    <row r="59" spans="1:34">
      <c r="A59" s="125" t="s">
        <v>285</v>
      </c>
      <c r="B59" s="126">
        <v>1</v>
      </c>
      <c r="C59" s="159">
        <v>44649.563999999998</v>
      </c>
      <c r="D59" s="128" t="s">
        <v>275</v>
      </c>
      <c r="E59" s="44">
        <f t="shared" si="1"/>
        <v>14433.033159443567</v>
      </c>
      <c r="F59" s="57">
        <f t="shared" si="8"/>
        <v>14433</v>
      </c>
      <c r="G59" s="1">
        <f t="shared" si="9"/>
        <v>1.1756302999856416E-2</v>
      </c>
      <c r="N59" s="1">
        <f>G59</f>
        <v>1.1756302999856416E-2</v>
      </c>
      <c r="P59" s="1">
        <f t="shared" si="3"/>
        <v>1.6213400990084656E-2</v>
      </c>
      <c r="Q59" s="39">
        <f t="shared" si="4"/>
        <v>29631.063999999998</v>
      </c>
      <c r="R59" s="1">
        <f t="shared" si="11"/>
        <v>1.9865722494496614E-5</v>
      </c>
      <c r="S59" s="22"/>
      <c r="AG59" s="1">
        <v>17724</v>
      </c>
      <c r="AH59" s="1">
        <v>2.6194083999143913E-2</v>
      </c>
    </row>
    <row r="60" spans="1:34">
      <c r="A60" s="125" t="s">
        <v>284</v>
      </c>
      <c r="B60" s="126">
        <v>2</v>
      </c>
      <c r="C60" s="161">
        <v>44723.487000000001</v>
      </c>
      <c r="D60" s="128" t="s">
        <v>275</v>
      </c>
      <c r="E60" s="44">
        <f t="shared" si="1"/>
        <v>14641.537954474234</v>
      </c>
      <c r="F60" s="57">
        <f t="shared" si="8"/>
        <v>14641.5</v>
      </c>
      <c r="G60" s="1">
        <f t="shared" si="9"/>
        <v>1.3456326501909643E-2</v>
      </c>
      <c r="I60" s="1">
        <f>G60</f>
        <v>1.3456326501909643E-2</v>
      </c>
      <c r="P60" s="1">
        <f t="shared" si="3"/>
        <v>1.6981439901098322E-2</v>
      </c>
      <c r="Q60" s="39">
        <f t="shared" si="4"/>
        <v>29704.987000000001</v>
      </c>
      <c r="R60" s="1">
        <f t="shared" si="11"/>
        <v>1.2426424477139559E-5</v>
      </c>
      <c r="S60" s="22"/>
      <c r="AA60" s="1" t="s">
        <v>282</v>
      </c>
      <c r="AF60" s="1" t="s">
        <v>224</v>
      </c>
      <c r="AG60" s="1">
        <v>18578.5</v>
      </c>
      <c r="AH60" s="1">
        <v>2.9952693497762084E-2</v>
      </c>
    </row>
    <row r="61" spans="1:34">
      <c r="A61" s="125" t="s">
        <v>284</v>
      </c>
      <c r="B61" s="126">
        <v>1</v>
      </c>
      <c r="C61" s="161">
        <v>44724.373500000002</v>
      </c>
      <c r="D61" s="128" t="s">
        <v>275</v>
      </c>
      <c r="E61" s="44">
        <f t="shared" si="1"/>
        <v>14644.038387367849</v>
      </c>
      <c r="F61" s="57">
        <f t="shared" si="8"/>
        <v>14644</v>
      </c>
      <c r="G61" s="1">
        <f t="shared" si="9"/>
        <v>1.3609804002044257E-2</v>
      </c>
      <c r="I61" s="1">
        <f>G61</f>
        <v>1.3609804002044257E-2</v>
      </c>
      <c r="P61" s="1">
        <f t="shared" si="3"/>
        <v>1.699074082968521E-2</v>
      </c>
      <c r="Q61" s="39">
        <f t="shared" si="4"/>
        <v>29705.873500000002</v>
      </c>
      <c r="R61" s="1">
        <f t="shared" si="11"/>
        <v>1.1430733832498874E-5</v>
      </c>
      <c r="S61" s="22"/>
      <c r="AA61" s="1" t="s">
        <v>282</v>
      </c>
      <c r="AF61" s="1" t="s">
        <v>224</v>
      </c>
      <c r="AG61" s="1">
        <v>18644.5</v>
      </c>
      <c r="AH61" s="1">
        <v>2.6404499498312362E-2</v>
      </c>
    </row>
    <row r="62" spans="1:34">
      <c r="A62" s="125" t="s">
        <v>284</v>
      </c>
      <c r="B62" s="126">
        <v>1</v>
      </c>
      <c r="C62" s="161">
        <v>44725.436600000001</v>
      </c>
      <c r="D62" s="128" t="s">
        <v>275</v>
      </c>
      <c r="E62" s="44">
        <f t="shared" si="1"/>
        <v>14647.036932443089</v>
      </c>
      <c r="F62" s="57">
        <f t="shared" si="8"/>
        <v>14647</v>
      </c>
      <c r="G62" s="1">
        <f t="shared" si="9"/>
        <v>1.3093977002426982E-2</v>
      </c>
      <c r="I62" s="1">
        <f>G62</f>
        <v>1.3093977002426982E-2</v>
      </c>
      <c r="P62" s="1">
        <f t="shared" si="3"/>
        <v>1.7001904816363728E-2</v>
      </c>
      <c r="Q62" s="39">
        <f t="shared" si="4"/>
        <v>29706.936600000001</v>
      </c>
      <c r="R62" s="1">
        <f t="shared" si="11"/>
        <v>1.5271899798940438E-5</v>
      </c>
      <c r="S62" s="22"/>
      <c r="AG62" s="1">
        <v>18650</v>
      </c>
      <c r="AH62" s="1">
        <v>4.3442149995826185E-2</v>
      </c>
    </row>
    <row r="63" spans="1:34">
      <c r="A63" s="125" t="s">
        <v>284</v>
      </c>
      <c r="B63" s="126">
        <v>1</v>
      </c>
      <c r="C63" s="161">
        <v>44730.400500000003</v>
      </c>
      <c r="D63" s="128" t="s">
        <v>275</v>
      </c>
      <c r="E63" s="44">
        <f t="shared" si="1"/>
        <v>14661.037946363698</v>
      </c>
      <c r="F63" s="57">
        <f t="shared" si="8"/>
        <v>14661</v>
      </c>
      <c r="G63" s="1">
        <f t="shared" si="9"/>
        <v>1.3453450999804772E-2</v>
      </c>
      <c r="I63" s="1">
        <f>G63</f>
        <v>1.3453450999804772E-2</v>
      </c>
      <c r="P63" s="1">
        <f t="shared" si="3"/>
        <v>1.7054044852686048E-2</v>
      </c>
      <c r="Q63" s="39">
        <f t="shared" si="4"/>
        <v>29711.900500000003</v>
      </c>
      <c r="R63" s="1">
        <f t="shared" si="11"/>
        <v>1.2964276093406426E-5</v>
      </c>
      <c r="S63" s="22"/>
      <c r="AG63" s="1">
        <v>18753.5</v>
      </c>
      <c r="AH63" s="1">
        <v>1.9696118499268778E-2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7"/>
  </sheetPr>
  <dimension ref="A1:V243"/>
  <sheetViews>
    <sheetView workbookViewId="0">
      <selection activeCell="F10" sqref="F10:G10"/>
    </sheetView>
  </sheetViews>
  <sheetFormatPr defaultRowHeight="12.75"/>
  <cols>
    <col min="2" max="2" width="10.28515625" style="1" customWidth="1"/>
    <col min="5" max="5" width="12.42578125" style="1" customWidth="1"/>
    <col min="8" max="8" width="12.42578125" style="1" customWidth="1"/>
  </cols>
  <sheetData>
    <row r="1" spans="1:22" ht="18">
      <c r="A1" s="82" t="s">
        <v>173</v>
      </c>
      <c r="B1"/>
      <c r="D1" s="83" t="s">
        <v>174</v>
      </c>
      <c r="E1"/>
      <c r="H1"/>
      <c r="K1" s="84" t="s">
        <v>175</v>
      </c>
      <c r="L1" t="s">
        <v>176</v>
      </c>
      <c r="M1">
        <f ca="1">F18*H18-G18*G18</f>
        <v>13851.210528613605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H2"/>
      <c r="K2" s="84" t="s">
        <v>181</v>
      </c>
      <c r="L2" t="s">
        <v>182</v>
      </c>
      <c r="M2">
        <f ca="1">+D18*H18-F18*G18</f>
        <v>6090.5144867417948</v>
      </c>
      <c r="R2">
        <v>2</v>
      </c>
      <c r="S2" t="s">
        <v>184</v>
      </c>
      <c r="U2" s="1">
        <v>-3.5</v>
      </c>
      <c r="V2" s="1">
        <f t="shared" ref="V2:V16" ca="1" si="0">+E$4+E$5*U2+E$6*U2^2</f>
        <v>7.9518529845860391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-2896.0898116644394</v>
      </c>
      <c r="R3">
        <v>3</v>
      </c>
      <c r="S3" t="s">
        <v>194</v>
      </c>
      <c r="U3" s="1">
        <v>-3</v>
      </c>
      <c r="V3" s="1">
        <f t="shared" ca="1" si="0"/>
        <v>5.8363926475071768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-6.7793172243464914E-2</v>
      </c>
      <c r="F4" s="88">
        <f ca="1">+E7/M7*M18</f>
        <v>0.16017852483277131</v>
      </c>
      <c r="G4" s="89">
        <f>+B18</f>
        <v>0.01</v>
      </c>
      <c r="H4" s="138">
        <f ca="1">ABS(F4/E4)</f>
        <v>2.3627530550941596</v>
      </c>
      <c r="K4" s="84" t="s">
        <v>198</v>
      </c>
      <c r="L4" t="s">
        <v>199</v>
      </c>
      <c r="M4">
        <f ca="1">+D17*H18-F18*F18</f>
        <v>11217.98628262157</v>
      </c>
      <c r="R4">
        <v>4</v>
      </c>
      <c r="S4" t="s">
        <v>201</v>
      </c>
      <c r="U4" s="1">
        <v>-2.5</v>
      </c>
      <c r="V4" s="1">
        <f t="shared" ca="1" si="0"/>
        <v>4.0441978438912924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-2.846873913901498E-2</v>
      </c>
      <c r="F5" s="94">
        <f ca="1">N18*E7/M7</f>
        <v>0.14415107214491438</v>
      </c>
      <c r="G5" s="95">
        <f>+B18/A18</f>
        <v>9.9999999999999995E-7</v>
      </c>
      <c r="H5" s="138">
        <f ca="1">ABS(F5/E5)</f>
        <v>5.0634863539622854</v>
      </c>
      <c r="K5" s="84" t="s">
        <v>204</v>
      </c>
      <c r="L5" t="s">
        <v>205</v>
      </c>
      <c r="M5">
        <f ca="1">+D17*G18-D18*F18</f>
        <v>-2487.2267904270043</v>
      </c>
      <c r="R5">
        <v>5</v>
      </c>
      <c r="S5" t="s">
        <v>207</v>
      </c>
      <c r="U5" s="1">
        <v>-2</v>
      </c>
      <c r="V5" s="1">
        <f t="shared" ca="1" si="0"/>
        <v>2.575268573738386</v>
      </c>
    </row>
    <row r="6" spans="1:22">
      <c r="B6"/>
      <c r="D6" s="96" t="s">
        <v>208</v>
      </c>
      <c r="E6" s="97">
        <f ca="1">+(E18*M3-I18*M5+J18*M6)/M7</f>
        <v>0.64653106692595519</v>
      </c>
      <c r="F6" s="98">
        <f ca="1">O18*E7/M7</f>
        <v>5.8655983927066078E-2</v>
      </c>
      <c r="G6" s="99">
        <f>+B18/A18^2</f>
        <v>1E-10</v>
      </c>
      <c r="H6" s="138">
        <f ca="1">ABS(F6/E6)</f>
        <v>9.0724153761019083E-2</v>
      </c>
      <c r="K6" s="100" t="s">
        <v>209</v>
      </c>
      <c r="L6" s="101" t="s">
        <v>210</v>
      </c>
      <c r="M6" s="101">
        <f ca="1">+D17*F18-D18*D18</f>
        <v>1857.3929784450002</v>
      </c>
      <c r="R6">
        <v>6</v>
      </c>
      <c r="S6" t="s">
        <v>212</v>
      </c>
      <c r="U6" s="1">
        <v>-1.5</v>
      </c>
      <c r="V6" s="1">
        <f t="shared" ca="1" si="0"/>
        <v>1.4296048370484566</v>
      </c>
    </row>
    <row r="7" spans="1:22">
      <c r="A7" s="26">
        <v>21</v>
      </c>
      <c r="B7"/>
      <c r="D7" s="83" t="s">
        <v>213</v>
      </c>
      <c r="E7" s="102">
        <f ca="1">SQRT(L18/(D17-3))</f>
        <v>0.81355328288080042</v>
      </c>
      <c r="G7" s="103">
        <f>+B22</f>
        <v>7.5293492496712133E-2</v>
      </c>
      <c r="H7"/>
      <c r="K7" s="84" t="s">
        <v>214</v>
      </c>
      <c r="L7" t="s">
        <v>215</v>
      </c>
      <c r="M7">
        <f ca="1">+D17*M1-D18*M2+F18*M3</f>
        <v>357314.92308819073</v>
      </c>
      <c r="R7">
        <v>7</v>
      </c>
      <c r="S7" t="s">
        <v>216</v>
      </c>
      <c r="U7" s="1">
        <v>-1</v>
      </c>
      <c r="V7" s="1">
        <f t="shared" ca="1" si="0"/>
        <v>0.6072066338215053</v>
      </c>
    </row>
    <row r="8" spans="1:22">
      <c r="A8" s="26">
        <f>20+COUNT(A21:A1440)</f>
        <v>60</v>
      </c>
      <c r="B8"/>
      <c r="D8" s="83" t="s">
        <v>218</v>
      </c>
      <c r="E8"/>
      <c r="F8" s="105">
        <f ca="1">CORREL(INDIRECT(E12):INDIRECT(E13),INDIRECT(K12):INDIRECT(K13))</f>
        <v>0.9069830110913909</v>
      </c>
      <c r="G8" s="102"/>
      <c r="H8"/>
      <c r="I8" s="103"/>
      <c r="R8">
        <v>8</v>
      </c>
      <c r="S8" t="s">
        <v>219</v>
      </c>
      <c r="U8" s="1">
        <v>-0.5</v>
      </c>
      <c r="V8" s="1">
        <f t="shared" ca="1" si="0"/>
        <v>0.10807396405753138</v>
      </c>
    </row>
    <row r="9" spans="1:22">
      <c r="B9"/>
      <c r="E9" s="106">
        <f ca="1">E6*G6</f>
        <v>6.4653106692595523E-11</v>
      </c>
      <c r="F9" s="107">
        <f ca="1">H6</f>
        <v>9.0724153761019083E-2</v>
      </c>
      <c r="G9" s="108">
        <f ca="1">F8</f>
        <v>0.9069830110913909</v>
      </c>
      <c r="H9"/>
      <c r="I9" s="103"/>
      <c r="R9">
        <v>9</v>
      </c>
      <c r="S9" t="s">
        <v>61</v>
      </c>
      <c r="U9" s="1">
        <v>0</v>
      </c>
      <c r="V9" s="1">
        <f t="shared" ca="1" si="0"/>
        <v>-6.7793172243464914E-2</v>
      </c>
    </row>
    <row r="10" spans="1:22">
      <c r="A10" s="109" t="s">
        <v>12</v>
      </c>
      <c r="B10" s="109">
        <f>Broglia!C8</f>
        <v>0.354538609</v>
      </c>
      <c r="D10" t="s">
        <v>334</v>
      </c>
      <c r="E10">
        <f ca="1">2*E9*365.24/B10</f>
        <v>1.3320919126415137E-7</v>
      </c>
      <c r="F10">
        <f ca="1">+F9*E10</f>
        <v>1.208529115062987E-8</v>
      </c>
      <c r="G10" t="s">
        <v>222</v>
      </c>
      <c r="R10">
        <v>10</v>
      </c>
      <c r="S10" t="s">
        <v>223</v>
      </c>
      <c r="U10" s="1">
        <v>0.5</v>
      </c>
      <c r="V10" s="1">
        <f t="shared" ca="1" si="0"/>
        <v>7.960522491851639E-2</v>
      </c>
    </row>
    <row r="11" spans="1:22">
      <c r="B11"/>
      <c r="E11"/>
      <c r="H11"/>
      <c r="R11">
        <v>11</v>
      </c>
      <c r="S11" t="s">
        <v>224</v>
      </c>
      <c r="U11" s="1">
        <v>1</v>
      </c>
      <c r="V11" s="1">
        <f t="shared" ca="1" si="0"/>
        <v>0.55026915554347533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1.3441986196314117</v>
      </c>
    </row>
    <row r="13" spans="1:22">
      <c r="A13" s="26">
        <f>20+COUNT(A21:A1440)</f>
        <v>60</v>
      </c>
      <c r="B13" t="s">
        <v>220</v>
      </c>
      <c r="C13" s="11">
        <v>61</v>
      </c>
      <c r="D13" s="2" t="str">
        <f>D$15&amp;$C13</f>
        <v>D61</v>
      </c>
      <c r="E13" s="2" t="str">
        <f t="shared" ref="E13:O13" si="2">E$15&amp;$C13</f>
        <v>E61</v>
      </c>
      <c r="F13" s="2" t="str">
        <f t="shared" si="2"/>
        <v>F61</v>
      </c>
      <c r="G13" s="2" t="str">
        <f t="shared" si="2"/>
        <v>G61</v>
      </c>
      <c r="H13" s="2" t="str">
        <f t="shared" si="2"/>
        <v>H61</v>
      </c>
      <c r="I13" s="2" t="str">
        <f t="shared" si="2"/>
        <v>I61</v>
      </c>
      <c r="J13" s="2" t="str">
        <f t="shared" si="2"/>
        <v>J61</v>
      </c>
      <c r="K13" s="2" t="str">
        <f t="shared" si="2"/>
        <v>K61</v>
      </c>
      <c r="L13" s="2" t="str">
        <f t="shared" si="2"/>
        <v>L61</v>
      </c>
      <c r="M13" s="2" t="str">
        <f t="shared" si="2"/>
        <v>M61</v>
      </c>
      <c r="N13" s="2" t="str">
        <f t="shared" si="2"/>
        <v>N61</v>
      </c>
      <c r="O13" s="2" t="str">
        <f t="shared" si="2"/>
        <v>O61</v>
      </c>
      <c r="R13">
        <v>13</v>
      </c>
      <c r="S13" t="s">
        <v>226</v>
      </c>
      <c r="U13" s="1">
        <v>2</v>
      </c>
      <c r="V13" s="1">
        <f t="shared" ca="1" si="0"/>
        <v>2.4613936171823259</v>
      </c>
    </row>
    <row r="14" spans="1:22">
      <c r="B14"/>
      <c r="E14"/>
      <c r="H14"/>
      <c r="R14">
        <v>14</v>
      </c>
      <c r="S14" t="s">
        <v>227</v>
      </c>
      <c r="U14" s="1">
        <v>2.5</v>
      </c>
      <c r="V14" s="1">
        <f t="shared" ca="1" si="0"/>
        <v>3.9018541481962172</v>
      </c>
    </row>
    <row r="15" spans="1:22">
      <c r="A15" s="2" t="s">
        <v>180</v>
      </c>
      <c r="B15"/>
      <c r="D15" s="2" t="str">
        <f t="shared" ref="D15:O15" si="3">VLOOKUP(D16,$R1:$S24,2,FALSE)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5.6655802126730865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7.7525718106129338</v>
      </c>
    </row>
    <row r="17" spans="1:19">
      <c r="A17" s="83" t="s">
        <v>230</v>
      </c>
      <c r="B17"/>
      <c r="C17" t="s">
        <v>228</v>
      </c>
      <c r="D17">
        <f>C13-C12+1</f>
        <v>41</v>
      </c>
      <c r="E17"/>
      <c r="H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11.500350000000001</v>
      </c>
      <c r="E18">
        <f ca="1">SUM(INDIRECT(E12):INDIRECT(E13))</f>
        <v>28.267986847276916</v>
      </c>
      <c r="F18">
        <f ca="1">SUM(INDIRECT(F12):INDIRECT(F13))</f>
        <v>48.528073867500005</v>
      </c>
      <c r="G18">
        <f ca="1">SUM(INDIRECT(G12):INDIRECT(G13))</f>
        <v>-47.052120881095135</v>
      </c>
      <c r="H18">
        <f ca="1">SUM(INDIRECT(H12):INDIRECT(H13))</f>
        <v>331.04781063197822</v>
      </c>
      <c r="I18">
        <f ca="1">SUM(INDIRECT(I12):INDIRECT(I13))</f>
        <v>-32.581836198646286</v>
      </c>
      <c r="J18">
        <f ca="1">SUM(INDIRECT(J12):INDIRECT(J13))</f>
        <v>212.08233669635274</v>
      </c>
      <c r="L18">
        <f ca="1">SUM(INDIRECT(L12):INDIRECT(L13))</f>
        <v>25.151019875272855</v>
      </c>
      <c r="M18">
        <f ca="1">SQRT(SUM(INDIRECT(M12):INDIRECT(M13)))</f>
        <v>70350.865131211482</v>
      </c>
      <c r="N18">
        <f ca="1">SQRT(SUM(INDIRECT(N12):INDIRECT(N13)))</f>
        <v>63311.562180847381</v>
      </c>
      <c r="O18">
        <f ca="1">SQRT(SUM(INDIRECT(O12):INDIRECT(O13)))</f>
        <v>25761.875499225996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-34549.5</v>
      </c>
      <c r="B21" s="113">
        <v>7.8171645498514408E-2</v>
      </c>
      <c r="D21" s="115">
        <f t="shared" ref="D21:D81" si="4">A21/A$18</f>
        <v>-3.4549500000000002</v>
      </c>
      <c r="E21" s="115">
        <f t="shared" ref="E21:E81" si="5">B21/B$18</f>
        <v>7.8171645498514408</v>
      </c>
      <c r="F21" s="26">
        <f t="shared" ref="F21:F81" si="6">D21*D21</f>
        <v>11.936679502500001</v>
      </c>
      <c r="G21" s="26">
        <f t="shared" ref="G21:G81" si="7">D21*F21</f>
        <v>-41.240630847162379</v>
      </c>
      <c r="H21" s="26">
        <f t="shared" ref="H21:H81" si="8">F21*F21</f>
        <v>142.48431754540366</v>
      </c>
      <c r="I21" s="26">
        <f t="shared" ref="I21:I81" si="9">E21*D21</f>
        <v>-27.007912661509238</v>
      </c>
      <c r="J21" s="26">
        <f t="shared" ref="J21:J81" si="10">I21*D21</f>
        <v>93.310987849881343</v>
      </c>
      <c r="K21" s="26">
        <f t="shared" ref="K21:K81" ca="1" si="11">+E$4+E$5*D21+E$6*D21^2</f>
        <v>7.7479990323493801</v>
      </c>
      <c r="L21" s="26">
        <f t="shared" ref="L21:L81" ca="1" si="12">+(K21-E21)^2</f>
        <v>4.7838688113278627E-3</v>
      </c>
      <c r="M21" s="26">
        <f t="shared" ref="M21:M81" ca="1" si="13">(M$1-M$2*D21+M$3*F21)^2</f>
        <v>104935.60904872332</v>
      </c>
      <c r="N21" s="26">
        <f t="shared" ref="N21:N81" ca="1" si="14">(-M$2+M$4*D21-M$5*F21)^2</f>
        <v>229791253.16603473</v>
      </c>
      <c r="O21" s="26">
        <f t="shared" ref="O21:O81" ca="1" si="15">+(M$3-D21*M$5+F21*M$6)^2</f>
        <v>114100224.91654244</v>
      </c>
      <c r="P21">
        <f t="shared" ref="P21:P81" ca="1" si="16">+E21-K21</f>
        <v>6.916551750206068E-2</v>
      </c>
      <c r="R21">
        <v>21</v>
      </c>
      <c r="S21" t="s">
        <v>257</v>
      </c>
    </row>
    <row r="22" spans="1:19">
      <c r="A22" s="113">
        <v>-34332.5</v>
      </c>
      <c r="B22" s="113">
        <v>7.5293492496712133E-2</v>
      </c>
      <c r="D22" s="115">
        <f t="shared" si="4"/>
        <v>-3.4332500000000001</v>
      </c>
      <c r="E22" s="115">
        <f t="shared" si="5"/>
        <v>7.5293492496712133</v>
      </c>
      <c r="F22" s="26">
        <f t="shared" si="6"/>
        <v>11.787205562500001</v>
      </c>
      <c r="G22" s="26">
        <f t="shared" si="7"/>
        <v>-40.468423497453131</v>
      </c>
      <c r="H22" s="26">
        <f t="shared" si="8"/>
        <v>138.93821497263096</v>
      </c>
      <c r="I22" s="26">
        <f t="shared" si="9"/>
        <v>-25.850138311433692</v>
      </c>
      <c r="J22" s="26">
        <f t="shared" si="10"/>
        <v>88.749987357729722</v>
      </c>
      <c r="K22" s="26">
        <f t="shared" ca="1" si="11"/>
        <v>7.6507417148042371</v>
      </c>
      <c r="L22" s="26">
        <f t="shared" ca="1" si="12"/>
        <v>1.4736130591072403E-2</v>
      </c>
      <c r="M22" s="26">
        <f t="shared" ca="1" si="13"/>
        <v>390204.42910062359</v>
      </c>
      <c r="N22" s="26">
        <f t="shared" ca="1" si="14"/>
        <v>233698863.94819143</v>
      </c>
      <c r="O22" s="26">
        <f t="shared" ca="1" si="15"/>
        <v>109372099.43817303</v>
      </c>
      <c r="P22">
        <f t="shared" ca="1" si="16"/>
        <v>-0.12139246513302382</v>
      </c>
      <c r="R22">
        <v>22</v>
      </c>
      <c r="S22" t="s">
        <v>159</v>
      </c>
    </row>
    <row r="23" spans="1:19">
      <c r="A23" s="113">
        <v>-4005.5</v>
      </c>
      <c r="B23" s="113">
        <v>8.9834949176292866E-4</v>
      </c>
      <c r="D23" s="115">
        <f t="shared" si="4"/>
        <v>-0.40055000000000002</v>
      </c>
      <c r="E23" s="115">
        <f t="shared" si="5"/>
        <v>8.9834949176292866E-2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-3.5983388892564111E-2</v>
      </c>
      <c r="J23" s="26">
        <f t="shared" si="10"/>
        <v>1.4413146420916555E-2</v>
      </c>
      <c r="K23" s="26">
        <f t="shared" ca="1" si="11"/>
        <v>4.7339621171915543E-2</v>
      </c>
      <c r="L23" s="26">
        <f t="shared" ca="1" si="12"/>
        <v>1.8058529021996155E-3</v>
      </c>
      <c r="M23" s="26">
        <f t="shared" ca="1" si="13"/>
        <v>250465966.02994063</v>
      </c>
      <c r="N23" s="26">
        <f t="shared" ca="1" si="14"/>
        <v>103730710.66707176</v>
      </c>
      <c r="O23" s="26">
        <f t="shared" ca="1" si="15"/>
        <v>12919336.188215267</v>
      </c>
      <c r="P23">
        <f t="shared" ca="1" si="16"/>
        <v>4.2495328004377324E-2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-6.7793172243464914E-2</v>
      </c>
      <c r="L24" s="26">
        <f t="shared" ca="1" si="12"/>
        <v>1.6331094856575728E-2</v>
      </c>
      <c r="M24" s="26">
        <f t="shared" ca="1" si="13"/>
        <v>191856033.10797638</v>
      </c>
      <c r="N24" s="26">
        <f t="shared" ca="1" si="14"/>
        <v>37094366.713211671</v>
      </c>
      <c r="O24" s="26">
        <f t="shared" ca="1" si="15"/>
        <v>8387336.1972265681</v>
      </c>
      <c r="P24">
        <f t="shared" ca="1" si="16"/>
        <v>0.12779317218292896</v>
      </c>
      <c r="R24">
        <v>26</v>
      </c>
      <c r="S24" t="s">
        <v>259</v>
      </c>
    </row>
    <row r="25" spans="1:19">
      <c r="A25" s="113">
        <v>0.5</v>
      </c>
      <c r="B25" s="113">
        <v>-1.0693044969229959E-3</v>
      </c>
      <c r="D25" s="115">
        <f t="shared" si="4"/>
        <v>5.0000000000000002E-5</v>
      </c>
      <c r="E25" s="115">
        <f t="shared" si="5"/>
        <v>-0.10693044969229959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-5.34652248461498E-6</v>
      </c>
      <c r="J25" s="26">
        <f t="shared" si="10"/>
        <v>-2.6732612423074902E-10</v>
      </c>
      <c r="K25" s="26">
        <f t="shared" ca="1" si="11"/>
        <v>-6.7794594064094202E-2</v>
      </c>
      <c r="L25" s="26">
        <f t="shared" ca="1" si="12"/>
        <v>1.5316151957517354E-3</v>
      </c>
      <c r="M25" s="26">
        <f t="shared" ca="1" si="13"/>
        <v>191847596.90030658</v>
      </c>
      <c r="N25" s="26">
        <f t="shared" ca="1" si="14"/>
        <v>37087534.621287592</v>
      </c>
      <c r="O25" s="26">
        <f t="shared" ca="1" si="15"/>
        <v>8386615.8625808759</v>
      </c>
      <c r="P25">
        <f t="shared" ca="1" si="16"/>
        <v>-3.9135855628205388E-2</v>
      </c>
    </row>
    <row r="26" spans="1:19">
      <c r="A26" s="113">
        <v>3</v>
      </c>
      <c r="B26" s="113">
        <v>1.1884172999998555E-2</v>
      </c>
      <c r="D26" s="115">
        <f t="shared" si="4"/>
        <v>2.9999999999999997E-4</v>
      </c>
      <c r="E26" s="115">
        <f t="shared" si="5"/>
        <v>1.1884172999998555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3.5652518999995658E-4</v>
      </c>
      <c r="J26" s="26">
        <f t="shared" si="10"/>
        <v>1.0695755699998697E-7</v>
      </c>
      <c r="K26" s="26">
        <f t="shared" ca="1" si="11"/>
        <v>-6.7801654677410589E-2</v>
      </c>
      <c r="L26" s="26">
        <f t="shared" ca="1" si="12"/>
        <v>1.5780860620904429</v>
      </c>
      <c r="M26" s="26">
        <f t="shared" ca="1" si="13"/>
        <v>191805412.62780893</v>
      </c>
      <c r="N26" s="26">
        <f t="shared" ca="1" si="14"/>
        <v>37053381.3290997</v>
      </c>
      <c r="O26" s="26">
        <f t="shared" ca="1" si="15"/>
        <v>8383013.8466907311</v>
      </c>
      <c r="P26">
        <f t="shared" ca="1" si="16"/>
        <v>1.256218954677266</v>
      </c>
    </row>
    <row r="27" spans="1:19">
      <c r="A27" s="113">
        <v>82</v>
      </c>
      <c r="B27" s="113">
        <v>-1.659379995544441E-4</v>
      </c>
      <c r="D27" s="115">
        <f t="shared" si="4"/>
        <v>8.2000000000000007E-3</v>
      </c>
      <c r="E27" s="115">
        <f t="shared" si="5"/>
        <v>-1.659379995544441E-2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-1.3606915963464418E-4</v>
      </c>
      <c r="J27" s="26">
        <f t="shared" si="10"/>
        <v>-1.1157671090040825E-6</v>
      </c>
      <c r="K27" s="26">
        <f t="shared" ca="1" si="11"/>
        <v>-6.7983143155464734E-2</v>
      </c>
      <c r="L27" s="26">
        <f t="shared" ca="1" si="12"/>
        <v>2.6408645945294753E-3</v>
      </c>
      <c r="M27" s="26">
        <f t="shared" ca="1" si="13"/>
        <v>190469631.87068444</v>
      </c>
      <c r="N27" s="26">
        <f t="shared" ca="1" si="14"/>
        <v>35980319.787532426</v>
      </c>
      <c r="O27" s="26">
        <f t="shared" ca="1" si="15"/>
        <v>8268900.8745681532</v>
      </c>
      <c r="P27">
        <f t="shared" ca="1" si="16"/>
        <v>5.1389343200020324E-2</v>
      </c>
    </row>
    <row r="28" spans="1:19">
      <c r="A28" s="113">
        <v>84.5</v>
      </c>
      <c r="B28" s="113">
        <v>-5.1246050134068355E-4</v>
      </c>
      <c r="D28" s="115">
        <f t="shared" si="4"/>
        <v>8.4499999999999992E-3</v>
      </c>
      <c r="E28" s="115">
        <f t="shared" si="5"/>
        <v>-5.1246050134068355E-2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-4.3302912363287757E-4</v>
      </c>
      <c r="J28" s="26">
        <f t="shared" si="10"/>
        <v>-3.6590960946978152E-6</v>
      </c>
      <c r="K28" s="26">
        <f t="shared" ca="1" si="11"/>
        <v>-6.7987569154683403E-2</v>
      </c>
      <c r="L28" s="26">
        <f t="shared" ca="1" si="12"/>
        <v>2.8027845911761541E-4</v>
      </c>
      <c r="M28" s="26">
        <f t="shared" ca="1" si="13"/>
        <v>190427273.66350043</v>
      </c>
      <c r="N28" s="26">
        <f t="shared" ca="1" si="14"/>
        <v>35946558.749153651</v>
      </c>
      <c r="O28" s="26">
        <f t="shared" ca="1" si="15"/>
        <v>8265280.7095886106</v>
      </c>
      <c r="P28">
        <f t="shared" ca="1" si="16"/>
        <v>1.6741519020615048E-2</v>
      </c>
    </row>
    <row r="29" spans="1:19">
      <c r="A29" s="113">
        <v>87.5</v>
      </c>
      <c r="B29" s="113">
        <v>-7.2828750126063824E-4</v>
      </c>
      <c r="D29" s="115">
        <f t="shared" si="4"/>
        <v>8.7500000000000008E-3</v>
      </c>
      <c r="E29" s="115">
        <f t="shared" si="5"/>
        <v>-7.2828750126063824E-2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-6.3725156360305857E-4</v>
      </c>
      <c r="J29" s="26">
        <f t="shared" si="10"/>
        <v>-5.5759511815267633E-6</v>
      </c>
      <c r="K29" s="26">
        <f t="shared" ca="1" si="11"/>
        <v>-6.7992773676119778E-2</v>
      </c>
      <c r="L29" s="26">
        <f t="shared" ca="1" si="12"/>
        <v>2.3386668224413417E-5</v>
      </c>
      <c r="M29" s="26">
        <f t="shared" ca="1" si="13"/>
        <v>190376436.84615743</v>
      </c>
      <c r="N29" s="26">
        <f t="shared" ca="1" si="14"/>
        <v>35906061.5025388</v>
      </c>
      <c r="O29" s="26">
        <f t="shared" ca="1" si="15"/>
        <v>8260935.796191494</v>
      </c>
      <c r="P29">
        <f t="shared" ca="1" si="16"/>
        <v>-4.8359764499440461E-3</v>
      </c>
    </row>
    <row r="30" spans="1:19">
      <c r="A30" s="113">
        <v>96</v>
      </c>
      <c r="B30" s="113">
        <v>5.935360022704117E-4</v>
      </c>
      <c r="D30" s="115">
        <f t="shared" si="4"/>
        <v>9.5999999999999992E-3</v>
      </c>
      <c r="E30" s="115">
        <f t="shared" si="5"/>
        <v>5.935360022704117E-2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5.6979456217959518E-4</v>
      </c>
      <c r="J30" s="26">
        <f t="shared" si="10"/>
        <v>5.4700277969241135E-6</v>
      </c>
      <c r="K30" s="26">
        <f t="shared" ca="1" si="11"/>
        <v>-6.8006887836071561E-2</v>
      </c>
      <c r="L30" s="26">
        <f t="shared" ca="1" si="12"/>
        <v>1.6220693919674279E-2</v>
      </c>
      <c r="M30" s="26">
        <f t="shared" ca="1" si="13"/>
        <v>190232357.96129826</v>
      </c>
      <c r="N30" s="26">
        <f t="shared" ca="1" si="14"/>
        <v>35791414.165019147</v>
      </c>
      <c r="O30" s="26">
        <f t="shared" ca="1" si="15"/>
        <v>8248620.9827111335</v>
      </c>
      <c r="P30">
        <f t="shared" ca="1" si="16"/>
        <v>0.12736048806311273</v>
      </c>
    </row>
    <row r="31" spans="1:19">
      <c r="A31" s="113">
        <v>172</v>
      </c>
      <c r="B31" s="113">
        <v>-1.61407479972695E-2</v>
      </c>
      <c r="D31" s="115">
        <f t="shared" si="4"/>
        <v>1.72E-2</v>
      </c>
      <c r="E31" s="115">
        <f t="shared" si="5"/>
        <v>-1.61407479972695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-2.7762086555303541E-2</v>
      </c>
      <c r="J31" s="26">
        <f t="shared" si="10"/>
        <v>-4.775078887512209E-4</v>
      </c>
      <c r="K31" s="26">
        <f t="shared" ca="1" si="11"/>
        <v>-6.8091564805816601E-2</v>
      </c>
      <c r="L31" s="26">
        <f t="shared" ca="1" si="12"/>
        <v>2.3900641626572119</v>
      </c>
      <c r="M31" s="26">
        <f t="shared" ca="1" si="13"/>
        <v>188941434.14366105</v>
      </c>
      <c r="N31" s="26">
        <f t="shared" ca="1" si="14"/>
        <v>34772595.811111815</v>
      </c>
      <c r="O31" s="26">
        <f t="shared" ca="1" si="15"/>
        <v>8138239.730171917</v>
      </c>
      <c r="P31">
        <f t="shared" ca="1" si="16"/>
        <v>-1.5459832349211333</v>
      </c>
    </row>
    <row r="32" spans="1:19">
      <c r="A32" s="113">
        <v>231</v>
      </c>
      <c r="B32" s="113">
        <v>5.8132100093644112E-4</v>
      </c>
      <c r="D32" s="115">
        <f t="shared" si="4"/>
        <v>2.3099999999999999E-2</v>
      </c>
      <c r="E32" s="115">
        <f t="shared" si="5"/>
        <v>5.8132100093644112E-2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1.342851512163179E-3</v>
      </c>
      <c r="J32" s="26">
        <f t="shared" si="10"/>
        <v>3.1019869930969433E-5</v>
      </c>
      <c r="K32" s="26">
        <f t="shared" ca="1" si="11"/>
        <v>-6.8105804674953807E-2</v>
      </c>
      <c r="L32" s="26">
        <f t="shared" ca="1" si="12"/>
        <v>1.5936008600365599E-2</v>
      </c>
      <c r="M32" s="26">
        <f t="shared" ca="1" si="13"/>
        <v>187935975.30207103</v>
      </c>
      <c r="N32" s="26">
        <f t="shared" ca="1" si="14"/>
        <v>33989503.926851131</v>
      </c>
      <c r="O32" s="26">
        <f t="shared" ca="1" si="15"/>
        <v>8052222.048158993</v>
      </c>
      <c r="P32">
        <f t="shared" ca="1" si="16"/>
        <v>0.12623790476859792</v>
      </c>
    </row>
    <row r="33" spans="1:16">
      <c r="A33" s="113">
        <v>313</v>
      </c>
      <c r="B33" s="113">
        <v>2.1538299188250676E-4</v>
      </c>
      <c r="D33" s="115">
        <f t="shared" si="4"/>
        <v>3.1300000000000001E-2</v>
      </c>
      <c r="E33" s="115">
        <f t="shared" si="5"/>
        <v>2.1538299188250676E-2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6.7414876459224614E-4</v>
      </c>
      <c r="J33" s="26">
        <f t="shared" si="10"/>
        <v>2.1100856331737306E-5</v>
      </c>
      <c r="K33" s="26">
        <f t="shared" ca="1" si="11"/>
        <v>-6.805084375755939E-2</v>
      </c>
      <c r="L33" s="26">
        <f t="shared" ca="1" si="12"/>
        <v>8.0262145337647896E-3</v>
      </c>
      <c r="M33" s="26">
        <f t="shared" ca="1" si="13"/>
        <v>186533866.14016086</v>
      </c>
      <c r="N33" s="26">
        <f t="shared" ca="1" si="14"/>
        <v>32912650.433252078</v>
      </c>
      <c r="O33" s="26">
        <f t="shared" ca="1" si="15"/>
        <v>7932221.2998176152</v>
      </c>
      <c r="P33">
        <f t="shared" ca="1" si="16"/>
        <v>8.9589142945810066E-2</v>
      </c>
    </row>
    <row r="34" spans="1:16">
      <c r="A34" s="113">
        <v>327</v>
      </c>
      <c r="B34" s="113">
        <v>-2.5143002858385444E-5</v>
      </c>
      <c r="D34" s="115">
        <f t="shared" si="4"/>
        <v>3.27E-2</v>
      </c>
      <c r="E34" s="115">
        <f t="shared" si="5"/>
        <v>-2.5143002858385444E-3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-8.2217619346920405E-5</v>
      </c>
      <c r="J34" s="26">
        <f t="shared" si="10"/>
        <v>-2.6885161526442972E-6</v>
      </c>
      <c r="K34" s="26">
        <f t="shared" ca="1" si="11"/>
        <v>-6.8032770808757456E-2</v>
      </c>
      <c r="L34" s="26">
        <f t="shared" ca="1" si="12"/>
        <v>4.2926699796625939E-3</v>
      </c>
      <c r="M34" s="26">
        <f t="shared" ca="1" si="13"/>
        <v>186293943.79334348</v>
      </c>
      <c r="N34" s="26">
        <f t="shared" ca="1" si="14"/>
        <v>32730147.286641113</v>
      </c>
      <c r="O34" s="26">
        <f t="shared" ca="1" si="15"/>
        <v>7911682.9704825617</v>
      </c>
      <c r="P34">
        <f t="shared" ca="1" si="16"/>
        <v>6.5518470522918912E-2</v>
      </c>
    </row>
    <row r="35" spans="1:16">
      <c r="A35" s="113">
        <v>327</v>
      </c>
      <c r="B35" s="113">
        <v>1.1374857000191696E-2</v>
      </c>
      <c r="D35" s="115">
        <f t="shared" si="4"/>
        <v>3.27E-2</v>
      </c>
      <c r="E35" s="115">
        <f t="shared" si="5"/>
        <v>1.1374857000191696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3.7195782390626847E-2</v>
      </c>
      <c r="J35" s="26">
        <f t="shared" si="10"/>
        <v>1.2163020841734979E-3</v>
      </c>
      <c r="K35" s="26">
        <f t="shared" ca="1" si="11"/>
        <v>-6.8032770808757456E-2</v>
      </c>
      <c r="L35" s="26">
        <f t="shared" ca="1" si="12"/>
        <v>1.4532747835073034</v>
      </c>
      <c r="M35" s="26">
        <f t="shared" ca="1" si="13"/>
        <v>186293943.79334348</v>
      </c>
      <c r="N35" s="26">
        <f t="shared" ca="1" si="14"/>
        <v>32730147.286641113</v>
      </c>
      <c r="O35" s="26">
        <f t="shared" ca="1" si="15"/>
        <v>7911682.9704825617</v>
      </c>
      <c r="P35">
        <f t="shared" ca="1" si="16"/>
        <v>1.205518470827927</v>
      </c>
    </row>
    <row r="36" spans="1:16">
      <c r="A36" s="113">
        <v>335.5</v>
      </c>
      <c r="B36" s="113">
        <v>2.7966804991592653E-3</v>
      </c>
      <c r="D36" s="115">
        <f t="shared" si="4"/>
        <v>3.3550000000000003E-2</v>
      </c>
      <c r="E36" s="115">
        <f t="shared" si="5"/>
        <v>0.27966804991592653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9.3828630746793356E-3</v>
      </c>
      <c r="J36" s="26">
        <f t="shared" si="10"/>
        <v>3.1479505615549175E-4</v>
      </c>
      <c r="K36" s="26">
        <f t="shared" ca="1" si="11"/>
        <v>-6.8020561456319351E-2</v>
      </c>
      <c r="L36" s="26">
        <f t="shared" ca="1" si="12"/>
        <v>0.12088737047796062</v>
      </c>
      <c r="M36" s="26">
        <f t="shared" ca="1" si="13"/>
        <v>186148200.84307399</v>
      </c>
      <c r="N36" s="26">
        <f t="shared" ca="1" si="14"/>
        <v>32619535.022934422</v>
      </c>
      <c r="O36" s="26">
        <f t="shared" ca="1" si="15"/>
        <v>7899206.2921010777</v>
      </c>
      <c r="P36">
        <f t="shared" ca="1" si="16"/>
        <v>0.34768861137224588</v>
      </c>
    </row>
    <row r="37" spans="1:16">
      <c r="A37" s="113">
        <v>397.5</v>
      </c>
      <c r="B37" s="113">
        <v>-8.9707749430090189E-4</v>
      </c>
      <c r="D37" s="115">
        <f t="shared" si="4"/>
        <v>3.9750000000000001E-2</v>
      </c>
      <c r="E37" s="115">
        <f t="shared" si="5"/>
        <v>-8.9707749430090189E-2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-3.5658830398460849E-3</v>
      </c>
      <c r="J37" s="26">
        <f t="shared" si="10"/>
        <v>-1.4174385083388187E-4</v>
      </c>
      <c r="K37" s="26">
        <f t="shared" ca="1" si="11"/>
        <v>-6.7903245130306072E-2</v>
      </c>
      <c r="L37" s="26">
        <f t="shared" ca="1" si="12"/>
        <v>4.75436407759304E-4</v>
      </c>
      <c r="M37" s="26">
        <f t="shared" ca="1" si="13"/>
        <v>185083415.41663748</v>
      </c>
      <c r="N37" s="26">
        <f t="shared" ca="1" si="14"/>
        <v>31817153.065109205</v>
      </c>
      <c r="O37" s="26">
        <f t="shared" ca="1" si="15"/>
        <v>7808044.0284138843</v>
      </c>
      <c r="P37">
        <f t="shared" ca="1" si="16"/>
        <v>-2.1804504299784117E-2</v>
      </c>
    </row>
    <row r="38" spans="1:16">
      <c r="A38" s="113">
        <v>406</v>
      </c>
      <c r="B38" s="113">
        <v>1.524745995993726E-3</v>
      </c>
      <c r="D38" s="115">
        <f t="shared" si="4"/>
        <v>4.0599999999999997E-2</v>
      </c>
      <c r="E38" s="115">
        <f t="shared" si="5"/>
        <v>0.1524745995993726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6.1904687437345273E-3</v>
      </c>
      <c r="J38" s="26">
        <f t="shared" si="10"/>
        <v>2.5133303099562177E-4</v>
      </c>
      <c r="K38" s="26">
        <f t="shared" ca="1" si="11"/>
        <v>-6.7883287103030848E-2</v>
      </c>
      <c r="L38" s="26">
        <f t="shared" ca="1" si="12"/>
        <v>4.8557598231949273E-2</v>
      </c>
      <c r="M38" s="26">
        <f t="shared" ca="1" si="13"/>
        <v>184937202.80082726</v>
      </c>
      <c r="N38" s="26">
        <f t="shared" ca="1" si="14"/>
        <v>31707760.057344414</v>
      </c>
      <c r="O38" s="26">
        <f t="shared" ca="1" si="15"/>
        <v>7795525.0635844497</v>
      </c>
      <c r="P38">
        <f t="shared" ca="1" si="16"/>
        <v>0.22035788670240344</v>
      </c>
    </row>
    <row r="39" spans="1:16">
      <c r="A39" s="113">
        <v>420</v>
      </c>
      <c r="B39" s="113">
        <v>-4.1577999945729971E-4</v>
      </c>
      <c r="D39" s="115">
        <f t="shared" si="4"/>
        <v>4.2000000000000003E-2</v>
      </c>
      <c r="E39" s="115">
        <f t="shared" si="5"/>
        <v>-4.1577999945729971E-2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-1.746275997720659E-3</v>
      </c>
      <c r="J39" s="26">
        <f t="shared" si="10"/>
        <v>-7.3343591904267684E-5</v>
      </c>
      <c r="K39" s="26">
        <f t="shared" ca="1" si="11"/>
        <v>-6.7848378485246164E-2</v>
      </c>
      <c r="L39" s="26">
        <f t="shared" ca="1" si="12"/>
        <v>6.9013278860947296E-4</v>
      </c>
      <c r="M39" s="26">
        <f t="shared" ca="1" si="13"/>
        <v>184696260.00837657</v>
      </c>
      <c r="N39" s="26">
        <f t="shared" ca="1" si="14"/>
        <v>31527906.01056106</v>
      </c>
      <c r="O39" s="26">
        <f t="shared" ca="1" si="15"/>
        <v>7774894.8595197983</v>
      </c>
      <c r="P39">
        <f t="shared" ca="1" si="16"/>
        <v>2.6270378539516193E-2</v>
      </c>
    </row>
    <row r="40" spans="1:16">
      <c r="A40" s="113">
        <v>476.5</v>
      </c>
      <c r="B40" s="113">
        <v>-3.3147188500151969E-2</v>
      </c>
      <c r="D40" s="115">
        <f t="shared" si="4"/>
        <v>4.7649999999999998E-2</v>
      </c>
      <c r="E40" s="115">
        <f t="shared" si="5"/>
        <v>-3.3147188500151969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-0.15794635320322412</v>
      </c>
      <c r="J40" s="26">
        <f t="shared" si="10"/>
        <v>-7.5261437301336288E-3</v>
      </c>
      <c r="K40" s="26">
        <f t="shared" ca="1" si="11"/>
        <v>-6.7681744329034593E-2</v>
      </c>
      <c r="L40" s="26">
        <f t="shared" ca="1" si="12"/>
        <v>10.543249965702769</v>
      </c>
      <c r="M40" s="26">
        <f t="shared" ca="1" si="13"/>
        <v>183722352.39911935</v>
      </c>
      <c r="N40" s="26">
        <f t="shared" ca="1" si="14"/>
        <v>30806164.618418939</v>
      </c>
      <c r="O40" s="26">
        <f t="shared" ca="1" si="15"/>
        <v>7691504.6262319377</v>
      </c>
      <c r="P40">
        <f t="shared" ca="1" si="16"/>
        <v>-3.2470371056861622</v>
      </c>
    </row>
    <row r="41" spans="1:16">
      <c r="A41" s="113">
        <v>504.5</v>
      </c>
      <c r="B41" s="113">
        <v>3.7717594968853518E-3</v>
      </c>
      <c r="D41" s="115">
        <f t="shared" si="4"/>
        <v>5.0450000000000002E-2</v>
      </c>
      <c r="E41" s="115">
        <f t="shared" si="5"/>
        <v>0.37717594968853518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1.9028526661786602E-2</v>
      </c>
      <c r="J41" s="26">
        <f t="shared" si="10"/>
        <v>9.5998917008713412E-4</v>
      </c>
      <c r="K41" s="26">
        <f t="shared" ca="1" si="11"/>
        <v>-6.7583867645160611E-2</v>
      </c>
      <c r="L41" s="26">
        <f t="shared" ca="1" si="12"/>
        <v>0.19781129511470244</v>
      </c>
      <c r="M41" s="26">
        <f t="shared" ca="1" si="13"/>
        <v>183238806.89844656</v>
      </c>
      <c r="N41" s="26">
        <f t="shared" ca="1" si="14"/>
        <v>30450934.985280499</v>
      </c>
      <c r="O41" s="26">
        <f t="shared" ca="1" si="15"/>
        <v>7650102.0144924382</v>
      </c>
      <c r="P41">
        <f t="shared" ca="1" si="16"/>
        <v>0.44475981733369579</v>
      </c>
    </row>
    <row r="42" spans="1:16">
      <c r="A42" s="113">
        <v>642.5</v>
      </c>
      <c r="B42" s="113">
        <v>-1.5562824992230162E-3</v>
      </c>
      <c r="D42" s="115">
        <f t="shared" si="4"/>
        <v>6.4250000000000002E-2</v>
      </c>
      <c r="E42" s="115">
        <f t="shared" si="5"/>
        <v>-0.15562824992230162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-9.9991150575078798E-3</v>
      </c>
      <c r="J42" s="26">
        <f t="shared" si="10"/>
        <v>-6.4244314244488133E-4</v>
      </c>
      <c r="K42" s="26">
        <f t="shared" ca="1" si="11"/>
        <v>-6.6953368080684611E-2</v>
      </c>
      <c r="L42" s="26">
        <f t="shared" ca="1" si="12"/>
        <v>7.8632346696247378E-3</v>
      </c>
      <c r="M42" s="26">
        <f t="shared" ca="1" si="13"/>
        <v>180847083.06488207</v>
      </c>
      <c r="N42" s="26">
        <f t="shared" ca="1" si="14"/>
        <v>28724148.500158221</v>
      </c>
      <c r="O42" s="26">
        <f t="shared" ca="1" si="15"/>
        <v>7445356.4959517289</v>
      </c>
      <c r="P42">
        <f t="shared" ca="1" si="16"/>
        <v>-8.8674881841617009E-2</v>
      </c>
    </row>
    <row r="43" spans="1:16">
      <c r="A43" s="113">
        <v>1162</v>
      </c>
      <c r="B43" s="113">
        <v>-1.5363657999841962E-2</v>
      </c>
      <c r="D43" s="115">
        <f t="shared" si="4"/>
        <v>0.1162</v>
      </c>
      <c r="E43" s="115">
        <f t="shared" si="5"/>
        <v>-1.5363657999841962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-0.17852570595816358</v>
      </c>
      <c r="J43" s="26">
        <f t="shared" si="10"/>
        <v>-2.0744687032338609E-2</v>
      </c>
      <c r="K43" s="26">
        <f t="shared" ca="1" si="11"/>
        <v>-6.2371492792114756E-2</v>
      </c>
      <c r="L43" s="26">
        <f t="shared" ca="1" si="12"/>
        <v>2.172659217634664</v>
      </c>
      <c r="M43" s="26">
        <f t="shared" ca="1" si="13"/>
        <v>171724997.07668185</v>
      </c>
      <c r="N43" s="26">
        <f t="shared" ca="1" si="14"/>
        <v>22594819.642653901</v>
      </c>
      <c r="O43" s="26">
        <f t="shared" ca="1" si="15"/>
        <v>6666696.7411771044</v>
      </c>
      <c r="P43">
        <f t="shared" ca="1" si="16"/>
        <v>-1.4739943071920814</v>
      </c>
    </row>
    <row r="44" spans="1:16">
      <c r="A44" s="113">
        <v>1232.5</v>
      </c>
      <c r="B44" s="113">
        <v>3.6644074934883974E-3</v>
      </c>
      <c r="D44" s="115">
        <f t="shared" si="4"/>
        <v>0.12325</v>
      </c>
      <c r="E44" s="115">
        <f t="shared" si="5"/>
        <v>0.36644074934883974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4.5163822357244497E-2</v>
      </c>
      <c r="J44" s="26">
        <f t="shared" si="10"/>
        <v>5.566441105530384E-3</v>
      </c>
      <c r="K44" s="26">
        <f t="shared" ca="1" si="11"/>
        <v>-6.1480773762018111E-2</v>
      </c>
      <c r="L44" s="26">
        <f t="shared" ca="1" si="12"/>
        <v>0.18311682994151646</v>
      </c>
      <c r="M44" s="26">
        <f t="shared" ca="1" si="13"/>
        <v>170473795.19591159</v>
      </c>
      <c r="N44" s="26">
        <f t="shared" ca="1" si="14"/>
        <v>21809976.947023138</v>
      </c>
      <c r="O44" s="26">
        <f t="shared" ca="1" si="15"/>
        <v>6560381.9936445169</v>
      </c>
      <c r="P44">
        <f t="shared" ca="1" si="16"/>
        <v>0.42792152311085785</v>
      </c>
    </row>
    <row r="45" spans="1:16">
      <c r="A45" s="113">
        <v>1339.5</v>
      </c>
      <c r="B45" s="113">
        <v>1.4033244500751607E-2</v>
      </c>
      <c r="D45" s="115">
        <f t="shared" si="4"/>
        <v>0.13395000000000001</v>
      </c>
      <c r="E45" s="115">
        <f t="shared" si="5"/>
        <v>1.4033244500751607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0.18797531008756779</v>
      </c>
      <c r="J45" s="26">
        <f t="shared" si="10"/>
        <v>2.5179292786229709E-2</v>
      </c>
      <c r="K45" s="26">
        <f t="shared" ca="1" si="11"/>
        <v>-6.0006109913382649E-2</v>
      </c>
      <c r="L45" s="26">
        <f t="shared" ca="1" si="12"/>
        <v>2.1413363277963837</v>
      </c>
      <c r="M45" s="26">
        <f t="shared" ca="1" si="13"/>
        <v>168569265.6513606</v>
      </c>
      <c r="N45" s="26">
        <f t="shared" ca="1" si="14"/>
        <v>20641010.639227379</v>
      </c>
      <c r="O45" s="26">
        <f t="shared" ca="1" si="15"/>
        <v>6398872.7156374687</v>
      </c>
      <c r="P45">
        <f t="shared" ca="1" si="16"/>
        <v>1.4633305599885433</v>
      </c>
    </row>
    <row r="46" spans="1:16">
      <c r="A46" s="113">
        <v>1379</v>
      </c>
      <c r="B46" s="113">
        <v>5.7581889996072277E-3</v>
      </c>
      <c r="D46" s="115">
        <f t="shared" si="4"/>
        <v>0.13789999999999999</v>
      </c>
      <c r="E46" s="115">
        <f t="shared" si="5"/>
        <v>0.57581889996072277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7.9405426304583665E-2</v>
      </c>
      <c r="J46" s="26">
        <f t="shared" si="10"/>
        <v>1.0950008287402087E-2</v>
      </c>
      <c r="K46" s="26">
        <f t="shared" ca="1" si="11"/>
        <v>-5.9424311524333681E-2</v>
      </c>
      <c r="L46" s="26">
        <f t="shared" ca="1" si="12"/>
        <v>0.40353393773784818</v>
      </c>
      <c r="M46" s="26">
        <f t="shared" ca="1" si="13"/>
        <v>167864552.68498385</v>
      </c>
      <c r="N46" s="26">
        <f t="shared" ca="1" si="14"/>
        <v>20216318.50275879</v>
      </c>
      <c r="O46" s="26">
        <f t="shared" ca="1" si="15"/>
        <v>6339217.5930195199</v>
      </c>
      <c r="P46">
        <f t="shared" ca="1" si="16"/>
        <v>0.63524321148505647</v>
      </c>
    </row>
    <row r="47" spans="1:16">
      <c r="A47" s="113">
        <v>1582</v>
      </c>
      <c r="B47" s="113">
        <v>8.4205620005377568E-3</v>
      </c>
      <c r="D47" s="115">
        <f t="shared" si="4"/>
        <v>0.15820000000000001</v>
      </c>
      <c r="E47" s="115">
        <f t="shared" si="5"/>
        <v>0.84205620005377568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0.13321329084850733</v>
      </c>
      <c r="J47" s="26">
        <f t="shared" si="10"/>
        <v>2.107434261223386E-2</v>
      </c>
      <c r="K47" s="26">
        <f t="shared" ca="1" si="11"/>
        <v>-5.611603859584513E-2</v>
      </c>
      <c r="L47" s="26">
        <f t="shared" ca="1" si="12"/>
        <v>0.80671337028087142</v>
      </c>
      <c r="M47" s="26">
        <f t="shared" ca="1" si="13"/>
        <v>164229607.3962059</v>
      </c>
      <c r="N47" s="26">
        <f t="shared" ca="1" si="14"/>
        <v>18092948.218554329</v>
      </c>
      <c r="O47" s="26">
        <f t="shared" ca="1" si="15"/>
        <v>6032550.5735241268</v>
      </c>
      <c r="P47">
        <f t="shared" ca="1" si="16"/>
        <v>0.89817223864962081</v>
      </c>
    </row>
    <row r="48" spans="1:16">
      <c r="A48" s="113">
        <v>8269.5</v>
      </c>
      <c r="B48" s="113">
        <v>-1.2527125501947012E-2</v>
      </c>
      <c r="D48" s="115">
        <f t="shared" si="4"/>
        <v>0.82694999999999996</v>
      </c>
      <c r="E48" s="115">
        <f t="shared" si="5"/>
        <v>-1.2527125501947012</v>
      </c>
      <c r="F48" s="26">
        <f t="shared" si="6"/>
        <v>0.68384630249999989</v>
      </c>
      <c r="G48" s="26">
        <f t="shared" si="7"/>
        <v>0.56550669985237489</v>
      </c>
      <c r="H48" s="26">
        <f t="shared" si="8"/>
        <v>0.46764576544292136</v>
      </c>
      <c r="I48" s="26">
        <f t="shared" si="9"/>
        <v>-1.035930643383508</v>
      </c>
      <c r="J48" s="26">
        <f t="shared" si="10"/>
        <v>-0.85666284554599192</v>
      </c>
      <c r="K48" s="26">
        <f t="shared" ca="1" si="11"/>
        <v>0.3507924834942211</v>
      </c>
      <c r="L48" s="26">
        <f t="shared" ca="1" si="12"/>
        <v>2.5712283930657116</v>
      </c>
      <c r="M48" s="26">
        <f t="shared" ca="1" si="13"/>
        <v>46706006.217788562</v>
      </c>
      <c r="N48" s="26">
        <f t="shared" ca="1" si="14"/>
        <v>23883552.038548518</v>
      </c>
      <c r="O48" s="26">
        <f t="shared" ca="1" si="15"/>
        <v>185669.38352484227</v>
      </c>
      <c r="P48">
        <f t="shared" ca="1" si="16"/>
        <v>-1.6035050336889223</v>
      </c>
    </row>
    <row r="49" spans="1:16">
      <c r="A49" s="113">
        <v>8563</v>
      </c>
      <c r="B49" s="113">
        <v>-1.6088670017779805E-3</v>
      </c>
      <c r="D49" s="115">
        <f t="shared" si="4"/>
        <v>0.85629999999999995</v>
      </c>
      <c r="E49" s="115">
        <f t="shared" si="5"/>
        <v>-0.16088670017779805</v>
      </c>
      <c r="F49" s="26">
        <f t="shared" si="6"/>
        <v>0.73324968999999995</v>
      </c>
      <c r="G49" s="26">
        <f t="shared" si="7"/>
        <v>0.62788170954699996</v>
      </c>
      <c r="H49" s="26">
        <f t="shared" si="8"/>
        <v>0.53765510788509607</v>
      </c>
      <c r="I49" s="26">
        <f t="shared" si="9"/>
        <v>-0.13776728136224847</v>
      </c>
      <c r="J49" s="26">
        <f t="shared" si="10"/>
        <v>-0.11797012303049335</v>
      </c>
      <c r="K49" s="26">
        <f t="shared" ca="1" si="11"/>
        <v>0.38189775083062244</v>
      </c>
      <c r="L49" s="26">
        <f t="shared" ca="1" si="12"/>
        <v>0.29461496025651246</v>
      </c>
      <c r="M49" s="26">
        <f t="shared" ca="1" si="13"/>
        <v>42410650.645155258</v>
      </c>
      <c r="N49" s="26">
        <f t="shared" ca="1" si="14"/>
        <v>28507114.731671933</v>
      </c>
      <c r="O49" s="26">
        <f t="shared" ca="1" si="15"/>
        <v>354805.25384836661</v>
      </c>
      <c r="P49">
        <f t="shared" ca="1" si="16"/>
        <v>-0.54278445100842054</v>
      </c>
    </row>
    <row r="50" spans="1:16">
      <c r="A50" s="113">
        <v>14390.5</v>
      </c>
      <c r="B50" s="113">
        <v>1.3947185500001069E-2</v>
      </c>
      <c r="D50" s="115">
        <f t="shared" si="4"/>
        <v>1.4390499999999999</v>
      </c>
      <c r="E50" s="115">
        <f t="shared" si="5"/>
        <v>1.3947185500001069</v>
      </c>
      <c r="F50" s="26">
        <f t="shared" si="6"/>
        <v>2.0708649024999999</v>
      </c>
      <c r="G50" s="26">
        <f t="shared" si="7"/>
        <v>2.9800781379426247</v>
      </c>
      <c r="H50" s="26">
        <f t="shared" si="8"/>
        <v>4.2884814444063339</v>
      </c>
      <c r="I50" s="26">
        <f t="shared" si="9"/>
        <v>2.0070697293776538</v>
      </c>
      <c r="J50" s="26">
        <f t="shared" si="10"/>
        <v>2.8882736940609126</v>
      </c>
      <c r="K50" s="26">
        <f t="shared" ca="1" si="11"/>
        <v>1.2301173835713748</v>
      </c>
      <c r="L50" s="26">
        <f t="shared" ca="1" si="12"/>
        <v>2.7093543989699171E-2</v>
      </c>
      <c r="M50" s="26">
        <f t="shared" ca="1" si="13"/>
        <v>829474.83213192516</v>
      </c>
      <c r="N50" s="26">
        <f t="shared" ca="1" si="14"/>
        <v>231144567.70782724</v>
      </c>
      <c r="O50" s="26">
        <f t="shared" ca="1" si="15"/>
        <v>20516948.492863748</v>
      </c>
      <c r="P50">
        <f t="shared" ca="1" si="16"/>
        <v>0.16460116642873213</v>
      </c>
    </row>
    <row r="51" spans="1:16">
      <c r="A51" s="113">
        <v>14391</v>
      </c>
      <c r="B51" s="113">
        <v>1.2377880993881263E-2</v>
      </c>
      <c r="D51" s="115">
        <f t="shared" si="4"/>
        <v>1.4391</v>
      </c>
      <c r="E51" s="115">
        <f t="shared" si="5"/>
        <v>1.2377880993881263</v>
      </c>
      <c r="F51" s="26">
        <f t="shared" si="6"/>
        <v>2.0710088099999999</v>
      </c>
      <c r="G51" s="26">
        <f t="shared" si="7"/>
        <v>2.9803887784710001</v>
      </c>
      <c r="H51" s="26">
        <f t="shared" si="8"/>
        <v>4.2890774910976157</v>
      </c>
      <c r="I51" s="26">
        <f t="shared" si="9"/>
        <v>1.7813008538294526</v>
      </c>
      <c r="J51" s="26">
        <f t="shared" si="10"/>
        <v>2.5634700587459651</v>
      </c>
      <c r="K51" s="26">
        <f t="shared" ca="1" si="11"/>
        <v>1.2302090008039315</v>
      </c>
      <c r="L51" s="26">
        <f t="shared" ca="1" si="12"/>
        <v>5.7442735348943775E-5</v>
      </c>
      <c r="M51" s="26">
        <f t="shared" ca="1" si="13"/>
        <v>830789.19816096977</v>
      </c>
      <c r="N51" s="26">
        <f t="shared" ca="1" si="14"/>
        <v>231172507.30147472</v>
      </c>
      <c r="O51" s="26">
        <f t="shared" ca="1" si="15"/>
        <v>20520496.690924663</v>
      </c>
      <c r="P51">
        <f t="shared" ca="1" si="16"/>
        <v>7.57909858419481E-3</v>
      </c>
    </row>
    <row r="52" spans="1:16">
      <c r="A52" s="113">
        <v>14393.5</v>
      </c>
      <c r="B52" s="113">
        <v>1.413135850452818E-2</v>
      </c>
      <c r="D52" s="115">
        <f t="shared" si="4"/>
        <v>1.4393499999999999</v>
      </c>
      <c r="E52" s="115">
        <f t="shared" si="5"/>
        <v>1.413135850452818</v>
      </c>
      <c r="F52" s="26">
        <f t="shared" si="6"/>
        <v>2.0717284224999997</v>
      </c>
      <c r="G52" s="26">
        <f t="shared" si="7"/>
        <v>2.9819423049253744</v>
      </c>
      <c r="H52" s="26">
        <f t="shared" si="8"/>
        <v>4.2920586565943371</v>
      </c>
      <c r="I52" s="26">
        <f t="shared" si="9"/>
        <v>2.0339970863492636</v>
      </c>
      <c r="J52" s="26">
        <f t="shared" si="10"/>
        <v>2.9276337062368123</v>
      </c>
      <c r="K52" s="26">
        <f t="shared" ca="1" si="11"/>
        <v>1.2306671354565446</v>
      </c>
      <c r="L52" s="26">
        <f t="shared" ca="1" si="12"/>
        <v>3.3294831952391239E-2</v>
      </c>
      <c r="M52" s="26">
        <f t="shared" ca="1" si="13"/>
        <v>837377.03381486423</v>
      </c>
      <c r="N52" s="26">
        <f t="shared" ca="1" si="14"/>
        <v>231312236.27138066</v>
      </c>
      <c r="O52" s="26">
        <f t="shared" ca="1" si="15"/>
        <v>20538243.545649454</v>
      </c>
      <c r="P52">
        <f t="shared" ca="1" si="16"/>
        <v>0.18246871499627337</v>
      </c>
    </row>
    <row r="53" spans="1:16">
      <c r="A53" s="113">
        <v>14410.5</v>
      </c>
      <c r="B53" s="113">
        <v>1.3675005495315418E-2</v>
      </c>
      <c r="D53" s="115">
        <f t="shared" si="4"/>
        <v>1.4410499999999999</v>
      </c>
      <c r="E53" s="115">
        <f t="shared" si="5"/>
        <v>1.3675005495315418</v>
      </c>
      <c r="F53" s="26">
        <f t="shared" si="6"/>
        <v>2.0766251025</v>
      </c>
      <c r="G53" s="26">
        <f t="shared" si="7"/>
        <v>2.9925206039576246</v>
      </c>
      <c r="H53" s="26">
        <f t="shared" si="8"/>
        <v>4.312371816333135</v>
      </c>
      <c r="I53" s="26">
        <f t="shared" si="9"/>
        <v>1.9706366669024282</v>
      </c>
      <c r="J53" s="26">
        <f t="shared" si="10"/>
        <v>2.839785968839744</v>
      </c>
      <c r="K53" s="26">
        <f t="shared" ca="1" si="11"/>
        <v>1.2337845943448036</v>
      </c>
      <c r="L53" s="26">
        <f t="shared" ca="1" si="12"/>
        <v>1.7879956671501773E-2</v>
      </c>
      <c r="M53" s="26">
        <f t="shared" ca="1" si="13"/>
        <v>882882.31385546969</v>
      </c>
      <c r="N53" s="26">
        <f t="shared" ca="1" si="14"/>
        <v>232263764.14666781</v>
      </c>
      <c r="O53" s="26">
        <f t="shared" ca="1" si="15"/>
        <v>20659181.558124408</v>
      </c>
      <c r="P53">
        <f t="shared" ca="1" si="16"/>
        <v>0.13371595518673818</v>
      </c>
    </row>
    <row r="54" spans="1:16">
      <c r="A54" s="113">
        <v>14413</v>
      </c>
      <c r="B54" s="113">
        <v>1.3728482997976243E-2</v>
      </c>
      <c r="D54" s="115">
        <f t="shared" si="4"/>
        <v>1.4413</v>
      </c>
      <c r="E54" s="115">
        <f t="shared" si="5"/>
        <v>1.3728482997976243</v>
      </c>
      <c r="F54" s="26">
        <f t="shared" si="6"/>
        <v>2.07734569</v>
      </c>
      <c r="G54" s="26">
        <f t="shared" si="7"/>
        <v>2.9940783429970002</v>
      </c>
      <c r="H54" s="26">
        <f t="shared" si="8"/>
        <v>4.3153651157615762</v>
      </c>
      <c r="I54" s="26">
        <f t="shared" si="9"/>
        <v>1.9786862544983159</v>
      </c>
      <c r="J54" s="26">
        <f t="shared" si="10"/>
        <v>2.851880498608423</v>
      </c>
      <c r="K54" s="26">
        <f t="shared" ca="1" si="11"/>
        <v>1.2342433593652073</v>
      </c>
      <c r="L54" s="26">
        <f t="shared" ca="1" si="12"/>
        <v>1.9211329512273865E-2</v>
      </c>
      <c r="M54" s="26">
        <f t="shared" ca="1" si="13"/>
        <v>889678.47375163366</v>
      </c>
      <c r="N54" s="26">
        <f t="shared" ca="1" si="14"/>
        <v>232403896.41462305</v>
      </c>
      <c r="O54" s="26">
        <f t="shared" ca="1" si="15"/>
        <v>20677004.738293216</v>
      </c>
      <c r="P54">
        <f t="shared" ca="1" si="16"/>
        <v>0.138604940432417</v>
      </c>
    </row>
    <row r="55" spans="1:16">
      <c r="A55" s="113">
        <v>14432.5</v>
      </c>
      <c r="B55" s="113">
        <v>1.402560750284465E-2</v>
      </c>
      <c r="D55" s="115">
        <f t="shared" si="4"/>
        <v>1.4432499999999999</v>
      </c>
      <c r="E55" s="115">
        <f t="shared" si="5"/>
        <v>1.402560750284465</v>
      </c>
      <c r="F55" s="26">
        <f t="shared" si="6"/>
        <v>2.0829705624999999</v>
      </c>
      <c r="G55" s="26">
        <f t="shared" si="7"/>
        <v>3.0062472643281248</v>
      </c>
      <c r="H55" s="26">
        <f t="shared" si="8"/>
        <v>4.3387663642415664</v>
      </c>
      <c r="I55" s="26">
        <f t="shared" si="9"/>
        <v>2.0242458028480539</v>
      </c>
      <c r="J55" s="26">
        <f t="shared" si="10"/>
        <v>2.9214927549604535</v>
      </c>
      <c r="K55" s="26">
        <f t="shared" ca="1" si="11"/>
        <v>1.2378245001426338</v>
      </c>
      <c r="L55" s="26">
        <f t="shared" ca="1" si="12"/>
        <v>2.7138032110791993E-2</v>
      </c>
      <c r="M55" s="26">
        <f t="shared" ca="1" si="13"/>
        <v>943606.94130535994</v>
      </c>
      <c r="N55" s="26">
        <f t="shared" ca="1" si="14"/>
        <v>233498704.57793689</v>
      </c>
      <c r="O55" s="26">
        <f t="shared" ca="1" si="15"/>
        <v>20816362.000293028</v>
      </c>
      <c r="P55">
        <f t="shared" ca="1" si="16"/>
        <v>0.16473625014183124</v>
      </c>
    </row>
    <row r="56" spans="1:16">
      <c r="A56" s="113">
        <v>14433</v>
      </c>
      <c r="B56" s="113">
        <v>1.1756302999856416E-2</v>
      </c>
      <c r="D56" s="115">
        <f t="shared" si="4"/>
        <v>1.4433</v>
      </c>
      <c r="E56" s="115">
        <f t="shared" si="5"/>
        <v>1.1756302999856416</v>
      </c>
      <c r="F56" s="26">
        <f t="shared" si="6"/>
        <v>2.0831148900000001</v>
      </c>
      <c r="G56" s="26">
        <f t="shared" si="7"/>
        <v>3.0065597207370001</v>
      </c>
      <c r="H56" s="26">
        <f t="shared" si="8"/>
        <v>4.3393676449397125</v>
      </c>
      <c r="I56" s="26">
        <f t="shared" si="9"/>
        <v>1.6967872119692766</v>
      </c>
      <c r="J56" s="26">
        <f t="shared" si="10"/>
        <v>2.4489729830352571</v>
      </c>
      <c r="K56" s="26">
        <f t="shared" ca="1" si="11"/>
        <v>1.2379163889182387</v>
      </c>
      <c r="L56" s="26">
        <f t="shared" ca="1" si="12"/>
        <v>3.8795568745193985E-3</v>
      </c>
      <c r="M56" s="26">
        <f t="shared" ca="1" si="13"/>
        <v>945011.14974896086</v>
      </c>
      <c r="N56" s="26">
        <f t="shared" ca="1" si="14"/>
        <v>233526818.01234323</v>
      </c>
      <c r="O56" s="26">
        <f t="shared" ca="1" si="15"/>
        <v>20819943.112791229</v>
      </c>
      <c r="P56">
        <f t="shared" ca="1" si="16"/>
        <v>-6.2286088932597128E-2</v>
      </c>
    </row>
    <row r="57" spans="1:16">
      <c r="A57" s="113">
        <v>14641.5</v>
      </c>
      <c r="B57" s="113">
        <v>1.3456326501909643E-2</v>
      </c>
      <c r="D57" s="115">
        <f t="shared" si="4"/>
        <v>1.4641500000000001</v>
      </c>
      <c r="E57" s="115">
        <f t="shared" si="5"/>
        <v>1.3456326501909643</v>
      </c>
      <c r="F57" s="26">
        <f t="shared" si="6"/>
        <v>2.1437352225000001</v>
      </c>
      <c r="G57" s="26">
        <f t="shared" si="7"/>
        <v>3.1387499260233755</v>
      </c>
      <c r="H57" s="26">
        <f t="shared" si="8"/>
        <v>4.5956007041871247</v>
      </c>
      <c r="I57" s="26">
        <f t="shared" si="9"/>
        <v>1.9702080447771004</v>
      </c>
      <c r="J57" s="26">
        <f t="shared" si="10"/>
        <v>2.8846801087603917</v>
      </c>
      <c r="K57" s="26">
        <f t="shared" ca="1" si="11"/>
        <v>1.2765157439558215</v>
      </c>
      <c r="L57" s="26">
        <f t="shared" ca="1" si="12"/>
        <v>4.7771467275175335E-3</v>
      </c>
      <c r="M57" s="26">
        <f t="shared" ca="1" si="13"/>
        <v>1624773.3961015523</v>
      </c>
      <c r="N57" s="26">
        <f t="shared" ca="1" si="14"/>
        <v>245431570.97722936</v>
      </c>
      <c r="O57" s="26">
        <f t="shared" ca="1" si="15"/>
        <v>22347762.795826647</v>
      </c>
      <c r="P57">
        <f t="shared" ca="1" si="16"/>
        <v>6.9116906235142883E-2</v>
      </c>
    </row>
    <row r="58" spans="1:16">
      <c r="A58" s="113">
        <v>14644</v>
      </c>
      <c r="B58" s="113">
        <v>1.3609804002044257E-2</v>
      </c>
      <c r="D58" s="115">
        <f t="shared" si="4"/>
        <v>1.4643999999999999</v>
      </c>
      <c r="E58" s="115">
        <f t="shared" si="5"/>
        <v>1.3609804002044257</v>
      </c>
      <c r="F58" s="26">
        <f t="shared" si="6"/>
        <v>2.1444673599999997</v>
      </c>
      <c r="G58" s="26">
        <f t="shared" si="7"/>
        <v>3.1403580019839996</v>
      </c>
      <c r="H58" s="26">
        <f t="shared" si="8"/>
        <v>4.5987402581053685</v>
      </c>
      <c r="I58" s="26">
        <f t="shared" si="9"/>
        <v>1.9930196980593609</v>
      </c>
      <c r="J58" s="26">
        <f t="shared" si="10"/>
        <v>2.9185780458381281</v>
      </c>
      <c r="K58" s="26">
        <f t="shared" ca="1" si="11"/>
        <v>1.2769819764100478</v>
      </c>
      <c r="L58" s="26">
        <f t="shared" ca="1" si="12"/>
        <v>7.0557351999398993E-3</v>
      </c>
      <c r="M58" s="26">
        <f t="shared" ca="1" si="13"/>
        <v>1634073.7934171883</v>
      </c>
      <c r="N58" s="26">
        <f t="shared" ca="1" si="14"/>
        <v>245576520.54685852</v>
      </c>
      <c r="O58" s="26">
        <f t="shared" ca="1" si="15"/>
        <v>22366502.822121043</v>
      </c>
      <c r="P58">
        <f t="shared" ca="1" si="16"/>
        <v>8.399842379437783E-2</v>
      </c>
    </row>
    <row r="59" spans="1:16">
      <c r="A59" s="113">
        <v>14647</v>
      </c>
      <c r="B59" s="113">
        <v>1.3093977002426982E-2</v>
      </c>
      <c r="D59" s="115">
        <f t="shared" si="4"/>
        <v>1.4646999999999999</v>
      </c>
      <c r="E59" s="115">
        <f t="shared" si="5"/>
        <v>1.3093977002426982</v>
      </c>
      <c r="F59" s="26">
        <f t="shared" si="6"/>
        <v>2.1453460899999999</v>
      </c>
      <c r="G59" s="26">
        <f t="shared" si="7"/>
        <v>3.1422884180229995</v>
      </c>
      <c r="H59" s="26">
        <f t="shared" si="8"/>
        <v>4.6025098458782878</v>
      </c>
      <c r="I59" s="26">
        <f t="shared" si="9"/>
        <v>1.91787481154548</v>
      </c>
      <c r="J59" s="26">
        <f t="shared" si="10"/>
        <v>2.8091112364706645</v>
      </c>
      <c r="K59" s="26">
        <f t="shared" ca="1" si="11"/>
        <v>1.2775415620327462</v>
      </c>
      <c r="L59" s="26">
        <f t="shared" ca="1" si="12"/>
        <v>1.0148135416515661E-3</v>
      </c>
      <c r="M59" s="26">
        <f t="shared" ca="1" si="13"/>
        <v>1645270.5320102978</v>
      </c>
      <c r="N59" s="26">
        <f t="shared" ca="1" si="14"/>
        <v>245750529.38057309</v>
      </c>
      <c r="O59" s="26">
        <f t="shared" ca="1" si="15"/>
        <v>22389004.121283624</v>
      </c>
      <c r="P59">
        <f t="shared" ca="1" si="16"/>
        <v>3.1856138209952034E-2</v>
      </c>
    </row>
    <row r="60" spans="1:16">
      <c r="A60" s="113">
        <v>14661</v>
      </c>
      <c r="B60" s="113">
        <v>1.3453450999804772E-2</v>
      </c>
      <c r="D60" s="115">
        <f t="shared" si="4"/>
        <v>1.4661</v>
      </c>
      <c r="E60" s="115">
        <f t="shared" si="5"/>
        <v>1.3453450999804772</v>
      </c>
      <c r="F60" s="26">
        <f t="shared" si="6"/>
        <v>2.1494492099999998</v>
      </c>
      <c r="G60" s="26">
        <f t="shared" si="7"/>
        <v>3.1513074867809996</v>
      </c>
      <c r="H60" s="26">
        <f t="shared" si="8"/>
        <v>4.6201319063696236</v>
      </c>
      <c r="I60" s="26">
        <f t="shared" si="9"/>
        <v>1.9724104510813776</v>
      </c>
      <c r="J60" s="26">
        <f t="shared" si="10"/>
        <v>2.8917509623304074</v>
      </c>
      <c r="K60" s="26">
        <f t="shared" ca="1" si="11"/>
        <v>1.2801545003492765</v>
      </c>
      <c r="L60" s="26">
        <f t="shared" ca="1" si="12"/>
        <v>4.2498142802755148E-3</v>
      </c>
      <c r="M60" s="26">
        <f t="shared" ca="1" si="13"/>
        <v>1698045.4197800702</v>
      </c>
      <c r="N60" s="26">
        <f t="shared" ca="1" si="14"/>
        <v>246563571.35529512</v>
      </c>
      <c r="O60" s="26">
        <f t="shared" ca="1" si="15"/>
        <v>22494201.695949879</v>
      </c>
      <c r="P60">
        <f t="shared" ca="1" si="16"/>
        <v>6.5190599631200774E-2</v>
      </c>
    </row>
    <row r="61" spans="1:16">
      <c r="A61" s="113"/>
      <c r="B61" s="113"/>
      <c r="D61" s="115">
        <f t="shared" si="4"/>
        <v>0</v>
      </c>
      <c r="E61" s="115">
        <f t="shared" si="5"/>
        <v>0</v>
      </c>
      <c r="F61" s="26">
        <f t="shared" si="6"/>
        <v>0</v>
      </c>
      <c r="G61" s="26">
        <f t="shared" si="7"/>
        <v>0</v>
      </c>
      <c r="H61" s="26">
        <f t="shared" si="8"/>
        <v>0</v>
      </c>
      <c r="I61" s="26">
        <f t="shared" si="9"/>
        <v>0</v>
      </c>
      <c r="J61" s="26">
        <f t="shared" si="10"/>
        <v>0</v>
      </c>
      <c r="K61" s="26">
        <f t="shared" ca="1" si="11"/>
        <v>-6.7793172243464914E-2</v>
      </c>
      <c r="L61" s="26">
        <f t="shared" ca="1" si="12"/>
        <v>4.5959142028321014E-3</v>
      </c>
      <c r="M61" s="26">
        <f t="shared" ca="1" si="13"/>
        <v>191856033.10797638</v>
      </c>
      <c r="N61" s="26">
        <f t="shared" ca="1" si="14"/>
        <v>37094366.713211671</v>
      </c>
      <c r="O61" s="26">
        <f t="shared" ca="1" si="15"/>
        <v>8387336.1972265681</v>
      </c>
      <c r="P61">
        <f t="shared" ca="1" si="16"/>
        <v>6.7793172243464914E-2</v>
      </c>
    </row>
    <row r="62" spans="1:16">
      <c r="A62" s="113"/>
      <c r="B62" s="113"/>
      <c r="D62" s="115">
        <f t="shared" si="4"/>
        <v>0</v>
      </c>
      <c r="E62" s="115">
        <f t="shared" si="5"/>
        <v>0</v>
      </c>
      <c r="F62" s="26">
        <f t="shared" si="6"/>
        <v>0</v>
      </c>
      <c r="G62" s="26">
        <f t="shared" si="7"/>
        <v>0</v>
      </c>
      <c r="H62" s="26">
        <f t="shared" si="8"/>
        <v>0</v>
      </c>
      <c r="I62" s="26">
        <f t="shared" si="9"/>
        <v>0</v>
      </c>
      <c r="J62" s="26">
        <f t="shared" si="10"/>
        <v>0</v>
      </c>
      <c r="K62" s="26">
        <f t="shared" ca="1" si="11"/>
        <v>-6.7793172243464914E-2</v>
      </c>
      <c r="L62" s="26">
        <f t="shared" ca="1" si="12"/>
        <v>4.5959142028321014E-3</v>
      </c>
      <c r="M62" s="26">
        <f t="shared" ca="1" si="13"/>
        <v>191856033.10797638</v>
      </c>
      <c r="N62" s="26">
        <f t="shared" ca="1" si="14"/>
        <v>37094366.713211671</v>
      </c>
      <c r="O62" s="26">
        <f t="shared" ca="1" si="15"/>
        <v>8387336.1972265681</v>
      </c>
      <c r="P62">
        <f t="shared" ca="1" si="16"/>
        <v>6.7793172243464914E-2</v>
      </c>
    </row>
    <row r="63" spans="1:16">
      <c r="A63" s="113"/>
      <c r="B63" s="113"/>
      <c r="D63" s="115">
        <f t="shared" si="4"/>
        <v>0</v>
      </c>
      <c r="E63" s="115">
        <f t="shared" si="5"/>
        <v>0</v>
      </c>
      <c r="F63" s="26">
        <f t="shared" si="6"/>
        <v>0</v>
      </c>
      <c r="G63" s="26">
        <f t="shared" si="7"/>
        <v>0</v>
      </c>
      <c r="H63" s="26">
        <f t="shared" si="8"/>
        <v>0</v>
      </c>
      <c r="I63" s="26">
        <f t="shared" si="9"/>
        <v>0</v>
      </c>
      <c r="J63" s="26">
        <f t="shared" si="10"/>
        <v>0</v>
      </c>
      <c r="K63" s="26">
        <f t="shared" ca="1" si="11"/>
        <v>-6.7793172243464914E-2</v>
      </c>
      <c r="L63" s="26">
        <f t="shared" ca="1" si="12"/>
        <v>4.5959142028321014E-3</v>
      </c>
      <c r="M63" s="26">
        <f t="shared" ca="1" si="13"/>
        <v>191856033.10797638</v>
      </c>
      <c r="N63" s="26">
        <f t="shared" ca="1" si="14"/>
        <v>37094366.713211671</v>
      </c>
      <c r="O63" s="26">
        <f t="shared" ca="1" si="15"/>
        <v>8387336.1972265681</v>
      </c>
      <c r="P63">
        <f t="shared" ca="1" si="16"/>
        <v>6.7793172243464914E-2</v>
      </c>
    </row>
    <row r="64" spans="1:16">
      <c r="A64" s="113"/>
      <c r="B64" s="113"/>
      <c r="D64" s="115">
        <f t="shared" si="4"/>
        <v>0</v>
      </c>
      <c r="E64" s="115">
        <f t="shared" si="5"/>
        <v>0</v>
      </c>
      <c r="F64" s="26">
        <f t="shared" si="6"/>
        <v>0</v>
      </c>
      <c r="G64" s="26">
        <f t="shared" si="7"/>
        <v>0</v>
      </c>
      <c r="H64" s="26">
        <f t="shared" si="8"/>
        <v>0</v>
      </c>
      <c r="I64" s="26">
        <f t="shared" si="9"/>
        <v>0</v>
      </c>
      <c r="J64" s="26">
        <f t="shared" si="10"/>
        <v>0</v>
      </c>
      <c r="K64" s="26">
        <f t="shared" ca="1" si="11"/>
        <v>-6.7793172243464914E-2</v>
      </c>
      <c r="L64" s="26">
        <f t="shared" ca="1" si="12"/>
        <v>4.5959142028321014E-3</v>
      </c>
      <c r="M64" s="26">
        <f t="shared" ca="1" si="13"/>
        <v>191856033.10797638</v>
      </c>
      <c r="N64" s="26">
        <f t="shared" ca="1" si="14"/>
        <v>37094366.713211671</v>
      </c>
      <c r="O64" s="26">
        <f t="shared" ca="1" si="15"/>
        <v>8387336.1972265681</v>
      </c>
      <c r="P64">
        <f t="shared" ca="1" si="16"/>
        <v>6.7793172243464914E-2</v>
      </c>
    </row>
    <row r="65" spans="1:16">
      <c r="A65" s="113"/>
      <c r="B65" s="113"/>
      <c r="D65" s="115">
        <f t="shared" si="4"/>
        <v>0</v>
      </c>
      <c r="E65" s="115">
        <f t="shared" si="5"/>
        <v>0</v>
      </c>
      <c r="F65" s="26">
        <f t="shared" si="6"/>
        <v>0</v>
      </c>
      <c r="G65" s="26">
        <f t="shared" si="7"/>
        <v>0</v>
      </c>
      <c r="H65" s="26">
        <f t="shared" si="8"/>
        <v>0</v>
      </c>
      <c r="I65" s="26">
        <f t="shared" si="9"/>
        <v>0</v>
      </c>
      <c r="J65" s="26">
        <f t="shared" si="10"/>
        <v>0</v>
      </c>
      <c r="K65" s="26">
        <f t="shared" ca="1" si="11"/>
        <v>-6.7793172243464914E-2</v>
      </c>
      <c r="L65" s="26">
        <f t="shared" ca="1" si="12"/>
        <v>4.5959142028321014E-3</v>
      </c>
      <c r="M65" s="26">
        <f t="shared" ca="1" si="13"/>
        <v>191856033.10797638</v>
      </c>
      <c r="N65" s="26">
        <f t="shared" ca="1" si="14"/>
        <v>37094366.713211671</v>
      </c>
      <c r="O65" s="26">
        <f t="shared" ca="1" si="15"/>
        <v>8387336.1972265681</v>
      </c>
      <c r="P65">
        <f t="shared" ca="1" si="16"/>
        <v>6.7793172243464914E-2</v>
      </c>
    </row>
    <row r="66" spans="1:16">
      <c r="A66" s="113"/>
      <c r="B66" s="113"/>
      <c r="D66" s="115">
        <f t="shared" si="4"/>
        <v>0</v>
      </c>
      <c r="E66" s="115">
        <f t="shared" si="5"/>
        <v>0</v>
      </c>
      <c r="F66" s="26">
        <f t="shared" si="6"/>
        <v>0</v>
      </c>
      <c r="G66" s="26">
        <f t="shared" si="7"/>
        <v>0</v>
      </c>
      <c r="H66" s="26">
        <f t="shared" si="8"/>
        <v>0</v>
      </c>
      <c r="I66" s="26">
        <f t="shared" si="9"/>
        <v>0</v>
      </c>
      <c r="J66" s="26">
        <f t="shared" si="10"/>
        <v>0</v>
      </c>
      <c r="K66" s="26">
        <f t="shared" ca="1" si="11"/>
        <v>-6.7793172243464914E-2</v>
      </c>
      <c r="L66" s="26">
        <f t="shared" ca="1" si="12"/>
        <v>4.5959142028321014E-3</v>
      </c>
      <c r="M66" s="26">
        <f t="shared" ca="1" si="13"/>
        <v>191856033.10797638</v>
      </c>
      <c r="N66" s="26">
        <f t="shared" ca="1" si="14"/>
        <v>37094366.713211671</v>
      </c>
      <c r="O66" s="26">
        <f t="shared" ca="1" si="15"/>
        <v>8387336.1972265681</v>
      </c>
      <c r="P66">
        <f t="shared" ca="1" si="16"/>
        <v>6.7793172243464914E-2</v>
      </c>
    </row>
    <row r="67" spans="1:16">
      <c r="A67" s="113"/>
      <c r="B67" s="113"/>
      <c r="D67" s="115">
        <f t="shared" si="4"/>
        <v>0</v>
      </c>
      <c r="E67" s="115">
        <f t="shared" si="5"/>
        <v>0</v>
      </c>
      <c r="F67" s="26">
        <f t="shared" si="6"/>
        <v>0</v>
      </c>
      <c r="G67" s="26">
        <f t="shared" si="7"/>
        <v>0</v>
      </c>
      <c r="H67" s="26">
        <f t="shared" si="8"/>
        <v>0</v>
      </c>
      <c r="I67" s="26">
        <f t="shared" si="9"/>
        <v>0</v>
      </c>
      <c r="J67" s="26">
        <f t="shared" si="10"/>
        <v>0</v>
      </c>
      <c r="K67" s="26">
        <f t="shared" ca="1" si="11"/>
        <v>-6.7793172243464914E-2</v>
      </c>
      <c r="L67" s="26">
        <f t="shared" ca="1" si="12"/>
        <v>4.5959142028321014E-3</v>
      </c>
      <c r="M67" s="26">
        <f t="shared" ca="1" si="13"/>
        <v>191856033.10797638</v>
      </c>
      <c r="N67" s="26">
        <f t="shared" ca="1" si="14"/>
        <v>37094366.713211671</v>
      </c>
      <c r="O67" s="26">
        <f t="shared" ca="1" si="15"/>
        <v>8387336.1972265681</v>
      </c>
      <c r="P67">
        <f t="shared" ca="1" si="16"/>
        <v>6.7793172243464914E-2</v>
      </c>
    </row>
    <row r="68" spans="1:16">
      <c r="A68" s="113"/>
      <c r="B68" s="113"/>
      <c r="D68" s="115">
        <f t="shared" si="4"/>
        <v>0</v>
      </c>
      <c r="E68" s="115">
        <f t="shared" si="5"/>
        <v>0</v>
      </c>
      <c r="F68" s="26">
        <f t="shared" si="6"/>
        <v>0</v>
      </c>
      <c r="G68" s="26">
        <f t="shared" si="7"/>
        <v>0</v>
      </c>
      <c r="H68" s="26">
        <f t="shared" si="8"/>
        <v>0</v>
      </c>
      <c r="I68" s="26">
        <f t="shared" si="9"/>
        <v>0</v>
      </c>
      <c r="J68" s="26">
        <f t="shared" si="10"/>
        <v>0</v>
      </c>
      <c r="K68" s="26">
        <f t="shared" ca="1" si="11"/>
        <v>-6.7793172243464914E-2</v>
      </c>
      <c r="L68" s="26">
        <f t="shared" ca="1" si="12"/>
        <v>4.5959142028321014E-3</v>
      </c>
      <c r="M68" s="26">
        <f t="shared" ca="1" si="13"/>
        <v>191856033.10797638</v>
      </c>
      <c r="N68" s="26">
        <f t="shared" ca="1" si="14"/>
        <v>37094366.713211671</v>
      </c>
      <c r="O68" s="26">
        <f t="shared" ca="1" si="15"/>
        <v>8387336.1972265681</v>
      </c>
      <c r="P68">
        <f t="shared" ca="1" si="16"/>
        <v>6.7793172243464914E-2</v>
      </c>
    </row>
    <row r="69" spans="1:16">
      <c r="A69" s="113"/>
      <c r="B69" s="113"/>
      <c r="D69" s="115">
        <f t="shared" si="4"/>
        <v>0</v>
      </c>
      <c r="E69" s="115">
        <f t="shared" si="5"/>
        <v>0</v>
      </c>
      <c r="F69" s="26">
        <f t="shared" si="6"/>
        <v>0</v>
      </c>
      <c r="G69" s="26">
        <f t="shared" si="7"/>
        <v>0</v>
      </c>
      <c r="H69" s="26">
        <f t="shared" si="8"/>
        <v>0</v>
      </c>
      <c r="I69" s="26">
        <f t="shared" si="9"/>
        <v>0</v>
      </c>
      <c r="J69" s="26">
        <f t="shared" si="10"/>
        <v>0</v>
      </c>
      <c r="K69" s="26">
        <f t="shared" ca="1" si="11"/>
        <v>-6.7793172243464914E-2</v>
      </c>
      <c r="L69" s="26">
        <f t="shared" ca="1" si="12"/>
        <v>4.5959142028321014E-3</v>
      </c>
      <c r="M69" s="26">
        <f t="shared" ca="1" si="13"/>
        <v>191856033.10797638</v>
      </c>
      <c r="N69" s="26">
        <f t="shared" ca="1" si="14"/>
        <v>37094366.713211671</v>
      </c>
      <c r="O69" s="26">
        <f t="shared" ca="1" si="15"/>
        <v>8387336.1972265681</v>
      </c>
      <c r="P69">
        <f t="shared" ca="1" si="16"/>
        <v>6.7793172243464914E-2</v>
      </c>
    </row>
    <row r="70" spans="1:16">
      <c r="A70" s="113"/>
      <c r="B70" s="113"/>
      <c r="D70" s="115">
        <f t="shared" si="4"/>
        <v>0</v>
      </c>
      <c r="E70" s="115">
        <f t="shared" si="5"/>
        <v>0</v>
      </c>
      <c r="F70" s="26">
        <f t="shared" si="6"/>
        <v>0</v>
      </c>
      <c r="G70" s="26">
        <f t="shared" si="7"/>
        <v>0</v>
      </c>
      <c r="H70" s="26">
        <f t="shared" si="8"/>
        <v>0</v>
      </c>
      <c r="I70" s="26">
        <f t="shared" si="9"/>
        <v>0</v>
      </c>
      <c r="J70" s="26">
        <f t="shared" si="10"/>
        <v>0</v>
      </c>
      <c r="K70" s="26">
        <f t="shared" ca="1" si="11"/>
        <v>-6.7793172243464914E-2</v>
      </c>
      <c r="L70" s="26">
        <f t="shared" ca="1" si="12"/>
        <v>4.5959142028321014E-3</v>
      </c>
      <c r="M70" s="26">
        <f t="shared" ca="1" si="13"/>
        <v>191856033.10797638</v>
      </c>
      <c r="N70" s="26">
        <f t="shared" ca="1" si="14"/>
        <v>37094366.713211671</v>
      </c>
      <c r="O70" s="26">
        <f t="shared" ca="1" si="15"/>
        <v>8387336.1972265681</v>
      </c>
      <c r="P70">
        <f t="shared" ca="1" si="16"/>
        <v>6.7793172243464914E-2</v>
      </c>
    </row>
    <row r="71" spans="1:16">
      <c r="A71" s="113"/>
      <c r="B71" s="113"/>
      <c r="D71" s="115">
        <f t="shared" si="4"/>
        <v>0</v>
      </c>
      <c r="E71" s="115">
        <f t="shared" si="5"/>
        <v>0</v>
      </c>
      <c r="F71" s="26">
        <f t="shared" si="6"/>
        <v>0</v>
      </c>
      <c r="G71" s="26">
        <f t="shared" si="7"/>
        <v>0</v>
      </c>
      <c r="H71" s="26">
        <f t="shared" si="8"/>
        <v>0</v>
      </c>
      <c r="I71" s="26">
        <f t="shared" si="9"/>
        <v>0</v>
      </c>
      <c r="J71" s="26">
        <f t="shared" si="10"/>
        <v>0</v>
      </c>
      <c r="K71" s="26">
        <f t="shared" ca="1" si="11"/>
        <v>-6.7793172243464914E-2</v>
      </c>
      <c r="L71" s="26">
        <f t="shared" ca="1" si="12"/>
        <v>4.5959142028321014E-3</v>
      </c>
      <c r="M71" s="26">
        <f t="shared" ca="1" si="13"/>
        <v>191856033.10797638</v>
      </c>
      <c r="N71" s="26">
        <f t="shared" ca="1" si="14"/>
        <v>37094366.713211671</v>
      </c>
      <c r="O71" s="26">
        <f t="shared" ca="1" si="15"/>
        <v>8387336.1972265681</v>
      </c>
      <c r="P71">
        <f t="shared" ca="1" si="16"/>
        <v>6.7793172243464914E-2</v>
      </c>
    </row>
    <row r="72" spans="1:16">
      <c r="A72" s="113"/>
      <c r="B72" s="113"/>
      <c r="D72" s="115">
        <f t="shared" si="4"/>
        <v>0</v>
      </c>
      <c r="E72" s="115">
        <f t="shared" si="5"/>
        <v>0</v>
      </c>
      <c r="F72" s="26">
        <f t="shared" si="6"/>
        <v>0</v>
      </c>
      <c r="G72" s="26">
        <f t="shared" si="7"/>
        <v>0</v>
      </c>
      <c r="H72" s="26">
        <f t="shared" si="8"/>
        <v>0</v>
      </c>
      <c r="I72" s="26">
        <f t="shared" si="9"/>
        <v>0</v>
      </c>
      <c r="J72" s="26">
        <f t="shared" si="10"/>
        <v>0</v>
      </c>
      <c r="K72" s="26">
        <f t="shared" ca="1" si="11"/>
        <v>-6.7793172243464914E-2</v>
      </c>
      <c r="L72" s="26">
        <f t="shared" ca="1" si="12"/>
        <v>4.5959142028321014E-3</v>
      </c>
      <c r="M72" s="26">
        <f t="shared" ca="1" si="13"/>
        <v>191856033.10797638</v>
      </c>
      <c r="N72" s="26">
        <f t="shared" ca="1" si="14"/>
        <v>37094366.713211671</v>
      </c>
      <c r="O72" s="26">
        <f t="shared" ca="1" si="15"/>
        <v>8387336.1972265681</v>
      </c>
      <c r="P72">
        <f t="shared" ca="1" si="16"/>
        <v>6.7793172243464914E-2</v>
      </c>
    </row>
    <row r="73" spans="1:16">
      <c r="A73" s="113"/>
      <c r="B73" s="113"/>
      <c r="D73" s="115">
        <f t="shared" si="4"/>
        <v>0</v>
      </c>
      <c r="E73" s="115">
        <f t="shared" si="5"/>
        <v>0</v>
      </c>
      <c r="F73" s="26">
        <f t="shared" si="6"/>
        <v>0</v>
      </c>
      <c r="G73" s="26">
        <f t="shared" si="7"/>
        <v>0</v>
      </c>
      <c r="H73" s="26">
        <f t="shared" si="8"/>
        <v>0</v>
      </c>
      <c r="I73" s="26">
        <f t="shared" si="9"/>
        <v>0</v>
      </c>
      <c r="J73" s="26">
        <f t="shared" si="10"/>
        <v>0</v>
      </c>
      <c r="K73" s="26">
        <f t="shared" ca="1" si="11"/>
        <v>-6.7793172243464914E-2</v>
      </c>
      <c r="L73" s="26">
        <f t="shared" ca="1" si="12"/>
        <v>4.5959142028321014E-3</v>
      </c>
      <c r="M73" s="26">
        <f t="shared" ca="1" si="13"/>
        <v>191856033.10797638</v>
      </c>
      <c r="N73" s="26">
        <f t="shared" ca="1" si="14"/>
        <v>37094366.713211671</v>
      </c>
      <c r="O73" s="26">
        <f t="shared" ca="1" si="15"/>
        <v>8387336.1972265681</v>
      </c>
      <c r="P73">
        <f t="shared" ca="1" si="16"/>
        <v>6.7793172243464914E-2</v>
      </c>
    </row>
    <row r="74" spans="1:16">
      <c r="A74" s="113"/>
      <c r="B74" s="113"/>
      <c r="D74" s="115">
        <f t="shared" si="4"/>
        <v>0</v>
      </c>
      <c r="E74" s="115">
        <f t="shared" si="5"/>
        <v>0</v>
      </c>
      <c r="F74" s="26">
        <f t="shared" si="6"/>
        <v>0</v>
      </c>
      <c r="G74" s="26">
        <f t="shared" si="7"/>
        <v>0</v>
      </c>
      <c r="H74" s="26">
        <f t="shared" si="8"/>
        <v>0</v>
      </c>
      <c r="I74" s="26">
        <f t="shared" si="9"/>
        <v>0</v>
      </c>
      <c r="J74" s="26">
        <f t="shared" si="10"/>
        <v>0</v>
      </c>
      <c r="K74" s="26">
        <f t="shared" ca="1" si="11"/>
        <v>-6.7793172243464914E-2</v>
      </c>
      <c r="L74" s="26">
        <f t="shared" ca="1" si="12"/>
        <v>4.5959142028321014E-3</v>
      </c>
      <c r="M74" s="26">
        <f t="shared" ca="1" si="13"/>
        <v>191856033.10797638</v>
      </c>
      <c r="N74" s="26">
        <f t="shared" ca="1" si="14"/>
        <v>37094366.713211671</v>
      </c>
      <c r="O74" s="26">
        <f t="shared" ca="1" si="15"/>
        <v>8387336.1972265681</v>
      </c>
      <c r="P74">
        <f t="shared" ca="1" si="16"/>
        <v>6.7793172243464914E-2</v>
      </c>
    </row>
    <row r="75" spans="1:16">
      <c r="A75" s="113"/>
      <c r="B75" s="113"/>
      <c r="D75" s="115">
        <f t="shared" si="4"/>
        <v>0</v>
      </c>
      <c r="E75" s="115">
        <f t="shared" si="5"/>
        <v>0</v>
      </c>
      <c r="F75" s="26">
        <f t="shared" si="6"/>
        <v>0</v>
      </c>
      <c r="G75" s="26">
        <f t="shared" si="7"/>
        <v>0</v>
      </c>
      <c r="H75" s="26">
        <f t="shared" si="8"/>
        <v>0</v>
      </c>
      <c r="I75" s="26">
        <f t="shared" si="9"/>
        <v>0</v>
      </c>
      <c r="J75" s="26">
        <f t="shared" si="10"/>
        <v>0</v>
      </c>
      <c r="K75" s="26">
        <f t="shared" ca="1" si="11"/>
        <v>-6.7793172243464914E-2</v>
      </c>
      <c r="L75" s="26">
        <f t="shared" ca="1" si="12"/>
        <v>4.5959142028321014E-3</v>
      </c>
      <c r="M75" s="26">
        <f t="shared" ca="1" si="13"/>
        <v>191856033.10797638</v>
      </c>
      <c r="N75" s="26">
        <f t="shared" ca="1" si="14"/>
        <v>37094366.713211671</v>
      </c>
      <c r="O75" s="26">
        <f t="shared" ca="1" si="15"/>
        <v>8387336.1972265681</v>
      </c>
      <c r="P75">
        <f t="shared" ca="1" si="16"/>
        <v>6.7793172243464914E-2</v>
      </c>
    </row>
    <row r="76" spans="1:16">
      <c r="A76" s="113"/>
      <c r="B76" s="113"/>
      <c r="D76" s="115">
        <f t="shared" si="4"/>
        <v>0</v>
      </c>
      <c r="E76" s="115">
        <f t="shared" si="5"/>
        <v>0</v>
      </c>
      <c r="F76" s="26">
        <f t="shared" si="6"/>
        <v>0</v>
      </c>
      <c r="G76" s="26">
        <f t="shared" si="7"/>
        <v>0</v>
      </c>
      <c r="H76" s="26">
        <f t="shared" si="8"/>
        <v>0</v>
      </c>
      <c r="I76" s="26">
        <f t="shared" si="9"/>
        <v>0</v>
      </c>
      <c r="J76" s="26">
        <f t="shared" si="10"/>
        <v>0</v>
      </c>
      <c r="K76" s="26">
        <f t="shared" ca="1" si="11"/>
        <v>-6.7793172243464914E-2</v>
      </c>
      <c r="L76" s="26">
        <f t="shared" ca="1" si="12"/>
        <v>4.5959142028321014E-3</v>
      </c>
      <c r="M76" s="26">
        <f t="shared" ca="1" si="13"/>
        <v>191856033.10797638</v>
      </c>
      <c r="N76" s="26">
        <f t="shared" ca="1" si="14"/>
        <v>37094366.713211671</v>
      </c>
      <c r="O76" s="26">
        <f t="shared" ca="1" si="15"/>
        <v>8387336.1972265681</v>
      </c>
      <c r="P76">
        <f t="shared" ca="1" si="16"/>
        <v>6.7793172243464914E-2</v>
      </c>
    </row>
    <row r="77" spans="1:16">
      <c r="A77" s="113"/>
      <c r="B77" s="113"/>
      <c r="D77" s="115">
        <f t="shared" si="4"/>
        <v>0</v>
      </c>
      <c r="E77" s="115">
        <f t="shared" si="5"/>
        <v>0</v>
      </c>
      <c r="F77" s="26">
        <f t="shared" si="6"/>
        <v>0</v>
      </c>
      <c r="G77" s="26">
        <f t="shared" si="7"/>
        <v>0</v>
      </c>
      <c r="H77" s="26">
        <f t="shared" si="8"/>
        <v>0</v>
      </c>
      <c r="I77" s="26">
        <f t="shared" si="9"/>
        <v>0</v>
      </c>
      <c r="J77" s="26">
        <f t="shared" si="10"/>
        <v>0</v>
      </c>
      <c r="K77" s="26">
        <f t="shared" ca="1" si="11"/>
        <v>-6.7793172243464914E-2</v>
      </c>
      <c r="L77" s="26">
        <f t="shared" ca="1" si="12"/>
        <v>4.5959142028321014E-3</v>
      </c>
      <c r="M77" s="26">
        <f t="shared" ca="1" si="13"/>
        <v>191856033.10797638</v>
      </c>
      <c r="N77" s="26">
        <f t="shared" ca="1" si="14"/>
        <v>37094366.713211671</v>
      </c>
      <c r="O77" s="26">
        <f t="shared" ca="1" si="15"/>
        <v>8387336.1972265681</v>
      </c>
      <c r="P77">
        <f t="shared" ca="1" si="16"/>
        <v>6.7793172243464914E-2</v>
      </c>
    </row>
    <row r="78" spans="1:16">
      <c r="A78" s="113"/>
      <c r="B78" s="113"/>
      <c r="D78" s="115">
        <f t="shared" si="4"/>
        <v>0</v>
      </c>
      <c r="E78" s="115">
        <f t="shared" si="5"/>
        <v>0</v>
      </c>
      <c r="F78" s="26">
        <f t="shared" si="6"/>
        <v>0</v>
      </c>
      <c r="G78" s="26">
        <f t="shared" si="7"/>
        <v>0</v>
      </c>
      <c r="H78" s="26">
        <f t="shared" si="8"/>
        <v>0</v>
      </c>
      <c r="I78" s="26">
        <f t="shared" si="9"/>
        <v>0</v>
      </c>
      <c r="J78" s="26">
        <f t="shared" si="10"/>
        <v>0</v>
      </c>
      <c r="K78" s="26">
        <f t="shared" ca="1" si="11"/>
        <v>-6.7793172243464914E-2</v>
      </c>
      <c r="L78" s="26">
        <f t="shared" ca="1" si="12"/>
        <v>4.5959142028321014E-3</v>
      </c>
      <c r="M78" s="26">
        <f t="shared" ca="1" si="13"/>
        <v>191856033.10797638</v>
      </c>
      <c r="N78" s="26">
        <f t="shared" ca="1" si="14"/>
        <v>37094366.713211671</v>
      </c>
      <c r="O78" s="26">
        <f t="shared" ca="1" si="15"/>
        <v>8387336.1972265681</v>
      </c>
      <c r="P78">
        <f t="shared" ca="1" si="16"/>
        <v>6.7793172243464914E-2</v>
      </c>
    </row>
    <row r="79" spans="1:16">
      <c r="A79" s="113"/>
      <c r="B79" s="113"/>
      <c r="D79" s="115">
        <f t="shared" si="4"/>
        <v>0</v>
      </c>
      <c r="E79" s="115">
        <f t="shared" si="5"/>
        <v>0</v>
      </c>
      <c r="F79" s="26">
        <f t="shared" si="6"/>
        <v>0</v>
      </c>
      <c r="G79" s="26">
        <f t="shared" si="7"/>
        <v>0</v>
      </c>
      <c r="H79" s="26">
        <f t="shared" si="8"/>
        <v>0</v>
      </c>
      <c r="I79" s="26">
        <f t="shared" si="9"/>
        <v>0</v>
      </c>
      <c r="J79" s="26">
        <f t="shared" si="10"/>
        <v>0</v>
      </c>
      <c r="K79" s="26">
        <f t="shared" ca="1" si="11"/>
        <v>-6.7793172243464914E-2</v>
      </c>
      <c r="L79" s="26">
        <f t="shared" ca="1" si="12"/>
        <v>4.5959142028321014E-3</v>
      </c>
      <c r="M79" s="26">
        <f t="shared" ca="1" si="13"/>
        <v>191856033.10797638</v>
      </c>
      <c r="N79" s="26">
        <f t="shared" ca="1" si="14"/>
        <v>37094366.713211671</v>
      </c>
      <c r="O79" s="26">
        <f t="shared" ca="1" si="15"/>
        <v>8387336.1972265681</v>
      </c>
      <c r="P79">
        <f t="shared" ca="1" si="16"/>
        <v>6.7793172243464914E-2</v>
      </c>
    </row>
    <row r="80" spans="1:16">
      <c r="A80" s="113"/>
      <c r="B80" s="113"/>
      <c r="D80" s="115">
        <f t="shared" si="4"/>
        <v>0</v>
      </c>
      <c r="E80" s="115">
        <f t="shared" si="5"/>
        <v>0</v>
      </c>
      <c r="F80" s="26">
        <f t="shared" si="6"/>
        <v>0</v>
      </c>
      <c r="G80" s="26">
        <f t="shared" si="7"/>
        <v>0</v>
      </c>
      <c r="H80" s="26">
        <f t="shared" si="8"/>
        <v>0</v>
      </c>
      <c r="I80" s="26">
        <f t="shared" si="9"/>
        <v>0</v>
      </c>
      <c r="J80" s="26">
        <f t="shared" si="10"/>
        <v>0</v>
      </c>
      <c r="K80" s="26">
        <f t="shared" ca="1" si="11"/>
        <v>-6.7793172243464914E-2</v>
      </c>
      <c r="L80" s="26">
        <f t="shared" ca="1" si="12"/>
        <v>4.5959142028321014E-3</v>
      </c>
      <c r="M80" s="26">
        <f t="shared" ca="1" si="13"/>
        <v>191856033.10797638</v>
      </c>
      <c r="N80" s="26">
        <f t="shared" ca="1" si="14"/>
        <v>37094366.713211671</v>
      </c>
      <c r="O80" s="26">
        <f t="shared" ca="1" si="15"/>
        <v>8387336.1972265681</v>
      </c>
      <c r="P80">
        <f t="shared" ca="1" si="16"/>
        <v>6.7793172243464914E-2</v>
      </c>
    </row>
    <row r="81" spans="1:16">
      <c r="A81" s="113"/>
      <c r="B81" s="113"/>
      <c r="D81" s="115">
        <f t="shared" si="4"/>
        <v>0</v>
      </c>
      <c r="E81" s="115">
        <f t="shared" si="5"/>
        <v>0</v>
      </c>
      <c r="F81" s="26">
        <f t="shared" si="6"/>
        <v>0</v>
      </c>
      <c r="G81" s="26">
        <f t="shared" si="7"/>
        <v>0</v>
      </c>
      <c r="H81" s="26">
        <f t="shared" si="8"/>
        <v>0</v>
      </c>
      <c r="I81" s="26">
        <f t="shared" si="9"/>
        <v>0</v>
      </c>
      <c r="J81" s="26">
        <f t="shared" si="10"/>
        <v>0</v>
      </c>
      <c r="K81" s="26">
        <f t="shared" ca="1" si="11"/>
        <v>-6.7793172243464914E-2</v>
      </c>
      <c r="L81" s="26">
        <f t="shared" ca="1" si="12"/>
        <v>4.5959142028321014E-3</v>
      </c>
      <c r="M81" s="26">
        <f t="shared" ca="1" si="13"/>
        <v>191856033.10797638</v>
      </c>
      <c r="N81" s="26">
        <f t="shared" ca="1" si="14"/>
        <v>37094366.713211671</v>
      </c>
      <c r="O81" s="26">
        <f t="shared" ca="1" si="15"/>
        <v>8387336.1972265681</v>
      </c>
      <c r="P81">
        <f t="shared" ca="1" si="16"/>
        <v>6.7793172243464914E-2</v>
      </c>
    </row>
    <row r="82" spans="1:16">
      <c r="A82" s="113"/>
      <c r="B82" s="113"/>
      <c r="D82" s="115">
        <f t="shared" ref="D82:D145" si="17">A82/A$18</f>
        <v>0</v>
      </c>
      <c r="E82" s="115">
        <f t="shared" ref="E82:E145" si="18">B82/B$18</f>
        <v>0</v>
      </c>
      <c r="F82" s="26">
        <f t="shared" ref="F82:F145" si="19">D82*D82</f>
        <v>0</v>
      </c>
      <c r="G82" s="26">
        <f t="shared" ref="G82:G145" si="20">D82*F82</f>
        <v>0</v>
      </c>
      <c r="H82" s="26">
        <f t="shared" ref="H82:H145" si="21">F82*F82</f>
        <v>0</v>
      </c>
      <c r="I82" s="26">
        <f t="shared" ref="I82:I145" si="22">E82*D82</f>
        <v>0</v>
      </c>
      <c r="J82" s="26">
        <f t="shared" ref="J82:J145" si="23">I82*D82</f>
        <v>0</v>
      </c>
      <c r="K82" s="26">
        <f t="shared" ref="K82:K145" ca="1" si="24">+E$4+E$5*D82+E$6*D82^2</f>
        <v>-6.7793172243464914E-2</v>
      </c>
      <c r="L82" s="26">
        <f t="shared" ref="L82:L145" ca="1" si="25">+(K82-E82)^2</f>
        <v>4.5959142028321014E-3</v>
      </c>
      <c r="M82" s="26">
        <f t="shared" ref="M82:M145" ca="1" si="26">(M$1-M$2*D82+M$3*F82)^2</f>
        <v>191856033.10797638</v>
      </c>
      <c r="N82" s="26">
        <f t="shared" ref="N82:N145" ca="1" si="27">(-M$2+M$4*D82-M$5*F82)^2</f>
        <v>37094366.713211671</v>
      </c>
      <c r="O82" s="26">
        <f t="shared" ref="O82:O145" ca="1" si="28">+(M$3-D82*M$5+F82*M$6)^2</f>
        <v>8387336.1972265681</v>
      </c>
      <c r="P82">
        <f t="shared" ref="P82:P145" ca="1" si="29">+E82-K82</f>
        <v>6.7793172243464914E-2</v>
      </c>
    </row>
    <row r="83" spans="1:16">
      <c r="A83" s="113"/>
      <c r="B83" s="113"/>
      <c r="D83" s="115">
        <f t="shared" si="17"/>
        <v>0</v>
      </c>
      <c r="E83" s="115">
        <f t="shared" si="18"/>
        <v>0</v>
      </c>
      <c r="F83" s="26">
        <f t="shared" si="19"/>
        <v>0</v>
      </c>
      <c r="G83" s="26">
        <f t="shared" si="20"/>
        <v>0</v>
      </c>
      <c r="H83" s="26">
        <f t="shared" si="21"/>
        <v>0</v>
      </c>
      <c r="I83" s="26">
        <f t="shared" si="22"/>
        <v>0</v>
      </c>
      <c r="J83" s="26">
        <f t="shared" si="23"/>
        <v>0</v>
      </c>
      <c r="K83" s="26">
        <f t="shared" ca="1" si="24"/>
        <v>-6.7793172243464914E-2</v>
      </c>
      <c r="L83" s="26">
        <f t="shared" ca="1" si="25"/>
        <v>4.5959142028321014E-3</v>
      </c>
      <c r="M83" s="26">
        <f t="shared" ca="1" si="26"/>
        <v>191856033.10797638</v>
      </c>
      <c r="N83" s="26">
        <f t="shared" ca="1" si="27"/>
        <v>37094366.713211671</v>
      </c>
      <c r="O83" s="26">
        <f t="shared" ca="1" si="28"/>
        <v>8387336.1972265681</v>
      </c>
      <c r="P83">
        <f t="shared" ca="1" si="29"/>
        <v>6.7793172243464914E-2</v>
      </c>
    </row>
    <row r="84" spans="1:16">
      <c r="A84" s="113"/>
      <c r="B84" s="113"/>
      <c r="D84" s="115">
        <f t="shared" si="17"/>
        <v>0</v>
      </c>
      <c r="E84" s="115">
        <f t="shared" si="18"/>
        <v>0</v>
      </c>
      <c r="F84" s="26">
        <f t="shared" si="19"/>
        <v>0</v>
      </c>
      <c r="G84" s="26">
        <f t="shared" si="20"/>
        <v>0</v>
      </c>
      <c r="H84" s="26">
        <f t="shared" si="21"/>
        <v>0</v>
      </c>
      <c r="I84" s="26">
        <f t="shared" si="22"/>
        <v>0</v>
      </c>
      <c r="J84" s="26">
        <f t="shared" si="23"/>
        <v>0</v>
      </c>
      <c r="K84" s="26">
        <f t="shared" ca="1" si="24"/>
        <v>-6.7793172243464914E-2</v>
      </c>
      <c r="L84" s="26">
        <f t="shared" ca="1" si="25"/>
        <v>4.5959142028321014E-3</v>
      </c>
      <c r="M84" s="26">
        <f t="shared" ca="1" si="26"/>
        <v>191856033.10797638</v>
      </c>
      <c r="N84" s="26">
        <f t="shared" ca="1" si="27"/>
        <v>37094366.713211671</v>
      </c>
      <c r="O84" s="26">
        <f t="shared" ca="1" si="28"/>
        <v>8387336.1972265681</v>
      </c>
      <c r="P84">
        <f t="shared" ca="1" si="29"/>
        <v>6.7793172243464914E-2</v>
      </c>
    </row>
    <row r="85" spans="1:16">
      <c r="A85" s="113"/>
      <c r="B85" s="113"/>
      <c r="D85" s="115">
        <f t="shared" si="17"/>
        <v>0</v>
      </c>
      <c r="E85" s="115">
        <f t="shared" si="18"/>
        <v>0</v>
      </c>
      <c r="F85" s="26">
        <f t="shared" si="19"/>
        <v>0</v>
      </c>
      <c r="G85" s="26">
        <f t="shared" si="20"/>
        <v>0</v>
      </c>
      <c r="H85" s="26">
        <f t="shared" si="21"/>
        <v>0</v>
      </c>
      <c r="I85" s="26">
        <f t="shared" si="22"/>
        <v>0</v>
      </c>
      <c r="J85" s="26">
        <f t="shared" si="23"/>
        <v>0</v>
      </c>
      <c r="K85" s="26">
        <f t="shared" ca="1" si="24"/>
        <v>-6.7793172243464914E-2</v>
      </c>
      <c r="L85" s="26">
        <f t="shared" ca="1" si="25"/>
        <v>4.5959142028321014E-3</v>
      </c>
      <c r="M85" s="26">
        <f t="shared" ca="1" si="26"/>
        <v>191856033.10797638</v>
      </c>
      <c r="N85" s="26">
        <f t="shared" ca="1" si="27"/>
        <v>37094366.713211671</v>
      </c>
      <c r="O85" s="26">
        <f t="shared" ca="1" si="28"/>
        <v>8387336.1972265681</v>
      </c>
      <c r="P85">
        <f t="shared" ca="1" si="29"/>
        <v>6.7793172243464914E-2</v>
      </c>
    </row>
    <row r="86" spans="1:16">
      <c r="A86" s="113"/>
      <c r="B86" s="113"/>
      <c r="D86" s="115">
        <f t="shared" si="17"/>
        <v>0</v>
      </c>
      <c r="E86" s="115">
        <f t="shared" si="18"/>
        <v>0</v>
      </c>
      <c r="F86" s="26">
        <f t="shared" si="19"/>
        <v>0</v>
      </c>
      <c r="G86" s="26">
        <f t="shared" si="20"/>
        <v>0</v>
      </c>
      <c r="H86" s="26">
        <f t="shared" si="21"/>
        <v>0</v>
      </c>
      <c r="I86" s="26">
        <f t="shared" si="22"/>
        <v>0</v>
      </c>
      <c r="J86" s="26">
        <f t="shared" si="23"/>
        <v>0</v>
      </c>
      <c r="K86" s="26">
        <f t="shared" ca="1" si="24"/>
        <v>-6.7793172243464914E-2</v>
      </c>
      <c r="L86" s="26">
        <f t="shared" ca="1" si="25"/>
        <v>4.5959142028321014E-3</v>
      </c>
      <c r="M86" s="26">
        <f t="shared" ca="1" si="26"/>
        <v>191856033.10797638</v>
      </c>
      <c r="N86" s="26">
        <f t="shared" ca="1" si="27"/>
        <v>37094366.713211671</v>
      </c>
      <c r="O86" s="26">
        <f t="shared" ca="1" si="28"/>
        <v>8387336.1972265681</v>
      </c>
      <c r="P86">
        <f t="shared" ca="1" si="29"/>
        <v>6.7793172243464914E-2</v>
      </c>
    </row>
    <row r="87" spans="1:16">
      <c r="A87" s="113"/>
      <c r="B87" s="113"/>
      <c r="D87" s="115">
        <f t="shared" si="17"/>
        <v>0</v>
      </c>
      <c r="E87" s="115">
        <f t="shared" si="18"/>
        <v>0</v>
      </c>
      <c r="F87" s="26">
        <f t="shared" si="19"/>
        <v>0</v>
      </c>
      <c r="G87" s="26">
        <f t="shared" si="20"/>
        <v>0</v>
      </c>
      <c r="H87" s="26">
        <f t="shared" si="21"/>
        <v>0</v>
      </c>
      <c r="I87" s="26">
        <f t="shared" si="22"/>
        <v>0</v>
      </c>
      <c r="J87" s="26">
        <f t="shared" si="23"/>
        <v>0</v>
      </c>
      <c r="K87" s="26">
        <f t="shared" ca="1" si="24"/>
        <v>-6.7793172243464914E-2</v>
      </c>
      <c r="L87" s="26">
        <f t="shared" ca="1" si="25"/>
        <v>4.5959142028321014E-3</v>
      </c>
      <c r="M87" s="26">
        <f t="shared" ca="1" si="26"/>
        <v>191856033.10797638</v>
      </c>
      <c r="N87" s="26">
        <f t="shared" ca="1" si="27"/>
        <v>37094366.713211671</v>
      </c>
      <c r="O87" s="26">
        <f t="shared" ca="1" si="28"/>
        <v>8387336.1972265681</v>
      </c>
      <c r="P87">
        <f t="shared" ca="1" si="29"/>
        <v>6.7793172243464914E-2</v>
      </c>
    </row>
    <row r="88" spans="1:16">
      <c r="A88" s="113"/>
      <c r="B88" s="113"/>
      <c r="D88" s="115">
        <f t="shared" si="17"/>
        <v>0</v>
      </c>
      <c r="E88" s="115">
        <f t="shared" si="18"/>
        <v>0</v>
      </c>
      <c r="F88" s="26">
        <f t="shared" si="19"/>
        <v>0</v>
      </c>
      <c r="G88" s="26">
        <f t="shared" si="20"/>
        <v>0</v>
      </c>
      <c r="H88" s="26">
        <f t="shared" si="21"/>
        <v>0</v>
      </c>
      <c r="I88" s="26">
        <f t="shared" si="22"/>
        <v>0</v>
      </c>
      <c r="J88" s="26">
        <f t="shared" si="23"/>
        <v>0</v>
      </c>
      <c r="K88" s="26">
        <f t="shared" ca="1" si="24"/>
        <v>-6.7793172243464914E-2</v>
      </c>
      <c r="L88" s="26">
        <f t="shared" ca="1" si="25"/>
        <v>4.5959142028321014E-3</v>
      </c>
      <c r="M88" s="26">
        <f t="shared" ca="1" si="26"/>
        <v>191856033.10797638</v>
      </c>
      <c r="N88" s="26">
        <f t="shared" ca="1" si="27"/>
        <v>37094366.713211671</v>
      </c>
      <c r="O88" s="26">
        <f t="shared" ca="1" si="28"/>
        <v>8387336.1972265681</v>
      </c>
      <c r="P88">
        <f t="shared" ca="1" si="29"/>
        <v>6.7793172243464914E-2</v>
      </c>
    </row>
    <row r="89" spans="1:16">
      <c r="A89" s="113"/>
      <c r="B89" s="113"/>
      <c r="D89" s="115">
        <f t="shared" si="17"/>
        <v>0</v>
      </c>
      <c r="E89" s="115">
        <f t="shared" si="18"/>
        <v>0</v>
      </c>
      <c r="F89" s="26">
        <f t="shared" si="19"/>
        <v>0</v>
      </c>
      <c r="G89" s="26">
        <f t="shared" si="20"/>
        <v>0</v>
      </c>
      <c r="H89" s="26">
        <f t="shared" si="21"/>
        <v>0</v>
      </c>
      <c r="I89" s="26">
        <f t="shared" si="22"/>
        <v>0</v>
      </c>
      <c r="J89" s="26">
        <f t="shared" si="23"/>
        <v>0</v>
      </c>
      <c r="K89" s="26">
        <f t="shared" ca="1" si="24"/>
        <v>-6.7793172243464914E-2</v>
      </c>
      <c r="L89" s="26">
        <f t="shared" ca="1" si="25"/>
        <v>4.5959142028321014E-3</v>
      </c>
      <c r="M89" s="26">
        <f t="shared" ca="1" si="26"/>
        <v>191856033.10797638</v>
      </c>
      <c r="N89" s="26">
        <f t="shared" ca="1" si="27"/>
        <v>37094366.713211671</v>
      </c>
      <c r="O89" s="26">
        <f t="shared" ca="1" si="28"/>
        <v>8387336.1972265681</v>
      </c>
      <c r="P89">
        <f t="shared" ca="1" si="29"/>
        <v>6.7793172243464914E-2</v>
      </c>
    </row>
    <row r="90" spans="1:16">
      <c r="A90" s="113"/>
      <c r="B90" s="113"/>
      <c r="D90" s="115">
        <f t="shared" si="17"/>
        <v>0</v>
      </c>
      <c r="E90" s="115">
        <f t="shared" si="18"/>
        <v>0</v>
      </c>
      <c r="F90" s="26">
        <f t="shared" si="19"/>
        <v>0</v>
      </c>
      <c r="G90" s="26">
        <f t="shared" si="20"/>
        <v>0</v>
      </c>
      <c r="H90" s="26">
        <f t="shared" si="21"/>
        <v>0</v>
      </c>
      <c r="I90" s="26">
        <f t="shared" si="22"/>
        <v>0</v>
      </c>
      <c r="J90" s="26">
        <f t="shared" si="23"/>
        <v>0</v>
      </c>
      <c r="K90" s="26">
        <f t="shared" ca="1" si="24"/>
        <v>-6.7793172243464914E-2</v>
      </c>
      <c r="L90" s="26">
        <f t="shared" ca="1" si="25"/>
        <v>4.5959142028321014E-3</v>
      </c>
      <c r="M90" s="26">
        <f t="shared" ca="1" si="26"/>
        <v>191856033.10797638</v>
      </c>
      <c r="N90" s="26">
        <f t="shared" ca="1" si="27"/>
        <v>37094366.713211671</v>
      </c>
      <c r="O90" s="26">
        <f t="shared" ca="1" si="28"/>
        <v>8387336.1972265681</v>
      </c>
      <c r="P90">
        <f t="shared" ca="1" si="29"/>
        <v>6.7793172243464914E-2</v>
      </c>
    </row>
    <row r="91" spans="1:16">
      <c r="A91" s="113"/>
      <c r="B91" s="113"/>
      <c r="D91" s="115">
        <f t="shared" si="17"/>
        <v>0</v>
      </c>
      <c r="E91" s="115">
        <f t="shared" si="18"/>
        <v>0</v>
      </c>
      <c r="F91" s="26">
        <f t="shared" si="19"/>
        <v>0</v>
      </c>
      <c r="G91" s="26">
        <f t="shared" si="20"/>
        <v>0</v>
      </c>
      <c r="H91" s="26">
        <f t="shared" si="21"/>
        <v>0</v>
      </c>
      <c r="I91" s="26">
        <f t="shared" si="22"/>
        <v>0</v>
      </c>
      <c r="J91" s="26">
        <f t="shared" si="23"/>
        <v>0</v>
      </c>
      <c r="K91" s="26">
        <f t="shared" ca="1" si="24"/>
        <v>-6.7793172243464914E-2</v>
      </c>
      <c r="L91" s="26">
        <f t="shared" ca="1" si="25"/>
        <v>4.5959142028321014E-3</v>
      </c>
      <c r="M91" s="26">
        <f t="shared" ca="1" si="26"/>
        <v>191856033.10797638</v>
      </c>
      <c r="N91" s="26">
        <f t="shared" ca="1" si="27"/>
        <v>37094366.713211671</v>
      </c>
      <c r="O91" s="26">
        <f t="shared" ca="1" si="28"/>
        <v>8387336.1972265681</v>
      </c>
      <c r="P91">
        <f t="shared" ca="1" si="29"/>
        <v>6.7793172243464914E-2</v>
      </c>
    </row>
    <row r="92" spans="1:16">
      <c r="A92" s="113"/>
      <c r="B92" s="113"/>
      <c r="D92" s="115">
        <f t="shared" si="17"/>
        <v>0</v>
      </c>
      <c r="E92" s="115">
        <f t="shared" si="18"/>
        <v>0</v>
      </c>
      <c r="F92" s="26">
        <f t="shared" si="19"/>
        <v>0</v>
      </c>
      <c r="G92" s="26">
        <f t="shared" si="20"/>
        <v>0</v>
      </c>
      <c r="H92" s="26">
        <f t="shared" si="21"/>
        <v>0</v>
      </c>
      <c r="I92" s="26">
        <f t="shared" si="22"/>
        <v>0</v>
      </c>
      <c r="J92" s="26">
        <f t="shared" si="23"/>
        <v>0</v>
      </c>
      <c r="K92" s="26">
        <f t="shared" ca="1" si="24"/>
        <v>-6.7793172243464914E-2</v>
      </c>
      <c r="L92" s="26">
        <f t="shared" ca="1" si="25"/>
        <v>4.5959142028321014E-3</v>
      </c>
      <c r="M92" s="26">
        <f t="shared" ca="1" si="26"/>
        <v>191856033.10797638</v>
      </c>
      <c r="N92" s="26">
        <f t="shared" ca="1" si="27"/>
        <v>37094366.713211671</v>
      </c>
      <c r="O92" s="26">
        <f t="shared" ca="1" si="28"/>
        <v>8387336.1972265681</v>
      </c>
      <c r="P92">
        <f t="shared" ca="1" si="29"/>
        <v>6.7793172243464914E-2</v>
      </c>
    </row>
    <row r="93" spans="1:16">
      <c r="A93" s="113"/>
      <c r="B93" s="113"/>
      <c r="D93" s="115">
        <f t="shared" si="17"/>
        <v>0</v>
      </c>
      <c r="E93" s="115">
        <f t="shared" si="18"/>
        <v>0</v>
      </c>
      <c r="F93" s="26">
        <f t="shared" si="19"/>
        <v>0</v>
      </c>
      <c r="G93" s="26">
        <f t="shared" si="20"/>
        <v>0</v>
      </c>
      <c r="H93" s="26">
        <f t="shared" si="21"/>
        <v>0</v>
      </c>
      <c r="I93" s="26">
        <f t="shared" si="22"/>
        <v>0</v>
      </c>
      <c r="J93" s="26">
        <f t="shared" si="23"/>
        <v>0</v>
      </c>
      <c r="K93" s="26">
        <f t="shared" ca="1" si="24"/>
        <v>-6.7793172243464914E-2</v>
      </c>
      <c r="L93" s="26">
        <f t="shared" ca="1" si="25"/>
        <v>4.5959142028321014E-3</v>
      </c>
      <c r="M93" s="26">
        <f t="shared" ca="1" si="26"/>
        <v>191856033.10797638</v>
      </c>
      <c r="N93" s="26">
        <f t="shared" ca="1" si="27"/>
        <v>37094366.713211671</v>
      </c>
      <c r="O93" s="26">
        <f t="shared" ca="1" si="28"/>
        <v>8387336.1972265681</v>
      </c>
      <c r="P93">
        <f t="shared" ca="1" si="29"/>
        <v>6.7793172243464914E-2</v>
      </c>
    </row>
    <row r="94" spans="1:16">
      <c r="A94" s="113"/>
      <c r="B94" s="113"/>
      <c r="D94" s="115">
        <f t="shared" si="17"/>
        <v>0</v>
      </c>
      <c r="E94" s="115">
        <f t="shared" si="18"/>
        <v>0</v>
      </c>
      <c r="F94" s="26">
        <f t="shared" si="19"/>
        <v>0</v>
      </c>
      <c r="G94" s="26">
        <f t="shared" si="20"/>
        <v>0</v>
      </c>
      <c r="H94" s="26">
        <f t="shared" si="21"/>
        <v>0</v>
      </c>
      <c r="I94" s="26">
        <f t="shared" si="22"/>
        <v>0</v>
      </c>
      <c r="J94" s="26">
        <f t="shared" si="23"/>
        <v>0</v>
      </c>
      <c r="K94" s="26">
        <f t="shared" ca="1" si="24"/>
        <v>-6.7793172243464914E-2</v>
      </c>
      <c r="L94" s="26">
        <f t="shared" ca="1" si="25"/>
        <v>4.5959142028321014E-3</v>
      </c>
      <c r="M94" s="26">
        <f t="shared" ca="1" si="26"/>
        <v>191856033.10797638</v>
      </c>
      <c r="N94" s="26">
        <f t="shared" ca="1" si="27"/>
        <v>37094366.713211671</v>
      </c>
      <c r="O94" s="26">
        <f t="shared" ca="1" si="28"/>
        <v>8387336.1972265681</v>
      </c>
      <c r="P94">
        <f t="shared" ca="1" si="29"/>
        <v>6.7793172243464914E-2</v>
      </c>
    </row>
    <row r="95" spans="1:16">
      <c r="A95" s="113"/>
      <c r="B95" s="113"/>
      <c r="D95" s="115">
        <f t="shared" si="17"/>
        <v>0</v>
      </c>
      <c r="E95" s="115">
        <f t="shared" si="18"/>
        <v>0</v>
      </c>
      <c r="F95" s="26">
        <f t="shared" si="19"/>
        <v>0</v>
      </c>
      <c r="G95" s="26">
        <f t="shared" si="20"/>
        <v>0</v>
      </c>
      <c r="H95" s="26">
        <f t="shared" si="21"/>
        <v>0</v>
      </c>
      <c r="I95" s="26">
        <f t="shared" si="22"/>
        <v>0</v>
      </c>
      <c r="J95" s="26">
        <f t="shared" si="23"/>
        <v>0</v>
      </c>
      <c r="K95" s="26">
        <f t="shared" ca="1" si="24"/>
        <v>-6.7793172243464914E-2</v>
      </c>
      <c r="L95" s="26">
        <f t="shared" ca="1" si="25"/>
        <v>4.5959142028321014E-3</v>
      </c>
      <c r="M95" s="26">
        <f t="shared" ca="1" si="26"/>
        <v>191856033.10797638</v>
      </c>
      <c r="N95" s="26">
        <f t="shared" ca="1" si="27"/>
        <v>37094366.713211671</v>
      </c>
      <c r="O95" s="26">
        <f t="shared" ca="1" si="28"/>
        <v>8387336.1972265681</v>
      </c>
      <c r="P95">
        <f t="shared" ca="1" si="29"/>
        <v>6.7793172243464914E-2</v>
      </c>
    </row>
    <row r="96" spans="1:16">
      <c r="A96" s="113"/>
      <c r="B96" s="113"/>
      <c r="D96" s="115">
        <f t="shared" si="17"/>
        <v>0</v>
      </c>
      <c r="E96" s="115">
        <f t="shared" si="18"/>
        <v>0</v>
      </c>
      <c r="F96" s="26">
        <f t="shared" si="19"/>
        <v>0</v>
      </c>
      <c r="G96" s="26">
        <f t="shared" si="20"/>
        <v>0</v>
      </c>
      <c r="H96" s="26">
        <f t="shared" si="21"/>
        <v>0</v>
      </c>
      <c r="I96" s="26">
        <f t="shared" si="22"/>
        <v>0</v>
      </c>
      <c r="J96" s="26">
        <f t="shared" si="23"/>
        <v>0</v>
      </c>
      <c r="K96" s="26">
        <f t="shared" ca="1" si="24"/>
        <v>-6.7793172243464914E-2</v>
      </c>
      <c r="L96" s="26">
        <f t="shared" ca="1" si="25"/>
        <v>4.5959142028321014E-3</v>
      </c>
      <c r="M96" s="26">
        <f t="shared" ca="1" si="26"/>
        <v>191856033.10797638</v>
      </c>
      <c r="N96" s="26">
        <f t="shared" ca="1" si="27"/>
        <v>37094366.713211671</v>
      </c>
      <c r="O96" s="26">
        <f t="shared" ca="1" si="28"/>
        <v>8387336.1972265681</v>
      </c>
      <c r="P96">
        <f t="shared" ca="1" si="29"/>
        <v>6.7793172243464914E-2</v>
      </c>
    </row>
    <row r="97" spans="1:16">
      <c r="A97" s="113"/>
      <c r="B97" s="113"/>
      <c r="D97" s="115">
        <f t="shared" si="17"/>
        <v>0</v>
      </c>
      <c r="E97" s="115">
        <f t="shared" si="18"/>
        <v>0</v>
      </c>
      <c r="F97" s="26">
        <f t="shared" si="19"/>
        <v>0</v>
      </c>
      <c r="G97" s="26">
        <f t="shared" si="20"/>
        <v>0</v>
      </c>
      <c r="H97" s="26">
        <f t="shared" si="21"/>
        <v>0</v>
      </c>
      <c r="I97" s="26">
        <f t="shared" si="22"/>
        <v>0</v>
      </c>
      <c r="J97" s="26">
        <f t="shared" si="23"/>
        <v>0</v>
      </c>
      <c r="K97" s="26">
        <f t="shared" ca="1" si="24"/>
        <v>-6.7793172243464914E-2</v>
      </c>
      <c r="L97" s="26">
        <f t="shared" ca="1" si="25"/>
        <v>4.5959142028321014E-3</v>
      </c>
      <c r="M97" s="26">
        <f t="shared" ca="1" si="26"/>
        <v>191856033.10797638</v>
      </c>
      <c r="N97" s="26">
        <f t="shared" ca="1" si="27"/>
        <v>37094366.713211671</v>
      </c>
      <c r="O97" s="26">
        <f t="shared" ca="1" si="28"/>
        <v>8387336.1972265681</v>
      </c>
      <c r="P97">
        <f t="shared" ca="1" si="29"/>
        <v>6.7793172243464914E-2</v>
      </c>
    </row>
    <row r="98" spans="1:16">
      <c r="A98" s="113"/>
      <c r="B98" s="113"/>
      <c r="D98" s="115">
        <f t="shared" si="17"/>
        <v>0</v>
      </c>
      <c r="E98" s="115">
        <f t="shared" si="18"/>
        <v>0</v>
      </c>
      <c r="F98" s="26">
        <f t="shared" si="19"/>
        <v>0</v>
      </c>
      <c r="G98" s="26">
        <f t="shared" si="20"/>
        <v>0</v>
      </c>
      <c r="H98" s="26">
        <f t="shared" si="21"/>
        <v>0</v>
      </c>
      <c r="I98" s="26">
        <f t="shared" si="22"/>
        <v>0</v>
      </c>
      <c r="J98" s="26">
        <f t="shared" si="23"/>
        <v>0</v>
      </c>
      <c r="K98" s="26">
        <f t="shared" ca="1" si="24"/>
        <v>-6.7793172243464914E-2</v>
      </c>
      <c r="L98" s="26">
        <f t="shared" ca="1" si="25"/>
        <v>4.5959142028321014E-3</v>
      </c>
      <c r="M98" s="26">
        <f t="shared" ca="1" si="26"/>
        <v>191856033.10797638</v>
      </c>
      <c r="N98" s="26">
        <f t="shared" ca="1" si="27"/>
        <v>37094366.713211671</v>
      </c>
      <c r="O98" s="26">
        <f t="shared" ca="1" si="28"/>
        <v>8387336.1972265681</v>
      </c>
      <c r="P98">
        <f t="shared" ca="1" si="29"/>
        <v>6.7793172243464914E-2</v>
      </c>
    </row>
    <row r="99" spans="1:16">
      <c r="A99" s="113"/>
      <c r="B99" s="113"/>
      <c r="D99" s="115">
        <f t="shared" si="17"/>
        <v>0</v>
      </c>
      <c r="E99" s="115">
        <f t="shared" si="18"/>
        <v>0</v>
      </c>
      <c r="F99" s="26">
        <f t="shared" si="19"/>
        <v>0</v>
      </c>
      <c r="G99" s="26">
        <f t="shared" si="20"/>
        <v>0</v>
      </c>
      <c r="H99" s="26">
        <f t="shared" si="21"/>
        <v>0</v>
      </c>
      <c r="I99" s="26">
        <f t="shared" si="22"/>
        <v>0</v>
      </c>
      <c r="J99" s="26">
        <f t="shared" si="23"/>
        <v>0</v>
      </c>
      <c r="K99" s="26">
        <f t="shared" ca="1" si="24"/>
        <v>-6.7793172243464914E-2</v>
      </c>
      <c r="L99" s="26">
        <f t="shared" ca="1" si="25"/>
        <v>4.5959142028321014E-3</v>
      </c>
      <c r="M99" s="26">
        <f t="shared" ca="1" si="26"/>
        <v>191856033.10797638</v>
      </c>
      <c r="N99" s="26">
        <f t="shared" ca="1" si="27"/>
        <v>37094366.713211671</v>
      </c>
      <c r="O99" s="26">
        <f t="shared" ca="1" si="28"/>
        <v>8387336.1972265681</v>
      </c>
      <c r="P99">
        <f t="shared" ca="1" si="29"/>
        <v>6.7793172243464914E-2</v>
      </c>
    </row>
    <row r="100" spans="1:16">
      <c r="A100" s="113"/>
      <c r="B100" s="113"/>
      <c r="D100" s="115">
        <f t="shared" si="17"/>
        <v>0</v>
      </c>
      <c r="E100" s="115">
        <f t="shared" si="18"/>
        <v>0</v>
      </c>
      <c r="F100" s="26">
        <f t="shared" si="19"/>
        <v>0</v>
      </c>
      <c r="G100" s="26">
        <f t="shared" si="20"/>
        <v>0</v>
      </c>
      <c r="H100" s="26">
        <f t="shared" si="21"/>
        <v>0</v>
      </c>
      <c r="I100" s="26">
        <f t="shared" si="22"/>
        <v>0</v>
      </c>
      <c r="J100" s="26">
        <f t="shared" si="23"/>
        <v>0</v>
      </c>
      <c r="K100" s="26">
        <f t="shared" ca="1" si="24"/>
        <v>-6.7793172243464914E-2</v>
      </c>
      <c r="L100" s="26">
        <f t="shared" ca="1" si="25"/>
        <v>4.5959142028321014E-3</v>
      </c>
      <c r="M100" s="26">
        <f t="shared" ca="1" si="26"/>
        <v>191856033.10797638</v>
      </c>
      <c r="N100" s="26">
        <f t="shared" ca="1" si="27"/>
        <v>37094366.713211671</v>
      </c>
      <c r="O100" s="26">
        <f t="shared" ca="1" si="28"/>
        <v>8387336.1972265681</v>
      </c>
      <c r="P100">
        <f t="shared" ca="1" si="29"/>
        <v>6.7793172243464914E-2</v>
      </c>
    </row>
    <row r="101" spans="1:16">
      <c r="A101" s="113"/>
      <c r="B101" s="113"/>
      <c r="D101" s="115">
        <f t="shared" si="17"/>
        <v>0</v>
      </c>
      <c r="E101" s="115">
        <f t="shared" si="18"/>
        <v>0</v>
      </c>
      <c r="F101" s="26">
        <f t="shared" si="19"/>
        <v>0</v>
      </c>
      <c r="G101" s="26">
        <f t="shared" si="20"/>
        <v>0</v>
      </c>
      <c r="H101" s="26">
        <f t="shared" si="21"/>
        <v>0</v>
      </c>
      <c r="I101" s="26">
        <f t="shared" si="22"/>
        <v>0</v>
      </c>
      <c r="J101" s="26">
        <f t="shared" si="23"/>
        <v>0</v>
      </c>
      <c r="K101" s="26">
        <f t="shared" ca="1" si="24"/>
        <v>-6.7793172243464914E-2</v>
      </c>
      <c r="L101" s="26">
        <f t="shared" ca="1" si="25"/>
        <v>4.5959142028321014E-3</v>
      </c>
      <c r="M101" s="26">
        <f t="shared" ca="1" si="26"/>
        <v>191856033.10797638</v>
      </c>
      <c r="N101" s="26">
        <f t="shared" ca="1" si="27"/>
        <v>37094366.713211671</v>
      </c>
      <c r="O101" s="26">
        <f t="shared" ca="1" si="28"/>
        <v>8387336.1972265681</v>
      </c>
      <c r="P101">
        <f t="shared" ca="1" si="29"/>
        <v>6.7793172243464914E-2</v>
      </c>
    </row>
    <row r="102" spans="1:16">
      <c r="A102" s="113"/>
      <c r="B102" s="113"/>
      <c r="D102" s="115">
        <f t="shared" si="17"/>
        <v>0</v>
      </c>
      <c r="E102" s="115">
        <f t="shared" si="18"/>
        <v>0</v>
      </c>
      <c r="F102" s="26">
        <f t="shared" si="19"/>
        <v>0</v>
      </c>
      <c r="G102" s="26">
        <f t="shared" si="20"/>
        <v>0</v>
      </c>
      <c r="H102" s="26">
        <f t="shared" si="21"/>
        <v>0</v>
      </c>
      <c r="I102" s="26">
        <f t="shared" si="22"/>
        <v>0</v>
      </c>
      <c r="J102" s="26">
        <f t="shared" si="23"/>
        <v>0</v>
      </c>
      <c r="K102" s="26">
        <f t="shared" ca="1" si="24"/>
        <v>-6.7793172243464914E-2</v>
      </c>
      <c r="L102" s="26">
        <f t="shared" ca="1" si="25"/>
        <v>4.5959142028321014E-3</v>
      </c>
      <c r="M102" s="26">
        <f t="shared" ca="1" si="26"/>
        <v>191856033.10797638</v>
      </c>
      <c r="N102" s="26">
        <f t="shared" ca="1" si="27"/>
        <v>37094366.713211671</v>
      </c>
      <c r="O102" s="26">
        <f t="shared" ca="1" si="28"/>
        <v>8387336.1972265681</v>
      </c>
      <c r="P102">
        <f t="shared" ca="1" si="29"/>
        <v>6.7793172243464914E-2</v>
      </c>
    </row>
    <row r="103" spans="1:16">
      <c r="A103" s="113"/>
      <c r="B103" s="113"/>
      <c r="D103" s="115">
        <f t="shared" si="17"/>
        <v>0</v>
      </c>
      <c r="E103" s="115">
        <f t="shared" si="18"/>
        <v>0</v>
      </c>
      <c r="F103" s="26">
        <f t="shared" si="19"/>
        <v>0</v>
      </c>
      <c r="G103" s="26">
        <f t="shared" si="20"/>
        <v>0</v>
      </c>
      <c r="H103" s="26">
        <f t="shared" si="21"/>
        <v>0</v>
      </c>
      <c r="I103" s="26">
        <f t="shared" si="22"/>
        <v>0</v>
      </c>
      <c r="J103" s="26">
        <f t="shared" si="23"/>
        <v>0</v>
      </c>
      <c r="K103" s="26">
        <f t="shared" ca="1" si="24"/>
        <v>-6.7793172243464914E-2</v>
      </c>
      <c r="L103" s="26">
        <f t="shared" ca="1" si="25"/>
        <v>4.5959142028321014E-3</v>
      </c>
      <c r="M103" s="26">
        <f t="shared" ca="1" si="26"/>
        <v>191856033.10797638</v>
      </c>
      <c r="N103" s="26">
        <f t="shared" ca="1" si="27"/>
        <v>37094366.713211671</v>
      </c>
      <c r="O103" s="26">
        <f t="shared" ca="1" si="28"/>
        <v>8387336.1972265681</v>
      </c>
      <c r="P103">
        <f t="shared" ca="1" si="29"/>
        <v>6.7793172243464914E-2</v>
      </c>
    </row>
    <row r="104" spans="1:16">
      <c r="A104" s="113"/>
      <c r="B104" s="113"/>
      <c r="D104" s="115">
        <f t="shared" si="17"/>
        <v>0</v>
      </c>
      <c r="E104" s="115">
        <f t="shared" si="18"/>
        <v>0</v>
      </c>
      <c r="F104" s="26">
        <f t="shared" si="19"/>
        <v>0</v>
      </c>
      <c r="G104" s="26">
        <f t="shared" si="20"/>
        <v>0</v>
      </c>
      <c r="H104" s="26">
        <f t="shared" si="21"/>
        <v>0</v>
      </c>
      <c r="I104" s="26">
        <f t="shared" si="22"/>
        <v>0</v>
      </c>
      <c r="J104" s="26">
        <f t="shared" si="23"/>
        <v>0</v>
      </c>
      <c r="K104" s="26">
        <f t="shared" ca="1" si="24"/>
        <v>-6.7793172243464914E-2</v>
      </c>
      <c r="L104" s="26">
        <f t="shared" ca="1" si="25"/>
        <v>4.5959142028321014E-3</v>
      </c>
      <c r="M104" s="26">
        <f t="shared" ca="1" si="26"/>
        <v>191856033.10797638</v>
      </c>
      <c r="N104" s="26">
        <f t="shared" ca="1" si="27"/>
        <v>37094366.713211671</v>
      </c>
      <c r="O104" s="26">
        <f t="shared" ca="1" si="28"/>
        <v>8387336.1972265681</v>
      </c>
      <c r="P104">
        <f t="shared" ca="1" si="29"/>
        <v>6.7793172243464914E-2</v>
      </c>
    </row>
    <row r="105" spans="1:16">
      <c r="A105" s="113"/>
      <c r="B105" s="113"/>
      <c r="D105" s="115">
        <f t="shared" si="17"/>
        <v>0</v>
      </c>
      <c r="E105" s="115">
        <f t="shared" si="18"/>
        <v>0</v>
      </c>
      <c r="F105" s="26">
        <f t="shared" si="19"/>
        <v>0</v>
      </c>
      <c r="G105" s="26">
        <f t="shared" si="20"/>
        <v>0</v>
      </c>
      <c r="H105" s="26">
        <f t="shared" si="21"/>
        <v>0</v>
      </c>
      <c r="I105" s="26">
        <f t="shared" si="22"/>
        <v>0</v>
      </c>
      <c r="J105" s="26">
        <f t="shared" si="23"/>
        <v>0</v>
      </c>
      <c r="K105" s="26">
        <f t="shared" ca="1" si="24"/>
        <v>-6.7793172243464914E-2</v>
      </c>
      <c r="L105" s="26">
        <f t="shared" ca="1" si="25"/>
        <v>4.5959142028321014E-3</v>
      </c>
      <c r="M105" s="26">
        <f t="shared" ca="1" si="26"/>
        <v>191856033.10797638</v>
      </c>
      <c r="N105" s="26">
        <f t="shared" ca="1" si="27"/>
        <v>37094366.713211671</v>
      </c>
      <c r="O105" s="26">
        <f t="shared" ca="1" si="28"/>
        <v>8387336.1972265681</v>
      </c>
      <c r="P105">
        <f t="shared" ca="1" si="29"/>
        <v>6.7793172243464914E-2</v>
      </c>
    </row>
    <row r="106" spans="1:16">
      <c r="A106" s="113"/>
      <c r="B106" s="113"/>
      <c r="D106" s="115">
        <f t="shared" si="17"/>
        <v>0</v>
      </c>
      <c r="E106" s="115">
        <f t="shared" si="18"/>
        <v>0</v>
      </c>
      <c r="F106" s="26">
        <f t="shared" si="19"/>
        <v>0</v>
      </c>
      <c r="G106" s="26">
        <f t="shared" si="20"/>
        <v>0</v>
      </c>
      <c r="H106" s="26">
        <f t="shared" si="21"/>
        <v>0</v>
      </c>
      <c r="I106" s="26">
        <f t="shared" si="22"/>
        <v>0</v>
      </c>
      <c r="J106" s="26">
        <f t="shared" si="23"/>
        <v>0</v>
      </c>
      <c r="K106" s="26">
        <f t="shared" ca="1" si="24"/>
        <v>-6.7793172243464914E-2</v>
      </c>
      <c r="L106" s="26">
        <f t="shared" ca="1" si="25"/>
        <v>4.5959142028321014E-3</v>
      </c>
      <c r="M106" s="26">
        <f t="shared" ca="1" si="26"/>
        <v>191856033.10797638</v>
      </c>
      <c r="N106" s="26">
        <f t="shared" ca="1" si="27"/>
        <v>37094366.713211671</v>
      </c>
      <c r="O106" s="26">
        <f t="shared" ca="1" si="28"/>
        <v>8387336.1972265681</v>
      </c>
      <c r="P106">
        <f t="shared" ca="1" si="29"/>
        <v>6.7793172243464914E-2</v>
      </c>
    </row>
    <row r="107" spans="1:16">
      <c r="A107" s="113"/>
      <c r="B107" s="113"/>
      <c r="D107" s="115">
        <f t="shared" si="17"/>
        <v>0</v>
      </c>
      <c r="E107" s="115">
        <f t="shared" si="18"/>
        <v>0</v>
      </c>
      <c r="F107" s="26">
        <f t="shared" si="19"/>
        <v>0</v>
      </c>
      <c r="G107" s="26">
        <f t="shared" si="20"/>
        <v>0</v>
      </c>
      <c r="H107" s="26">
        <f t="shared" si="21"/>
        <v>0</v>
      </c>
      <c r="I107" s="26">
        <f t="shared" si="22"/>
        <v>0</v>
      </c>
      <c r="J107" s="26">
        <f t="shared" si="23"/>
        <v>0</v>
      </c>
      <c r="K107" s="26">
        <f t="shared" ca="1" si="24"/>
        <v>-6.7793172243464914E-2</v>
      </c>
      <c r="L107" s="26">
        <f t="shared" ca="1" si="25"/>
        <v>4.5959142028321014E-3</v>
      </c>
      <c r="M107" s="26">
        <f t="shared" ca="1" si="26"/>
        <v>191856033.10797638</v>
      </c>
      <c r="N107" s="26">
        <f t="shared" ca="1" si="27"/>
        <v>37094366.713211671</v>
      </c>
      <c r="O107" s="26">
        <f t="shared" ca="1" si="28"/>
        <v>8387336.1972265681</v>
      </c>
      <c r="P107">
        <f t="shared" ca="1" si="29"/>
        <v>6.7793172243464914E-2</v>
      </c>
    </row>
    <row r="108" spans="1:16">
      <c r="A108" s="113"/>
      <c r="B108" s="113"/>
      <c r="D108" s="115">
        <f t="shared" si="17"/>
        <v>0</v>
      </c>
      <c r="E108" s="115">
        <f t="shared" si="18"/>
        <v>0</v>
      </c>
      <c r="F108" s="26">
        <f t="shared" si="19"/>
        <v>0</v>
      </c>
      <c r="G108" s="26">
        <f t="shared" si="20"/>
        <v>0</v>
      </c>
      <c r="H108" s="26">
        <f t="shared" si="21"/>
        <v>0</v>
      </c>
      <c r="I108" s="26">
        <f t="shared" si="22"/>
        <v>0</v>
      </c>
      <c r="J108" s="26">
        <f t="shared" si="23"/>
        <v>0</v>
      </c>
      <c r="K108" s="26">
        <f t="shared" ca="1" si="24"/>
        <v>-6.7793172243464914E-2</v>
      </c>
      <c r="L108" s="26">
        <f t="shared" ca="1" si="25"/>
        <v>4.5959142028321014E-3</v>
      </c>
      <c r="M108" s="26">
        <f t="shared" ca="1" si="26"/>
        <v>191856033.10797638</v>
      </c>
      <c r="N108" s="26">
        <f t="shared" ca="1" si="27"/>
        <v>37094366.713211671</v>
      </c>
      <c r="O108" s="26">
        <f t="shared" ca="1" si="28"/>
        <v>8387336.1972265681</v>
      </c>
      <c r="P108">
        <f t="shared" ca="1" si="29"/>
        <v>6.7793172243464914E-2</v>
      </c>
    </row>
    <row r="109" spans="1:16">
      <c r="A109" s="113"/>
      <c r="B109" s="113"/>
      <c r="D109" s="115">
        <f t="shared" si="17"/>
        <v>0</v>
      </c>
      <c r="E109" s="115">
        <f t="shared" si="18"/>
        <v>0</v>
      </c>
      <c r="F109" s="26">
        <f t="shared" si="19"/>
        <v>0</v>
      </c>
      <c r="G109" s="26">
        <f t="shared" si="20"/>
        <v>0</v>
      </c>
      <c r="H109" s="26">
        <f t="shared" si="21"/>
        <v>0</v>
      </c>
      <c r="I109" s="26">
        <f t="shared" si="22"/>
        <v>0</v>
      </c>
      <c r="J109" s="26">
        <f t="shared" si="23"/>
        <v>0</v>
      </c>
      <c r="K109" s="26">
        <f t="shared" ca="1" si="24"/>
        <v>-6.7793172243464914E-2</v>
      </c>
      <c r="L109" s="26">
        <f t="shared" ca="1" si="25"/>
        <v>4.5959142028321014E-3</v>
      </c>
      <c r="M109" s="26">
        <f t="shared" ca="1" si="26"/>
        <v>191856033.10797638</v>
      </c>
      <c r="N109" s="26">
        <f t="shared" ca="1" si="27"/>
        <v>37094366.713211671</v>
      </c>
      <c r="O109" s="26">
        <f t="shared" ca="1" si="28"/>
        <v>8387336.1972265681</v>
      </c>
      <c r="P109">
        <f t="shared" ca="1" si="29"/>
        <v>6.7793172243464914E-2</v>
      </c>
    </row>
    <row r="110" spans="1:16">
      <c r="A110" s="113"/>
      <c r="B110" s="113"/>
      <c r="D110" s="115">
        <f t="shared" si="17"/>
        <v>0</v>
      </c>
      <c r="E110" s="115">
        <f t="shared" si="18"/>
        <v>0</v>
      </c>
      <c r="F110" s="26">
        <f t="shared" si="19"/>
        <v>0</v>
      </c>
      <c r="G110" s="26">
        <f t="shared" si="20"/>
        <v>0</v>
      </c>
      <c r="H110" s="26">
        <f t="shared" si="21"/>
        <v>0</v>
      </c>
      <c r="I110" s="26">
        <f t="shared" si="22"/>
        <v>0</v>
      </c>
      <c r="J110" s="26">
        <f t="shared" si="23"/>
        <v>0</v>
      </c>
      <c r="K110" s="26">
        <f t="shared" ca="1" si="24"/>
        <v>-6.7793172243464914E-2</v>
      </c>
      <c r="L110" s="26">
        <f t="shared" ca="1" si="25"/>
        <v>4.5959142028321014E-3</v>
      </c>
      <c r="M110" s="26">
        <f t="shared" ca="1" si="26"/>
        <v>191856033.10797638</v>
      </c>
      <c r="N110" s="26">
        <f t="shared" ca="1" si="27"/>
        <v>37094366.713211671</v>
      </c>
      <c r="O110" s="26">
        <f t="shared" ca="1" si="28"/>
        <v>8387336.1972265681</v>
      </c>
      <c r="P110">
        <f t="shared" ca="1" si="29"/>
        <v>6.7793172243464914E-2</v>
      </c>
    </row>
    <row r="111" spans="1:16">
      <c r="A111" s="113"/>
      <c r="B111" s="113"/>
      <c r="D111" s="115">
        <f t="shared" si="17"/>
        <v>0</v>
      </c>
      <c r="E111" s="115">
        <f t="shared" si="18"/>
        <v>0</v>
      </c>
      <c r="F111" s="26">
        <f t="shared" si="19"/>
        <v>0</v>
      </c>
      <c r="G111" s="26">
        <f t="shared" si="20"/>
        <v>0</v>
      </c>
      <c r="H111" s="26">
        <f t="shared" si="21"/>
        <v>0</v>
      </c>
      <c r="I111" s="26">
        <f t="shared" si="22"/>
        <v>0</v>
      </c>
      <c r="J111" s="26">
        <f t="shared" si="23"/>
        <v>0</v>
      </c>
      <c r="K111" s="26">
        <f t="shared" ca="1" si="24"/>
        <v>-6.7793172243464914E-2</v>
      </c>
      <c r="L111" s="26">
        <f t="shared" ca="1" si="25"/>
        <v>4.5959142028321014E-3</v>
      </c>
      <c r="M111" s="26">
        <f t="shared" ca="1" si="26"/>
        <v>191856033.10797638</v>
      </c>
      <c r="N111" s="26">
        <f t="shared" ca="1" si="27"/>
        <v>37094366.713211671</v>
      </c>
      <c r="O111" s="26">
        <f t="shared" ca="1" si="28"/>
        <v>8387336.1972265681</v>
      </c>
      <c r="P111">
        <f t="shared" ca="1" si="29"/>
        <v>6.7793172243464914E-2</v>
      </c>
    </row>
    <row r="112" spans="1:16">
      <c r="A112" s="113"/>
      <c r="B112" s="113"/>
      <c r="D112" s="115">
        <f t="shared" si="17"/>
        <v>0</v>
      </c>
      <c r="E112" s="115">
        <f t="shared" si="18"/>
        <v>0</v>
      </c>
      <c r="F112" s="26">
        <f t="shared" si="19"/>
        <v>0</v>
      </c>
      <c r="G112" s="26">
        <f t="shared" si="20"/>
        <v>0</v>
      </c>
      <c r="H112" s="26">
        <f t="shared" si="21"/>
        <v>0</v>
      </c>
      <c r="I112" s="26">
        <f t="shared" si="22"/>
        <v>0</v>
      </c>
      <c r="J112" s="26">
        <f t="shared" si="23"/>
        <v>0</v>
      </c>
      <c r="K112" s="26">
        <f t="shared" ca="1" si="24"/>
        <v>-6.7793172243464914E-2</v>
      </c>
      <c r="L112" s="26">
        <f t="shared" ca="1" si="25"/>
        <v>4.5959142028321014E-3</v>
      </c>
      <c r="M112" s="26">
        <f t="shared" ca="1" si="26"/>
        <v>191856033.10797638</v>
      </c>
      <c r="N112" s="26">
        <f t="shared" ca="1" si="27"/>
        <v>37094366.713211671</v>
      </c>
      <c r="O112" s="26">
        <f t="shared" ca="1" si="28"/>
        <v>8387336.1972265681</v>
      </c>
      <c r="P112">
        <f t="shared" ca="1" si="29"/>
        <v>6.7793172243464914E-2</v>
      </c>
    </row>
    <row r="113" spans="1:16">
      <c r="A113" s="113"/>
      <c r="B113" s="113"/>
      <c r="D113" s="115">
        <f t="shared" si="17"/>
        <v>0</v>
      </c>
      <c r="E113" s="115">
        <f t="shared" si="18"/>
        <v>0</v>
      </c>
      <c r="F113" s="26">
        <f t="shared" si="19"/>
        <v>0</v>
      </c>
      <c r="G113" s="26">
        <f t="shared" si="20"/>
        <v>0</v>
      </c>
      <c r="H113" s="26">
        <f t="shared" si="21"/>
        <v>0</v>
      </c>
      <c r="I113" s="26">
        <f t="shared" si="22"/>
        <v>0</v>
      </c>
      <c r="J113" s="26">
        <f t="shared" si="23"/>
        <v>0</v>
      </c>
      <c r="K113" s="26">
        <f t="shared" ca="1" si="24"/>
        <v>-6.7793172243464914E-2</v>
      </c>
      <c r="L113" s="26">
        <f t="shared" ca="1" si="25"/>
        <v>4.5959142028321014E-3</v>
      </c>
      <c r="M113" s="26">
        <f t="shared" ca="1" si="26"/>
        <v>191856033.10797638</v>
      </c>
      <c r="N113" s="26">
        <f t="shared" ca="1" si="27"/>
        <v>37094366.713211671</v>
      </c>
      <c r="O113" s="26">
        <f t="shared" ca="1" si="28"/>
        <v>8387336.1972265681</v>
      </c>
      <c r="P113">
        <f t="shared" ca="1" si="29"/>
        <v>6.7793172243464914E-2</v>
      </c>
    </row>
    <row r="114" spans="1:16">
      <c r="A114" s="113"/>
      <c r="B114" s="113"/>
      <c r="D114" s="115">
        <f t="shared" si="17"/>
        <v>0</v>
      </c>
      <c r="E114" s="115">
        <f t="shared" si="18"/>
        <v>0</v>
      </c>
      <c r="F114" s="26">
        <f t="shared" si="19"/>
        <v>0</v>
      </c>
      <c r="G114" s="26">
        <f t="shared" si="20"/>
        <v>0</v>
      </c>
      <c r="H114" s="26">
        <f t="shared" si="21"/>
        <v>0</v>
      </c>
      <c r="I114" s="26">
        <f t="shared" si="22"/>
        <v>0</v>
      </c>
      <c r="J114" s="26">
        <f t="shared" si="23"/>
        <v>0</v>
      </c>
      <c r="K114" s="26">
        <f t="shared" ca="1" si="24"/>
        <v>-6.7793172243464914E-2</v>
      </c>
      <c r="L114" s="26">
        <f t="shared" ca="1" si="25"/>
        <v>4.5959142028321014E-3</v>
      </c>
      <c r="M114" s="26">
        <f t="shared" ca="1" si="26"/>
        <v>191856033.10797638</v>
      </c>
      <c r="N114" s="26">
        <f t="shared" ca="1" si="27"/>
        <v>37094366.713211671</v>
      </c>
      <c r="O114" s="26">
        <f t="shared" ca="1" si="28"/>
        <v>8387336.1972265681</v>
      </c>
      <c r="P114">
        <f t="shared" ca="1" si="29"/>
        <v>6.7793172243464914E-2</v>
      </c>
    </row>
    <row r="115" spans="1:16">
      <c r="A115" s="113"/>
      <c r="B115" s="113"/>
      <c r="D115" s="115">
        <f t="shared" si="17"/>
        <v>0</v>
      </c>
      <c r="E115" s="115">
        <f t="shared" si="18"/>
        <v>0</v>
      </c>
      <c r="F115" s="26">
        <f t="shared" si="19"/>
        <v>0</v>
      </c>
      <c r="G115" s="26">
        <f t="shared" si="20"/>
        <v>0</v>
      </c>
      <c r="H115" s="26">
        <f t="shared" si="21"/>
        <v>0</v>
      </c>
      <c r="I115" s="26">
        <f t="shared" si="22"/>
        <v>0</v>
      </c>
      <c r="J115" s="26">
        <f t="shared" si="23"/>
        <v>0</v>
      </c>
      <c r="K115" s="26">
        <f t="shared" ca="1" si="24"/>
        <v>-6.7793172243464914E-2</v>
      </c>
      <c r="L115" s="26">
        <f t="shared" ca="1" si="25"/>
        <v>4.5959142028321014E-3</v>
      </c>
      <c r="M115" s="26">
        <f t="shared" ca="1" si="26"/>
        <v>191856033.10797638</v>
      </c>
      <c r="N115" s="26">
        <f t="shared" ca="1" si="27"/>
        <v>37094366.713211671</v>
      </c>
      <c r="O115" s="26">
        <f t="shared" ca="1" si="28"/>
        <v>8387336.1972265681</v>
      </c>
      <c r="P115">
        <f t="shared" ca="1" si="29"/>
        <v>6.7793172243464914E-2</v>
      </c>
    </row>
    <row r="116" spans="1:16">
      <c r="A116" s="113"/>
      <c r="B116" s="113"/>
      <c r="D116" s="115">
        <f t="shared" si="17"/>
        <v>0</v>
      </c>
      <c r="E116" s="115">
        <f t="shared" si="18"/>
        <v>0</v>
      </c>
      <c r="F116" s="26">
        <f t="shared" si="19"/>
        <v>0</v>
      </c>
      <c r="G116" s="26">
        <f t="shared" si="20"/>
        <v>0</v>
      </c>
      <c r="H116" s="26">
        <f t="shared" si="21"/>
        <v>0</v>
      </c>
      <c r="I116" s="26">
        <f t="shared" si="22"/>
        <v>0</v>
      </c>
      <c r="J116" s="26">
        <f t="shared" si="23"/>
        <v>0</v>
      </c>
      <c r="K116" s="26">
        <f t="shared" ca="1" si="24"/>
        <v>-6.7793172243464914E-2</v>
      </c>
      <c r="L116" s="26">
        <f t="shared" ca="1" si="25"/>
        <v>4.5959142028321014E-3</v>
      </c>
      <c r="M116" s="26">
        <f t="shared" ca="1" si="26"/>
        <v>191856033.10797638</v>
      </c>
      <c r="N116" s="26">
        <f t="shared" ca="1" si="27"/>
        <v>37094366.713211671</v>
      </c>
      <c r="O116" s="26">
        <f t="shared" ca="1" si="28"/>
        <v>8387336.1972265681</v>
      </c>
      <c r="P116">
        <f t="shared" ca="1" si="29"/>
        <v>6.7793172243464914E-2</v>
      </c>
    </row>
    <row r="117" spans="1:16">
      <c r="A117" s="113"/>
      <c r="B117" s="113"/>
      <c r="D117" s="115">
        <f t="shared" si="17"/>
        <v>0</v>
      </c>
      <c r="E117" s="115">
        <f t="shared" si="18"/>
        <v>0</v>
      </c>
      <c r="F117" s="26">
        <f t="shared" si="19"/>
        <v>0</v>
      </c>
      <c r="G117" s="26">
        <f t="shared" si="20"/>
        <v>0</v>
      </c>
      <c r="H117" s="26">
        <f t="shared" si="21"/>
        <v>0</v>
      </c>
      <c r="I117" s="26">
        <f t="shared" si="22"/>
        <v>0</v>
      </c>
      <c r="J117" s="26">
        <f t="shared" si="23"/>
        <v>0</v>
      </c>
      <c r="K117" s="26">
        <f t="shared" ca="1" si="24"/>
        <v>-6.7793172243464914E-2</v>
      </c>
      <c r="L117" s="26">
        <f t="shared" ca="1" si="25"/>
        <v>4.5959142028321014E-3</v>
      </c>
      <c r="M117" s="26">
        <f t="shared" ca="1" si="26"/>
        <v>191856033.10797638</v>
      </c>
      <c r="N117" s="26">
        <f t="shared" ca="1" si="27"/>
        <v>37094366.713211671</v>
      </c>
      <c r="O117" s="26">
        <f t="shared" ca="1" si="28"/>
        <v>8387336.1972265681</v>
      </c>
      <c r="P117">
        <f t="shared" ca="1" si="29"/>
        <v>6.7793172243464914E-2</v>
      </c>
    </row>
    <row r="118" spans="1:16">
      <c r="A118" s="113"/>
      <c r="B118" s="113"/>
      <c r="D118" s="115">
        <f t="shared" si="17"/>
        <v>0</v>
      </c>
      <c r="E118" s="115">
        <f t="shared" si="18"/>
        <v>0</v>
      </c>
      <c r="F118" s="26">
        <f t="shared" si="19"/>
        <v>0</v>
      </c>
      <c r="G118" s="26">
        <f t="shared" si="20"/>
        <v>0</v>
      </c>
      <c r="H118" s="26">
        <f t="shared" si="21"/>
        <v>0</v>
      </c>
      <c r="I118" s="26">
        <f t="shared" si="22"/>
        <v>0</v>
      </c>
      <c r="J118" s="26">
        <f t="shared" si="23"/>
        <v>0</v>
      </c>
      <c r="K118" s="26">
        <f t="shared" ca="1" si="24"/>
        <v>-6.7793172243464914E-2</v>
      </c>
      <c r="L118" s="26">
        <f t="shared" ca="1" si="25"/>
        <v>4.5959142028321014E-3</v>
      </c>
      <c r="M118" s="26">
        <f t="shared" ca="1" si="26"/>
        <v>191856033.10797638</v>
      </c>
      <c r="N118" s="26">
        <f t="shared" ca="1" si="27"/>
        <v>37094366.713211671</v>
      </c>
      <c r="O118" s="26">
        <f t="shared" ca="1" si="28"/>
        <v>8387336.1972265681</v>
      </c>
      <c r="P118">
        <f t="shared" ca="1" si="29"/>
        <v>6.7793172243464914E-2</v>
      </c>
    </row>
    <row r="119" spans="1:16">
      <c r="A119" s="139"/>
      <c r="B119" s="139"/>
      <c r="D119" s="115">
        <f t="shared" si="17"/>
        <v>0</v>
      </c>
      <c r="E119" s="115">
        <f t="shared" si="18"/>
        <v>0</v>
      </c>
      <c r="F119" s="26">
        <f t="shared" si="19"/>
        <v>0</v>
      </c>
      <c r="G119" s="26">
        <f t="shared" si="20"/>
        <v>0</v>
      </c>
      <c r="H119" s="26">
        <f t="shared" si="21"/>
        <v>0</v>
      </c>
      <c r="I119" s="26">
        <f t="shared" si="22"/>
        <v>0</v>
      </c>
      <c r="J119" s="26">
        <f t="shared" si="23"/>
        <v>0</v>
      </c>
      <c r="K119" s="26">
        <f t="shared" ca="1" si="24"/>
        <v>-6.7793172243464914E-2</v>
      </c>
      <c r="L119" s="26">
        <f t="shared" ca="1" si="25"/>
        <v>4.5959142028321014E-3</v>
      </c>
      <c r="M119" s="26">
        <f t="shared" ca="1" si="26"/>
        <v>191856033.10797638</v>
      </c>
      <c r="N119" s="26">
        <f t="shared" ca="1" si="27"/>
        <v>37094366.713211671</v>
      </c>
      <c r="O119" s="26">
        <f t="shared" ca="1" si="28"/>
        <v>8387336.1972265681</v>
      </c>
      <c r="P119">
        <f t="shared" ca="1" si="29"/>
        <v>6.7793172243464914E-2</v>
      </c>
    </row>
    <row r="120" spans="1:16">
      <c r="A120" s="139"/>
      <c r="B120" s="139"/>
      <c r="D120" s="115">
        <f t="shared" si="17"/>
        <v>0</v>
      </c>
      <c r="E120" s="115">
        <f t="shared" si="18"/>
        <v>0</v>
      </c>
      <c r="F120" s="26">
        <f t="shared" si="19"/>
        <v>0</v>
      </c>
      <c r="G120" s="26">
        <f t="shared" si="20"/>
        <v>0</v>
      </c>
      <c r="H120" s="26">
        <f t="shared" si="21"/>
        <v>0</v>
      </c>
      <c r="I120" s="26">
        <f t="shared" si="22"/>
        <v>0</v>
      </c>
      <c r="J120" s="26">
        <f t="shared" si="23"/>
        <v>0</v>
      </c>
      <c r="K120" s="26">
        <f t="shared" ca="1" si="24"/>
        <v>-6.7793172243464914E-2</v>
      </c>
      <c r="L120" s="26">
        <f t="shared" ca="1" si="25"/>
        <v>4.5959142028321014E-3</v>
      </c>
      <c r="M120" s="26">
        <f t="shared" ca="1" si="26"/>
        <v>191856033.10797638</v>
      </c>
      <c r="N120" s="26">
        <f t="shared" ca="1" si="27"/>
        <v>37094366.713211671</v>
      </c>
      <c r="O120" s="26">
        <f t="shared" ca="1" si="28"/>
        <v>8387336.1972265681</v>
      </c>
      <c r="P120">
        <f t="shared" ca="1" si="29"/>
        <v>6.7793172243464914E-2</v>
      </c>
    </row>
    <row r="121" spans="1:16">
      <c r="A121" s="139"/>
      <c r="B121" s="139"/>
      <c r="D121" s="115">
        <f t="shared" si="17"/>
        <v>0</v>
      </c>
      <c r="E121" s="115">
        <f t="shared" si="18"/>
        <v>0</v>
      </c>
      <c r="F121" s="26">
        <f t="shared" si="19"/>
        <v>0</v>
      </c>
      <c r="G121" s="26">
        <f t="shared" si="20"/>
        <v>0</v>
      </c>
      <c r="H121" s="26">
        <f t="shared" si="21"/>
        <v>0</v>
      </c>
      <c r="I121" s="26">
        <f t="shared" si="22"/>
        <v>0</v>
      </c>
      <c r="J121" s="26">
        <f t="shared" si="23"/>
        <v>0</v>
      </c>
      <c r="K121" s="26">
        <f t="shared" ca="1" si="24"/>
        <v>-6.7793172243464914E-2</v>
      </c>
      <c r="L121" s="26">
        <f t="shared" ca="1" si="25"/>
        <v>4.5959142028321014E-3</v>
      </c>
      <c r="M121" s="26">
        <f t="shared" ca="1" si="26"/>
        <v>191856033.10797638</v>
      </c>
      <c r="N121" s="26">
        <f t="shared" ca="1" si="27"/>
        <v>37094366.713211671</v>
      </c>
      <c r="O121" s="26">
        <f t="shared" ca="1" si="28"/>
        <v>8387336.1972265681</v>
      </c>
      <c r="P121">
        <f t="shared" ca="1" si="29"/>
        <v>6.7793172243464914E-2</v>
      </c>
    </row>
    <row r="122" spans="1:16">
      <c r="A122" s="139"/>
      <c r="B122" s="139"/>
      <c r="D122" s="115">
        <f t="shared" si="17"/>
        <v>0</v>
      </c>
      <c r="E122" s="115">
        <f t="shared" si="18"/>
        <v>0</v>
      </c>
      <c r="F122" s="26">
        <f t="shared" si="19"/>
        <v>0</v>
      </c>
      <c r="G122" s="26">
        <f t="shared" si="20"/>
        <v>0</v>
      </c>
      <c r="H122" s="26">
        <f t="shared" si="21"/>
        <v>0</v>
      </c>
      <c r="I122" s="26">
        <f t="shared" si="22"/>
        <v>0</v>
      </c>
      <c r="J122" s="26">
        <f t="shared" si="23"/>
        <v>0</v>
      </c>
      <c r="K122" s="26">
        <f t="shared" ca="1" si="24"/>
        <v>-6.7793172243464914E-2</v>
      </c>
      <c r="L122" s="26">
        <f t="shared" ca="1" si="25"/>
        <v>4.5959142028321014E-3</v>
      </c>
      <c r="M122" s="26">
        <f t="shared" ca="1" si="26"/>
        <v>191856033.10797638</v>
      </c>
      <c r="N122" s="26">
        <f t="shared" ca="1" si="27"/>
        <v>37094366.713211671</v>
      </c>
      <c r="O122" s="26">
        <f t="shared" ca="1" si="28"/>
        <v>8387336.1972265681</v>
      </c>
      <c r="P122">
        <f t="shared" ca="1" si="29"/>
        <v>6.7793172243464914E-2</v>
      </c>
    </row>
    <row r="123" spans="1:16">
      <c r="A123" s="139"/>
      <c r="B123" s="139"/>
      <c r="D123" s="115">
        <f t="shared" si="17"/>
        <v>0</v>
      </c>
      <c r="E123" s="115">
        <f t="shared" si="18"/>
        <v>0</v>
      </c>
      <c r="F123" s="26">
        <f t="shared" si="19"/>
        <v>0</v>
      </c>
      <c r="G123" s="26">
        <f t="shared" si="20"/>
        <v>0</v>
      </c>
      <c r="H123" s="26">
        <f t="shared" si="21"/>
        <v>0</v>
      </c>
      <c r="I123" s="26">
        <f t="shared" si="22"/>
        <v>0</v>
      </c>
      <c r="J123" s="26">
        <f t="shared" si="23"/>
        <v>0</v>
      </c>
      <c r="K123" s="26">
        <f t="shared" ca="1" si="24"/>
        <v>-6.7793172243464914E-2</v>
      </c>
      <c r="L123" s="26">
        <f t="shared" ca="1" si="25"/>
        <v>4.5959142028321014E-3</v>
      </c>
      <c r="M123" s="26">
        <f t="shared" ca="1" si="26"/>
        <v>191856033.10797638</v>
      </c>
      <c r="N123" s="26">
        <f t="shared" ca="1" si="27"/>
        <v>37094366.713211671</v>
      </c>
      <c r="O123" s="26">
        <f t="shared" ca="1" si="28"/>
        <v>8387336.1972265681</v>
      </c>
      <c r="P123">
        <f t="shared" ca="1" si="29"/>
        <v>6.7793172243464914E-2</v>
      </c>
    </row>
    <row r="124" spans="1:16">
      <c r="A124" s="139"/>
      <c r="B124" s="139"/>
      <c r="D124" s="115">
        <f t="shared" si="17"/>
        <v>0</v>
      </c>
      <c r="E124" s="115">
        <f t="shared" si="18"/>
        <v>0</v>
      </c>
      <c r="F124" s="26">
        <f t="shared" si="19"/>
        <v>0</v>
      </c>
      <c r="G124" s="26">
        <f t="shared" si="20"/>
        <v>0</v>
      </c>
      <c r="H124" s="26">
        <f t="shared" si="21"/>
        <v>0</v>
      </c>
      <c r="I124" s="26">
        <f t="shared" si="22"/>
        <v>0</v>
      </c>
      <c r="J124" s="26">
        <f t="shared" si="23"/>
        <v>0</v>
      </c>
      <c r="K124" s="26">
        <f t="shared" ca="1" si="24"/>
        <v>-6.7793172243464914E-2</v>
      </c>
      <c r="L124" s="26">
        <f t="shared" ca="1" si="25"/>
        <v>4.5959142028321014E-3</v>
      </c>
      <c r="M124" s="26">
        <f t="shared" ca="1" si="26"/>
        <v>191856033.10797638</v>
      </c>
      <c r="N124" s="26">
        <f t="shared" ca="1" si="27"/>
        <v>37094366.713211671</v>
      </c>
      <c r="O124" s="26">
        <f t="shared" ca="1" si="28"/>
        <v>8387336.1972265681</v>
      </c>
      <c r="P124">
        <f t="shared" ca="1" si="29"/>
        <v>6.7793172243464914E-2</v>
      </c>
    </row>
    <row r="125" spans="1:16">
      <c r="A125" s="139"/>
      <c r="B125" s="139"/>
      <c r="D125" s="115">
        <f t="shared" si="17"/>
        <v>0</v>
      </c>
      <c r="E125" s="115">
        <f t="shared" si="18"/>
        <v>0</v>
      </c>
      <c r="F125" s="26">
        <f t="shared" si="19"/>
        <v>0</v>
      </c>
      <c r="G125" s="26">
        <f t="shared" si="20"/>
        <v>0</v>
      </c>
      <c r="H125" s="26">
        <f t="shared" si="21"/>
        <v>0</v>
      </c>
      <c r="I125" s="26">
        <f t="shared" si="22"/>
        <v>0</v>
      </c>
      <c r="J125" s="26">
        <f t="shared" si="23"/>
        <v>0</v>
      </c>
      <c r="K125" s="26">
        <f t="shared" ca="1" si="24"/>
        <v>-6.7793172243464914E-2</v>
      </c>
      <c r="L125" s="26">
        <f t="shared" ca="1" si="25"/>
        <v>4.5959142028321014E-3</v>
      </c>
      <c r="M125" s="26">
        <f t="shared" ca="1" si="26"/>
        <v>191856033.10797638</v>
      </c>
      <c r="N125" s="26">
        <f t="shared" ca="1" si="27"/>
        <v>37094366.713211671</v>
      </c>
      <c r="O125" s="26">
        <f t="shared" ca="1" si="28"/>
        <v>8387336.1972265681</v>
      </c>
      <c r="P125">
        <f t="shared" ca="1" si="29"/>
        <v>6.7793172243464914E-2</v>
      </c>
    </row>
    <row r="126" spans="1:16">
      <c r="A126" s="139"/>
      <c r="B126" s="139"/>
      <c r="D126" s="115">
        <f t="shared" si="17"/>
        <v>0</v>
      </c>
      <c r="E126" s="115">
        <f t="shared" si="18"/>
        <v>0</v>
      </c>
      <c r="F126" s="26">
        <f t="shared" si="19"/>
        <v>0</v>
      </c>
      <c r="G126" s="26">
        <f t="shared" si="20"/>
        <v>0</v>
      </c>
      <c r="H126" s="26">
        <f t="shared" si="21"/>
        <v>0</v>
      </c>
      <c r="I126" s="26">
        <f t="shared" si="22"/>
        <v>0</v>
      </c>
      <c r="J126" s="26">
        <f t="shared" si="23"/>
        <v>0</v>
      </c>
      <c r="K126" s="26">
        <f t="shared" ca="1" si="24"/>
        <v>-6.7793172243464914E-2</v>
      </c>
      <c r="L126" s="26">
        <f t="shared" ca="1" si="25"/>
        <v>4.5959142028321014E-3</v>
      </c>
      <c r="M126" s="26">
        <f t="shared" ca="1" si="26"/>
        <v>191856033.10797638</v>
      </c>
      <c r="N126" s="26">
        <f t="shared" ca="1" si="27"/>
        <v>37094366.713211671</v>
      </c>
      <c r="O126" s="26">
        <f t="shared" ca="1" si="28"/>
        <v>8387336.1972265681</v>
      </c>
      <c r="P126">
        <f t="shared" ca="1" si="29"/>
        <v>6.7793172243464914E-2</v>
      </c>
    </row>
    <row r="127" spans="1:16">
      <c r="A127" s="139"/>
      <c r="B127" s="139"/>
      <c r="D127" s="115">
        <f t="shared" si="17"/>
        <v>0</v>
      </c>
      <c r="E127" s="115">
        <f t="shared" si="18"/>
        <v>0</v>
      </c>
      <c r="F127" s="26">
        <f t="shared" si="19"/>
        <v>0</v>
      </c>
      <c r="G127" s="26">
        <f t="shared" si="20"/>
        <v>0</v>
      </c>
      <c r="H127" s="26">
        <f t="shared" si="21"/>
        <v>0</v>
      </c>
      <c r="I127" s="26">
        <f t="shared" si="22"/>
        <v>0</v>
      </c>
      <c r="J127" s="26">
        <f t="shared" si="23"/>
        <v>0</v>
      </c>
      <c r="K127" s="26">
        <f t="shared" ca="1" si="24"/>
        <v>-6.7793172243464914E-2</v>
      </c>
      <c r="L127" s="26">
        <f t="shared" ca="1" si="25"/>
        <v>4.5959142028321014E-3</v>
      </c>
      <c r="M127" s="26">
        <f t="shared" ca="1" si="26"/>
        <v>191856033.10797638</v>
      </c>
      <c r="N127" s="26">
        <f t="shared" ca="1" si="27"/>
        <v>37094366.713211671</v>
      </c>
      <c r="O127" s="26">
        <f t="shared" ca="1" si="28"/>
        <v>8387336.1972265681</v>
      </c>
      <c r="P127">
        <f t="shared" ca="1" si="29"/>
        <v>6.7793172243464914E-2</v>
      </c>
    </row>
    <row r="128" spans="1:16">
      <c r="A128" s="139"/>
      <c r="B128" s="139"/>
      <c r="D128" s="115">
        <f t="shared" si="17"/>
        <v>0</v>
      </c>
      <c r="E128" s="115">
        <f t="shared" si="18"/>
        <v>0</v>
      </c>
      <c r="F128" s="26">
        <f t="shared" si="19"/>
        <v>0</v>
      </c>
      <c r="G128" s="26">
        <f t="shared" si="20"/>
        <v>0</v>
      </c>
      <c r="H128" s="26">
        <f t="shared" si="21"/>
        <v>0</v>
      </c>
      <c r="I128" s="26">
        <f t="shared" si="22"/>
        <v>0</v>
      </c>
      <c r="J128" s="26">
        <f t="shared" si="23"/>
        <v>0</v>
      </c>
      <c r="K128" s="26">
        <f t="shared" ca="1" si="24"/>
        <v>-6.7793172243464914E-2</v>
      </c>
      <c r="L128" s="26">
        <f t="shared" ca="1" si="25"/>
        <v>4.5959142028321014E-3</v>
      </c>
      <c r="M128" s="26">
        <f t="shared" ca="1" si="26"/>
        <v>191856033.10797638</v>
      </c>
      <c r="N128" s="26">
        <f t="shared" ca="1" si="27"/>
        <v>37094366.713211671</v>
      </c>
      <c r="O128" s="26">
        <f t="shared" ca="1" si="28"/>
        <v>8387336.1972265681</v>
      </c>
      <c r="P128">
        <f t="shared" ca="1" si="29"/>
        <v>6.7793172243464914E-2</v>
      </c>
    </row>
    <row r="129" spans="1:16">
      <c r="A129" s="139"/>
      <c r="B129" s="139"/>
      <c r="D129" s="115">
        <f t="shared" si="17"/>
        <v>0</v>
      </c>
      <c r="E129" s="115">
        <f t="shared" si="18"/>
        <v>0</v>
      </c>
      <c r="F129" s="26">
        <f t="shared" si="19"/>
        <v>0</v>
      </c>
      <c r="G129" s="26">
        <f t="shared" si="20"/>
        <v>0</v>
      </c>
      <c r="H129" s="26">
        <f t="shared" si="21"/>
        <v>0</v>
      </c>
      <c r="I129" s="26">
        <f t="shared" si="22"/>
        <v>0</v>
      </c>
      <c r="J129" s="26">
        <f t="shared" si="23"/>
        <v>0</v>
      </c>
      <c r="K129" s="26">
        <f t="shared" ca="1" si="24"/>
        <v>-6.7793172243464914E-2</v>
      </c>
      <c r="L129" s="26">
        <f t="shared" ca="1" si="25"/>
        <v>4.5959142028321014E-3</v>
      </c>
      <c r="M129" s="26">
        <f t="shared" ca="1" si="26"/>
        <v>191856033.10797638</v>
      </c>
      <c r="N129" s="26">
        <f t="shared" ca="1" si="27"/>
        <v>37094366.713211671</v>
      </c>
      <c r="O129" s="26">
        <f t="shared" ca="1" si="28"/>
        <v>8387336.1972265681</v>
      </c>
      <c r="P129">
        <f t="shared" ca="1" si="29"/>
        <v>6.7793172243464914E-2</v>
      </c>
    </row>
    <row r="130" spans="1:16">
      <c r="A130" s="139"/>
      <c r="B130" s="139"/>
      <c r="D130" s="115">
        <f t="shared" si="17"/>
        <v>0</v>
      </c>
      <c r="E130" s="115">
        <f t="shared" si="18"/>
        <v>0</v>
      </c>
      <c r="F130" s="26">
        <f t="shared" si="19"/>
        <v>0</v>
      </c>
      <c r="G130" s="26">
        <f t="shared" si="20"/>
        <v>0</v>
      </c>
      <c r="H130" s="26">
        <f t="shared" si="21"/>
        <v>0</v>
      </c>
      <c r="I130" s="26">
        <f t="shared" si="22"/>
        <v>0</v>
      </c>
      <c r="J130" s="26">
        <f t="shared" si="23"/>
        <v>0</v>
      </c>
      <c r="K130" s="26">
        <f t="shared" ca="1" si="24"/>
        <v>-6.7793172243464914E-2</v>
      </c>
      <c r="L130" s="26">
        <f t="shared" ca="1" si="25"/>
        <v>4.5959142028321014E-3</v>
      </c>
      <c r="M130" s="26">
        <f t="shared" ca="1" si="26"/>
        <v>191856033.10797638</v>
      </c>
      <c r="N130" s="26">
        <f t="shared" ca="1" si="27"/>
        <v>37094366.713211671</v>
      </c>
      <c r="O130" s="26">
        <f t="shared" ca="1" si="28"/>
        <v>8387336.1972265681</v>
      </c>
      <c r="P130">
        <f t="shared" ca="1" si="29"/>
        <v>6.7793172243464914E-2</v>
      </c>
    </row>
    <row r="131" spans="1:16">
      <c r="A131" s="139"/>
      <c r="B131" s="139"/>
      <c r="D131" s="115">
        <f t="shared" si="17"/>
        <v>0</v>
      </c>
      <c r="E131" s="115">
        <f t="shared" si="18"/>
        <v>0</v>
      </c>
      <c r="F131" s="26">
        <f t="shared" si="19"/>
        <v>0</v>
      </c>
      <c r="G131" s="26">
        <f t="shared" si="20"/>
        <v>0</v>
      </c>
      <c r="H131" s="26">
        <f t="shared" si="21"/>
        <v>0</v>
      </c>
      <c r="I131" s="26">
        <f t="shared" si="22"/>
        <v>0</v>
      </c>
      <c r="J131" s="26">
        <f t="shared" si="23"/>
        <v>0</v>
      </c>
      <c r="K131" s="26">
        <f t="shared" ca="1" si="24"/>
        <v>-6.7793172243464914E-2</v>
      </c>
      <c r="L131" s="26">
        <f t="shared" ca="1" si="25"/>
        <v>4.5959142028321014E-3</v>
      </c>
      <c r="M131" s="26">
        <f t="shared" ca="1" si="26"/>
        <v>191856033.10797638</v>
      </c>
      <c r="N131" s="26">
        <f t="shared" ca="1" si="27"/>
        <v>37094366.713211671</v>
      </c>
      <c r="O131" s="26">
        <f t="shared" ca="1" si="28"/>
        <v>8387336.1972265681</v>
      </c>
      <c r="P131">
        <f t="shared" ca="1" si="29"/>
        <v>6.7793172243464914E-2</v>
      </c>
    </row>
    <row r="132" spans="1:16">
      <c r="A132" s="139"/>
      <c r="B132" s="139"/>
      <c r="D132" s="115">
        <f t="shared" si="17"/>
        <v>0</v>
      </c>
      <c r="E132" s="115">
        <f t="shared" si="18"/>
        <v>0</v>
      </c>
      <c r="F132" s="26">
        <f t="shared" si="19"/>
        <v>0</v>
      </c>
      <c r="G132" s="26">
        <f t="shared" si="20"/>
        <v>0</v>
      </c>
      <c r="H132" s="26">
        <f t="shared" si="21"/>
        <v>0</v>
      </c>
      <c r="I132" s="26">
        <f t="shared" si="22"/>
        <v>0</v>
      </c>
      <c r="J132" s="26">
        <f t="shared" si="23"/>
        <v>0</v>
      </c>
      <c r="K132" s="26">
        <f t="shared" ca="1" si="24"/>
        <v>-6.7793172243464914E-2</v>
      </c>
      <c r="L132" s="26">
        <f t="shared" ca="1" si="25"/>
        <v>4.5959142028321014E-3</v>
      </c>
      <c r="M132" s="26">
        <f t="shared" ca="1" si="26"/>
        <v>191856033.10797638</v>
      </c>
      <c r="N132" s="26">
        <f t="shared" ca="1" si="27"/>
        <v>37094366.713211671</v>
      </c>
      <c r="O132" s="26">
        <f t="shared" ca="1" si="28"/>
        <v>8387336.1972265681</v>
      </c>
      <c r="P132">
        <f t="shared" ca="1" si="29"/>
        <v>6.7793172243464914E-2</v>
      </c>
    </row>
    <row r="133" spans="1:16">
      <c r="A133" s="139"/>
      <c r="B133" s="139"/>
      <c r="D133" s="115">
        <f t="shared" si="17"/>
        <v>0</v>
      </c>
      <c r="E133" s="115">
        <f t="shared" si="18"/>
        <v>0</v>
      </c>
      <c r="F133" s="26">
        <f t="shared" si="19"/>
        <v>0</v>
      </c>
      <c r="G133" s="26">
        <f t="shared" si="20"/>
        <v>0</v>
      </c>
      <c r="H133" s="26">
        <f t="shared" si="21"/>
        <v>0</v>
      </c>
      <c r="I133" s="26">
        <f t="shared" si="22"/>
        <v>0</v>
      </c>
      <c r="J133" s="26">
        <f t="shared" si="23"/>
        <v>0</v>
      </c>
      <c r="K133" s="26">
        <f t="shared" ca="1" si="24"/>
        <v>-6.7793172243464914E-2</v>
      </c>
      <c r="L133" s="26">
        <f t="shared" ca="1" si="25"/>
        <v>4.5959142028321014E-3</v>
      </c>
      <c r="M133" s="26">
        <f t="shared" ca="1" si="26"/>
        <v>191856033.10797638</v>
      </c>
      <c r="N133" s="26">
        <f t="shared" ca="1" si="27"/>
        <v>37094366.713211671</v>
      </c>
      <c r="O133" s="26">
        <f t="shared" ca="1" si="28"/>
        <v>8387336.1972265681</v>
      </c>
      <c r="P133">
        <f t="shared" ca="1" si="29"/>
        <v>6.7793172243464914E-2</v>
      </c>
    </row>
    <row r="134" spans="1:16">
      <c r="A134" s="139"/>
      <c r="B134" s="139"/>
      <c r="D134" s="115">
        <f t="shared" si="17"/>
        <v>0</v>
      </c>
      <c r="E134" s="115">
        <f t="shared" si="18"/>
        <v>0</v>
      </c>
      <c r="F134" s="26">
        <f t="shared" si="19"/>
        <v>0</v>
      </c>
      <c r="G134" s="26">
        <f t="shared" si="20"/>
        <v>0</v>
      </c>
      <c r="H134" s="26">
        <f t="shared" si="21"/>
        <v>0</v>
      </c>
      <c r="I134" s="26">
        <f t="shared" si="22"/>
        <v>0</v>
      </c>
      <c r="J134" s="26">
        <f t="shared" si="23"/>
        <v>0</v>
      </c>
      <c r="K134" s="26">
        <f t="shared" ca="1" si="24"/>
        <v>-6.7793172243464914E-2</v>
      </c>
      <c r="L134" s="26">
        <f t="shared" ca="1" si="25"/>
        <v>4.5959142028321014E-3</v>
      </c>
      <c r="M134" s="26">
        <f t="shared" ca="1" si="26"/>
        <v>191856033.10797638</v>
      </c>
      <c r="N134" s="26">
        <f t="shared" ca="1" si="27"/>
        <v>37094366.713211671</v>
      </c>
      <c r="O134" s="26">
        <f t="shared" ca="1" si="28"/>
        <v>8387336.1972265681</v>
      </c>
      <c r="P134">
        <f t="shared" ca="1" si="29"/>
        <v>6.7793172243464914E-2</v>
      </c>
    </row>
    <row r="135" spans="1:16">
      <c r="A135" s="139"/>
      <c r="B135" s="139"/>
      <c r="D135" s="115">
        <f t="shared" si="17"/>
        <v>0</v>
      </c>
      <c r="E135" s="115">
        <f t="shared" si="18"/>
        <v>0</v>
      </c>
      <c r="F135" s="26">
        <f t="shared" si="19"/>
        <v>0</v>
      </c>
      <c r="G135" s="26">
        <f t="shared" si="20"/>
        <v>0</v>
      </c>
      <c r="H135" s="26">
        <f t="shared" si="21"/>
        <v>0</v>
      </c>
      <c r="I135" s="26">
        <f t="shared" si="22"/>
        <v>0</v>
      </c>
      <c r="J135" s="26">
        <f t="shared" si="23"/>
        <v>0</v>
      </c>
      <c r="K135" s="26">
        <f t="shared" ca="1" si="24"/>
        <v>-6.7793172243464914E-2</v>
      </c>
      <c r="L135" s="26">
        <f t="shared" ca="1" si="25"/>
        <v>4.5959142028321014E-3</v>
      </c>
      <c r="M135" s="26">
        <f t="shared" ca="1" si="26"/>
        <v>191856033.10797638</v>
      </c>
      <c r="N135" s="26">
        <f t="shared" ca="1" si="27"/>
        <v>37094366.713211671</v>
      </c>
      <c r="O135" s="26">
        <f t="shared" ca="1" si="28"/>
        <v>8387336.1972265681</v>
      </c>
      <c r="P135">
        <f t="shared" ca="1" si="29"/>
        <v>6.7793172243464914E-2</v>
      </c>
    </row>
    <row r="136" spans="1:16">
      <c r="A136" s="139"/>
      <c r="B136" s="139"/>
      <c r="D136" s="115">
        <f t="shared" si="17"/>
        <v>0</v>
      </c>
      <c r="E136" s="115">
        <f t="shared" si="18"/>
        <v>0</v>
      </c>
      <c r="F136" s="26">
        <f t="shared" si="19"/>
        <v>0</v>
      </c>
      <c r="G136" s="26">
        <f t="shared" si="20"/>
        <v>0</v>
      </c>
      <c r="H136" s="26">
        <f t="shared" si="21"/>
        <v>0</v>
      </c>
      <c r="I136" s="26">
        <f t="shared" si="22"/>
        <v>0</v>
      </c>
      <c r="J136" s="26">
        <f t="shared" si="23"/>
        <v>0</v>
      </c>
      <c r="K136" s="26">
        <f t="shared" ca="1" si="24"/>
        <v>-6.7793172243464914E-2</v>
      </c>
      <c r="L136" s="26">
        <f t="shared" ca="1" si="25"/>
        <v>4.5959142028321014E-3</v>
      </c>
      <c r="M136" s="26">
        <f t="shared" ca="1" si="26"/>
        <v>191856033.10797638</v>
      </c>
      <c r="N136" s="26">
        <f t="shared" ca="1" si="27"/>
        <v>37094366.713211671</v>
      </c>
      <c r="O136" s="26">
        <f t="shared" ca="1" si="28"/>
        <v>8387336.1972265681</v>
      </c>
      <c r="P136">
        <f t="shared" ca="1" si="29"/>
        <v>6.7793172243464914E-2</v>
      </c>
    </row>
    <row r="137" spans="1:16">
      <c r="A137" s="139"/>
      <c r="B137" s="139"/>
      <c r="D137" s="115">
        <f t="shared" si="17"/>
        <v>0</v>
      </c>
      <c r="E137" s="115">
        <f t="shared" si="18"/>
        <v>0</v>
      </c>
      <c r="F137" s="26">
        <f t="shared" si="19"/>
        <v>0</v>
      </c>
      <c r="G137" s="26">
        <f t="shared" si="20"/>
        <v>0</v>
      </c>
      <c r="H137" s="26">
        <f t="shared" si="21"/>
        <v>0</v>
      </c>
      <c r="I137" s="26">
        <f t="shared" si="22"/>
        <v>0</v>
      </c>
      <c r="J137" s="26">
        <f t="shared" si="23"/>
        <v>0</v>
      </c>
      <c r="K137" s="26">
        <f t="shared" ca="1" si="24"/>
        <v>-6.7793172243464914E-2</v>
      </c>
      <c r="L137" s="26">
        <f t="shared" ca="1" si="25"/>
        <v>4.5959142028321014E-3</v>
      </c>
      <c r="M137" s="26">
        <f t="shared" ca="1" si="26"/>
        <v>191856033.10797638</v>
      </c>
      <c r="N137" s="26">
        <f t="shared" ca="1" si="27"/>
        <v>37094366.713211671</v>
      </c>
      <c r="O137" s="26">
        <f t="shared" ca="1" si="28"/>
        <v>8387336.1972265681</v>
      </c>
      <c r="P137">
        <f t="shared" ca="1" si="29"/>
        <v>6.7793172243464914E-2</v>
      </c>
    </row>
    <row r="138" spans="1:16">
      <c r="A138" s="139"/>
      <c r="B138" s="139"/>
      <c r="D138" s="115">
        <f t="shared" si="17"/>
        <v>0</v>
      </c>
      <c r="E138" s="115">
        <f t="shared" si="18"/>
        <v>0</v>
      </c>
      <c r="F138" s="26">
        <f t="shared" si="19"/>
        <v>0</v>
      </c>
      <c r="G138" s="26">
        <f t="shared" si="20"/>
        <v>0</v>
      </c>
      <c r="H138" s="26">
        <f t="shared" si="21"/>
        <v>0</v>
      </c>
      <c r="I138" s="26">
        <f t="shared" si="22"/>
        <v>0</v>
      </c>
      <c r="J138" s="26">
        <f t="shared" si="23"/>
        <v>0</v>
      </c>
      <c r="K138" s="26">
        <f t="shared" ca="1" si="24"/>
        <v>-6.7793172243464914E-2</v>
      </c>
      <c r="L138" s="26">
        <f t="shared" ca="1" si="25"/>
        <v>4.5959142028321014E-3</v>
      </c>
      <c r="M138" s="26">
        <f t="shared" ca="1" si="26"/>
        <v>191856033.10797638</v>
      </c>
      <c r="N138" s="26">
        <f t="shared" ca="1" si="27"/>
        <v>37094366.713211671</v>
      </c>
      <c r="O138" s="26">
        <f t="shared" ca="1" si="28"/>
        <v>8387336.1972265681</v>
      </c>
      <c r="P138">
        <f t="shared" ca="1" si="29"/>
        <v>6.7793172243464914E-2</v>
      </c>
    </row>
    <row r="139" spans="1:16">
      <c r="A139" s="139"/>
      <c r="B139" s="139"/>
      <c r="D139" s="115">
        <f t="shared" si="17"/>
        <v>0</v>
      </c>
      <c r="E139" s="115">
        <f t="shared" si="18"/>
        <v>0</v>
      </c>
      <c r="F139" s="26">
        <f t="shared" si="19"/>
        <v>0</v>
      </c>
      <c r="G139" s="26">
        <f t="shared" si="20"/>
        <v>0</v>
      </c>
      <c r="H139" s="26">
        <f t="shared" si="21"/>
        <v>0</v>
      </c>
      <c r="I139" s="26">
        <f t="shared" si="22"/>
        <v>0</v>
      </c>
      <c r="J139" s="26">
        <f t="shared" si="23"/>
        <v>0</v>
      </c>
      <c r="K139" s="26">
        <f t="shared" ca="1" si="24"/>
        <v>-6.7793172243464914E-2</v>
      </c>
      <c r="L139" s="26">
        <f t="shared" ca="1" si="25"/>
        <v>4.5959142028321014E-3</v>
      </c>
      <c r="M139" s="26">
        <f t="shared" ca="1" si="26"/>
        <v>191856033.10797638</v>
      </c>
      <c r="N139" s="26">
        <f t="shared" ca="1" si="27"/>
        <v>37094366.713211671</v>
      </c>
      <c r="O139" s="26">
        <f t="shared" ca="1" si="28"/>
        <v>8387336.1972265681</v>
      </c>
      <c r="P139">
        <f t="shared" ca="1" si="29"/>
        <v>6.7793172243464914E-2</v>
      </c>
    </row>
    <row r="140" spans="1:16">
      <c r="A140" s="139"/>
      <c r="B140" s="139"/>
      <c r="D140" s="115">
        <f t="shared" si="17"/>
        <v>0</v>
      </c>
      <c r="E140" s="115">
        <f t="shared" si="18"/>
        <v>0</v>
      </c>
      <c r="F140" s="26">
        <f t="shared" si="19"/>
        <v>0</v>
      </c>
      <c r="G140" s="26">
        <f t="shared" si="20"/>
        <v>0</v>
      </c>
      <c r="H140" s="26">
        <f t="shared" si="21"/>
        <v>0</v>
      </c>
      <c r="I140" s="26">
        <f t="shared" si="22"/>
        <v>0</v>
      </c>
      <c r="J140" s="26">
        <f t="shared" si="23"/>
        <v>0</v>
      </c>
      <c r="K140" s="26">
        <f t="shared" ca="1" si="24"/>
        <v>-6.7793172243464914E-2</v>
      </c>
      <c r="L140" s="26">
        <f t="shared" ca="1" si="25"/>
        <v>4.5959142028321014E-3</v>
      </c>
      <c r="M140" s="26">
        <f t="shared" ca="1" si="26"/>
        <v>191856033.10797638</v>
      </c>
      <c r="N140" s="26">
        <f t="shared" ca="1" si="27"/>
        <v>37094366.713211671</v>
      </c>
      <c r="O140" s="26">
        <f t="shared" ca="1" si="28"/>
        <v>8387336.1972265681</v>
      </c>
      <c r="P140">
        <f t="shared" ca="1" si="29"/>
        <v>6.7793172243464914E-2</v>
      </c>
    </row>
    <row r="141" spans="1:16">
      <c r="A141" s="139"/>
      <c r="B141" s="139"/>
      <c r="D141" s="115">
        <f t="shared" si="17"/>
        <v>0</v>
      </c>
      <c r="E141" s="115">
        <f t="shared" si="18"/>
        <v>0</v>
      </c>
      <c r="F141" s="26">
        <f t="shared" si="19"/>
        <v>0</v>
      </c>
      <c r="G141" s="26">
        <f t="shared" si="20"/>
        <v>0</v>
      </c>
      <c r="H141" s="26">
        <f t="shared" si="21"/>
        <v>0</v>
      </c>
      <c r="I141" s="26">
        <f t="shared" si="22"/>
        <v>0</v>
      </c>
      <c r="J141" s="26">
        <f t="shared" si="23"/>
        <v>0</v>
      </c>
      <c r="K141" s="26">
        <f t="shared" ca="1" si="24"/>
        <v>-6.7793172243464914E-2</v>
      </c>
      <c r="L141" s="26">
        <f t="shared" ca="1" si="25"/>
        <v>4.5959142028321014E-3</v>
      </c>
      <c r="M141" s="26">
        <f t="shared" ca="1" si="26"/>
        <v>191856033.10797638</v>
      </c>
      <c r="N141" s="26">
        <f t="shared" ca="1" si="27"/>
        <v>37094366.713211671</v>
      </c>
      <c r="O141" s="26">
        <f t="shared" ca="1" si="28"/>
        <v>8387336.1972265681</v>
      </c>
      <c r="P141">
        <f t="shared" ca="1" si="29"/>
        <v>6.7793172243464914E-2</v>
      </c>
    </row>
    <row r="142" spans="1:16">
      <c r="A142" s="139"/>
      <c r="B142" s="139"/>
      <c r="D142" s="115">
        <f t="shared" si="17"/>
        <v>0</v>
      </c>
      <c r="E142" s="115">
        <f t="shared" si="18"/>
        <v>0</v>
      </c>
      <c r="F142" s="26">
        <f t="shared" si="19"/>
        <v>0</v>
      </c>
      <c r="G142" s="26">
        <f t="shared" si="20"/>
        <v>0</v>
      </c>
      <c r="H142" s="26">
        <f t="shared" si="21"/>
        <v>0</v>
      </c>
      <c r="I142" s="26">
        <f t="shared" si="22"/>
        <v>0</v>
      </c>
      <c r="J142" s="26">
        <f t="shared" si="23"/>
        <v>0</v>
      </c>
      <c r="K142" s="26">
        <f t="shared" ca="1" si="24"/>
        <v>-6.7793172243464914E-2</v>
      </c>
      <c r="L142" s="26">
        <f t="shared" ca="1" si="25"/>
        <v>4.5959142028321014E-3</v>
      </c>
      <c r="M142" s="26">
        <f t="shared" ca="1" si="26"/>
        <v>191856033.10797638</v>
      </c>
      <c r="N142" s="26">
        <f t="shared" ca="1" si="27"/>
        <v>37094366.713211671</v>
      </c>
      <c r="O142" s="26">
        <f t="shared" ca="1" si="28"/>
        <v>8387336.1972265681</v>
      </c>
      <c r="P142">
        <f t="shared" ca="1" si="29"/>
        <v>6.7793172243464914E-2</v>
      </c>
    </row>
    <row r="143" spans="1:16">
      <c r="A143" s="139"/>
      <c r="B143" s="139"/>
      <c r="D143" s="115">
        <f t="shared" si="17"/>
        <v>0</v>
      </c>
      <c r="E143" s="115">
        <f t="shared" si="18"/>
        <v>0</v>
      </c>
      <c r="F143" s="26">
        <f t="shared" si="19"/>
        <v>0</v>
      </c>
      <c r="G143" s="26">
        <f t="shared" si="20"/>
        <v>0</v>
      </c>
      <c r="H143" s="26">
        <f t="shared" si="21"/>
        <v>0</v>
      </c>
      <c r="I143" s="26">
        <f t="shared" si="22"/>
        <v>0</v>
      </c>
      <c r="J143" s="26">
        <f t="shared" si="23"/>
        <v>0</v>
      </c>
      <c r="K143" s="26">
        <f t="shared" ca="1" si="24"/>
        <v>-6.7793172243464914E-2</v>
      </c>
      <c r="L143" s="26">
        <f t="shared" ca="1" si="25"/>
        <v>4.5959142028321014E-3</v>
      </c>
      <c r="M143" s="26">
        <f t="shared" ca="1" si="26"/>
        <v>191856033.10797638</v>
      </c>
      <c r="N143" s="26">
        <f t="shared" ca="1" si="27"/>
        <v>37094366.713211671</v>
      </c>
      <c r="O143" s="26">
        <f t="shared" ca="1" si="28"/>
        <v>8387336.1972265681</v>
      </c>
      <c r="P143">
        <f t="shared" ca="1" si="29"/>
        <v>6.7793172243464914E-2</v>
      </c>
    </row>
    <row r="144" spans="1:16">
      <c r="A144" s="139"/>
      <c r="B144" s="139"/>
      <c r="D144" s="115">
        <f t="shared" si="17"/>
        <v>0</v>
      </c>
      <c r="E144" s="115">
        <f t="shared" si="18"/>
        <v>0</v>
      </c>
      <c r="F144" s="26">
        <f t="shared" si="19"/>
        <v>0</v>
      </c>
      <c r="G144" s="26">
        <f t="shared" si="20"/>
        <v>0</v>
      </c>
      <c r="H144" s="26">
        <f t="shared" si="21"/>
        <v>0</v>
      </c>
      <c r="I144" s="26">
        <f t="shared" si="22"/>
        <v>0</v>
      </c>
      <c r="J144" s="26">
        <f t="shared" si="23"/>
        <v>0</v>
      </c>
      <c r="K144" s="26">
        <f t="shared" ca="1" si="24"/>
        <v>-6.7793172243464914E-2</v>
      </c>
      <c r="L144" s="26">
        <f t="shared" ca="1" si="25"/>
        <v>4.5959142028321014E-3</v>
      </c>
      <c r="M144" s="26">
        <f t="shared" ca="1" si="26"/>
        <v>191856033.10797638</v>
      </c>
      <c r="N144" s="26">
        <f t="shared" ca="1" si="27"/>
        <v>37094366.713211671</v>
      </c>
      <c r="O144" s="26">
        <f t="shared" ca="1" si="28"/>
        <v>8387336.1972265681</v>
      </c>
      <c r="P144">
        <f t="shared" ca="1" si="29"/>
        <v>6.7793172243464914E-2</v>
      </c>
    </row>
    <row r="145" spans="1:16">
      <c r="A145" s="139"/>
      <c r="B145" s="139"/>
      <c r="D145" s="115">
        <f t="shared" si="17"/>
        <v>0</v>
      </c>
      <c r="E145" s="115">
        <f t="shared" si="18"/>
        <v>0</v>
      </c>
      <c r="F145" s="26">
        <f t="shared" si="19"/>
        <v>0</v>
      </c>
      <c r="G145" s="26">
        <f t="shared" si="20"/>
        <v>0</v>
      </c>
      <c r="H145" s="26">
        <f t="shared" si="21"/>
        <v>0</v>
      </c>
      <c r="I145" s="26">
        <f t="shared" si="22"/>
        <v>0</v>
      </c>
      <c r="J145" s="26">
        <f t="shared" si="23"/>
        <v>0</v>
      </c>
      <c r="K145" s="26">
        <f t="shared" ca="1" si="24"/>
        <v>-6.7793172243464914E-2</v>
      </c>
      <c r="L145" s="26">
        <f t="shared" ca="1" si="25"/>
        <v>4.5959142028321014E-3</v>
      </c>
      <c r="M145" s="26">
        <f t="shared" ca="1" si="26"/>
        <v>191856033.10797638</v>
      </c>
      <c r="N145" s="26">
        <f t="shared" ca="1" si="27"/>
        <v>37094366.713211671</v>
      </c>
      <c r="O145" s="26">
        <f t="shared" ca="1" si="28"/>
        <v>8387336.1972265681</v>
      </c>
      <c r="P145">
        <f t="shared" ca="1" si="29"/>
        <v>6.7793172243464914E-2</v>
      </c>
    </row>
    <row r="146" spans="1:16">
      <c r="A146" s="139"/>
      <c r="B146" s="139"/>
      <c r="D146" s="115">
        <f t="shared" ref="D146:D209" si="30">A146/A$18</f>
        <v>0</v>
      </c>
      <c r="E146" s="115">
        <f t="shared" ref="E146:E209" si="31">B146/B$18</f>
        <v>0</v>
      </c>
      <c r="F146" s="26">
        <f t="shared" ref="F146:F209" si="32">D146*D146</f>
        <v>0</v>
      </c>
      <c r="G146" s="26">
        <f t="shared" ref="G146:G209" si="33">D146*F146</f>
        <v>0</v>
      </c>
      <c r="H146" s="26">
        <f t="shared" ref="H146:H209" si="34">F146*F146</f>
        <v>0</v>
      </c>
      <c r="I146" s="26">
        <f t="shared" ref="I146:I209" si="35">E146*D146</f>
        <v>0</v>
      </c>
      <c r="J146" s="26">
        <f t="shared" ref="J146:J209" si="36">I146*D146</f>
        <v>0</v>
      </c>
      <c r="K146" s="26">
        <f t="shared" ref="K146:K209" ca="1" si="37">+E$4+E$5*D146+E$6*D146^2</f>
        <v>-6.7793172243464914E-2</v>
      </c>
      <c r="L146" s="26">
        <f t="shared" ref="L146:L209" ca="1" si="38">+(K146-E146)^2</f>
        <v>4.5959142028321014E-3</v>
      </c>
      <c r="M146" s="26">
        <f t="shared" ref="M146:M209" ca="1" si="39">(M$1-M$2*D146+M$3*F146)^2</f>
        <v>191856033.10797638</v>
      </c>
      <c r="N146" s="26">
        <f t="shared" ref="N146:N209" ca="1" si="40">(-M$2+M$4*D146-M$5*F146)^2</f>
        <v>37094366.713211671</v>
      </c>
      <c r="O146" s="26">
        <f t="shared" ref="O146:O209" ca="1" si="41">+(M$3-D146*M$5+F146*M$6)^2</f>
        <v>8387336.1972265681</v>
      </c>
      <c r="P146">
        <f t="shared" ref="P146:P209" ca="1" si="42">+E146-K146</f>
        <v>6.7793172243464914E-2</v>
      </c>
    </row>
    <row r="147" spans="1:16">
      <c r="A147" s="139"/>
      <c r="B147" s="139"/>
      <c r="D147" s="115">
        <f t="shared" si="30"/>
        <v>0</v>
      </c>
      <c r="E147" s="115">
        <f t="shared" si="31"/>
        <v>0</v>
      </c>
      <c r="F147" s="26">
        <f t="shared" si="32"/>
        <v>0</v>
      </c>
      <c r="G147" s="26">
        <f t="shared" si="33"/>
        <v>0</v>
      </c>
      <c r="H147" s="26">
        <f t="shared" si="34"/>
        <v>0</v>
      </c>
      <c r="I147" s="26">
        <f t="shared" si="35"/>
        <v>0</v>
      </c>
      <c r="J147" s="26">
        <f t="shared" si="36"/>
        <v>0</v>
      </c>
      <c r="K147" s="26">
        <f t="shared" ca="1" si="37"/>
        <v>-6.7793172243464914E-2</v>
      </c>
      <c r="L147" s="26">
        <f t="shared" ca="1" si="38"/>
        <v>4.5959142028321014E-3</v>
      </c>
      <c r="M147" s="26">
        <f t="shared" ca="1" si="39"/>
        <v>191856033.10797638</v>
      </c>
      <c r="N147" s="26">
        <f t="shared" ca="1" si="40"/>
        <v>37094366.713211671</v>
      </c>
      <c r="O147" s="26">
        <f t="shared" ca="1" si="41"/>
        <v>8387336.1972265681</v>
      </c>
      <c r="P147">
        <f t="shared" ca="1" si="42"/>
        <v>6.7793172243464914E-2</v>
      </c>
    </row>
    <row r="148" spans="1:16">
      <c r="A148" s="139"/>
      <c r="B148" s="139"/>
      <c r="D148" s="115">
        <f t="shared" si="30"/>
        <v>0</v>
      </c>
      <c r="E148" s="115">
        <f t="shared" si="31"/>
        <v>0</v>
      </c>
      <c r="F148" s="26">
        <f t="shared" si="32"/>
        <v>0</v>
      </c>
      <c r="G148" s="26">
        <f t="shared" si="33"/>
        <v>0</v>
      </c>
      <c r="H148" s="26">
        <f t="shared" si="34"/>
        <v>0</v>
      </c>
      <c r="I148" s="26">
        <f t="shared" si="35"/>
        <v>0</v>
      </c>
      <c r="J148" s="26">
        <f t="shared" si="36"/>
        <v>0</v>
      </c>
      <c r="K148" s="26">
        <f t="shared" ca="1" si="37"/>
        <v>-6.7793172243464914E-2</v>
      </c>
      <c r="L148" s="26">
        <f t="shared" ca="1" si="38"/>
        <v>4.5959142028321014E-3</v>
      </c>
      <c r="M148" s="26">
        <f t="shared" ca="1" si="39"/>
        <v>191856033.10797638</v>
      </c>
      <c r="N148" s="26">
        <f t="shared" ca="1" si="40"/>
        <v>37094366.713211671</v>
      </c>
      <c r="O148" s="26">
        <f t="shared" ca="1" si="41"/>
        <v>8387336.1972265681</v>
      </c>
      <c r="P148">
        <f t="shared" ca="1" si="42"/>
        <v>6.7793172243464914E-2</v>
      </c>
    </row>
    <row r="149" spans="1:16">
      <c r="A149" s="139"/>
      <c r="B149" s="139"/>
      <c r="D149" s="115">
        <f t="shared" si="30"/>
        <v>0</v>
      </c>
      <c r="E149" s="115">
        <f t="shared" si="31"/>
        <v>0</v>
      </c>
      <c r="F149" s="26">
        <f t="shared" si="32"/>
        <v>0</v>
      </c>
      <c r="G149" s="26">
        <f t="shared" si="33"/>
        <v>0</v>
      </c>
      <c r="H149" s="26">
        <f t="shared" si="34"/>
        <v>0</v>
      </c>
      <c r="I149" s="26">
        <f t="shared" si="35"/>
        <v>0</v>
      </c>
      <c r="J149" s="26">
        <f t="shared" si="36"/>
        <v>0</v>
      </c>
      <c r="K149" s="26">
        <f t="shared" ca="1" si="37"/>
        <v>-6.7793172243464914E-2</v>
      </c>
      <c r="L149" s="26">
        <f t="shared" ca="1" si="38"/>
        <v>4.5959142028321014E-3</v>
      </c>
      <c r="M149" s="26">
        <f t="shared" ca="1" si="39"/>
        <v>191856033.10797638</v>
      </c>
      <c r="N149" s="26">
        <f t="shared" ca="1" si="40"/>
        <v>37094366.713211671</v>
      </c>
      <c r="O149" s="26">
        <f t="shared" ca="1" si="41"/>
        <v>8387336.1972265681</v>
      </c>
      <c r="P149">
        <f t="shared" ca="1" si="42"/>
        <v>6.7793172243464914E-2</v>
      </c>
    </row>
    <row r="150" spans="1:16">
      <c r="A150" s="139"/>
      <c r="B150" s="139"/>
      <c r="D150" s="115">
        <f t="shared" si="30"/>
        <v>0</v>
      </c>
      <c r="E150" s="115">
        <f t="shared" si="31"/>
        <v>0</v>
      </c>
      <c r="F150" s="26">
        <f t="shared" si="32"/>
        <v>0</v>
      </c>
      <c r="G150" s="26">
        <f t="shared" si="33"/>
        <v>0</v>
      </c>
      <c r="H150" s="26">
        <f t="shared" si="34"/>
        <v>0</v>
      </c>
      <c r="I150" s="26">
        <f t="shared" si="35"/>
        <v>0</v>
      </c>
      <c r="J150" s="26">
        <f t="shared" si="36"/>
        <v>0</v>
      </c>
      <c r="K150" s="26">
        <f t="shared" ca="1" si="37"/>
        <v>-6.7793172243464914E-2</v>
      </c>
      <c r="L150" s="26">
        <f t="shared" ca="1" si="38"/>
        <v>4.5959142028321014E-3</v>
      </c>
      <c r="M150" s="26">
        <f t="shared" ca="1" si="39"/>
        <v>191856033.10797638</v>
      </c>
      <c r="N150" s="26">
        <f t="shared" ca="1" si="40"/>
        <v>37094366.713211671</v>
      </c>
      <c r="O150" s="26">
        <f t="shared" ca="1" si="41"/>
        <v>8387336.1972265681</v>
      </c>
      <c r="P150">
        <f t="shared" ca="1" si="42"/>
        <v>6.7793172243464914E-2</v>
      </c>
    </row>
    <row r="151" spans="1:16">
      <c r="A151" s="139"/>
      <c r="B151" s="139"/>
      <c r="D151" s="115">
        <f t="shared" si="30"/>
        <v>0</v>
      </c>
      <c r="E151" s="115">
        <f t="shared" si="31"/>
        <v>0</v>
      </c>
      <c r="F151" s="26">
        <f t="shared" si="32"/>
        <v>0</v>
      </c>
      <c r="G151" s="26">
        <f t="shared" si="33"/>
        <v>0</v>
      </c>
      <c r="H151" s="26">
        <f t="shared" si="34"/>
        <v>0</v>
      </c>
      <c r="I151" s="26">
        <f t="shared" si="35"/>
        <v>0</v>
      </c>
      <c r="J151" s="26">
        <f t="shared" si="36"/>
        <v>0</v>
      </c>
      <c r="K151" s="26">
        <f t="shared" ca="1" si="37"/>
        <v>-6.7793172243464914E-2</v>
      </c>
      <c r="L151" s="26">
        <f t="shared" ca="1" si="38"/>
        <v>4.5959142028321014E-3</v>
      </c>
      <c r="M151" s="26">
        <f t="shared" ca="1" si="39"/>
        <v>191856033.10797638</v>
      </c>
      <c r="N151" s="26">
        <f t="shared" ca="1" si="40"/>
        <v>37094366.713211671</v>
      </c>
      <c r="O151" s="26">
        <f t="shared" ca="1" si="41"/>
        <v>8387336.1972265681</v>
      </c>
      <c r="P151">
        <f t="shared" ca="1" si="42"/>
        <v>6.7793172243464914E-2</v>
      </c>
    </row>
    <row r="152" spans="1:16">
      <c r="A152" s="139"/>
      <c r="B152" s="139"/>
      <c r="D152" s="115">
        <f t="shared" si="30"/>
        <v>0</v>
      </c>
      <c r="E152" s="115">
        <f t="shared" si="31"/>
        <v>0</v>
      </c>
      <c r="F152" s="26">
        <f t="shared" si="32"/>
        <v>0</v>
      </c>
      <c r="G152" s="26">
        <f t="shared" si="33"/>
        <v>0</v>
      </c>
      <c r="H152" s="26">
        <f t="shared" si="34"/>
        <v>0</v>
      </c>
      <c r="I152" s="26">
        <f t="shared" si="35"/>
        <v>0</v>
      </c>
      <c r="J152" s="26">
        <f t="shared" si="36"/>
        <v>0</v>
      </c>
      <c r="K152" s="26">
        <f t="shared" ca="1" si="37"/>
        <v>-6.7793172243464914E-2</v>
      </c>
      <c r="L152" s="26">
        <f t="shared" ca="1" si="38"/>
        <v>4.5959142028321014E-3</v>
      </c>
      <c r="M152" s="26">
        <f t="shared" ca="1" si="39"/>
        <v>191856033.10797638</v>
      </c>
      <c r="N152" s="26">
        <f t="shared" ca="1" si="40"/>
        <v>37094366.713211671</v>
      </c>
      <c r="O152" s="26">
        <f t="shared" ca="1" si="41"/>
        <v>8387336.1972265681</v>
      </c>
      <c r="P152">
        <f t="shared" ca="1" si="42"/>
        <v>6.7793172243464914E-2</v>
      </c>
    </row>
    <row r="153" spans="1:16">
      <c r="A153" s="139"/>
      <c r="B153" s="139"/>
      <c r="D153" s="115">
        <f t="shared" si="30"/>
        <v>0</v>
      </c>
      <c r="E153" s="115">
        <f t="shared" si="31"/>
        <v>0</v>
      </c>
      <c r="F153" s="26">
        <f t="shared" si="32"/>
        <v>0</v>
      </c>
      <c r="G153" s="26">
        <f t="shared" si="33"/>
        <v>0</v>
      </c>
      <c r="H153" s="26">
        <f t="shared" si="34"/>
        <v>0</v>
      </c>
      <c r="I153" s="26">
        <f t="shared" si="35"/>
        <v>0</v>
      </c>
      <c r="J153" s="26">
        <f t="shared" si="36"/>
        <v>0</v>
      </c>
      <c r="K153" s="26">
        <f t="shared" ca="1" si="37"/>
        <v>-6.7793172243464914E-2</v>
      </c>
      <c r="L153" s="26">
        <f t="shared" ca="1" si="38"/>
        <v>4.5959142028321014E-3</v>
      </c>
      <c r="M153" s="26">
        <f t="shared" ca="1" si="39"/>
        <v>191856033.10797638</v>
      </c>
      <c r="N153" s="26">
        <f t="shared" ca="1" si="40"/>
        <v>37094366.713211671</v>
      </c>
      <c r="O153" s="26">
        <f t="shared" ca="1" si="41"/>
        <v>8387336.1972265681</v>
      </c>
      <c r="P153">
        <f t="shared" ca="1" si="42"/>
        <v>6.7793172243464914E-2</v>
      </c>
    </row>
    <row r="154" spans="1:16">
      <c r="A154" s="139"/>
      <c r="B154" s="139"/>
      <c r="D154" s="115">
        <f t="shared" si="30"/>
        <v>0</v>
      </c>
      <c r="E154" s="115">
        <f t="shared" si="31"/>
        <v>0</v>
      </c>
      <c r="F154" s="26">
        <f t="shared" si="32"/>
        <v>0</v>
      </c>
      <c r="G154" s="26">
        <f t="shared" si="33"/>
        <v>0</v>
      </c>
      <c r="H154" s="26">
        <f t="shared" si="34"/>
        <v>0</v>
      </c>
      <c r="I154" s="26">
        <f t="shared" si="35"/>
        <v>0</v>
      </c>
      <c r="J154" s="26">
        <f t="shared" si="36"/>
        <v>0</v>
      </c>
      <c r="K154" s="26">
        <f t="shared" ca="1" si="37"/>
        <v>-6.7793172243464914E-2</v>
      </c>
      <c r="L154" s="26">
        <f t="shared" ca="1" si="38"/>
        <v>4.5959142028321014E-3</v>
      </c>
      <c r="M154" s="26">
        <f t="shared" ca="1" si="39"/>
        <v>191856033.10797638</v>
      </c>
      <c r="N154" s="26">
        <f t="shared" ca="1" si="40"/>
        <v>37094366.713211671</v>
      </c>
      <c r="O154" s="26">
        <f t="shared" ca="1" si="41"/>
        <v>8387336.1972265681</v>
      </c>
      <c r="P154">
        <f t="shared" ca="1" si="42"/>
        <v>6.7793172243464914E-2</v>
      </c>
    </row>
    <row r="155" spans="1:16">
      <c r="A155" s="139"/>
      <c r="B155" s="139"/>
      <c r="D155" s="115">
        <f t="shared" si="30"/>
        <v>0</v>
      </c>
      <c r="E155" s="115">
        <f t="shared" si="31"/>
        <v>0</v>
      </c>
      <c r="F155" s="26">
        <f t="shared" si="32"/>
        <v>0</v>
      </c>
      <c r="G155" s="26">
        <f t="shared" si="33"/>
        <v>0</v>
      </c>
      <c r="H155" s="26">
        <f t="shared" si="34"/>
        <v>0</v>
      </c>
      <c r="I155" s="26">
        <f t="shared" si="35"/>
        <v>0</v>
      </c>
      <c r="J155" s="26">
        <f t="shared" si="36"/>
        <v>0</v>
      </c>
      <c r="K155" s="26">
        <f t="shared" ca="1" si="37"/>
        <v>-6.7793172243464914E-2</v>
      </c>
      <c r="L155" s="26">
        <f t="shared" ca="1" si="38"/>
        <v>4.5959142028321014E-3</v>
      </c>
      <c r="M155" s="26">
        <f t="shared" ca="1" si="39"/>
        <v>191856033.10797638</v>
      </c>
      <c r="N155" s="26">
        <f t="shared" ca="1" si="40"/>
        <v>37094366.713211671</v>
      </c>
      <c r="O155" s="26">
        <f t="shared" ca="1" si="41"/>
        <v>8387336.1972265681</v>
      </c>
      <c r="P155">
        <f t="shared" ca="1" si="42"/>
        <v>6.7793172243464914E-2</v>
      </c>
    </row>
    <row r="156" spans="1:16">
      <c r="A156" s="139"/>
      <c r="B156" s="139"/>
      <c r="D156" s="115">
        <f t="shared" si="30"/>
        <v>0</v>
      </c>
      <c r="E156" s="115">
        <f t="shared" si="31"/>
        <v>0</v>
      </c>
      <c r="F156" s="26">
        <f t="shared" si="32"/>
        <v>0</v>
      </c>
      <c r="G156" s="26">
        <f t="shared" si="33"/>
        <v>0</v>
      </c>
      <c r="H156" s="26">
        <f t="shared" si="34"/>
        <v>0</v>
      </c>
      <c r="I156" s="26">
        <f t="shared" si="35"/>
        <v>0</v>
      </c>
      <c r="J156" s="26">
        <f t="shared" si="36"/>
        <v>0</v>
      </c>
      <c r="K156" s="26">
        <f t="shared" ca="1" si="37"/>
        <v>-6.7793172243464914E-2</v>
      </c>
      <c r="L156" s="26">
        <f t="shared" ca="1" si="38"/>
        <v>4.5959142028321014E-3</v>
      </c>
      <c r="M156" s="26">
        <f t="shared" ca="1" si="39"/>
        <v>191856033.10797638</v>
      </c>
      <c r="N156" s="26">
        <f t="shared" ca="1" si="40"/>
        <v>37094366.713211671</v>
      </c>
      <c r="O156" s="26">
        <f t="shared" ca="1" si="41"/>
        <v>8387336.1972265681</v>
      </c>
      <c r="P156">
        <f t="shared" ca="1" si="42"/>
        <v>6.7793172243464914E-2</v>
      </c>
    </row>
    <row r="157" spans="1:16">
      <c r="A157" s="139"/>
      <c r="B157" s="139"/>
      <c r="D157" s="115">
        <f t="shared" si="30"/>
        <v>0</v>
      </c>
      <c r="E157" s="115">
        <f t="shared" si="31"/>
        <v>0</v>
      </c>
      <c r="F157" s="26">
        <f t="shared" si="32"/>
        <v>0</v>
      </c>
      <c r="G157" s="26">
        <f t="shared" si="33"/>
        <v>0</v>
      </c>
      <c r="H157" s="26">
        <f t="shared" si="34"/>
        <v>0</v>
      </c>
      <c r="I157" s="26">
        <f t="shared" si="35"/>
        <v>0</v>
      </c>
      <c r="J157" s="26">
        <f t="shared" si="36"/>
        <v>0</v>
      </c>
      <c r="K157" s="26">
        <f t="shared" ca="1" si="37"/>
        <v>-6.7793172243464914E-2</v>
      </c>
      <c r="L157" s="26">
        <f t="shared" ca="1" si="38"/>
        <v>4.5959142028321014E-3</v>
      </c>
      <c r="M157" s="26">
        <f t="shared" ca="1" si="39"/>
        <v>191856033.10797638</v>
      </c>
      <c r="N157" s="26">
        <f t="shared" ca="1" si="40"/>
        <v>37094366.713211671</v>
      </c>
      <c r="O157" s="26">
        <f t="shared" ca="1" si="41"/>
        <v>8387336.1972265681</v>
      </c>
      <c r="P157">
        <f t="shared" ca="1" si="42"/>
        <v>6.7793172243464914E-2</v>
      </c>
    </row>
    <row r="158" spans="1:16">
      <c r="A158" s="139"/>
      <c r="B158" s="139"/>
      <c r="D158" s="115">
        <f t="shared" si="30"/>
        <v>0</v>
      </c>
      <c r="E158" s="115">
        <f t="shared" si="31"/>
        <v>0</v>
      </c>
      <c r="F158" s="26">
        <f t="shared" si="32"/>
        <v>0</v>
      </c>
      <c r="G158" s="26">
        <f t="shared" si="33"/>
        <v>0</v>
      </c>
      <c r="H158" s="26">
        <f t="shared" si="34"/>
        <v>0</v>
      </c>
      <c r="I158" s="26">
        <f t="shared" si="35"/>
        <v>0</v>
      </c>
      <c r="J158" s="26">
        <f t="shared" si="36"/>
        <v>0</v>
      </c>
      <c r="K158" s="26">
        <f t="shared" ca="1" si="37"/>
        <v>-6.7793172243464914E-2</v>
      </c>
      <c r="L158" s="26">
        <f t="shared" ca="1" si="38"/>
        <v>4.5959142028321014E-3</v>
      </c>
      <c r="M158" s="26">
        <f t="shared" ca="1" si="39"/>
        <v>191856033.10797638</v>
      </c>
      <c r="N158" s="26">
        <f t="shared" ca="1" si="40"/>
        <v>37094366.713211671</v>
      </c>
      <c r="O158" s="26">
        <f t="shared" ca="1" si="41"/>
        <v>8387336.1972265681</v>
      </c>
      <c r="P158">
        <f t="shared" ca="1" si="42"/>
        <v>6.7793172243464914E-2</v>
      </c>
    </row>
    <row r="159" spans="1:16">
      <c r="A159" s="139"/>
      <c r="B159" s="139"/>
      <c r="D159" s="115">
        <f t="shared" si="30"/>
        <v>0</v>
      </c>
      <c r="E159" s="115">
        <f t="shared" si="31"/>
        <v>0</v>
      </c>
      <c r="F159" s="26">
        <f t="shared" si="32"/>
        <v>0</v>
      </c>
      <c r="G159" s="26">
        <f t="shared" si="33"/>
        <v>0</v>
      </c>
      <c r="H159" s="26">
        <f t="shared" si="34"/>
        <v>0</v>
      </c>
      <c r="I159" s="26">
        <f t="shared" si="35"/>
        <v>0</v>
      </c>
      <c r="J159" s="26">
        <f t="shared" si="36"/>
        <v>0</v>
      </c>
      <c r="K159" s="26">
        <f t="shared" ca="1" si="37"/>
        <v>-6.7793172243464914E-2</v>
      </c>
      <c r="L159" s="26">
        <f t="shared" ca="1" si="38"/>
        <v>4.5959142028321014E-3</v>
      </c>
      <c r="M159" s="26">
        <f t="shared" ca="1" si="39"/>
        <v>191856033.10797638</v>
      </c>
      <c r="N159" s="26">
        <f t="shared" ca="1" si="40"/>
        <v>37094366.713211671</v>
      </c>
      <c r="O159" s="26">
        <f t="shared" ca="1" si="41"/>
        <v>8387336.1972265681</v>
      </c>
      <c r="P159">
        <f t="shared" ca="1" si="42"/>
        <v>6.7793172243464914E-2</v>
      </c>
    </row>
    <row r="160" spans="1:16">
      <c r="A160" s="139"/>
      <c r="B160" s="139"/>
      <c r="D160" s="115">
        <f t="shared" si="30"/>
        <v>0</v>
      </c>
      <c r="E160" s="115">
        <f t="shared" si="31"/>
        <v>0</v>
      </c>
      <c r="F160" s="26">
        <f t="shared" si="32"/>
        <v>0</v>
      </c>
      <c r="G160" s="26">
        <f t="shared" si="33"/>
        <v>0</v>
      </c>
      <c r="H160" s="26">
        <f t="shared" si="34"/>
        <v>0</v>
      </c>
      <c r="I160" s="26">
        <f t="shared" si="35"/>
        <v>0</v>
      </c>
      <c r="J160" s="26">
        <f t="shared" si="36"/>
        <v>0</v>
      </c>
      <c r="K160" s="26">
        <f t="shared" ca="1" si="37"/>
        <v>-6.7793172243464914E-2</v>
      </c>
      <c r="L160" s="26">
        <f t="shared" ca="1" si="38"/>
        <v>4.5959142028321014E-3</v>
      </c>
      <c r="M160" s="26">
        <f t="shared" ca="1" si="39"/>
        <v>191856033.10797638</v>
      </c>
      <c r="N160" s="26">
        <f t="shared" ca="1" si="40"/>
        <v>37094366.713211671</v>
      </c>
      <c r="O160" s="26">
        <f t="shared" ca="1" si="41"/>
        <v>8387336.1972265681</v>
      </c>
      <c r="P160">
        <f t="shared" ca="1" si="42"/>
        <v>6.7793172243464914E-2</v>
      </c>
    </row>
    <row r="161" spans="1:16">
      <c r="A161" s="139"/>
      <c r="B161" s="139"/>
      <c r="D161" s="115">
        <f t="shared" si="30"/>
        <v>0</v>
      </c>
      <c r="E161" s="115">
        <f t="shared" si="31"/>
        <v>0</v>
      </c>
      <c r="F161" s="26">
        <f t="shared" si="32"/>
        <v>0</v>
      </c>
      <c r="G161" s="26">
        <f t="shared" si="33"/>
        <v>0</v>
      </c>
      <c r="H161" s="26">
        <f t="shared" si="34"/>
        <v>0</v>
      </c>
      <c r="I161" s="26">
        <f t="shared" si="35"/>
        <v>0</v>
      </c>
      <c r="J161" s="26">
        <f t="shared" si="36"/>
        <v>0</v>
      </c>
      <c r="K161" s="26">
        <f t="shared" ca="1" si="37"/>
        <v>-6.7793172243464914E-2</v>
      </c>
      <c r="L161" s="26">
        <f t="shared" ca="1" si="38"/>
        <v>4.5959142028321014E-3</v>
      </c>
      <c r="M161" s="26">
        <f t="shared" ca="1" si="39"/>
        <v>191856033.10797638</v>
      </c>
      <c r="N161" s="26">
        <f t="shared" ca="1" si="40"/>
        <v>37094366.713211671</v>
      </c>
      <c r="O161" s="26">
        <f t="shared" ca="1" si="41"/>
        <v>8387336.1972265681</v>
      </c>
      <c r="P161">
        <f t="shared" ca="1" si="42"/>
        <v>6.7793172243464914E-2</v>
      </c>
    </row>
    <row r="162" spans="1:16">
      <c r="A162" s="139"/>
      <c r="B162" s="139"/>
      <c r="D162" s="115">
        <f t="shared" si="30"/>
        <v>0</v>
      </c>
      <c r="E162" s="115">
        <f t="shared" si="31"/>
        <v>0</v>
      </c>
      <c r="F162" s="26">
        <f t="shared" si="32"/>
        <v>0</v>
      </c>
      <c r="G162" s="26">
        <f t="shared" si="33"/>
        <v>0</v>
      </c>
      <c r="H162" s="26">
        <f t="shared" si="34"/>
        <v>0</v>
      </c>
      <c r="I162" s="26">
        <f t="shared" si="35"/>
        <v>0</v>
      </c>
      <c r="J162" s="26">
        <f t="shared" si="36"/>
        <v>0</v>
      </c>
      <c r="K162" s="26">
        <f t="shared" ca="1" si="37"/>
        <v>-6.7793172243464914E-2</v>
      </c>
      <c r="L162" s="26">
        <f t="shared" ca="1" si="38"/>
        <v>4.5959142028321014E-3</v>
      </c>
      <c r="M162" s="26">
        <f t="shared" ca="1" si="39"/>
        <v>191856033.10797638</v>
      </c>
      <c r="N162" s="26">
        <f t="shared" ca="1" si="40"/>
        <v>37094366.713211671</v>
      </c>
      <c r="O162" s="26">
        <f t="shared" ca="1" si="41"/>
        <v>8387336.1972265681</v>
      </c>
      <c r="P162">
        <f t="shared" ca="1" si="42"/>
        <v>6.7793172243464914E-2</v>
      </c>
    </row>
    <row r="163" spans="1:16">
      <c r="A163" s="139"/>
      <c r="B163" s="139"/>
      <c r="D163" s="115">
        <f t="shared" si="30"/>
        <v>0</v>
      </c>
      <c r="E163" s="115">
        <f t="shared" si="31"/>
        <v>0</v>
      </c>
      <c r="F163" s="26">
        <f t="shared" si="32"/>
        <v>0</v>
      </c>
      <c r="G163" s="26">
        <f t="shared" si="33"/>
        <v>0</v>
      </c>
      <c r="H163" s="26">
        <f t="shared" si="34"/>
        <v>0</v>
      </c>
      <c r="I163" s="26">
        <f t="shared" si="35"/>
        <v>0</v>
      </c>
      <c r="J163" s="26">
        <f t="shared" si="36"/>
        <v>0</v>
      </c>
      <c r="K163" s="26">
        <f t="shared" ca="1" si="37"/>
        <v>-6.7793172243464914E-2</v>
      </c>
      <c r="L163" s="26">
        <f t="shared" ca="1" si="38"/>
        <v>4.5959142028321014E-3</v>
      </c>
      <c r="M163" s="26">
        <f t="shared" ca="1" si="39"/>
        <v>191856033.10797638</v>
      </c>
      <c r="N163" s="26">
        <f t="shared" ca="1" si="40"/>
        <v>37094366.713211671</v>
      </c>
      <c r="O163" s="26">
        <f t="shared" ca="1" si="41"/>
        <v>8387336.1972265681</v>
      </c>
      <c r="P163">
        <f t="shared" ca="1" si="42"/>
        <v>6.7793172243464914E-2</v>
      </c>
    </row>
    <row r="164" spans="1:16">
      <c r="A164" s="139"/>
      <c r="B164" s="139"/>
      <c r="D164" s="115">
        <f t="shared" si="30"/>
        <v>0</v>
      </c>
      <c r="E164" s="115">
        <f t="shared" si="31"/>
        <v>0</v>
      </c>
      <c r="F164" s="26">
        <f t="shared" si="32"/>
        <v>0</v>
      </c>
      <c r="G164" s="26">
        <f t="shared" si="33"/>
        <v>0</v>
      </c>
      <c r="H164" s="26">
        <f t="shared" si="34"/>
        <v>0</v>
      </c>
      <c r="I164" s="26">
        <f t="shared" si="35"/>
        <v>0</v>
      </c>
      <c r="J164" s="26">
        <f t="shared" si="36"/>
        <v>0</v>
      </c>
      <c r="K164" s="26">
        <f t="shared" ca="1" si="37"/>
        <v>-6.7793172243464914E-2</v>
      </c>
      <c r="L164" s="26">
        <f t="shared" ca="1" si="38"/>
        <v>4.5959142028321014E-3</v>
      </c>
      <c r="M164" s="26">
        <f t="shared" ca="1" si="39"/>
        <v>191856033.10797638</v>
      </c>
      <c r="N164" s="26">
        <f t="shared" ca="1" si="40"/>
        <v>37094366.713211671</v>
      </c>
      <c r="O164" s="26">
        <f t="shared" ca="1" si="41"/>
        <v>8387336.1972265681</v>
      </c>
      <c r="P164">
        <f t="shared" ca="1" si="42"/>
        <v>6.7793172243464914E-2</v>
      </c>
    </row>
    <row r="165" spans="1:16">
      <c r="A165" s="139"/>
      <c r="B165" s="139"/>
      <c r="D165" s="115">
        <f t="shared" si="30"/>
        <v>0</v>
      </c>
      <c r="E165" s="115">
        <f t="shared" si="31"/>
        <v>0</v>
      </c>
      <c r="F165" s="26">
        <f t="shared" si="32"/>
        <v>0</v>
      </c>
      <c r="G165" s="26">
        <f t="shared" si="33"/>
        <v>0</v>
      </c>
      <c r="H165" s="26">
        <f t="shared" si="34"/>
        <v>0</v>
      </c>
      <c r="I165" s="26">
        <f t="shared" si="35"/>
        <v>0</v>
      </c>
      <c r="J165" s="26">
        <f t="shared" si="36"/>
        <v>0</v>
      </c>
      <c r="K165" s="26">
        <f t="shared" ca="1" si="37"/>
        <v>-6.7793172243464914E-2</v>
      </c>
      <c r="L165" s="26">
        <f t="shared" ca="1" si="38"/>
        <v>4.5959142028321014E-3</v>
      </c>
      <c r="M165" s="26">
        <f t="shared" ca="1" si="39"/>
        <v>191856033.10797638</v>
      </c>
      <c r="N165" s="26">
        <f t="shared" ca="1" si="40"/>
        <v>37094366.713211671</v>
      </c>
      <c r="O165" s="26">
        <f t="shared" ca="1" si="41"/>
        <v>8387336.1972265681</v>
      </c>
      <c r="P165">
        <f t="shared" ca="1" si="42"/>
        <v>6.7793172243464914E-2</v>
      </c>
    </row>
    <row r="166" spans="1:16">
      <c r="A166" s="139"/>
      <c r="B166" s="139"/>
      <c r="D166" s="115">
        <f t="shared" si="30"/>
        <v>0</v>
      </c>
      <c r="E166" s="115">
        <f t="shared" si="31"/>
        <v>0</v>
      </c>
      <c r="F166" s="26">
        <f t="shared" si="32"/>
        <v>0</v>
      </c>
      <c r="G166" s="26">
        <f t="shared" si="33"/>
        <v>0</v>
      </c>
      <c r="H166" s="26">
        <f t="shared" si="34"/>
        <v>0</v>
      </c>
      <c r="I166" s="26">
        <f t="shared" si="35"/>
        <v>0</v>
      </c>
      <c r="J166" s="26">
        <f t="shared" si="36"/>
        <v>0</v>
      </c>
      <c r="K166" s="26">
        <f t="shared" ca="1" si="37"/>
        <v>-6.7793172243464914E-2</v>
      </c>
      <c r="L166" s="26">
        <f t="shared" ca="1" si="38"/>
        <v>4.5959142028321014E-3</v>
      </c>
      <c r="M166" s="26">
        <f t="shared" ca="1" si="39"/>
        <v>191856033.10797638</v>
      </c>
      <c r="N166" s="26">
        <f t="shared" ca="1" si="40"/>
        <v>37094366.713211671</v>
      </c>
      <c r="O166" s="26">
        <f t="shared" ca="1" si="41"/>
        <v>8387336.1972265681</v>
      </c>
      <c r="P166">
        <f t="shared" ca="1" si="42"/>
        <v>6.7793172243464914E-2</v>
      </c>
    </row>
    <row r="167" spans="1:16">
      <c r="A167" s="139"/>
      <c r="B167" s="139"/>
      <c r="D167" s="115">
        <f t="shared" si="30"/>
        <v>0</v>
      </c>
      <c r="E167" s="115">
        <f t="shared" si="31"/>
        <v>0</v>
      </c>
      <c r="F167" s="26">
        <f t="shared" si="32"/>
        <v>0</v>
      </c>
      <c r="G167" s="26">
        <f t="shared" si="33"/>
        <v>0</v>
      </c>
      <c r="H167" s="26">
        <f t="shared" si="34"/>
        <v>0</v>
      </c>
      <c r="I167" s="26">
        <f t="shared" si="35"/>
        <v>0</v>
      </c>
      <c r="J167" s="26">
        <f t="shared" si="36"/>
        <v>0</v>
      </c>
      <c r="K167" s="26">
        <f t="shared" ca="1" si="37"/>
        <v>-6.7793172243464914E-2</v>
      </c>
      <c r="L167" s="26">
        <f t="shared" ca="1" si="38"/>
        <v>4.5959142028321014E-3</v>
      </c>
      <c r="M167" s="26">
        <f t="shared" ca="1" si="39"/>
        <v>191856033.10797638</v>
      </c>
      <c r="N167" s="26">
        <f t="shared" ca="1" si="40"/>
        <v>37094366.713211671</v>
      </c>
      <c r="O167" s="26">
        <f t="shared" ca="1" si="41"/>
        <v>8387336.1972265681</v>
      </c>
      <c r="P167">
        <f t="shared" ca="1" si="42"/>
        <v>6.7793172243464914E-2</v>
      </c>
    </row>
    <row r="168" spans="1:16">
      <c r="A168" s="139"/>
      <c r="B168" s="139"/>
      <c r="D168" s="115">
        <f t="shared" si="30"/>
        <v>0</v>
      </c>
      <c r="E168" s="115">
        <f t="shared" si="31"/>
        <v>0</v>
      </c>
      <c r="F168" s="26">
        <f t="shared" si="32"/>
        <v>0</v>
      </c>
      <c r="G168" s="26">
        <f t="shared" si="33"/>
        <v>0</v>
      </c>
      <c r="H168" s="26">
        <f t="shared" si="34"/>
        <v>0</v>
      </c>
      <c r="I168" s="26">
        <f t="shared" si="35"/>
        <v>0</v>
      </c>
      <c r="J168" s="26">
        <f t="shared" si="36"/>
        <v>0</v>
      </c>
      <c r="K168" s="26">
        <f t="shared" ca="1" si="37"/>
        <v>-6.7793172243464914E-2</v>
      </c>
      <c r="L168" s="26">
        <f t="shared" ca="1" si="38"/>
        <v>4.5959142028321014E-3</v>
      </c>
      <c r="M168" s="26">
        <f t="shared" ca="1" si="39"/>
        <v>191856033.10797638</v>
      </c>
      <c r="N168" s="26">
        <f t="shared" ca="1" si="40"/>
        <v>37094366.713211671</v>
      </c>
      <c r="O168" s="26">
        <f t="shared" ca="1" si="41"/>
        <v>8387336.1972265681</v>
      </c>
      <c r="P168">
        <f t="shared" ca="1" si="42"/>
        <v>6.7793172243464914E-2</v>
      </c>
    </row>
    <row r="169" spans="1:16">
      <c r="A169" s="139"/>
      <c r="B169" s="139"/>
      <c r="D169" s="115">
        <f t="shared" si="30"/>
        <v>0</v>
      </c>
      <c r="E169" s="115">
        <f t="shared" si="31"/>
        <v>0</v>
      </c>
      <c r="F169" s="26">
        <f t="shared" si="32"/>
        <v>0</v>
      </c>
      <c r="G169" s="26">
        <f t="shared" si="33"/>
        <v>0</v>
      </c>
      <c r="H169" s="26">
        <f t="shared" si="34"/>
        <v>0</v>
      </c>
      <c r="I169" s="26">
        <f t="shared" si="35"/>
        <v>0</v>
      </c>
      <c r="J169" s="26">
        <f t="shared" si="36"/>
        <v>0</v>
      </c>
      <c r="K169" s="26">
        <f t="shared" ca="1" si="37"/>
        <v>-6.7793172243464914E-2</v>
      </c>
      <c r="L169" s="26">
        <f t="shared" ca="1" si="38"/>
        <v>4.5959142028321014E-3</v>
      </c>
      <c r="M169" s="26">
        <f t="shared" ca="1" si="39"/>
        <v>191856033.10797638</v>
      </c>
      <c r="N169" s="26">
        <f t="shared" ca="1" si="40"/>
        <v>37094366.713211671</v>
      </c>
      <c r="O169" s="26">
        <f t="shared" ca="1" si="41"/>
        <v>8387336.1972265681</v>
      </c>
      <c r="P169">
        <f t="shared" ca="1" si="42"/>
        <v>6.7793172243464914E-2</v>
      </c>
    </row>
    <row r="170" spans="1:16">
      <c r="A170" s="139"/>
      <c r="B170" s="139"/>
      <c r="D170" s="115">
        <f t="shared" si="30"/>
        <v>0</v>
      </c>
      <c r="E170" s="115">
        <f t="shared" si="31"/>
        <v>0</v>
      </c>
      <c r="F170" s="26">
        <f t="shared" si="32"/>
        <v>0</v>
      </c>
      <c r="G170" s="26">
        <f t="shared" si="33"/>
        <v>0</v>
      </c>
      <c r="H170" s="26">
        <f t="shared" si="34"/>
        <v>0</v>
      </c>
      <c r="I170" s="26">
        <f t="shared" si="35"/>
        <v>0</v>
      </c>
      <c r="J170" s="26">
        <f t="shared" si="36"/>
        <v>0</v>
      </c>
      <c r="K170" s="26">
        <f t="shared" ca="1" si="37"/>
        <v>-6.7793172243464914E-2</v>
      </c>
      <c r="L170" s="26">
        <f t="shared" ca="1" si="38"/>
        <v>4.5959142028321014E-3</v>
      </c>
      <c r="M170" s="26">
        <f t="shared" ca="1" si="39"/>
        <v>191856033.10797638</v>
      </c>
      <c r="N170" s="26">
        <f t="shared" ca="1" si="40"/>
        <v>37094366.713211671</v>
      </c>
      <c r="O170" s="26">
        <f t="shared" ca="1" si="41"/>
        <v>8387336.1972265681</v>
      </c>
      <c r="P170">
        <f t="shared" ca="1" si="42"/>
        <v>6.7793172243464914E-2</v>
      </c>
    </row>
    <row r="171" spans="1:16">
      <c r="A171" s="139"/>
      <c r="B171" s="139"/>
      <c r="D171" s="115">
        <f t="shared" si="30"/>
        <v>0</v>
      </c>
      <c r="E171" s="115">
        <f t="shared" si="31"/>
        <v>0</v>
      </c>
      <c r="F171" s="26">
        <f t="shared" si="32"/>
        <v>0</v>
      </c>
      <c r="G171" s="26">
        <f t="shared" si="33"/>
        <v>0</v>
      </c>
      <c r="H171" s="26">
        <f t="shared" si="34"/>
        <v>0</v>
      </c>
      <c r="I171" s="26">
        <f t="shared" si="35"/>
        <v>0</v>
      </c>
      <c r="J171" s="26">
        <f t="shared" si="36"/>
        <v>0</v>
      </c>
      <c r="K171" s="26">
        <f t="shared" ca="1" si="37"/>
        <v>-6.7793172243464914E-2</v>
      </c>
      <c r="L171" s="26">
        <f t="shared" ca="1" si="38"/>
        <v>4.5959142028321014E-3</v>
      </c>
      <c r="M171" s="26">
        <f t="shared" ca="1" si="39"/>
        <v>191856033.10797638</v>
      </c>
      <c r="N171" s="26">
        <f t="shared" ca="1" si="40"/>
        <v>37094366.713211671</v>
      </c>
      <c r="O171" s="26">
        <f t="shared" ca="1" si="41"/>
        <v>8387336.1972265681</v>
      </c>
      <c r="P171">
        <f t="shared" ca="1" si="42"/>
        <v>6.7793172243464914E-2</v>
      </c>
    </row>
    <row r="172" spans="1:16">
      <c r="A172" s="139"/>
      <c r="B172" s="139"/>
      <c r="D172" s="115">
        <f t="shared" si="30"/>
        <v>0</v>
      </c>
      <c r="E172" s="115">
        <f t="shared" si="31"/>
        <v>0</v>
      </c>
      <c r="F172" s="26">
        <f t="shared" si="32"/>
        <v>0</v>
      </c>
      <c r="G172" s="26">
        <f t="shared" si="33"/>
        <v>0</v>
      </c>
      <c r="H172" s="26">
        <f t="shared" si="34"/>
        <v>0</v>
      </c>
      <c r="I172" s="26">
        <f t="shared" si="35"/>
        <v>0</v>
      </c>
      <c r="J172" s="26">
        <f t="shared" si="36"/>
        <v>0</v>
      </c>
      <c r="K172" s="26">
        <f t="shared" ca="1" si="37"/>
        <v>-6.7793172243464914E-2</v>
      </c>
      <c r="L172" s="26">
        <f t="shared" ca="1" si="38"/>
        <v>4.5959142028321014E-3</v>
      </c>
      <c r="M172" s="26">
        <f t="shared" ca="1" si="39"/>
        <v>191856033.10797638</v>
      </c>
      <c r="N172" s="26">
        <f t="shared" ca="1" si="40"/>
        <v>37094366.713211671</v>
      </c>
      <c r="O172" s="26">
        <f t="shared" ca="1" si="41"/>
        <v>8387336.1972265681</v>
      </c>
      <c r="P172">
        <f t="shared" ca="1" si="42"/>
        <v>6.7793172243464914E-2</v>
      </c>
    </row>
    <row r="173" spans="1:16">
      <c r="A173" s="139"/>
      <c r="B173" s="139"/>
      <c r="D173" s="115">
        <f t="shared" si="30"/>
        <v>0</v>
      </c>
      <c r="E173" s="115">
        <f t="shared" si="31"/>
        <v>0</v>
      </c>
      <c r="F173" s="26">
        <f t="shared" si="32"/>
        <v>0</v>
      </c>
      <c r="G173" s="26">
        <f t="shared" si="33"/>
        <v>0</v>
      </c>
      <c r="H173" s="26">
        <f t="shared" si="34"/>
        <v>0</v>
      </c>
      <c r="I173" s="26">
        <f t="shared" si="35"/>
        <v>0</v>
      </c>
      <c r="J173" s="26">
        <f t="shared" si="36"/>
        <v>0</v>
      </c>
      <c r="K173" s="26">
        <f t="shared" ca="1" si="37"/>
        <v>-6.7793172243464914E-2</v>
      </c>
      <c r="L173" s="26">
        <f t="shared" ca="1" si="38"/>
        <v>4.5959142028321014E-3</v>
      </c>
      <c r="M173" s="26">
        <f t="shared" ca="1" si="39"/>
        <v>191856033.10797638</v>
      </c>
      <c r="N173" s="26">
        <f t="shared" ca="1" si="40"/>
        <v>37094366.713211671</v>
      </c>
      <c r="O173" s="26">
        <f t="shared" ca="1" si="41"/>
        <v>8387336.1972265681</v>
      </c>
      <c r="P173">
        <f t="shared" ca="1" si="42"/>
        <v>6.7793172243464914E-2</v>
      </c>
    </row>
    <row r="174" spans="1:16">
      <c r="A174" s="139"/>
      <c r="B174" s="139"/>
      <c r="D174" s="115">
        <f t="shared" si="30"/>
        <v>0</v>
      </c>
      <c r="E174" s="115">
        <f t="shared" si="31"/>
        <v>0</v>
      </c>
      <c r="F174" s="26">
        <f t="shared" si="32"/>
        <v>0</v>
      </c>
      <c r="G174" s="26">
        <f t="shared" si="33"/>
        <v>0</v>
      </c>
      <c r="H174" s="26">
        <f t="shared" si="34"/>
        <v>0</v>
      </c>
      <c r="I174" s="26">
        <f t="shared" si="35"/>
        <v>0</v>
      </c>
      <c r="J174" s="26">
        <f t="shared" si="36"/>
        <v>0</v>
      </c>
      <c r="K174" s="26">
        <f t="shared" ca="1" si="37"/>
        <v>-6.7793172243464914E-2</v>
      </c>
      <c r="L174" s="26">
        <f t="shared" ca="1" si="38"/>
        <v>4.5959142028321014E-3</v>
      </c>
      <c r="M174" s="26">
        <f t="shared" ca="1" si="39"/>
        <v>191856033.10797638</v>
      </c>
      <c r="N174" s="26">
        <f t="shared" ca="1" si="40"/>
        <v>37094366.713211671</v>
      </c>
      <c r="O174" s="26">
        <f t="shared" ca="1" si="41"/>
        <v>8387336.1972265681</v>
      </c>
      <c r="P174">
        <f t="shared" ca="1" si="42"/>
        <v>6.7793172243464914E-2</v>
      </c>
    </row>
    <row r="175" spans="1:16">
      <c r="A175" s="139"/>
      <c r="B175" s="139"/>
      <c r="D175" s="115">
        <f t="shared" si="30"/>
        <v>0</v>
      </c>
      <c r="E175" s="115">
        <f t="shared" si="31"/>
        <v>0</v>
      </c>
      <c r="F175" s="26">
        <f t="shared" si="32"/>
        <v>0</v>
      </c>
      <c r="G175" s="26">
        <f t="shared" si="33"/>
        <v>0</v>
      </c>
      <c r="H175" s="26">
        <f t="shared" si="34"/>
        <v>0</v>
      </c>
      <c r="I175" s="26">
        <f t="shared" si="35"/>
        <v>0</v>
      </c>
      <c r="J175" s="26">
        <f t="shared" si="36"/>
        <v>0</v>
      </c>
      <c r="K175" s="26">
        <f t="shared" ca="1" si="37"/>
        <v>-6.7793172243464914E-2</v>
      </c>
      <c r="L175" s="26">
        <f t="shared" ca="1" si="38"/>
        <v>4.5959142028321014E-3</v>
      </c>
      <c r="M175" s="26">
        <f t="shared" ca="1" si="39"/>
        <v>191856033.10797638</v>
      </c>
      <c r="N175" s="26">
        <f t="shared" ca="1" si="40"/>
        <v>37094366.713211671</v>
      </c>
      <c r="O175" s="26">
        <f t="shared" ca="1" si="41"/>
        <v>8387336.1972265681</v>
      </c>
      <c r="P175">
        <f t="shared" ca="1" si="42"/>
        <v>6.7793172243464914E-2</v>
      </c>
    </row>
    <row r="176" spans="1:16">
      <c r="A176" s="139"/>
      <c r="B176" s="139"/>
      <c r="D176" s="115">
        <f t="shared" si="30"/>
        <v>0</v>
      </c>
      <c r="E176" s="115">
        <f t="shared" si="31"/>
        <v>0</v>
      </c>
      <c r="F176" s="26">
        <f t="shared" si="32"/>
        <v>0</v>
      </c>
      <c r="G176" s="26">
        <f t="shared" si="33"/>
        <v>0</v>
      </c>
      <c r="H176" s="26">
        <f t="shared" si="34"/>
        <v>0</v>
      </c>
      <c r="I176" s="26">
        <f t="shared" si="35"/>
        <v>0</v>
      </c>
      <c r="J176" s="26">
        <f t="shared" si="36"/>
        <v>0</v>
      </c>
      <c r="K176" s="26">
        <f t="shared" ca="1" si="37"/>
        <v>-6.7793172243464914E-2</v>
      </c>
      <c r="L176" s="26">
        <f t="shared" ca="1" si="38"/>
        <v>4.5959142028321014E-3</v>
      </c>
      <c r="M176" s="26">
        <f t="shared" ca="1" si="39"/>
        <v>191856033.10797638</v>
      </c>
      <c r="N176" s="26">
        <f t="shared" ca="1" si="40"/>
        <v>37094366.713211671</v>
      </c>
      <c r="O176" s="26">
        <f t="shared" ca="1" si="41"/>
        <v>8387336.1972265681</v>
      </c>
      <c r="P176">
        <f t="shared" ca="1" si="42"/>
        <v>6.7793172243464914E-2</v>
      </c>
    </row>
    <row r="177" spans="1:16">
      <c r="A177" s="139"/>
      <c r="B177" s="139"/>
      <c r="D177" s="115">
        <f t="shared" si="30"/>
        <v>0</v>
      </c>
      <c r="E177" s="115">
        <f t="shared" si="31"/>
        <v>0</v>
      </c>
      <c r="F177" s="26">
        <f t="shared" si="32"/>
        <v>0</v>
      </c>
      <c r="G177" s="26">
        <f t="shared" si="33"/>
        <v>0</v>
      </c>
      <c r="H177" s="26">
        <f t="shared" si="34"/>
        <v>0</v>
      </c>
      <c r="I177" s="26">
        <f t="shared" si="35"/>
        <v>0</v>
      </c>
      <c r="J177" s="26">
        <f t="shared" si="36"/>
        <v>0</v>
      </c>
      <c r="K177" s="26">
        <f t="shared" ca="1" si="37"/>
        <v>-6.7793172243464914E-2</v>
      </c>
      <c r="L177" s="26">
        <f t="shared" ca="1" si="38"/>
        <v>4.5959142028321014E-3</v>
      </c>
      <c r="M177" s="26">
        <f t="shared" ca="1" si="39"/>
        <v>191856033.10797638</v>
      </c>
      <c r="N177" s="26">
        <f t="shared" ca="1" si="40"/>
        <v>37094366.713211671</v>
      </c>
      <c r="O177" s="26">
        <f t="shared" ca="1" si="41"/>
        <v>8387336.1972265681</v>
      </c>
      <c r="P177">
        <f t="shared" ca="1" si="42"/>
        <v>6.7793172243464914E-2</v>
      </c>
    </row>
    <row r="178" spans="1:16">
      <c r="A178" s="139"/>
      <c r="B178" s="139"/>
      <c r="D178" s="115">
        <f t="shared" si="30"/>
        <v>0</v>
      </c>
      <c r="E178" s="115">
        <f t="shared" si="31"/>
        <v>0</v>
      </c>
      <c r="F178" s="26">
        <f t="shared" si="32"/>
        <v>0</v>
      </c>
      <c r="G178" s="26">
        <f t="shared" si="33"/>
        <v>0</v>
      </c>
      <c r="H178" s="26">
        <f t="shared" si="34"/>
        <v>0</v>
      </c>
      <c r="I178" s="26">
        <f t="shared" si="35"/>
        <v>0</v>
      </c>
      <c r="J178" s="26">
        <f t="shared" si="36"/>
        <v>0</v>
      </c>
      <c r="K178" s="26">
        <f t="shared" ca="1" si="37"/>
        <v>-6.7793172243464914E-2</v>
      </c>
      <c r="L178" s="26">
        <f t="shared" ca="1" si="38"/>
        <v>4.5959142028321014E-3</v>
      </c>
      <c r="M178" s="26">
        <f t="shared" ca="1" si="39"/>
        <v>191856033.10797638</v>
      </c>
      <c r="N178" s="26">
        <f t="shared" ca="1" si="40"/>
        <v>37094366.713211671</v>
      </c>
      <c r="O178" s="26">
        <f t="shared" ca="1" si="41"/>
        <v>8387336.1972265681</v>
      </c>
      <c r="P178">
        <f t="shared" ca="1" si="42"/>
        <v>6.7793172243464914E-2</v>
      </c>
    </row>
    <row r="179" spans="1:16">
      <c r="A179" s="139"/>
      <c r="B179" s="139"/>
      <c r="D179" s="115">
        <f t="shared" si="30"/>
        <v>0</v>
      </c>
      <c r="E179" s="115">
        <f t="shared" si="31"/>
        <v>0</v>
      </c>
      <c r="F179" s="26">
        <f t="shared" si="32"/>
        <v>0</v>
      </c>
      <c r="G179" s="26">
        <f t="shared" si="33"/>
        <v>0</v>
      </c>
      <c r="H179" s="26">
        <f t="shared" si="34"/>
        <v>0</v>
      </c>
      <c r="I179" s="26">
        <f t="shared" si="35"/>
        <v>0</v>
      </c>
      <c r="J179" s="26">
        <f t="shared" si="36"/>
        <v>0</v>
      </c>
      <c r="K179" s="26">
        <f t="shared" ca="1" si="37"/>
        <v>-6.7793172243464914E-2</v>
      </c>
      <c r="L179" s="26">
        <f t="shared" ca="1" si="38"/>
        <v>4.5959142028321014E-3</v>
      </c>
      <c r="M179" s="26">
        <f t="shared" ca="1" si="39"/>
        <v>191856033.10797638</v>
      </c>
      <c r="N179" s="26">
        <f t="shared" ca="1" si="40"/>
        <v>37094366.713211671</v>
      </c>
      <c r="O179" s="26">
        <f t="shared" ca="1" si="41"/>
        <v>8387336.1972265681</v>
      </c>
      <c r="P179">
        <f t="shared" ca="1" si="42"/>
        <v>6.7793172243464914E-2</v>
      </c>
    </row>
    <row r="180" spans="1:16">
      <c r="A180" s="139"/>
      <c r="B180" s="139"/>
      <c r="D180" s="115">
        <f t="shared" si="30"/>
        <v>0</v>
      </c>
      <c r="E180" s="115">
        <f t="shared" si="31"/>
        <v>0</v>
      </c>
      <c r="F180" s="26">
        <f t="shared" si="32"/>
        <v>0</v>
      </c>
      <c r="G180" s="26">
        <f t="shared" si="33"/>
        <v>0</v>
      </c>
      <c r="H180" s="26">
        <f t="shared" si="34"/>
        <v>0</v>
      </c>
      <c r="I180" s="26">
        <f t="shared" si="35"/>
        <v>0</v>
      </c>
      <c r="J180" s="26">
        <f t="shared" si="36"/>
        <v>0</v>
      </c>
      <c r="K180" s="26">
        <f t="shared" ca="1" si="37"/>
        <v>-6.7793172243464914E-2</v>
      </c>
      <c r="L180" s="26">
        <f t="shared" ca="1" si="38"/>
        <v>4.5959142028321014E-3</v>
      </c>
      <c r="M180" s="26">
        <f t="shared" ca="1" si="39"/>
        <v>191856033.10797638</v>
      </c>
      <c r="N180" s="26">
        <f t="shared" ca="1" si="40"/>
        <v>37094366.713211671</v>
      </c>
      <c r="O180" s="26">
        <f t="shared" ca="1" si="41"/>
        <v>8387336.1972265681</v>
      </c>
      <c r="P180">
        <f t="shared" ca="1" si="42"/>
        <v>6.7793172243464914E-2</v>
      </c>
    </row>
    <row r="181" spans="1:16">
      <c r="A181" s="139"/>
      <c r="B181" s="139"/>
      <c r="D181" s="115">
        <f t="shared" si="30"/>
        <v>0</v>
      </c>
      <c r="E181" s="115">
        <f t="shared" si="31"/>
        <v>0</v>
      </c>
      <c r="F181" s="26">
        <f t="shared" si="32"/>
        <v>0</v>
      </c>
      <c r="G181" s="26">
        <f t="shared" si="33"/>
        <v>0</v>
      </c>
      <c r="H181" s="26">
        <f t="shared" si="34"/>
        <v>0</v>
      </c>
      <c r="I181" s="26">
        <f t="shared" si="35"/>
        <v>0</v>
      </c>
      <c r="J181" s="26">
        <f t="shared" si="36"/>
        <v>0</v>
      </c>
      <c r="K181" s="26">
        <f t="shared" ca="1" si="37"/>
        <v>-6.7793172243464914E-2</v>
      </c>
      <c r="L181" s="26">
        <f t="shared" ca="1" si="38"/>
        <v>4.5959142028321014E-3</v>
      </c>
      <c r="M181" s="26">
        <f t="shared" ca="1" si="39"/>
        <v>191856033.10797638</v>
      </c>
      <c r="N181" s="26">
        <f t="shared" ca="1" si="40"/>
        <v>37094366.713211671</v>
      </c>
      <c r="O181" s="26">
        <f t="shared" ca="1" si="41"/>
        <v>8387336.1972265681</v>
      </c>
      <c r="P181">
        <f t="shared" ca="1" si="42"/>
        <v>6.7793172243464914E-2</v>
      </c>
    </row>
    <row r="182" spans="1:16">
      <c r="A182" s="139"/>
      <c r="B182" s="139"/>
      <c r="D182" s="115">
        <f t="shared" si="30"/>
        <v>0</v>
      </c>
      <c r="E182" s="115">
        <f t="shared" si="31"/>
        <v>0</v>
      </c>
      <c r="F182" s="26">
        <f t="shared" si="32"/>
        <v>0</v>
      </c>
      <c r="G182" s="26">
        <f t="shared" si="33"/>
        <v>0</v>
      </c>
      <c r="H182" s="26">
        <f t="shared" si="34"/>
        <v>0</v>
      </c>
      <c r="I182" s="26">
        <f t="shared" si="35"/>
        <v>0</v>
      </c>
      <c r="J182" s="26">
        <f t="shared" si="36"/>
        <v>0</v>
      </c>
      <c r="K182" s="26">
        <f t="shared" ca="1" si="37"/>
        <v>-6.7793172243464914E-2</v>
      </c>
      <c r="L182" s="26">
        <f t="shared" ca="1" si="38"/>
        <v>4.5959142028321014E-3</v>
      </c>
      <c r="M182" s="26">
        <f t="shared" ca="1" si="39"/>
        <v>191856033.10797638</v>
      </c>
      <c r="N182" s="26">
        <f t="shared" ca="1" si="40"/>
        <v>37094366.713211671</v>
      </c>
      <c r="O182" s="26">
        <f t="shared" ca="1" si="41"/>
        <v>8387336.1972265681</v>
      </c>
      <c r="P182">
        <f t="shared" ca="1" si="42"/>
        <v>6.7793172243464914E-2</v>
      </c>
    </row>
    <row r="183" spans="1:16">
      <c r="A183" s="139"/>
      <c r="B183" s="139"/>
      <c r="D183" s="115">
        <f t="shared" si="30"/>
        <v>0</v>
      </c>
      <c r="E183" s="115">
        <f t="shared" si="31"/>
        <v>0</v>
      </c>
      <c r="F183" s="26">
        <f t="shared" si="32"/>
        <v>0</v>
      </c>
      <c r="G183" s="26">
        <f t="shared" si="33"/>
        <v>0</v>
      </c>
      <c r="H183" s="26">
        <f t="shared" si="34"/>
        <v>0</v>
      </c>
      <c r="I183" s="26">
        <f t="shared" si="35"/>
        <v>0</v>
      </c>
      <c r="J183" s="26">
        <f t="shared" si="36"/>
        <v>0</v>
      </c>
      <c r="K183" s="26">
        <f t="shared" ca="1" si="37"/>
        <v>-6.7793172243464914E-2</v>
      </c>
      <c r="L183" s="26">
        <f t="shared" ca="1" si="38"/>
        <v>4.5959142028321014E-3</v>
      </c>
      <c r="M183" s="26">
        <f t="shared" ca="1" si="39"/>
        <v>191856033.10797638</v>
      </c>
      <c r="N183" s="26">
        <f t="shared" ca="1" si="40"/>
        <v>37094366.713211671</v>
      </c>
      <c r="O183" s="26">
        <f t="shared" ca="1" si="41"/>
        <v>8387336.1972265681</v>
      </c>
      <c r="P183">
        <f t="shared" ca="1" si="42"/>
        <v>6.7793172243464914E-2</v>
      </c>
    </row>
    <row r="184" spans="1:16">
      <c r="A184" s="139"/>
      <c r="B184" s="139"/>
      <c r="D184" s="115">
        <f t="shared" si="30"/>
        <v>0</v>
      </c>
      <c r="E184" s="115">
        <f t="shared" si="31"/>
        <v>0</v>
      </c>
      <c r="F184" s="26">
        <f t="shared" si="32"/>
        <v>0</v>
      </c>
      <c r="G184" s="26">
        <f t="shared" si="33"/>
        <v>0</v>
      </c>
      <c r="H184" s="26">
        <f t="shared" si="34"/>
        <v>0</v>
      </c>
      <c r="I184" s="26">
        <f t="shared" si="35"/>
        <v>0</v>
      </c>
      <c r="J184" s="26">
        <f t="shared" si="36"/>
        <v>0</v>
      </c>
      <c r="K184" s="26">
        <f t="shared" ca="1" si="37"/>
        <v>-6.7793172243464914E-2</v>
      </c>
      <c r="L184" s="26">
        <f t="shared" ca="1" si="38"/>
        <v>4.5959142028321014E-3</v>
      </c>
      <c r="M184" s="26">
        <f t="shared" ca="1" si="39"/>
        <v>191856033.10797638</v>
      </c>
      <c r="N184" s="26">
        <f t="shared" ca="1" si="40"/>
        <v>37094366.713211671</v>
      </c>
      <c r="O184" s="26">
        <f t="shared" ca="1" si="41"/>
        <v>8387336.1972265681</v>
      </c>
      <c r="P184">
        <f t="shared" ca="1" si="42"/>
        <v>6.7793172243464914E-2</v>
      </c>
    </row>
    <row r="185" spans="1:16">
      <c r="A185" s="139"/>
      <c r="B185" s="139"/>
      <c r="D185" s="115">
        <f t="shared" si="30"/>
        <v>0</v>
      </c>
      <c r="E185" s="115">
        <f t="shared" si="31"/>
        <v>0</v>
      </c>
      <c r="F185" s="26">
        <f t="shared" si="32"/>
        <v>0</v>
      </c>
      <c r="G185" s="26">
        <f t="shared" si="33"/>
        <v>0</v>
      </c>
      <c r="H185" s="26">
        <f t="shared" si="34"/>
        <v>0</v>
      </c>
      <c r="I185" s="26">
        <f t="shared" si="35"/>
        <v>0</v>
      </c>
      <c r="J185" s="26">
        <f t="shared" si="36"/>
        <v>0</v>
      </c>
      <c r="K185" s="26">
        <f t="shared" ca="1" si="37"/>
        <v>-6.7793172243464914E-2</v>
      </c>
      <c r="L185" s="26">
        <f t="shared" ca="1" si="38"/>
        <v>4.5959142028321014E-3</v>
      </c>
      <c r="M185" s="26">
        <f t="shared" ca="1" si="39"/>
        <v>191856033.10797638</v>
      </c>
      <c r="N185" s="26">
        <f t="shared" ca="1" si="40"/>
        <v>37094366.713211671</v>
      </c>
      <c r="O185" s="26">
        <f t="shared" ca="1" si="41"/>
        <v>8387336.1972265681</v>
      </c>
      <c r="P185">
        <f t="shared" ca="1" si="42"/>
        <v>6.7793172243464914E-2</v>
      </c>
    </row>
    <row r="186" spans="1:16">
      <c r="A186" s="139"/>
      <c r="B186" s="139"/>
      <c r="D186" s="115">
        <f t="shared" si="30"/>
        <v>0</v>
      </c>
      <c r="E186" s="115">
        <f t="shared" si="31"/>
        <v>0</v>
      </c>
      <c r="F186" s="26">
        <f t="shared" si="32"/>
        <v>0</v>
      </c>
      <c r="G186" s="26">
        <f t="shared" si="33"/>
        <v>0</v>
      </c>
      <c r="H186" s="26">
        <f t="shared" si="34"/>
        <v>0</v>
      </c>
      <c r="I186" s="26">
        <f t="shared" si="35"/>
        <v>0</v>
      </c>
      <c r="J186" s="26">
        <f t="shared" si="36"/>
        <v>0</v>
      </c>
      <c r="K186" s="26">
        <f t="shared" ca="1" si="37"/>
        <v>-6.7793172243464914E-2</v>
      </c>
      <c r="L186" s="26">
        <f t="shared" ca="1" si="38"/>
        <v>4.5959142028321014E-3</v>
      </c>
      <c r="M186" s="26">
        <f t="shared" ca="1" si="39"/>
        <v>191856033.10797638</v>
      </c>
      <c r="N186" s="26">
        <f t="shared" ca="1" si="40"/>
        <v>37094366.713211671</v>
      </c>
      <c r="O186" s="26">
        <f t="shared" ca="1" si="41"/>
        <v>8387336.1972265681</v>
      </c>
      <c r="P186">
        <f t="shared" ca="1" si="42"/>
        <v>6.7793172243464914E-2</v>
      </c>
    </row>
    <row r="187" spans="1:16">
      <c r="A187" s="139"/>
      <c r="B187" s="139"/>
      <c r="D187" s="115">
        <f t="shared" si="30"/>
        <v>0</v>
      </c>
      <c r="E187" s="115">
        <f t="shared" si="31"/>
        <v>0</v>
      </c>
      <c r="F187" s="26">
        <f t="shared" si="32"/>
        <v>0</v>
      </c>
      <c r="G187" s="26">
        <f t="shared" si="33"/>
        <v>0</v>
      </c>
      <c r="H187" s="26">
        <f t="shared" si="34"/>
        <v>0</v>
      </c>
      <c r="I187" s="26">
        <f t="shared" si="35"/>
        <v>0</v>
      </c>
      <c r="J187" s="26">
        <f t="shared" si="36"/>
        <v>0</v>
      </c>
      <c r="K187" s="26">
        <f t="shared" ca="1" si="37"/>
        <v>-6.7793172243464914E-2</v>
      </c>
      <c r="L187" s="26">
        <f t="shared" ca="1" si="38"/>
        <v>4.5959142028321014E-3</v>
      </c>
      <c r="M187" s="26">
        <f t="shared" ca="1" si="39"/>
        <v>191856033.10797638</v>
      </c>
      <c r="N187" s="26">
        <f t="shared" ca="1" si="40"/>
        <v>37094366.713211671</v>
      </c>
      <c r="O187" s="26">
        <f t="shared" ca="1" si="41"/>
        <v>8387336.1972265681</v>
      </c>
      <c r="P187">
        <f t="shared" ca="1" si="42"/>
        <v>6.7793172243464914E-2</v>
      </c>
    </row>
    <row r="188" spans="1:16">
      <c r="A188" s="139"/>
      <c r="B188" s="139"/>
      <c r="D188" s="115">
        <f t="shared" si="30"/>
        <v>0</v>
      </c>
      <c r="E188" s="115">
        <f t="shared" si="31"/>
        <v>0</v>
      </c>
      <c r="F188" s="26">
        <f t="shared" si="32"/>
        <v>0</v>
      </c>
      <c r="G188" s="26">
        <f t="shared" si="33"/>
        <v>0</v>
      </c>
      <c r="H188" s="26">
        <f t="shared" si="34"/>
        <v>0</v>
      </c>
      <c r="I188" s="26">
        <f t="shared" si="35"/>
        <v>0</v>
      </c>
      <c r="J188" s="26">
        <f t="shared" si="36"/>
        <v>0</v>
      </c>
      <c r="K188" s="26">
        <f t="shared" ca="1" si="37"/>
        <v>-6.7793172243464914E-2</v>
      </c>
      <c r="L188" s="26">
        <f t="shared" ca="1" si="38"/>
        <v>4.5959142028321014E-3</v>
      </c>
      <c r="M188" s="26">
        <f t="shared" ca="1" si="39"/>
        <v>191856033.10797638</v>
      </c>
      <c r="N188" s="26">
        <f t="shared" ca="1" si="40"/>
        <v>37094366.713211671</v>
      </c>
      <c r="O188" s="26">
        <f t="shared" ca="1" si="41"/>
        <v>8387336.1972265681</v>
      </c>
      <c r="P188">
        <f t="shared" ca="1" si="42"/>
        <v>6.7793172243464914E-2</v>
      </c>
    </row>
    <row r="189" spans="1:16">
      <c r="A189" s="83"/>
      <c r="B189" s="83"/>
      <c r="D189" s="115">
        <f t="shared" si="30"/>
        <v>0</v>
      </c>
      <c r="E189" s="115">
        <f t="shared" si="31"/>
        <v>0</v>
      </c>
      <c r="F189" s="26">
        <f t="shared" si="32"/>
        <v>0</v>
      </c>
      <c r="G189" s="26">
        <f t="shared" si="33"/>
        <v>0</v>
      </c>
      <c r="H189" s="26">
        <f t="shared" si="34"/>
        <v>0</v>
      </c>
      <c r="I189" s="26">
        <f t="shared" si="35"/>
        <v>0</v>
      </c>
      <c r="J189" s="26">
        <f t="shared" si="36"/>
        <v>0</v>
      </c>
      <c r="K189" s="26">
        <f t="shared" ca="1" si="37"/>
        <v>-6.7793172243464914E-2</v>
      </c>
      <c r="L189" s="26">
        <f t="shared" ca="1" si="38"/>
        <v>4.5959142028321014E-3</v>
      </c>
      <c r="M189" s="26">
        <f t="shared" ca="1" si="39"/>
        <v>191856033.10797638</v>
      </c>
      <c r="N189" s="26">
        <f t="shared" ca="1" si="40"/>
        <v>37094366.713211671</v>
      </c>
      <c r="O189" s="26">
        <f t="shared" ca="1" si="41"/>
        <v>8387336.1972265681</v>
      </c>
      <c r="P189">
        <f t="shared" ca="1" si="42"/>
        <v>6.7793172243464914E-2</v>
      </c>
    </row>
    <row r="190" spans="1:16">
      <c r="A190" s="83"/>
      <c r="B190" s="83"/>
      <c r="D190" s="115">
        <f t="shared" si="30"/>
        <v>0</v>
      </c>
      <c r="E190" s="115">
        <f t="shared" si="31"/>
        <v>0</v>
      </c>
      <c r="F190" s="26">
        <f t="shared" si="32"/>
        <v>0</v>
      </c>
      <c r="G190" s="26">
        <f t="shared" si="33"/>
        <v>0</v>
      </c>
      <c r="H190" s="26">
        <f t="shared" si="34"/>
        <v>0</v>
      </c>
      <c r="I190" s="26">
        <f t="shared" si="35"/>
        <v>0</v>
      </c>
      <c r="J190" s="26">
        <f t="shared" si="36"/>
        <v>0</v>
      </c>
      <c r="K190" s="26">
        <f t="shared" ca="1" si="37"/>
        <v>-6.7793172243464914E-2</v>
      </c>
      <c r="L190" s="26">
        <f t="shared" ca="1" si="38"/>
        <v>4.5959142028321014E-3</v>
      </c>
      <c r="M190" s="26">
        <f t="shared" ca="1" si="39"/>
        <v>191856033.10797638</v>
      </c>
      <c r="N190" s="26">
        <f t="shared" ca="1" si="40"/>
        <v>37094366.713211671</v>
      </c>
      <c r="O190" s="26">
        <f t="shared" ca="1" si="41"/>
        <v>8387336.1972265681</v>
      </c>
      <c r="P190">
        <f t="shared" ca="1" si="42"/>
        <v>6.7793172243464914E-2</v>
      </c>
    </row>
    <row r="191" spans="1:16">
      <c r="A191" s="83"/>
      <c r="B191" s="83"/>
      <c r="D191" s="115">
        <f t="shared" si="30"/>
        <v>0</v>
      </c>
      <c r="E191" s="115">
        <f t="shared" si="31"/>
        <v>0</v>
      </c>
      <c r="F191" s="26">
        <f t="shared" si="32"/>
        <v>0</v>
      </c>
      <c r="G191" s="26">
        <f t="shared" si="33"/>
        <v>0</v>
      </c>
      <c r="H191" s="26">
        <f t="shared" si="34"/>
        <v>0</v>
      </c>
      <c r="I191" s="26">
        <f t="shared" si="35"/>
        <v>0</v>
      </c>
      <c r="J191" s="26">
        <f t="shared" si="36"/>
        <v>0</v>
      </c>
      <c r="K191" s="26">
        <f t="shared" ca="1" si="37"/>
        <v>-6.7793172243464914E-2</v>
      </c>
      <c r="L191" s="26">
        <f t="shared" ca="1" si="38"/>
        <v>4.5959142028321014E-3</v>
      </c>
      <c r="M191" s="26">
        <f t="shared" ca="1" si="39"/>
        <v>191856033.10797638</v>
      </c>
      <c r="N191" s="26">
        <f t="shared" ca="1" si="40"/>
        <v>37094366.713211671</v>
      </c>
      <c r="O191" s="26">
        <f t="shared" ca="1" si="41"/>
        <v>8387336.1972265681</v>
      </c>
      <c r="P191">
        <f t="shared" ca="1" si="42"/>
        <v>6.7793172243464914E-2</v>
      </c>
    </row>
    <row r="192" spans="1:16">
      <c r="A192" s="83"/>
      <c r="B192" s="83"/>
      <c r="D192" s="115">
        <f t="shared" si="30"/>
        <v>0</v>
      </c>
      <c r="E192" s="115">
        <f t="shared" si="31"/>
        <v>0</v>
      </c>
      <c r="F192" s="26">
        <f t="shared" si="32"/>
        <v>0</v>
      </c>
      <c r="G192" s="26">
        <f t="shared" si="33"/>
        <v>0</v>
      </c>
      <c r="H192" s="26">
        <f t="shared" si="34"/>
        <v>0</v>
      </c>
      <c r="I192" s="26">
        <f t="shared" si="35"/>
        <v>0</v>
      </c>
      <c r="J192" s="26">
        <f t="shared" si="36"/>
        <v>0</v>
      </c>
      <c r="K192" s="26">
        <f t="shared" ca="1" si="37"/>
        <v>-6.7793172243464914E-2</v>
      </c>
      <c r="L192" s="26">
        <f t="shared" ca="1" si="38"/>
        <v>4.5959142028321014E-3</v>
      </c>
      <c r="M192" s="26">
        <f t="shared" ca="1" si="39"/>
        <v>191856033.10797638</v>
      </c>
      <c r="N192" s="26">
        <f t="shared" ca="1" si="40"/>
        <v>37094366.713211671</v>
      </c>
      <c r="O192" s="26">
        <f t="shared" ca="1" si="41"/>
        <v>8387336.1972265681</v>
      </c>
      <c r="P192">
        <f t="shared" ca="1" si="42"/>
        <v>6.7793172243464914E-2</v>
      </c>
    </row>
    <row r="193" spans="1:16">
      <c r="A193" s="83"/>
      <c r="B193" s="83"/>
      <c r="D193" s="115">
        <f t="shared" si="30"/>
        <v>0</v>
      </c>
      <c r="E193" s="115">
        <f t="shared" si="31"/>
        <v>0</v>
      </c>
      <c r="F193" s="26">
        <f t="shared" si="32"/>
        <v>0</v>
      </c>
      <c r="G193" s="26">
        <f t="shared" si="33"/>
        <v>0</v>
      </c>
      <c r="H193" s="26">
        <f t="shared" si="34"/>
        <v>0</v>
      </c>
      <c r="I193" s="26">
        <f t="shared" si="35"/>
        <v>0</v>
      </c>
      <c r="J193" s="26">
        <f t="shared" si="36"/>
        <v>0</v>
      </c>
      <c r="K193" s="26">
        <f t="shared" ca="1" si="37"/>
        <v>-6.7793172243464914E-2</v>
      </c>
      <c r="L193" s="26">
        <f t="shared" ca="1" si="38"/>
        <v>4.5959142028321014E-3</v>
      </c>
      <c r="M193" s="26">
        <f t="shared" ca="1" si="39"/>
        <v>191856033.10797638</v>
      </c>
      <c r="N193" s="26">
        <f t="shared" ca="1" si="40"/>
        <v>37094366.713211671</v>
      </c>
      <c r="O193" s="26">
        <f t="shared" ca="1" si="41"/>
        <v>8387336.1972265681</v>
      </c>
      <c r="P193">
        <f t="shared" ca="1" si="42"/>
        <v>6.7793172243464914E-2</v>
      </c>
    </row>
    <row r="194" spans="1:16">
      <c r="A194" s="83"/>
      <c r="B194" s="83"/>
      <c r="D194" s="115">
        <f t="shared" si="30"/>
        <v>0</v>
      </c>
      <c r="E194" s="115">
        <f t="shared" si="31"/>
        <v>0</v>
      </c>
      <c r="F194" s="26">
        <f t="shared" si="32"/>
        <v>0</v>
      </c>
      <c r="G194" s="26">
        <f t="shared" si="33"/>
        <v>0</v>
      </c>
      <c r="H194" s="26">
        <f t="shared" si="34"/>
        <v>0</v>
      </c>
      <c r="I194" s="26">
        <f t="shared" si="35"/>
        <v>0</v>
      </c>
      <c r="J194" s="26">
        <f t="shared" si="36"/>
        <v>0</v>
      </c>
      <c r="K194" s="26">
        <f t="shared" ca="1" si="37"/>
        <v>-6.7793172243464914E-2</v>
      </c>
      <c r="L194" s="26">
        <f t="shared" ca="1" si="38"/>
        <v>4.5959142028321014E-3</v>
      </c>
      <c r="M194" s="26">
        <f t="shared" ca="1" si="39"/>
        <v>191856033.10797638</v>
      </c>
      <c r="N194" s="26">
        <f t="shared" ca="1" si="40"/>
        <v>37094366.713211671</v>
      </c>
      <c r="O194" s="26">
        <f t="shared" ca="1" si="41"/>
        <v>8387336.1972265681</v>
      </c>
      <c r="P194">
        <f t="shared" ca="1" si="42"/>
        <v>6.7793172243464914E-2</v>
      </c>
    </row>
    <row r="195" spans="1:16">
      <c r="A195" s="83"/>
      <c r="B195" s="83"/>
      <c r="D195" s="115">
        <f t="shared" si="30"/>
        <v>0</v>
      </c>
      <c r="E195" s="115">
        <f t="shared" si="31"/>
        <v>0</v>
      </c>
      <c r="F195" s="26">
        <f t="shared" si="32"/>
        <v>0</v>
      </c>
      <c r="G195" s="26">
        <f t="shared" si="33"/>
        <v>0</v>
      </c>
      <c r="H195" s="26">
        <f t="shared" si="34"/>
        <v>0</v>
      </c>
      <c r="I195" s="26">
        <f t="shared" si="35"/>
        <v>0</v>
      </c>
      <c r="J195" s="26">
        <f t="shared" si="36"/>
        <v>0</v>
      </c>
      <c r="K195" s="26">
        <f t="shared" ca="1" si="37"/>
        <v>-6.7793172243464914E-2</v>
      </c>
      <c r="L195" s="26">
        <f t="shared" ca="1" si="38"/>
        <v>4.5959142028321014E-3</v>
      </c>
      <c r="M195" s="26">
        <f t="shared" ca="1" si="39"/>
        <v>191856033.10797638</v>
      </c>
      <c r="N195" s="26">
        <f t="shared" ca="1" si="40"/>
        <v>37094366.713211671</v>
      </c>
      <c r="O195" s="26">
        <f t="shared" ca="1" si="41"/>
        <v>8387336.1972265681</v>
      </c>
      <c r="P195">
        <f t="shared" ca="1" si="42"/>
        <v>6.7793172243464914E-2</v>
      </c>
    </row>
    <row r="196" spans="1:16">
      <c r="A196" s="83"/>
      <c r="B196" s="83"/>
      <c r="D196" s="115">
        <f t="shared" si="30"/>
        <v>0</v>
      </c>
      <c r="E196" s="115">
        <f t="shared" si="31"/>
        <v>0</v>
      </c>
      <c r="F196" s="26">
        <f t="shared" si="32"/>
        <v>0</v>
      </c>
      <c r="G196" s="26">
        <f t="shared" si="33"/>
        <v>0</v>
      </c>
      <c r="H196" s="26">
        <f t="shared" si="34"/>
        <v>0</v>
      </c>
      <c r="I196" s="26">
        <f t="shared" si="35"/>
        <v>0</v>
      </c>
      <c r="J196" s="26">
        <f t="shared" si="36"/>
        <v>0</v>
      </c>
      <c r="K196" s="26">
        <f t="shared" ca="1" si="37"/>
        <v>-6.7793172243464914E-2</v>
      </c>
      <c r="L196" s="26">
        <f t="shared" ca="1" si="38"/>
        <v>4.5959142028321014E-3</v>
      </c>
      <c r="M196" s="26">
        <f t="shared" ca="1" si="39"/>
        <v>191856033.10797638</v>
      </c>
      <c r="N196" s="26">
        <f t="shared" ca="1" si="40"/>
        <v>37094366.713211671</v>
      </c>
      <c r="O196" s="26">
        <f t="shared" ca="1" si="41"/>
        <v>8387336.1972265681</v>
      </c>
      <c r="P196">
        <f t="shared" ca="1" si="42"/>
        <v>6.7793172243464914E-2</v>
      </c>
    </row>
    <row r="197" spans="1:16">
      <c r="A197" s="83"/>
      <c r="B197" s="83"/>
      <c r="D197" s="115">
        <f t="shared" si="30"/>
        <v>0</v>
      </c>
      <c r="E197" s="115">
        <f t="shared" si="31"/>
        <v>0</v>
      </c>
      <c r="F197" s="26">
        <f t="shared" si="32"/>
        <v>0</v>
      </c>
      <c r="G197" s="26">
        <f t="shared" si="33"/>
        <v>0</v>
      </c>
      <c r="H197" s="26">
        <f t="shared" si="34"/>
        <v>0</v>
      </c>
      <c r="I197" s="26">
        <f t="shared" si="35"/>
        <v>0</v>
      </c>
      <c r="J197" s="26">
        <f t="shared" si="36"/>
        <v>0</v>
      </c>
      <c r="K197" s="26">
        <f t="shared" ca="1" si="37"/>
        <v>-6.7793172243464914E-2</v>
      </c>
      <c r="L197" s="26">
        <f t="shared" ca="1" si="38"/>
        <v>4.5959142028321014E-3</v>
      </c>
      <c r="M197" s="26">
        <f t="shared" ca="1" si="39"/>
        <v>191856033.10797638</v>
      </c>
      <c r="N197" s="26">
        <f t="shared" ca="1" si="40"/>
        <v>37094366.713211671</v>
      </c>
      <c r="O197" s="26">
        <f t="shared" ca="1" si="41"/>
        <v>8387336.1972265681</v>
      </c>
      <c r="P197">
        <f t="shared" ca="1" si="42"/>
        <v>6.7793172243464914E-2</v>
      </c>
    </row>
    <row r="198" spans="1:16">
      <c r="A198" s="83"/>
      <c r="B198" s="83"/>
      <c r="D198" s="115">
        <f t="shared" si="30"/>
        <v>0</v>
      </c>
      <c r="E198" s="115">
        <f t="shared" si="31"/>
        <v>0</v>
      </c>
      <c r="F198" s="26">
        <f t="shared" si="32"/>
        <v>0</v>
      </c>
      <c r="G198" s="26">
        <f t="shared" si="33"/>
        <v>0</v>
      </c>
      <c r="H198" s="26">
        <f t="shared" si="34"/>
        <v>0</v>
      </c>
      <c r="I198" s="26">
        <f t="shared" si="35"/>
        <v>0</v>
      </c>
      <c r="J198" s="26">
        <f t="shared" si="36"/>
        <v>0</v>
      </c>
      <c r="K198" s="26">
        <f t="shared" ca="1" si="37"/>
        <v>-6.7793172243464914E-2</v>
      </c>
      <c r="L198" s="26">
        <f t="shared" ca="1" si="38"/>
        <v>4.5959142028321014E-3</v>
      </c>
      <c r="M198" s="26">
        <f t="shared" ca="1" si="39"/>
        <v>191856033.10797638</v>
      </c>
      <c r="N198" s="26">
        <f t="shared" ca="1" si="40"/>
        <v>37094366.713211671</v>
      </c>
      <c r="O198" s="26">
        <f t="shared" ca="1" si="41"/>
        <v>8387336.1972265681</v>
      </c>
      <c r="P198">
        <f t="shared" ca="1" si="42"/>
        <v>6.7793172243464914E-2</v>
      </c>
    </row>
    <row r="199" spans="1:16">
      <c r="A199" s="83"/>
      <c r="B199" s="83"/>
      <c r="D199" s="115">
        <f t="shared" si="30"/>
        <v>0</v>
      </c>
      <c r="E199" s="115">
        <f t="shared" si="31"/>
        <v>0</v>
      </c>
      <c r="F199" s="26">
        <f t="shared" si="32"/>
        <v>0</v>
      </c>
      <c r="G199" s="26">
        <f t="shared" si="33"/>
        <v>0</v>
      </c>
      <c r="H199" s="26">
        <f t="shared" si="34"/>
        <v>0</v>
      </c>
      <c r="I199" s="26">
        <f t="shared" si="35"/>
        <v>0</v>
      </c>
      <c r="J199" s="26">
        <f t="shared" si="36"/>
        <v>0</v>
      </c>
      <c r="K199" s="26">
        <f t="shared" ca="1" si="37"/>
        <v>-6.7793172243464914E-2</v>
      </c>
      <c r="L199" s="26">
        <f t="shared" ca="1" si="38"/>
        <v>4.5959142028321014E-3</v>
      </c>
      <c r="M199" s="26">
        <f t="shared" ca="1" si="39"/>
        <v>191856033.10797638</v>
      </c>
      <c r="N199" s="26">
        <f t="shared" ca="1" si="40"/>
        <v>37094366.713211671</v>
      </c>
      <c r="O199" s="26">
        <f t="shared" ca="1" si="41"/>
        <v>8387336.1972265681</v>
      </c>
      <c r="P199">
        <f t="shared" ca="1" si="42"/>
        <v>6.7793172243464914E-2</v>
      </c>
    </row>
    <row r="200" spans="1:16">
      <c r="A200" s="83"/>
      <c r="B200" s="83"/>
      <c r="D200" s="115">
        <f t="shared" si="30"/>
        <v>0</v>
      </c>
      <c r="E200" s="115">
        <f t="shared" si="31"/>
        <v>0</v>
      </c>
      <c r="F200" s="26">
        <f t="shared" si="32"/>
        <v>0</v>
      </c>
      <c r="G200" s="26">
        <f t="shared" si="33"/>
        <v>0</v>
      </c>
      <c r="H200" s="26">
        <f t="shared" si="34"/>
        <v>0</v>
      </c>
      <c r="I200" s="26">
        <f t="shared" si="35"/>
        <v>0</v>
      </c>
      <c r="J200" s="26">
        <f t="shared" si="36"/>
        <v>0</v>
      </c>
      <c r="K200" s="26">
        <f t="shared" ca="1" si="37"/>
        <v>-6.7793172243464914E-2</v>
      </c>
      <c r="L200" s="26">
        <f t="shared" ca="1" si="38"/>
        <v>4.5959142028321014E-3</v>
      </c>
      <c r="M200" s="26">
        <f t="shared" ca="1" si="39"/>
        <v>191856033.10797638</v>
      </c>
      <c r="N200" s="26">
        <f t="shared" ca="1" si="40"/>
        <v>37094366.713211671</v>
      </c>
      <c r="O200" s="26">
        <f t="shared" ca="1" si="41"/>
        <v>8387336.1972265681</v>
      </c>
      <c r="P200">
        <f t="shared" ca="1" si="42"/>
        <v>6.7793172243464914E-2</v>
      </c>
    </row>
    <row r="201" spans="1:16">
      <c r="A201" s="83"/>
      <c r="B201" s="83"/>
      <c r="D201" s="115">
        <f t="shared" si="30"/>
        <v>0</v>
      </c>
      <c r="E201" s="115">
        <f t="shared" si="31"/>
        <v>0</v>
      </c>
      <c r="F201" s="26">
        <f t="shared" si="32"/>
        <v>0</v>
      </c>
      <c r="G201" s="26">
        <f t="shared" si="33"/>
        <v>0</v>
      </c>
      <c r="H201" s="26">
        <f t="shared" si="34"/>
        <v>0</v>
      </c>
      <c r="I201" s="26">
        <f t="shared" si="35"/>
        <v>0</v>
      </c>
      <c r="J201" s="26">
        <f t="shared" si="36"/>
        <v>0</v>
      </c>
      <c r="K201" s="26">
        <f t="shared" ca="1" si="37"/>
        <v>-6.7793172243464914E-2</v>
      </c>
      <c r="L201" s="26">
        <f t="shared" ca="1" si="38"/>
        <v>4.5959142028321014E-3</v>
      </c>
      <c r="M201" s="26">
        <f t="shared" ca="1" si="39"/>
        <v>191856033.10797638</v>
      </c>
      <c r="N201" s="26">
        <f t="shared" ca="1" si="40"/>
        <v>37094366.713211671</v>
      </c>
      <c r="O201" s="26">
        <f t="shared" ca="1" si="41"/>
        <v>8387336.1972265681</v>
      </c>
      <c r="P201">
        <f t="shared" ca="1" si="42"/>
        <v>6.7793172243464914E-2</v>
      </c>
    </row>
    <row r="202" spans="1:16">
      <c r="A202" s="83"/>
      <c r="B202" s="83"/>
      <c r="D202" s="115">
        <f t="shared" si="30"/>
        <v>0</v>
      </c>
      <c r="E202" s="115">
        <f t="shared" si="31"/>
        <v>0</v>
      </c>
      <c r="F202" s="26">
        <f t="shared" si="32"/>
        <v>0</v>
      </c>
      <c r="G202" s="26">
        <f t="shared" si="33"/>
        <v>0</v>
      </c>
      <c r="H202" s="26">
        <f t="shared" si="34"/>
        <v>0</v>
      </c>
      <c r="I202" s="26">
        <f t="shared" si="35"/>
        <v>0</v>
      </c>
      <c r="J202" s="26">
        <f t="shared" si="36"/>
        <v>0</v>
      </c>
      <c r="K202" s="26">
        <f t="shared" ca="1" si="37"/>
        <v>-6.7793172243464914E-2</v>
      </c>
      <c r="L202" s="26">
        <f t="shared" ca="1" si="38"/>
        <v>4.5959142028321014E-3</v>
      </c>
      <c r="M202" s="26">
        <f t="shared" ca="1" si="39"/>
        <v>191856033.10797638</v>
      </c>
      <c r="N202" s="26">
        <f t="shared" ca="1" si="40"/>
        <v>37094366.713211671</v>
      </c>
      <c r="O202" s="26">
        <f t="shared" ca="1" si="41"/>
        <v>8387336.1972265681</v>
      </c>
      <c r="P202">
        <f t="shared" ca="1" si="42"/>
        <v>6.7793172243464914E-2</v>
      </c>
    </row>
    <row r="203" spans="1:16">
      <c r="A203" s="83"/>
      <c r="B203" s="83"/>
      <c r="D203" s="115">
        <f t="shared" si="30"/>
        <v>0</v>
      </c>
      <c r="E203" s="115">
        <f t="shared" si="31"/>
        <v>0</v>
      </c>
      <c r="F203" s="26">
        <f t="shared" si="32"/>
        <v>0</v>
      </c>
      <c r="G203" s="26">
        <f t="shared" si="33"/>
        <v>0</v>
      </c>
      <c r="H203" s="26">
        <f t="shared" si="34"/>
        <v>0</v>
      </c>
      <c r="I203" s="26">
        <f t="shared" si="35"/>
        <v>0</v>
      </c>
      <c r="J203" s="26">
        <f t="shared" si="36"/>
        <v>0</v>
      </c>
      <c r="K203" s="26">
        <f t="shared" ca="1" si="37"/>
        <v>-6.7793172243464914E-2</v>
      </c>
      <c r="L203" s="26">
        <f t="shared" ca="1" si="38"/>
        <v>4.5959142028321014E-3</v>
      </c>
      <c r="M203" s="26">
        <f t="shared" ca="1" si="39"/>
        <v>191856033.10797638</v>
      </c>
      <c r="N203" s="26">
        <f t="shared" ca="1" si="40"/>
        <v>37094366.713211671</v>
      </c>
      <c r="O203" s="26">
        <f t="shared" ca="1" si="41"/>
        <v>8387336.1972265681</v>
      </c>
      <c r="P203">
        <f t="shared" ca="1" si="42"/>
        <v>6.7793172243464914E-2</v>
      </c>
    </row>
    <row r="204" spans="1:16">
      <c r="A204" s="83"/>
      <c r="B204" s="83"/>
      <c r="D204" s="115">
        <f t="shared" si="30"/>
        <v>0</v>
      </c>
      <c r="E204" s="115">
        <f t="shared" si="31"/>
        <v>0</v>
      </c>
      <c r="F204" s="26">
        <f t="shared" si="32"/>
        <v>0</v>
      </c>
      <c r="G204" s="26">
        <f t="shared" si="33"/>
        <v>0</v>
      </c>
      <c r="H204" s="26">
        <f t="shared" si="34"/>
        <v>0</v>
      </c>
      <c r="I204" s="26">
        <f t="shared" si="35"/>
        <v>0</v>
      </c>
      <c r="J204" s="26">
        <f t="shared" si="36"/>
        <v>0</v>
      </c>
      <c r="K204" s="26">
        <f t="shared" ca="1" si="37"/>
        <v>-6.7793172243464914E-2</v>
      </c>
      <c r="L204" s="26">
        <f t="shared" ca="1" si="38"/>
        <v>4.5959142028321014E-3</v>
      </c>
      <c r="M204" s="26">
        <f t="shared" ca="1" si="39"/>
        <v>191856033.10797638</v>
      </c>
      <c r="N204" s="26">
        <f t="shared" ca="1" si="40"/>
        <v>37094366.713211671</v>
      </c>
      <c r="O204" s="26">
        <f t="shared" ca="1" si="41"/>
        <v>8387336.1972265681</v>
      </c>
      <c r="P204">
        <f t="shared" ca="1" si="42"/>
        <v>6.7793172243464914E-2</v>
      </c>
    </row>
    <row r="205" spans="1:16">
      <c r="A205" s="83"/>
      <c r="B205" s="83"/>
      <c r="D205" s="115">
        <f t="shared" si="30"/>
        <v>0</v>
      </c>
      <c r="E205" s="115">
        <f t="shared" si="31"/>
        <v>0</v>
      </c>
      <c r="F205" s="26">
        <f t="shared" si="32"/>
        <v>0</v>
      </c>
      <c r="G205" s="26">
        <f t="shared" si="33"/>
        <v>0</v>
      </c>
      <c r="H205" s="26">
        <f t="shared" si="34"/>
        <v>0</v>
      </c>
      <c r="I205" s="26">
        <f t="shared" si="35"/>
        <v>0</v>
      </c>
      <c r="J205" s="26">
        <f t="shared" si="36"/>
        <v>0</v>
      </c>
      <c r="K205" s="26">
        <f t="shared" ca="1" si="37"/>
        <v>-6.7793172243464914E-2</v>
      </c>
      <c r="L205" s="26">
        <f t="shared" ca="1" si="38"/>
        <v>4.5959142028321014E-3</v>
      </c>
      <c r="M205" s="26">
        <f t="shared" ca="1" si="39"/>
        <v>191856033.10797638</v>
      </c>
      <c r="N205" s="26">
        <f t="shared" ca="1" si="40"/>
        <v>37094366.713211671</v>
      </c>
      <c r="O205" s="26">
        <f t="shared" ca="1" si="41"/>
        <v>8387336.1972265681</v>
      </c>
      <c r="P205">
        <f t="shared" ca="1" si="42"/>
        <v>6.7793172243464914E-2</v>
      </c>
    </row>
    <row r="206" spans="1:16">
      <c r="A206" s="83"/>
      <c r="B206" s="83"/>
      <c r="D206" s="115">
        <f t="shared" si="30"/>
        <v>0</v>
      </c>
      <c r="E206" s="115">
        <f t="shared" si="31"/>
        <v>0</v>
      </c>
      <c r="F206" s="26">
        <f t="shared" si="32"/>
        <v>0</v>
      </c>
      <c r="G206" s="26">
        <f t="shared" si="33"/>
        <v>0</v>
      </c>
      <c r="H206" s="26">
        <f t="shared" si="34"/>
        <v>0</v>
      </c>
      <c r="I206" s="26">
        <f t="shared" si="35"/>
        <v>0</v>
      </c>
      <c r="J206" s="26">
        <f t="shared" si="36"/>
        <v>0</v>
      </c>
      <c r="K206" s="26">
        <f t="shared" ca="1" si="37"/>
        <v>-6.7793172243464914E-2</v>
      </c>
      <c r="L206" s="26">
        <f t="shared" ca="1" si="38"/>
        <v>4.5959142028321014E-3</v>
      </c>
      <c r="M206" s="26">
        <f t="shared" ca="1" si="39"/>
        <v>191856033.10797638</v>
      </c>
      <c r="N206" s="26">
        <f t="shared" ca="1" si="40"/>
        <v>37094366.713211671</v>
      </c>
      <c r="O206" s="26">
        <f t="shared" ca="1" si="41"/>
        <v>8387336.1972265681</v>
      </c>
      <c r="P206">
        <f t="shared" ca="1" si="42"/>
        <v>6.7793172243464914E-2</v>
      </c>
    </row>
    <row r="207" spans="1:16">
      <c r="A207" s="83"/>
      <c r="B207" s="83"/>
      <c r="D207" s="115">
        <f t="shared" si="30"/>
        <v>0</v>
      </c>
      <c r="E207" s="115">
        <f t="shared" si="31"/>
        <v>0</v>
      </c>
      <c r="F207" s="26">
        <f t="shared" si="32"/>
        <v>0</v>
      </c>
      <c r="G207" s="26">
        <f t="shared" si="33"/>
        <v>0</v>
      </c>
      <c r="H207" s="26">
        <f t="shared" si="34"/>
        <v>0</v>
      </c>
      <c r="I207" s="26">
        <f t="shared" si="35"/>
        <v>0</v>
      </c>
      <c r="J207" s="26">
        <f t="shared" si="36"/>
        <v>0</v>
      </c>
      <c r="K207" s="26">
        <f t="shared" ca="1" si="37"/>
        <v>-6.7793172243464914E-2</v>
      </c>
      <c r="L207" s="26">
        <f t="shared" ca="1" si="38"/>
        <v>4.5959142028321014E-3</v>
      </c>
      <c r="M207" s="26">
        <f t="shared" ca="1" si="39"/>
        <v>191856033.10797638</v>
      </c>
      <c r="N207" s="26">
        <f t="shared" ca="1" si="40"/>
        <v>37094366.713211671</v>
      </c>
      <c r="O207" s="26">
        <f t="shared" ca="1" si="41"/>
        <v>8387336.1972265681</v>
      </c>
      <c r="P207">
        <f t="shared" ca="1" si="42"/>
        <v>6.7793172243464914E-2</v>
      </c>
    </row>
    <row r="208" spans="1:16">
      <c r="A208" s="83"/>
      <c r="B208" s="83"/>
      <c r="D208" s="115">
        <f t="shared" si="30"/>
        <v>0</v>
      </c>
      <c r="E208" s="115">
        <f t="shared" si="31"/>
        <v>0</v>
      </c>
      <c r="F208" s="26">
        <f t="shared" si="32"/>
        <v>0</v>
      </c>
      <c r="G208" s="26">
        <f t="shared" si="33"/>
        <v>0</v>
      </c>
      <c r="H208" s="26">
        <f t="shared" si="34"/>
        <v>0</v>
      </c>
      <c r="I208" s="26">
        <f t="shared" si="35"/>
        <v>0</v>
      </c>
      <c r="J208" s="26">
        <f t="shared" si="36"/>
        <v>0</v>
      </c>
      <c r="K208" s="26">
        <f t="shared" ca="1" si="37"/>
        <v>-6.7793172243464914E-2</v>
      </c>
      <c r="L208" s="26">
        <f t="shared" ca="1" si="38"/>
        <v>4.5959142028321014E-3</v>
      </c>
      <c r="M208" s="26">
        <f t="shared" ca="1" si="39"/>
        <v>191856033.10797638</v>
      </c>
      <c r="N208" s="26">
        <f t="shared" ca="1" si="40"/>
        <v>37094366.713211671</v>
      </c>
      <c r="O208" s="26">
        <f t="shared" ca="1" si="41"/>
        <v>8387336.1972265681</v>
      </c>
      <c r="P208">
        <f t="shared" ca="1" si="42"/>
        <v>6.7793172243464914E-2</v>
      </c>
    </row>
    <row r="209" spans="1:16">
      <c r="A209" s="83"/>
      <c r="B209" s="83"/>
      <c r="D209" s="115">
        <f t="shared" si="30"/>
        <v>0</v>
      </c>
      <c r="E209" s="115">
        <f t="shared" si="31"/>
        <v>0</v>
      </c>
      <c r="F209" s="26">
        <f t="shared" si="32"/>
        <v>0</v>
      </c>
      <c r="G209" s="26">
        <f t="shared" si="33"/>
        <v>0</v>
      </c>
      <c r="H209" s="26">
        <f t="shared" si="34"/>
        <v>0</v>
      </c>
      <c r="I209" s="26">
        <f t="shared" si="35"/>
        <v>0</v>
      </c>
      <c r="J209" s="26">
        <f t="shared" si="36"/>
        <v>0</v>
      </c>
      <c r="K209" s="26">
        <f t="shared" ca="1" si="37"/>
        <v>-6.7793172243464914E-2</v>
      </c>
      <c r="L209" s="26">
        <f t="shared" ca="1" si="38"/>
        <v>4.5959142028321014E-3</v>
      </c>
      <c r="M209" s="26">
        <f t="shared" ca="1" si="39"/>
        <v>191856033.10797638</v>
      </c>
      <c r="N209" s="26">
        <f t="shared" ca="1" si="40"/>
        <v>37094366.713211671</v>
      </c>
      <c r="O209" s="26">
        <f t="shared" ca="1" si="41"/>
        <v>8387336.1972265681</v>
      </c>
      <c r="P209">
        <f t="shared" ca="1" si="42"/>
        <v>6.7793172243464914E-2</v>
      </c>
    </row>
    <row r="210" spans="1:16">
      <c r="A210" s="83"/>
      <c r="B210" s="83"/>
      <c r="D210" s="115">
        <f t="shared" ref="D210:D243" si="43">A210/A$18</f>
        <v>0</v>
      </c>
      <c r="E210" s="115">
        <f t="shared" ref="E210:E243" si="44">B210/B$18</f>
        <v>0</v>
      </c>
      <c r="F210" s="26">
        <f t="shared" ref="F210:F243" si="45">D210*D210</f>
        <v>0</v>
      </c>
      <c r="G210" s="26">
        <f t="shared" ref="G210:G243" si="46">D210*F210</f>
        <v>0</v>
      </c>
      <c r="H210" s="26">
        <f t="shared" ref="H210:H243" si="47">F210*F210</f>
        <v>0</v>
      </c>
      <c r="I210" s="26">
        <f t="shared" ref="I210:I243" si="48">E210*D210</f>
        <v>0</v>
      </c>
      <c r="J210" s="26">
        <f t="shared" ref="J210:J243" si="49">I210*D210</f>
        <v>0</v>
      </c>
      <c r="K210" s="26">
        <f t="shared" ref="K210:K243" ca="1" si="50">+E$4+E$5*D210+E$6*D210^2</f>
        <v>-6.7793172243464914E-2</v>
      </c>
      <c r="L210" s="26">
        <f t="shared" ref="L210:L243" ca="1" si="51">+(K210-E210)^2</f>
        <v>4.5959142028321014E-3</v>
      </c>
      <c r="M210" s="26">
        <f t="shared" ref="M210:M243" ca="1" si="52">(M$1-M$2*D210+M$3*F210)^2</f>
        <v>191856033.10797638</v>
      </c>
      <c r="N210" s="26">
        <f t="shared" ref="N210:N243" ca="1" si="53">(-M$2+M$4*D210-M$5*F210)^2</f>
        <v>37094366.713211671</v>
      </c>
      <c r="O210" s="26">
        <f t="shared" ref="O210:O243" ca="1" si="54">+(M$3-D210*M$5+F210*M$6)^2</f>
        <v>8387336.1972265681</v>
      </c>
      <c r="P210">
        <f t="shared" ref="P210:P243" ca="1" si="55">+E210-K210</f>
        <v>6.7793172243464914E-2</v>
      </c>
    </row>
    <row r="211" spans="1:16">
      <c r="A211" s="83"/>
      <c r="B211" s="83"/>
      <c r="D211" s="115">
        <f t="shared" si="43"/>
        <v>0</v>
      </c>
      <c r="E211" s="115">
        <f t="shared" si="44"/>
        <v>0</v>
      </c>
      <c r="F211" s="26">
        <f t="shared" si="45"/>
        <v>0</v>
      </c>
      <c r="G211" s="26">
        <f t="shared" si="46"/>
        <v>0</v>
      </c>
      <c r="H211" s="26">
        <f t="shared" si="47"/>
        <v>0</v>
      </c>
      <c r="I211" s="26">
        <f t="shared" si="48"/>
        <v>0</v>
      </c>
      <c r="J211" s="26">
        <f t="shared" si="49"/>
        <v>0</v>
      </c>
      <c r="K211" s="26">
        <f t="shared" ca="1" si="50"/>
        <v>-6.7793172243464914E-2</v>
      </c>
      <c r="L211" s="26">
        <f t="shared" ca="1" si="51"/>
        <v>4.5959142028321014E-3</v>
      </c>
      <c r="M211" s="26">
        <f t="shared" ca="1" si="52"/>
        <v>191856033.10797638</v>
      </c>
      <c r="N211" s="26">
        <f t="shared" ca="1" si="53"/>
        <v>37094366.713211671</v>
      </c>
      <c r="O211" s="26">
        <f t="shared" ca="1" si="54"/>
        <v>8387336.1972265681</v>
      </c>
      <c r="P211">
        <f t="shared" ca="1" si="55"/>
        <v>6.7793172243464914E-2</v>
      </c>
    </row>
    <row r="212" spans="1:16">
      <c r="A212" s="83"/>
      <c r="B212" s="83"/>
      <c r="D212" s="115">
        <f t="shared" si="43"/>
        <v>0</v>
      </c>
      <c r="E212" s="115">
        <f t="shared" si="44"/>
        <v>0</v>
      </c>
      <c r="F212" s="26">
        <f t="shared" si="45"/>
        <v>0</v>
      </c>
      <c r="G212" s="26">
        <f t="shared" si="46"/>
        <v>0</v>
      </c>
      <c r="H212" s="26">
        <f t="shared" si="47"/>
        <v>0</v>
      </c>
      <c r="I212" s="26">
        <f t="shared" si="48"/>
        <v>0</v>
      </c>
      <c r="J212" s="26">
        <f t="shared" si="49"/>
        <v>0</v>
      </c>
      <c r="K212" s="26">
        <f t="shared" ca="1" si="50"/>
        <v>-6.7793172243464914E-2</v>
      </c>
      <c r="L212" s="26">
        <f t="shared" ca="1" si="51"/>
        <v>4.5959142028321014E-3</v>
      </c>
      <c r="M212" s="26">
        <f t="shared" ca="1" si="52"/>
        <v>191856033.10797638</v>
      </c>
      <c r="N212" s="26">
        <f t="shared" ca="1" si="53"/>
        <v>37094366.713211671</v>
      </c>
      <c r="O212" s="26">
        <f t="shared" ca="1" si="54"/>
        <v>8387336.1972265681</v>
      </c>
      <c r="P212">
        <f t="shared" ca="1" si="55"/>
        <v>6.7793172243464914E-2</v>
      </c>
    </row>
    <row r="213" spans="1:16">
      <c r="A213" s="83"/>
      <c r="B213" s="83"/>
      <c r="D213" s="115">
        <f t="shared" si="43"/>
        <v>0</v>
      </c>
      <c r="E213" s="115">
        <f t="shared" si="44"/>
        <v>0</v>
      </c>
      <c r="F213" s="26">
        <f t="shared" si="45"/>
        <v>0</v>
      </c>
      <c r="G213" s="26">
        <f t="shared" si="46"/>
        <v>0</v>
      </c>
      <c r="H213" s="26">
        <f t="shared" si="47"/>
        <v>0</v>
      </c>
      <c r="I213" s="26">
        <f t="shared" si="48"/>
        <v>0</v>
      </c>
      <c r="J213" s="26">
        <f t="shared" si="49"/>
        <v>0</v>
      </c>
      <c r="K213" s="26">
        <f t="shared" ca="1" si="50"/>
        <v>-6.7793172243464914E-2</v>
      </c>
      <c r="L213" s="26">
        <f t="shared" ca="1" si="51"/>
        <v>4.5959142028321014E-3</v>
      </c>
      <c r="M213" s="26">
        <f t="shared" ca="1" si="52"/>
        <v>191856033.10797638</v>
      </c>
      <c r="N213" s="26">
        <f t="shared" ca="1" si="53"/>
        <v>37094366.713211671</v>
      </c>
      <c r="O213" s="26">
        <f t="shared" ca="1" si="54"/>
        <v>8387336.1972265681</v>
      </c>
      <c r="P213">
        <f t="shared" ca="1" si="55"/>
        <v>6.7793172243464914E-2</v>
      </c>
    </row>
    <row r="214" spans="1:16">
      <c r="D214" s="115">
        <f t="shared" si="43"/>
        <v>0</v>
      </c>
      <c r="E214" s="115">
        <f t="shared" si="44"/>
        <v>0</v>
      </c>
      <c r="F214" s="26">
        <f t="shared" si="45"/>
        <v>0</v>
      </c>
      <c r="G214" s="26">
        <f t="shared" si="46"/>
        <v>0</v>
      </c>
      <c r="H214" s="26">
        <f t="shared" si="47"/>
        <v>0</v>
      </c>
      <c r="I214" s="26">
        <f t="shared" si="48"/>
        <v>0</v>
      </c>
      <c r="J214" s="26">
        <f t="shared" si="49"/>
        <v>0</v>
      </c>
      <c r="K214" s="26">
        <f t="shared" ca="1" si="50"/>
        <v>-6.7793172243464914E-2</v>
      </c>
      <c r="L214" s="26">
        <f t="shared" ca="1" si="51"/>
        <v>4.5959142028321014E-3</v>
      </c>
      <c r="M214" s="26">
        <f t="shared" ca="1" si="52"/>
        <v>191856033.10797638</v>
      </c>
      <c r="N214" s="26">
        <f t="shared" ca="1" si="53"/>
        <v>37094366.713211671</v>
      </c>
      <c r="O214" s="26">
        <f t="shared" ca="1" si="54"/>
        <v>8387336.1972265681</v>
      </c>
      <c r="P214">
        <f t="shared" ca="1" si="55"/>
        <v>6.7793172243464914E-2</v>
      </c>
    </row>
    <row r="215" spans="1:16">
      <c r="D215" s="115">
        <f t="shared" si="43"/>
        <v>0</v>
      </c>
      <c r="E215" s="115">
        <f t="shared" si="44"/>
        <v>0</v>
      </c>
      <c r="F215" s="26">
        <f t="shared" si="45"/>
        <v>0</v>
      </c>
      <c r="G215" s="26">
        <f t="shared" si="46"/>
        <v>0</v>
      </c>
      <c r="H215" s="26">
        <f t="shared" si="47"/>
        <v>0</v>
      </c>
      <c r="I215" s="26">
        <f t="shared" si="48"/>
        <v>0</v>
      </c>
      <c r="J215" s="26">
        <f t="shared" si="49"/>
        <v>0</v>
      </c>
      <c r="K215" s="26">
        <f t="shared" ca="1" si="50"/>
        <v>-6.7793172243464914E-2</v>
      </c>
      <c r="L215" s="26">
        <f t="shared" ca="1" si="51"/>
        <v>4.5959142028321014E-3</v>
      </c>
      <c r="M215" s="26">
        <f t="shared" ca="1" si="52"/>
        <v>191856033.10797638</v>
      </c>
      <c r="N215" s="26">
        <f t="shared" ca="1" si="53"/>
        <v>37094366.713211671</v>
      </c>
      <c r="O215" s="26">
        <f t="shared" ca="1" si="54"/>
        <v>8387336.1972265681</v>
      </c>
      <c r="P215">
        <f t="shared" ca="1" si="55"/>
        <v>6.7793172243464914E-2</v>
      </c>
    </row>
    <row r="216" spans="1:16">
      <c r="D216" s="115">
        <f t="shared" si="43"/>
        <v>0</v>
      </c>
      <c r="E216" s="115">
        <f t="shared" si="44"/>
        <v>0</v>
      </c>
      <c r="F216" s="26">
        <f t="shared" si="45"/>
        <v>0</v>
      </c>
      <c r="G216" s="26">
        <f t="shared" si="46"/>
        <v>0</v>
      </c>
      <c r="H216" s="26">
        <f t="shared" si="47"/>
        <v>0</v>
      </c>
      <c r="I216" s="26">
        <f t="shared" si="48"/>
        <v>0</v>
      </c>
      <c r="J216" s="26">
        <f t="shared" si="49"/>
        <v>0</v>
      </c>
      <c r="K216" s="26">
        <f t="shared" ca="1" si="50"/>
        <v>-6.7793172243464914E-2</v>
      </c>
      <c r="L216" s="26">
        <f t="shared" ca="1" si="51"/>
        <v>4.5959142028321014E-3</v>
      </c>
      <c r="M216" s="26">
        <f t="shared" ca="1" si="52"/>
        <v>191856033.10797638</v>
      </c>
      <c r="N216" s="26">
        <f t="shared" ca="1" si="53"/>
        <v>37094366.713211671</v>
      </c>
      <c r="O216" s="26">
        <f t="shared" ca="1" si="54"/>
        <v>8387336.1972265681</v>
      </c>
      <c r="P216">
        <f t="shared" ca="1" si="55"/>
        <v>6.7793172243464914E-2</v>
      </c>
    </row>
    <row r="217" spans="1:16">
      <c r="D217" s="115">
        <f t="shared" si="43"/>
        <v>0</v>
      </c>
      <c r="E217" s="115">
        <f t="shared" si="44"/>
        <v>0</v>
      </c>
      <c r="F217" s="26">
        <f t="shared" si="45"/>
        <v>0</v>
      </c>
      <c r="G217" s="26">
        <f t="shared" si="46"/>
        <v>0</v>
      </c>
      <c r="H217" s="26">
        <f t="shared" si="47"/>
        <v>0</v>
      </c>
      <c r="I217" s="26">
        <f t="shared" si="48"/>
        <v>0</v>
      </c>
      <c r="J217" s="26">
        <f t="shared" si="49"/>
        <v>0</v>
      </c>
      <c r="K217" s="26">
        <f t="shared" ca="1" si="50"/>
        <v>-6.7793172243464914E-2</v>
      </c>
      <c r="L217" s="26">
        <f t="shared" ca="1" si="51"/>
        <v>4.5959142028321014E-3</v>
      </c>
      <c r="M217" s="26">
        <f t="shared" ca="1" si="52"/>
        <v>191856033.10797638</v>
      </c>
      <c r="N217" s="26">
        <f t="shared" ca="1" si="53"/>
        <v>37094366.713211671</v>
      </c>
      <c r="O217" s="26">
        <f t="shared" ca="1" si="54"/>
        <v>8387336.1972265681</v>
      </c>
      <c r="P217">
        <f t="shared" ca="1" si="55"/>
        <v>6.7793172243464914E-2</v>
      </c>
    </row>
    <row r="218" spans="1:16">
      <c r="D218" s="115">
        <f t="shared" si="43"/>
        <v>0</v>
      </c>
      <c r="E218" s="115">
        <f t="shared" si="44"/>
        <v>0</v>
      </c>
      <c r="F218" s="26">
        <f t="shared" si="45"/>
        <v>0</v>
      </c>
      <c r="G218" s="26">
        <f t="shared" si="46"/>
        <v>0</v>
      </c>
      <c r="H218" s="26">
        <f t="shared" si="47"/>
        <v>0</v>
      </c>
      <c r="I218" s="26">
        <f t="shared" si="48"/>
        <v>0</v>
      </c>
      <c r="J218" s="26">
        <f t="shared" si="49"/>
        <v>0</v>
      </c>
      <c r="K218" s="26">
        <f t="shared" ca="1" si="50"/>
        <v>-6.7793172243464914E-2</v>
      </c>
      <c r="L218" s="26">
        <f t="shared" ca="1" si="51"/>
        <v>4.5959142028321014E-3</v>
      </c>
      <c r="M218" s="26">
        <f t="shared" ca="1" si="52"/>
        <v>191856033.10797638</v>
      </c>
      <c r="N218" s="26">
        <f t="shared" ca="1" si="53"/>
        <v>37094366.713211671</v>
      </c>
      <c r="O218" s="26">
        <f t="shared" ca="1" si="54"/>
        <v>8387336.1972265681</v>
      </c>
      <c r="P218">
        <f t="shared" ca="1" si="55"/>
        <v>6.7793172243464914E-2</v>
      </c>
    </row>
    <row r="219" spans="1:16">
      <c r="D219" s="115">
        <f t="shared" si="43"/>
        <v>0</v>
      </c>
      <c r="E219" s="115">
        <f t="shared" si="44"/>
        <v>0</v>
      </c>
      <c r="F219" s="26">
        <f t="shared" si="45"/>
        <v>0</v>
      </c>
      <c r="G219" s="26">
        <f t="shared" si="46"/>
        <v>0</v>
      </c>
      <c r="H219" s="26">
        <f t="shared" si="47"/>
        <v>0</v>
      </c>
      <c r="I219" s="26">
        <f t="shared" si="48"/>
        <v>0</v>
      </c>
      <c r="J219" s="26">
        <f t="shared" si="49"/>
        <v>0</v>
      </c>
      <c r="K219" s="26">
        <f t="shared" ca="1" si="50"/>
        <v>-6.7793172243464914E-2</v>
      </c>
      <c r="L219" s="26">
        <f t="shared" ca="1" si="51"/>
        <v>4.5959142028321014E-3</v>
      </c>
      <c r="M219" s="26">
        <f t="shared" ca="1" si="52"/>
        <v>191856033.10797638</v>
      </c>
      <c r="N219" s="26">
        <f t="shared" ca="1" si="53"/>
        <v>37094366.713211671</v>
      </c>
      <c r="O219" s="26">
        <f t="shared" ca="1" si="54"/>
        <v>8387336.1972265681</v>
      </c>
      <c r="P219">
        <f t="shared" ca="1" si="55"/>
        <v>6.7793172243464914E-2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-6.7793172243464914E-2</v>
      </c>
      <c r="L220" s="26">
        <f t="shared" ca="1" si="51"/>
        <v>4.5959142028321014E-3</v>
      </c>
      <c r="M220" s="26">
        <f t="shared" ca="1" si="52"/>
        <v>191856033.10797638</v>
      </c>
      <c r="N220" s="26">
        <f t="shared" ca="1" si="53"/>
        <v>37094366.713211671</v>
      </c>
      <c r="O220" s="26">
        <f t="shared" ca="1" si="54"/>
        <v>8387336.1972265681</v>
      </c>
      <c r="P220">
        <f t="shared" ca="1" si="55"/>
        <v>6.7793172243464914E-2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-6.7793172243464914E-2</v>
      </c>
      <c r="L221" s="26">
        <f t="shared" ca="1" si="51"/>
        <v>4.5959142028321014E-3</v>
      </c>
      <c r="M221" s="26">
        <f t="shared" ca="1" si="52"/>
        <v>191856033.10797638</v>
      </c>
      <c r="N221" s="26">
        <f t="shared" ca="1" si="53"/>
        <v>37094366.713211671</v>
      </c>
      <c r="O221" s="26">
        <f t="shared" ca="1" si="54"/>
        <v>8387336.1972265681</v>
      </c>
      <c r="P221">
        <f t="shared" ca="1" si="55"/>
        <v>6.7793172243464914E-2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-6.7793172243464914E-2</v>
      </c>
      <c r="L222" s="26">
        <f t="shared" ca="1" si="51"/>
        <v>4.5959142028321014E-3</v>
      </c>
      <c r="M222" s="26">
        <f t="shared" ca="1" si="52"/>
        <v>191856033.10797638</v>
      </c>
      <c r="N222" s="26">
        <f t="shared" ca="1" si="53"/>
        <v>37094366.713211671</v>
      </c>
      <c r="O222" s="26">
        <f t="shared" ca="1" si="54"/>
        <v>8387336.1972265681</v>
      </c>
      <c r="P222">
        <f t="shared" ca="1" si="55"/>
        <v>6.7793172243464914E-2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-6.7793172243464914E-2</v>
      </c>
      <c r="L223" s="26">
        <f t="shared" ca="1" si="51"/>
        <v>4.5959142028321014E-3</v>
      </c>
      <c r="M223" s="26">
        <f t="shared" ca="1" si="52"/>
        <v>191856033.10797638</v>
      </c>
      <c r="N223" s="26">
        <f t="shared" ca="1" si="53"/>
        <v>37094366.713211671</v>
      </c>
      <c r="O223" s="26">
        <f t="shared" ca="1" si="54"/>
        <v>8387336.1972265681</v>
      </c>
      <c r="P223">
        <f t="shared" ca="1" si="55"/>
        <v>6.7793172243464914E-2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-6.7793172243464914E-2</v>
      </c>
      <c r="L224" s="26">
        <f t="shared" ca="1" si="51"/>
        <v>4.5959142028321014E-3</v>
      </c>
      <c r="M224" s="26">
        <f t="shared" ca="1" si="52"/>
        <v>191856033.10797638</v>
      </c>
      <c r="N224" s="26">
        <f t="shared" ca="1" si="53"/>
        <v>37094366.713211671</v>
      </c>
      <c r="O224" s="26">
        <f t="shared" ca="1" si="54"/>
        <v>8387336.1972265681</v>
      </c>
      <c r="P224">
        <f t="shared" ca="1" si="55"/>
        <v>6.7793172243464914E-2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-6.7793172243464914E-2</v>
      </c>
      <c r="L225" s="26">
        <f t="shared" ca="1" si="51"/>
        <v>4.5959142028321014E-3</v>
      </c>
      <c r="M225" s="26">
        <f t="shared" ca="1" si="52"/>
        <v>191856033.10797638</v>
      </c>
      <c r="N225" s="26">
        <f t="shared" ca="1" si="53"/>
        <v>37094366.713211671</v>
      </c>
      <c r="O225" s="26">
        <f t="shared" ca="1" si="54"/>
        <v>8387336.1972265681</v>
      </c>
      <c r="P225">
        <f t="shared" ca="1" si="55"/>
        <v>6.7793172243464914E-2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-6.7793172243464914E-2</v>
      </c>
      <c r="L226" s="26">
        <f t="shared" ca="1" si="51"/>
        <v>4.5959142028321014E-3</v>
      </c>
      <c r="M226" s="26">
        <f t="shared" ca="1" si="52"/>
        <v>191856033.10797638</v>
      </c>
      <c r="N226" s="26">
        <f t="shared" ca="1" si="53"/>
        <v>37094366.713211671</v>
      </c>
      <c r="O226" s="26">
        <f t="shared" ca="1" si="54"/>
        <v>8387336.1972265681</v>
      </c>
      <c r="P226">
        <f t="shared" ca="1" si="55"/>
        <v>6.7793172243464914E-2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-6.7793172243464914E-2</v>
      </c>
      <c r="L227" s="26">
        <f t="shared" ca="1" si="51"/>
        <v>4.5959142028321014E-3</v>
      </c>
      <c r="M227" s="26">
        <f t="shared" ca="1" si="52"/>
        <v>191856033.10797638</v>
      </c>
      <c r="N227" s="26">
        <f t="shared" ca="1" si="53"/>
        <v>37094366.713211671</v>
      </c>
      <c r="O227" s="26">
        <f t="shared" ca="1" si="54"/>
        <v>8387336.1972265681</v>
      </c>
      <c r="P227">
        <f t="shared" ca="1" si="55"/>
        <v>6.7793172243464914E-2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-6.7793172243464914E-2</v>
      </c>
      <c r="L228" s="26">
        <f t="shared" ca="1" si="51"/>
        <v>4.5959142028321014E-3</v>
      </c>
      <c r="M228" s="26">
        <f t="shared" ca="1" si="52"/>
        <v>191856033.10797638</v>
      </c>
      <c r="N228" s="26">
        <f t="shared" ca="1" si="53"/>
        <v>37094366.713211671</v>
      </c>
      <c r="O228" s="26">
        <f t="shared" ca="1" si="54"/>
        <v>8387336.1972265681</v>
      </c>
      <c r="P228">
        <f t="shared" ca="1" si="55"/>
        <v>6.7793172243464914E-2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-6.7793172243464914E-2</v>
      </c>
      <c r="L229" s="26">
        <f t="shared" ca="1" si="51"/>
        <v>4.5959142028321014E-3</v>
      </c>
      <c r="M229" s="26">
        <f t="shared" ca="1" si="52"/>
        <v>191856033.10797638</v>
      </c>
      <c r="N229" s="26">
        <f t="shared" ca="1" si="53"/>
        <v>37094366.713211671</v>
      </c>
      <c r="O229" s="26">
        <f t="shared" ca="1" si="54"/>
        <v>8387336.1972265681</v>
      </c>
      <c r="P229">
        <f t="shared" ca="1" si="55"/>
        <v>6.7793172243464914E-2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-6.7793172243464914E-2</v>
      </c>
      <c r="L230" s="26">
        <f t="shared" ca="1" si="51"/>
        <v>4.5959142028321014E-3</v>
      </c>
      <c r="M230" s="26">
        <f t="shared" ca="1" si="52"/>
        <v>191856033.10797638</v>
      </c>
      <c r="N230" s="26">
        <f t="shared" ca="1" si="53"/>
        <v>37094366.713211671</v>
      </c>
      <c r="O230" s="26">
        <f t="shared" ca="1" si="54"/>
        <v>8387336.1972265681</v>
      </c>
      <c r="P230">
        <f t="shared" ca="1" si="55"/>
        <v>6.7793172243464914E-2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-6.7793172243464914E-2</v>
      </c>
      <c r="L231" s="26">
        <f t="shared" ca="1" si="51"/>
        <v>4.5959142028321014E-3</v>
      </c>
      <c r="M231" s="26">
        <f t="shared" ca="1" si="52"/>
        <v>191856033.10797638</v>
      </c>
      <c r="N231" s="26">
        <f t="shared" ca="1" si="53"/>
        <v>37094366.713211671</v>
      </c>
      <c r="O231" s="26">
        <f t="shared" ca="1" si="54"/>
        <v>8387336.1972265681</v>
      </c>
      <c r="P231">
        <f t="shared" ca="1" si="55"/>
        <v>6.7793172243464914E-2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-6.7793172243464914E-2</v>
      </c>
      <c r="L232" s="26">
        <f t="shared" ca="1" si="51"/>
        <v>4.5959142028321014E-3</v>
      </c>
      <c r="M232" s="26">
        <f t="shared" ca="1" si="52"/>
        <v>191856033.10797638</v>
      </c>
      <c r="N232" s="26">
        <f t="shared" ca="1" si="53"/>
        <v>37094366.713211671</v>
      </c>
      <c r="O232" s="26">
        <f t="shared" ca="1" si="54"/>
        <v>8387336.1972265681</v>
      </c>
      <c r="P232">
        <f t="shared" ca="1" si="55"/>
        <v>6.7793172243464914E-2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-6.7793172243464914E-2</v>
      </c>
      <c r="L233" s="26">
        <f t="shared" ca="1" si="51"/>
        <v>4.5959142028321014E-3</v>
      </c>
      <c r="M233" s="26">
        <f t="shared" ca="1" si="52"/>
        <v>191856033.10797638</v>
      </c>
      <c r="N233" s="26">
        <f t="shared" ca="1" si="53"/>
        <v>37094366.713211671</v>
      </c>
      <c r="O233" s="26">
        <f t="shared" ca="1" si="54"/>
        <v>8387336.1972265681</v>
      </c>
      <c r="P233">
        <f t="shared" ca="1" si="55"/>
        <v>6.7793172243464914E-2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-6.7793172243464914E-2</v>
      </c>
      <c r="L234" s="26">
        <f t="shared" ca="1" si="51"/>
        <v>4.5959142028321014E-3</v>
      </c>
      <c r="M234" s="26">
        <f t="shared" ca="1" si="52"/>
        <v>191856033.10797638</v>
      </c>
      <c r="N234" s="26">
        <f t="shared" ca="1" si="53"/>
        <v>37094366.713211671</v>
      </c>
      <c r="O234" s="26">
        <f t="shared" ca="1" si="54"/>
        <v>8387336.1972265681</v>
      </c>
      <c r="P234">
        <f t="shared" ca="1" si="55"/>
        <v>6.7793172243464914E-2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-6.7793172243464914E-2</v>
      </c>
      <c r="L235" s="26">
        <f t="shared" ca="1" si="51"/>
        <v>4.5959142028321014E-3</v>
      </c>
      <c r="M235" s="26">
        <f t="shared" ca="1" si="52"/>
        <v>191856033.10797638</v>
      </c>
      <c r="N235" s="26">
        <f t="shared" ca="1" si="53"/>
        <v>37094366.713211671</v>
      </c>
      <c r="O235" s="26">
        <f t="shared" ca="1" si="54"/>
        <v>8387336.1972265681</v>
      </c>
      <c r="P235">
        <f t="shared" ca="1" si="55"/>
        <v>6.7793172243464914E-2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-6.7793172243464914E-2</v>
      </c>
      <c r="L236" s="26">
        <f t="shared" ca="1" si="51"/>
        <v>4.5959142028321014E-3</v>
      </c>
      <c r="M236" s="26">
        <f t="shared" ca="1" si="52"/>
        <v>191856033.10797638</v>
      </c>
      <c r="N236" s="26">
        <f t="shared" ca="1" si="53"/>
        <v>37094366.713211671</v>
      </c>
      <c r="O236" s="26">
        <f t="shared" ca="1" si="54"/>
        <v>8387336.1972265681</v>
      </c>
      <c r="P236">
        <f t="shared" ca="1" si="55"/>
        <v>6.7793172243464914E-2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-6.7793172243464914E-2</v>
      </c>
      <c r="L237" s="26">
        <f t="shared" ca="1" si="51"/>
        <v>4.5959142028321014E-3</v>
      </c>
      <c r="M237" s="26">
        <f t="shared" ca="1" si="52"/>
        <v>191856033.10797638</v>
      </c>
      <c r="N237" s="26">
        <f t="shared" ca="1" si="53"/>
        <v>37094366.713211671</v>
      </c>
      <c r="O237" s="26">
        <f t="shared" ca="1" si="54"/>
        <v>8387336.1972265681</v>
      </c>
      <c r="P237">
        <f t="shared" ca="1" si="55"/>
        <v>6.7793172243464914E-2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-6.7793172243464914E-2</v>
      </c>
      <c r="L238" s="26">
        <f t="shared" ca="1" si="51"/>
        <v>4.5959142028321014E-3</v>
      </c>
      <c r="M238" s="26">
        <f t="shared" ca="1" si="52"/>
        <v>191856033.10797638</v>
      </c>
      <c r="N238" s="26">
        <f t="shared" ca="1" si="53"/>
        <v>37094366.713211671</v>
      </c>
      <c r="O238" s="26">
        <f t="shared" ca="1" si="54"/>
        <v>8387336.1972265681</v>
      </c>
      <c r="P238">
        <f t="shared" ca="1" si="55"/>
        <v>6.7793172243464914E-2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-6.7793172243464914E-2</v>
      </c>
      <c r="L239" s="26">
        <f t="shared" ca="1" si="51"/>
        <v>4.5959142028321014E-3</v>
      </c>
      <c r="M239" s="26">
        <f t="shared" ca="1" si="52"/>
        <v>191856033.10797638</v>
      </c>
      <c r="N239" s="26">
        <f t="shared" ca="1" si="53"/>
        <v>37094366.713211671</v>
      </c>
      <c r="O239" s="26">
        <f t="shared" ca="1" si="54"/>
        <v>8387336.1972265681</v>
      </c>
      <c r="P239">
        <f t="shared" ca="1" si="55"/>
        <v>6.7793172243464914E-2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-6.7793172243464914E-2</v>
      </c>
      <c r="L240" s="26">
        <f t="shared" ca="1" si="51"/>
        <v>4.5959142028321014E-3</v>
      </c>
      <c r="M240" s="26">
        <f t="shared" ca="1" si="52"/>
        <v>191856033.10797638</v>
      </c>
      <c r="N240" s="26">
        <f t="shared" ca="1" si="53"/>
        <v>37094366.713211671</v>
      </c>
      <c r="O240" s="26">
        <f t="shared" ca="1" si="54"/>
        <v>8387336.1972265681</v>
      </c>
      <c r="P240">
        <f t="shared" ca="1" si="55"/>
        <v>6.7793172243464914E-2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-6.7793172243464914E-2</v>
      </c>
      <c r="L241" s="26">
        <f t="shared" ca="1" si="51"/>
        <v>4.5959142028321014E-3</v>
      </c>
      <c r="M241" s="26">
        <f t="shared" ca="1" si="52"/>
        <v>191856033.10797638</v>
      </c>
      <c r="N241" s="26">
        <f t="shared" ca="1" si="53"/>
        <v>37094366.713211671</v>
      </c>
      <c r="O241" s="26">
        <f t="shared" ca="1" si="54"/>
        <v>8387336.1972265681</v>
      </c>
      <c r="P241">
        <f t="shared" ca="1" si="55"/>
        <v>6.7793172243464914E-2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-6.7793172243464914E-2</v>
      </c>
      <c r="L242" s="26">
        <f t="shared" ca="1" si="51"/>
        <v>4.5959142028321014E-3</v>
      </c>
      <c r="M242" s="26">
        <f t="shared" ca="1" si="52"/>
        <v>191856033.10797638</v>
      </c>
      <c r="N242" s="26">
        <f t="shared" ca="1" si="53"/>
        <v>37094366.713211671</v>
      </c>
      <c r="O242" s="26">
        <f t="shared" ca="1" si="54"/>
        <v>8387336.1972265681</v>
      </c>
      <c r="P242">
        <f t="shared" ca="1" si="55"/>
        <v>6.7793172243464914E-2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-6.7793172243464914E-2</v>
      </c>
      <c r="L243" s="26">
        <f t="shared" ca="1" si="51"/>
        <v>4.5959142028321014E-3</v>
      </c>
      <c r="M243" s="26">
        <f t="shared" ca="1" si="52"/>
        <v>191856033.10797638</v>
      </c>
      <c r="N243" s="26">
        <f t="shared" ca="1" si="53"/>
        <v>37094366.713211671</v>
      </c>
      <c r="O243" s="26">
        <f t="shared" ca="1" si="54"/>
        <v>8387336.1972265681</v>
      </c>
      <c r="P243">
        <f t="shared" ca="1" si="55"/>
        <v>6.7793172243464914E-2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29"/>
  <sheetViews>
    <sheetView workbookViewId="0">
      <selection sqref="A1:C229"/>
    </sheetView>
  </sheetViews>
  <sheetFormatPr defaultRowHeight="12.75"/>
  <sheetData>
    <row r="1" spans="1:3">
      <c r="A1" s="1">
        <v>-34550</v>
      </c>
      <c r="B1" s="1">
        <v>0.25544095000077505</v>
      </c>
      <c r="C1" s="1">
        <v>0.05</v>
      </c>
    </row>
    <row r="2" spans="1:3">
      <c r="A2" s="1">
        <v>-34333</v>
      </c>
      <c r="B2" s="1">
        <v>0.25256279699897277</v>
      </c>
      <c r="C2" s="1">
        <v>0.05</v>
      </c>
    </row>
    <row r="3" spans="1:3">
      <c r="A3" s="1">
        <v>-4005.5</v>
      </c>
      <c r="B3" s="1">
        <v>-1.0165050480281934E-4</v>
      </c>
      <c r="C3" s="1">
        <v>0.1</v>
      </c>
    </row>
    <row r="4" spans="1:3">
      <c r="A4" s="1">
        <v>0</v>
      </c>
      <c r="B4" s="1">
        <v>0</v>
      </c>
      <c r="C4" s="1">
        <v>0.1</v>
      </c>
    </row>
    <row r="5" spans="1:3">
      <c r="A5" s="1">
        <v>0</v>
      </c>
      <c r="B5" s="1">
        <v>5.9999999939464033E-4</v>
      </c>
      <c r="C5" s="1">
        <v>1</v>
      </c>
    </row>
    <row r="6" spans="1:3">
      <c r="A6" s="1">
        <v>0.5</v>
      </c>
      <c r="B6" s="1">
        <v>-1.0693044969229959E-3</v>
      </c>
      <c r="C6" s="1">
        <v>1</v>
      </c>
    </row>
    <row r="7" spans="1:3">
      <c r="A7" s="1">
        <v>3</v>
      </c>
      <c r="B7" s="1">
        <v>1.1884172999998555E-2</v>
      </c>
      <c r="C7" s="1">
        <v>1</v>
      </c>
    </row>
    <row r="8" spans="1:3">
      <c r="A8" s="1">
        <v>82</v>
      </c>
      <c r="B8" s="1">
        <v>-1.659379995544441E-4</v>
      </c>
      <c r="C8" s="1">
        <v>1</v>
      </c>
    </row>
    <row r="9" spans="1:3">
      <c r="A9" s="1">
        <v>84.5</v>
      </c>
      <c r="B9" s="1">
        <v>-5.1246050134068355E-4</v>
      </c>
      <c r="C9" s="1">
        <v>1</v>
      </c>
    </row>
    <row r="10" spans="1:3">
      <c r="A10" s="1">
        <v>87.5</v>
      </c>
      <c r="B10" s="1">
        <v>-7.2828750126063824E-4</v>
      </c>
      <c r="C10" s="1">
        <v>1</v>
      </c>
    </row>
    <row r="11" spans="1:3">
      <c r="A11" s="1">
        <v>96</v>
      </c>
      <c r="B11" s="1">
        <v>5.935360022704117E-4</v>
      </c>
      <c r="C11" s="1">
        <v>1</v>
      </c>
    </row>
    <row r="12" spans="1:3">
      <c r="A12" s="1">
        <v>172</v>
      </c>
      <c r="B12" s="1">
        <v>-1.61407479972695E-2</v>
      </c>
      <c r="C12" s="1">
        <v>1</v>
      </c>
    </row>
    <row r="13" spans="1:3">
      <c r="A13" s="1">
        <v>231</v>
      </c>
      <c r="B13" s="1">
        <v>5.8132100093644112E-4</v>
      </c>
      <c r="C13" s="1">
        <v>1</v>
      </c>
    </row>
    <row r="14" spans="1:3">
      <c r="A14" s="1">
        <v>313</v>
      </c>
      <c r="B14" s="1">
        <v>2.1538299188250676E-4</v>
      </c>
      <c r="C14" s="1">
        <v>1</v>
      </c>
    </row>
    <row r="15" spans="1:3">
      <c r="A15" s="1">
        <v>327</v>
      </c>
      <c r="B15" s="1">
        <v>-2.5143002858385444E-5</v>
      </c>
      <c r="C15" s="1">
        <v>1</v>
      </c>
    </row>
    <row r="16" spans="1:3">
      <c r="A16" s="1">
        <v>327</v>
      </c>
      <c r="B16" s="1">
        <v>1.1374857000191696E-2</v>
      </c>
      <c r="C16" s="1">
        <v>1</v>
      </c>
    </row>
    <row r="17" spans="1:3">
      <c r="A17" s="1">
        <v>335.5</v>
      </c>
      <c r="B17" s="1">
        <v>2.7966804991592653E-3</v>
      </c>
      <c r="C17" s="1">
        <v>1</v>
      </c>
    </row>
    <row r="18" spans="1:3">
      <c r="A18" s="1">
        <v>397.5</v>
      </c>
      <c r="B18" s="1">
        <v>-8.9707749430090189E-4</v>
      </c>
      <c r="C18" s="1">
        <v>1</v>
      </c>
    </row>
    <row r="19" spans="1:3">
      <c r="A19" s="1">
        <v>406</v>
      </c>
      <c r="B19" s="1">
        <v>1.524745995993726E-3</v>
      </c>
      <c r="C19" s="1">
        <v>1</v>
      </c>
    </row>
    <row r="20" spans="1:3">
      <c r="A20" s="1">
        <v>420</v>
      </c>
      <c r="B20" s="1">
        <v>-4.1577999945729971E-4</v>
      </c>
      <c r="C20" s="1">
        <v>1</v>
      </c>
    </row>
    <row r="21" spans="1:3">
      <c r="A21" s="1">
        <v>476.5</v>
      </c>
      <c r="B21" s="1">
        <v>-3.3147188500151969E-2</v>
      </c>
      <c r="C21" s="1">
        <v>1</v>
      </c>
    </row>
    <row r="22" spans="1:3">
      <c r="A22" s="1">
        <v>504.5</v>
      </c>
      <c r="B22" s="1">
        <v>3.7717594968853518E-3</v>
      </c>
      <c r="C22" s="1">
        <v>1</v>
      </c>
    </row>
    <row r="23" spans="1:3">
      <c r="A23" s="1">
        <v>642.5</v>
      </c>
      <c r="B23" s="1">
        <v>-1.5562824992230162E-3</v>
      </c>
      <c r="C23" s="1">
        <v>1</v>
      </c>
    </row>
    <row r="24" spans="1:3">
      <c r="A24" s="1">
        <v>1162</v>
      </c>
      <c r="B24" s="1">
        <v>-1.5363657999841962E-2</v>
      </c>
      <c r="C24" s="1">
        <v>1</v>
      </c>
    </row>
    <row r="25" spans="1:3">
      <c r="A25" s="1">
        <v>1232.5</v>
      </c>
      <c r="B25" s="1">
        <v>3.6644074934883974E-3</v>
      </c>
      <c r="C25" s="1">
        <v>1</v>
      </c>
    </row>
    <row r="26" spans="1:3">
      <c r="A26" s="1">
        <v>1339.5</v>
      </c>
      <c r="B26" s="1">
        <v>1.4033244500751607E-2</v>
      </c>
      <c r="C26" s="1">
        <v>1</v>
      </c>
    </row>
    <row r="27" spans="1:3">
      <c r="A27" s="1">
        <v>1379</v>
      </c>
      <c r="B27" s="1">
        <v>5.7581889996072277E-3</v>
      </c>
      <c r="C27" s="1">
        <v>1</v>
      </c>
    </row>
    <row r="28" spans="1:3">
      <c r="A28" s="1">
        <v>1582</v>
      </c>
      <c r="B28" s="1">
        <v>8.4205620005377568E-3</v>
      </c>
      <c r="C28" s="1">
        <v>1</v>
      </c>
    </row>
    <row r="29" spans="1:3">
      <c r="A29" s="1">
        <v>3334.5</v>
      </c>
      <c r="B29" s="1">
        <v>-3.6917104953317903E-3</v>
      </c>
      <c r="C29" s="1">
        <v>1</v>
      </c>
    </row>
    <row r="30" spans="1:3">
      <c r="A30" s="1">
        <v>3335</v>
      </c>
      <c r="B30" s="1">
        <v>-3.9610150051885284E-3</v>
      </c>
      <c r="C30" s="1">
        <v>1</v>
      </c>
    </row>
    <row r="31" spans="1:3">
      <c r="A31" s="1">
        <v>3343</v>
      </c>
      <c r="B31" s="1">
        <v>-2.7698870035237633E-3</v>
      </c>
      <c r="C31" s="1">
        <v>1</v>
      </c>
    </row>
    <row r="32" spans="1:3">
      <c r="A32" s="1">
        <v>3343.5</v>
      </c>
      <c r="B32" s="1">
        <v>-1.2391915006446652E-3</v>
      </c>
      <c r="C32" s="1">
        <v>1</v>
      </c>
    </row>
    <row r="33" spans="1:3">
      <c r="A33" s="1">
        <v>3346</v>
      </c>
      <c r="B33" s="1">
        <v>-3.0857140009175055E-3</v>
      </c>
      <c r="C33" s="1">
        <v>1</v>
      </c>
    </row>
    <row r="34" spans="1:3">
      <c r="A34" s="1">
        <v>5255.5</v>
      </c>
      <c r="B34" s="1">
        <v>-4.0595995014882647E-3</v>
      </c>
      <c r="C34" s="1">
        <v>1</v>
      </c>
    </row>
    <row r="35" spans="1:3">
      <c r="A35" s="1">
        <v>5256</v>
      </c>
      <c r="B35" s="1">
        <v>-3.1289040052797645E-3</v>
      </c>
      <c r="C35" s="1">
        <v>1</v>
      </c>
    </row>
    <row r="36" spans="1:3">
      <c r="A36" s="1">
        <v>8269.5</v>
      </c>
      <c r="B36" s="1">
        <v>-1.2527125501947012E-2</v>
      </c>
      <c r="C36" s="1">
        <v>0.1</v>
      </c>
    </row>
    <row r="37" spans="1:3">
      <c r="A37" s="1">
        <v>8563</v>
      </c>
      <c r="B37" s="1">
        <v>-1.6088670017779805E-3</v>
      </c>
      <c r="C37" s="1">
        <v>0.1</v>
      </c>
    </row>
    <row r="38" spans="1:3">
      <c r="A38" s="1">
        <v>10189</v>
      </c>
      <c r="B38" s="1">
        <v>-2.0387101001688279E-2</v>
      </c>
      <c r="C38" s="1">
        <v>0.1</v>
      </c>
    </row>
    <row r="39" spans="1:3">
      <c r="A39" s="1">
        <v>10248</v>
      </c>
      <c r="B39" s="1">
        <v>-1.650320045882836E-4</v>
      </c>
      <c r="C39" s="1">
        <v>0.1</v>
      </c>
    </row>
    <row r="40" spans="1:3">
      <c r="A40" s="1">
        <v>10248</v>
      </c>
      <c r="B40" s="1">
        <v>5.8349679966340773E-3</v>
      </c>
      <c r="C40" s="1">
        <v>0.1</v>
      </c>
    </row>
    <row r="41" spans="1:3">
      <c r="A41" s="1">
        <v>10276.5</v>
      </c>
      <c r="B41" s="1">
        <v>-5.1538850675569847E-4</v>
      </c>
      <c r="C41" s="1">
        <v>0.1</v>
      </c>
    </row>
    <row r="42" spans="1:3">
      <c r="A42" s="1">
        <v>10302</v>
      </c>
      <c r="B42" s="1">
        <v>-1.2499180011218414E-3</v>
      </c>
      <c r="C42" s="1">
        <v>0.1</v>
      </c>
    </row>
    <row r="43" spans="1:3">
      <c r="A43" s="1">
        <v>10304.5</v>
      </c>
      <c r="B43" s="1">
        <v>3.4035595017485321E-3</v>
      </c>
      <c r="C43" s="1">
        <v>0.1</v>
      </c>
    </row>
    <row r="44" spans="1:3">
      <c r="A44" s="1">
        <v>10546.5</v>
      </c>
      <c r="B44" s="1">
        <v>1.7060181497072335E-2</v>
      </c>
      <c r="C44" s="1">
        <v>0.1</v>
      </c>
    </row>
    <row r="45" spans="1:3">
      <c r="A45" s="1">
        <v>10605</v>
      </c>
      <c r="B45" s="1">
        <v>1.8551554996520281E-2</v>
      </c>
      <c r="C45" s="1">
        <v>1</v>
      </c>
    </row>
    <row r="46" spans="1:3">
      <c r="A46" s="1">
        <v>10661.5</v>
      </c>
      <c r="B46" s="1">
        <v>1.3120146504661534E-2</v>
      </c>
      <c r="C46" s="1">
        <v>1</v>
      </c>
    </row>
    <row r="47" spans="1:3">
      <c r="A47" s="1">
        <v>11438</v>
      </c>
      <c r="B47" s="1">
        <v>1.2890258003608324E-2</v>
      </c>
      <c r="C47" s="1">
        <v>0.1</v>
      </c>
    </row>
    <row r="48" spans="1:3">
      <c r="A48" s="1">
        <v>11604.5</v>
      </c>
      <c r="B48" s="1">
        <v>3.2118594972416759E-3</v>
      </c>
      <c r="C48" s="1">
        <v>0.1</v>
      </c>
    </row>
    <row r="49" spans="1:3">
      <c r="A49" s="1">
        <v>12273</v>
      </c>
      <c r="B49" s="1">
        <v>1.1517429957166314E-3</v>
      </c>
      <c r="C49" s="1">
        <v>0.1</v>
      </c>
    </row>
    <row r="50" spans="1:3">
      <c r="A50" s="1">
        <v>13545</v>
      </c>
      <c r="B50" s="1">
        <v>2.5041095002961811E-2</v>
      </c>
      <c r="C50" s="1">
        <v>0.1</v>
      </c>
    </row>
    <row r="51" spans="1:3">
      <c r="A51" s="1">
        <v>13584.5</v>
      </c>
      <c r="B51" s="1">
        <v>4.7660394993727095E-3</v>
      </c>
      <c r="C51" s="1">
        <v>0.1</v>
      </c>
    </row>
    <row r="52" spans="1:3">
      <c r="A52" s="1">
        <v>14290</v>
      </c>
      <c r="B52" s="1">
        <v>3.7773900039610453E-3</v>
      </c>
      <c r="C52" s="1">
        <v>0.1</v>
      </c>
    </row>
    <row r="53" spans="1:3">
      <c r="A53" s="1">
        <v>14390.5</v>
      </c>
      <c r="B53" s="1">
        <v>1.3947185500001069E-2</v>
      </c>
      <c r="C53" s="1">
        <v>1</v>
      </c>
    </row>
    <row r="54" spans="1:3">
      <c r="A54" s="1">
        <v>14391</v>
      </c>
      <c r="B54" s="1">
        <v>1.2377880993881263E-2</v>
      </c>
      <c r="C54" s="1">
        <v>1</v>
      </c>
    </row>
    <row r="55" spans="1:3">
      <c r="A55" s="1">
        <v>14393.5</v>
      </c>
      <c r="B55" s="1">
        <v>1.413135850452818E-2</v>
      </c>
      <c r="C55" s="1">
        <v>1</v>
      </c>
    </row>
    <row r="56" spans="1:3">
      <c r="A56" s="1">
        <v>14410.5</v>
      </c>
      <c r="B56" s="1">
        <v>1.3675005495315418E-2</v>
      </c>
      <c r="C56" s="1">
        <v>1</v>
      </c>
    </row>
    <row r="57" spans="1:3">
      <c r="A57" s="1">
        <v>14413</v>
      </c>
      <c r="B57" s="1">
        <v>1.3728482997976243E-2</v>
      </c>
      <c r="C57" s="1">
        <v>1</v>
      </c>
    </row>
    <row r="58" spans="1:3">
      <c r="A58" s="1">
        <v>14432.5</v>
      </c>
      <c r="B58" s="1">
        <v>1.402560750284465E-2</v>
      </c>
      <c r="C58" s="1">
        <v>1</v>
      </c>
    </row>
    <row r="59" spans="1:3">
      <c r="A59" s="1">
        <v>14433</v>
      </c>
      <c r="B59" s="1">
        <v>1.1756302999856416E-2</v>
      </c>
      <c r="C59" s="1">
        <v>1</v>
      </c>
    </row>
    <row r="60" spans="1:3">
      <c r="A60" s="1">
        <v>14641.5</v>
      </c>
      <c r="B60" s="1">
        <v>1.3456326501909643E-2</v>
      </c>
      <c r="C60" s="1">
        <v>1</v>
      </c>
    </row>
    <row r="61" spans="1:3">
      <c r="A61" s="1">
        <v>14644</v>
      </c>
      <c r="B61" s="1">
        <v>1.3609804002044257E-2</v>
      </c>
      <c r="C61" s="1">
        <v>1</v>
      </c>
    </row>
    <row r="62" spans="1:3">
      <c r="A62" s="1">
        <v>14647</v>
      </c>
      <c r="B62" s="1">
        <v>1.3093977002426982E-2</v>
      </c>
      <c r="C62" s="1">
        <v>1</v>
      </c>
    </row>
    <row r="63" spans="1:3">
      <c r="A63" s="1">
        <v>14661</v>
      </c>
      <c r="B63" s="1">
        <v>1.3453450999804772E-2</v>
      </c>
      <c r="C63" s="1">
        <v>1</v>
      </c>
    </row>
    <row r="64" spans="1:3">
      <c r="A64" s="1">
        <v>15577.5</v>
      </c>
      <c r="B64" s="1">
        <v>6.3183024976751767E-3</v>
      </c>
      <c r="C64" s="1">
        <v>0.1</v>
      </c>
    </row>
    <row r="65" spans="1:3">
      <c r="A65" s="1">
        <v>15639.5</v>
      </c>
      <c r="B65" s="1">
        <v>1.9924544496461749E-2</v>
      </c>
      <c r="C65" s="1">
        <v>0.1</v>
      </c>
    </row>
    <row r="66" spans="1:3">
      <c r="A66" s="1">
        <v>15655</v>
      </c>
      <c r="B66" s="1">
        <v>-3.4238950029248372E-3</v>
      </c>
      <c r="C66" s="1">
        <v>0.1</v>
      </c>
    </row>
    <row r="67" spans="1:3">
      <c r="A67" s="1">
        <v>15707.5</v>
      </c>
      <c r="B67" s="1">
        <v>8.2991324961767532E-3</v>
      </c>
      <c r="C67" s="1">
        <v>0.1</v>
      </c>
    </row>
    <row r="68" spans="1:3">
      <c r="A68" s="1">
        <v>15713</v>
      </c>
      <c r="B68" s="1">
        <v>6.3367830007337034E-3</v>
      </c>
      <c r="C68" s="1">
        <v>0.1</v>
      </c>
    </row>
    <row r="69" spans="1:3">
      <c r="A69" s="1">
        <v>15761</v>
      </c>
      <c r="B69" s="1">
        <v>8.483550998789724E-3</v>
      </c>
      <c r="C69" s="1">
        <v>0.1</v>
      </c>
    </row>
    <row r="70" spans="1:3">
      <c r="A70" s="1">
        <v>15871</v>
      </c>
      <c r="B70" s="1">
        <v>1.3236560997029301E-2</v>
      </c>
      <c r="C70" s="1">
        <v>0.1</v>
      </c>
    </row>
    <row r="71" spans="1:3">
      <c r="A71" s="1">
        <v>15879.5</v>
      </c>
      <c r="B71" s="1">
        <v>1.0658384497219231E-2</v>
      </c>
      <c r="C71" s="1">
        <v>0.1</v>
      </c>
    </row>
    <row r="72" spans="1:3">
      <c r="A72" s="1">
        <v>16542</v>
      </c>
      <c r="B72" s="1">
        <v>2.0829921995755285E-2</v>
      </c>
      <c r="C72" s="1">
        <v>0.1</v>
      </c>
    </row>
    <row r="73" spans="1:3">
      <c r="A73" s="1">
        <v>16567.5</v>
      </c>
      <c r="B73" s="1">
        <v>1.709539250441594E-2</v>
      </c>
      <c r="C73" s="1">
        <v>0.1</v>
      </c>
    </row>
    <row r="74" spans="1:3">
      <c r="A74" s="1">
        <v>16597</v>
      </c>
      <c r="B74" s="1">
        <v>6.2064269950496964E-3</v>
      </c>
      <c r="C74" s="1">
        <v>0.1</v>
      </c>
    </row>
    <row r="75" spans="1:3">
      <c r="A75" s="1">
        <v>16751</v>
      </c>
      <c r="B75" s="1">
        <v>2.2606409984291531E-3</v>
      </c>
      <c r="C75" s="1">
        <v>0.1</v>
      </c>
    </row>
    <row r="76" spans="1:3">
      <c r="A76" s="1">
        <v>17637.5</v>
      </c>
      <c r="B76" s="1">
        <v>3.1783762497070711E-2</v>
      </c>
      <c r="C76" s="1">
        <v>0.1</v>
      </c>
    </row>
    <row r="77" spans="1:3">
      <c r="A77" s="1">
        <v>17671.5</v>
      </c>
      <c r="B77" s="1">
        <v>3.4471056504116859E-2</v>
      </c>
      <c r="C77" s="1">
        <v>0.1</v>
      </c>
    </row>
    <row r="78" spans="1:3">
      <c r="A78" s="1">
        <v>17707</v>
      </c>
      <c r="B78" s="1">
        <v>2.0350437000161037E-2</v>
      </c>
      <c r="C78" s="1">
        <v>0.1</v>
      </c>
    </row>
    <row r="79" spans="1:3">
      <c r="A79" s="1">
        <v>17724</v>
      </c>
      <c r="B79" s="1">
        <v>2.6194083999143913E-2</v>
      </c>
      <c r="C79" s="1">
        <v>0.1</v>
      </c>
    </row>
    <row r="80" spans="1:3">
      <c r="A80" s="1">
        <v>18578.5</v>
      </c>
      <c r="B80" s="1">
        <v>2.9952693497762084E-2</v>
      </c>
      <c r="C80" s="1">
        <v>0.1</v>
      </c>
    </row>
    <row r="81" spans="1:3">
      <c r="A81" s="1">
        <v>18644.5</v>
      </c>
      <c r="B81" s="1">
        <v>2.6404499498312362E-2</v>
      </c>
      <c r="C81" s="1">
        <v>0.1</v>
      </c>
    </row>
    <row r="82" spans="1:3">
      <c r="A82" s="1">
        <v>18650</v>
      </c>
      <c r="B82" s="1">
        <v>4.3442149995826185E-2</v>
      </c>
      <c r="C82" s="1">
        <v>0.1</v>
      </c>
    </row>
    <row r="83" spans="1:3">
      <c r="A83" s="1">
        <v>18753.5</v>
      </c>
      <c r="B83" s="1">
        <v>1.9696118499268778E-2</v>
      </c>
      <c r="C83" s="1">
        <v>0.1</v>
      </c>
    </row>
    <row r="84" spans="1:3">
      <c r="A84" s="1">
        <v>18835.5</v>
      </c>
      <c r="B84" s="1">
        <v>1.5530180498899426E-2</v>
      </c>
      <c r="C84" s="1">
        <v>0.1</v>
      </c>
    </row>
    <row r="85" spans="1:3">
      <c r="A85" s="1">
        <v>19409.5</v>
      </c>
      <c r="B85" s="1">
        <v>3.9368614503473509E-2</v>
      </c>
      <c r="C85" s="1">
        <v>0.1</v>
      </c>
    </row>
    <row r="86" spans="1:3">
      <c r="A86" s="1">
        <v>19752</v>
      </c>
      <c r="B86" s="1">
        <v>2.3895031998108607E-2</v>
      </c>
      <c r="C86" s="1">
        <v>0.1</v>
      </c>
    </row>
    <row r="87" spans="1:3">
      <c r="A87" s="1">
        <v>19800</v>
      </c>
      <c r="B87" s="1">
        <v>1.6041800001403317E-2</v>
      </c>
      <c r="C87" s="1">
        <v>0.1</v>
      </c>
    </row>
    <row r="88" spans="1:3">
      <c r="A88" s="1">
        <v>19800</v>
      </c>
      <c r="B88" s="1">
        <v>3.4041799997794442E-2</v>
      </c>
      <c r="C88" s="1">
        <v>0.1</v>
      </c>
    </row>
    <row r="89" spans="1:3">
      <c r="A89" s="1">
        <v>19804</v>
      </c>
      <c r="B89" s="1">
        <v>3.188736399897607E-2</v>
      </c>
      <c r="C89" s="1">
        <v>0.1</v>
      </c>
    </row>
    <row r="90" spans="1:3">
      <c r="A90" s="1">
        <v>19823.5</v>
      </c>
      <c r="B90" s="1">
        <v>2.9384488501818851E-2</v>
      </c>
      <c r="C90" s="1">
        <v>0.1</v>
      </c>
    </row>
    <row r="91" spans="1:3">
      <c r="A91" s="1">
        <v>20557</v>
      </c>
      <c r="B91" s="1">
        <v>5.8314786998380441E-2</v>
      </c>
      <c r="C91" s="1">
        <v>0.1</v>
      </c>
    </row>
    <row r="92" spans="1:3">
      <c r="A92" s="1">
        <v>20570</v>
      </c>
      <c r="B92" s="1">
        <v>3.6312869997345842E-2</v>
      </c>
      <c r="C92" s="1">
        <v>0.1</v>
      </c>
    </row>
    <row r="93" spans="1:3">
      <c r="A93" s="1">
        <v>20661</v>
      </c>
      <c r="B93" s="1">
        <v>5.1299450999067631E-2</v>
      </c>
      <c r="C93" s="1">
        <v>0.1</v>
      </c>
    </row>
    <row r="94" spans="1:3">
      <c r="A94" s="1">
        <v>20712</v>
      </c>
      <c r="B94" s="1">
        <v>5.3830391996598337E-2</v>
      </c>
      <c r="C94" s="1">
        <v>0.1</v>
      </c>
    </row>
    <row r="95" spans="1:3">
      <c r="A95" s="1">
        <v>20790</v>
      </c>
      <c r="B95" s="1">
        <v>3.8818889996036887E-2</v>
      </c>
      <c r="C95" s="1">
        <v>0.1</v>
      </c>
    </row>
    <row r="96" spans="1:3">
      <c r="A96" s="1">
        <v>20804</v>
      </c>
      <c r="B96" s="1">
        <v>2.9278364003403112E-2</v>
      </c>
      <c r="C96" s="1">
        <v>0.1</v>
      </c>
    </row>
    <row r="97" spans="1:3">
      <c r="A97" s="1">
        <v>20804</v>
      </c>
      <c r="B97" s="1">
        <v>3.2278364000376314E-2</v>
      </c>
      <c r="C97" s="1">
        <v>0.1</v>
      </c>
    </row>
    <row r="98" spans="1:3">
      <c r="A98" s="1">
        <v>20824.5</v>
      </c>
      <c r="B98" s="1">
        <v>5.2236879499105271E-2</v>
      </c>
      <c r="C98" s="1">
        <v>0.1</v>
      </c>
    </row>
    <row r="99" spans="1:3">
      <c r="A99" s="1">
        <v>21213</v>
      </c>
      <c r="B99" s="1">
        <v>3.398728300089715E-2</v>
      </c>
      <c r="C99" s="1">
        <v>0.1</v>
      </c>
    </row>
    <row r="100" spans="1:3">
      <c r="A100" s="1">
        <v>22627</v>
      </c>
      <c r="B100" s="1">
        <v>4.3394156993599609E-2</v>
      </c>
      <c r="C100" s="1">
        <v>0.1</v>
      </c>
    </row>
    <row r="101" spans="1:3">
      <c r="A101" s="1">
        <v>23595</v>
      </c>
      <c r="B101" s="1">
        <v>7.6020644999516662E-2</v>
      </c>
      <c r="C101" s="1">
        <v>0.1</v>
      </c>
    </row>
    <row r="102" spans="1:3">
      <c r="A102" s="1">
        <v>23732</v>
      </c>
      <c r="B102" s="1">
        <v>6.3231211999664083E-2</v>
      </c>
      <c r="C102" s="1">
        <v>0.1</v>
      </c>
    </row>
    <row r="103" spans="1:3">
      <c r="A103" s="1">
        <v>23887</v>
      </c>
      <c r="B103" s="1">
        <v>5.8746816997881979E-2</v>
      </c>
      <c r="C103" s="1">
        <v>0.1</v>
      </c>
    </row>
    <row r="104" spans="1:3">
      <c r="A104" s="1">
        <v>23892.5</v>
      </c>
      <c r="B104" s="1">
        <v>7.8784467499644961E-2</v>
      </c>
      <c r="C104" s="1">
        <v>0.1</v>
      </c>
    </row>
    <row r="105" spans="1:3">
      <c r="A105" s="1">
        <v>23918</v>
      </c>
      <c r="B105" s="1">
        <v>7.8049937998002861E-2</v>
      </c>
      <c r="C105" s="1">
        <v>0.1</v>
      </c>
    </row>
    <row r="106" spans="1:3">
      <c r="A106" s="1">
        <v>23926.5</v>
      </c>
      <c r="B106" s="1">
        <v>6.7471761503838934E-2</v>
      </c>
      <c r="C106" s="1">
        <v>0.1</v>
      </c>
    </row>
    <row r="107" spans="1:3">
      <c r="A107" s="1">
        <v>23932</v>
      </c>
      <c r="B107" s="1">
        <v>6.5509411993843969E-2</v>
      </c>
      <c r="C107" s="1">
        <v>0.1</v>
      </c>
    </row>
    <row r="108" spans="1:3">
      <c r="A108" s="1">
        <v>23997</v>
      </c>
      <c r="B108" s="1">
        <v>7.0499827001185622E-2</v>
      </c>
      <c r="C108" s="1">
        <v>0.1</v>
      </c>
    </row>
    <row r="109" spans="1:3">
      <c r="A109" s="1">
        <v>24000.5</v>
      </c>
      <c r="B109" s="1">
        <v>5.5614695505937561E-2</v>
      </c>
      <c r="C109" s="1">
        <v>0.1</v>
      </c>
    </row>
    <row r="110" spans="1:3">
      <c r="A110" s="1">
        <v>24071.5</v>
      </c>
      <c r="B110" s="1">
        <v>7.2373456496279687E-2</v>
      </c>
      <c r="C110" s="1">
        <v>0.1</v>
      </c>
    </row>
    <row r="111" spans="1:3">
      <c r="A111" s="1">
        <v>24076</v>
      </c>
      <c r="B111" s="1">
        <v>7.2949715999129694E-2</v>
      </c>
      <c r="C111" s="1">
        <v>0.1</v>
      </c>
    </row>
    <row r="112" spans="1:3">
      <c r="A112" s="1">
        <v>24084.5</v>
      </c>
      <c r="B112" s="1">
        <v>7.0371539499319624E-2</v>
      </c>
      <c r="C112" s="1">
        <v>0.1</v>
      </c>
    </row>
    <row r="113" spans="1:3">
      <c r="A113" s="1">
        <v>24723</v>
      </c>
      <c r="B113" s="1">
        <v>7.7469693002058193E-2</v>
      </c>
      <c r="C113" s="1">
        <v>0.1</v>
      </c>
    </row>
    <row r="114" spans="1:3">
      <c r="A114" s="1">
        <v>24812</v>
      </c>
      <c r="B114" s="1">
        <v>6.9533491994661745E-2</v>
      </c>
      <c r="C114" s="1">
        <v>0.1</v>
      </c>
    </row>
    <row r="115" spans="1:3">
      <c r="A115" s="1">
        <v>24815.5</v>
      </c>
      <c r="B115" s="1">
        <v>7.6648360496619716E-2</v>
      </c>
      <c r="C115" s="1">
        <v>0.1</v>
      </c>
    </row>
    <row r="116" spans="1:3">
      <c r="A116" s="1">
        <v>24817.5</v>
      </c>
      <c r="B116" s="1">
        <v>8.557114249560982E-2</v>
      </c>
      <c r="C116" s="1">
        <v>0.1</v>
      </c>
    </row>
    <row r="117" spans="1:3">
      <c r="A117" s="1">
        <v>24865.5</v>
      </c>
      <c r="B117" s="1">
        <v>7.2717910501523875E-2</v>
      </c>
      <c r="C117" s="1">
        <v>0.1</v>
      </c>
    </row>
    <row r="118" spans="1:3">
      <c r="A118" s="1">
        <v>24902.5</v>
      </c>
      <c r="B118" s="1">
        <v>7.3789377500361297E-2</v>
      </c>
      <c r="C118" s="1">
        <v>0.1</v>
      </c>
    </row>
    <row r="119" spans="1:3">
      <c r="A119" s="1">
        <v>25026.5</v>
      </c>
      <c r="B119" s="1">
        <v>7.5001861499913502E-2</v>
      </c>
      <c r="C119" s="1">
        <v>0.1</v>
      </c>
    </row>
    <row r="120" spans="1:3">
      <c r="A120" s="1">
        <v>25032</v>
      </c>
      <c r="B120" s="1">
        <v>8.103951199882431E-2</v>
      </c>
      <c r="C120" s="1">
        <v>0.1</v>
      </c>
    </row>
    <row r="121" spans="1:3">
      <c r="A121" s="1">
        <v>25119.5</v>
      </c>
      <c r="B121" s="1">
        <v>8.2911224497365765E-2</v>
      </c>
      <c r="C121" s="1">
        <v>0.1</v>
      </c>
    </row>
    <row r="122" spans="1:3">
      <c r="A122" s="1">
        <v>25128</v>
      </c>
      <c r="B122" s="1">
        <v>8.3333048001804855E-2</v>
      </c>
      <c r="C122" s="1">
        <v>0.1</v>
      </c>
    </row>
    <row r="123" spans="1:3">
      <c r="A123" s="1">
        <v>25670.5</v>
      </c>
      <c r="B123" s="1">
        <v>7.1137665494461544E-2</v>
      </c>
      <c r="C123" s="1">
        <v>0.1</v>
      </c>
    </row>
    <row r="124" spans="1:3">
      <c r="A124" s="1">
        <v>25730</v>
      </c>
      <c r="B124" s="1">
        <v>8.5090430002310313E-2</v>
      </c>
      <c r="C124" s="1">
        <v>0.1</v>
      </c>
    </row>
    <row r="125" spans="1:3">
      <c r="A125" s="1">
        <v>25749.5</v>
      </c>
      <c r="B125" s="1">
        <v>8.9587554495665245E-2</v>
      </c>
      <c r="C125" s="1">
        <v>0.1</v>
      </c>
    </row>
    <row r="126" spans="1:3">
      <c r="A126" s="1">
        <v>25885</v>
      </c>
      <c r="B126" s="1">
        <v>7.5606034995871596E-2</v>
      </c>
      <c r="C126" s="1">
        <v>0.1</v>
      </c>
    </row>
    <row r="127" spans="1:3">
      <c r="A127" s="1">
        <v>25907.5</v>
      </c>
      <c r="B127" s="1">
        <v>8.2487332503660582E-2</v>
      </c>
      <c r="C127" s="1">
        <v>0.1</v>
      </c>
    </row>
    <row r="128" spans="1:3">
      <c r="A128" s="1">
        <v>25927.5</v>
      </c>
      <c r="B128" s="1">
        <v>7.2715152498858515E-2</v>
      </c>
      <c r="C128" s="1">
        <v>0.1</v>
      </c>
    </row>
    <row r="129" spans="1:3">
      <c r="A129" s="1">
        <v>25951.5</v>
      </c>
      <c r="B129" s="1">
        <v>8.2788536499720067E-2</v>
      </c>
      <c r="C129" s="1">
        <v>0.1</v>
      </c>
    </row>
    <row r="130" spans="1:3">
      <c r="A130" s="1">
        <v>26008</v>
      </c>
      <c r="B130" s="1">
        <v>7.4357127996336203E-2</v>
      </c>
      <c r="C130" s="1">
        <v>0.1</v>
      </c>
    </row>
    <row r="131" spans="1:3">
      <c r="A131" s="1">
        <v>26030.5</v>
      </c>
      <c r="B131" s="1">
        <v>7.2238425498653669E-2</v>
      </c>
      <c r="C131" s="1">
        <v>0.1</v>
      </c>
    </row>
    <row r="132" spans="1:3">
      <c r="A132" s="1">
        <v>26056</v>
      </c>
      <c r="B132" s="1">
        <v>7.6503895994392224E-2</v>
      </c>
      <c r="C132" s="1">
        <v>0.1</v>
      </c>
    </row>
    <row r="133" spans="1:3">
      <c r="A133" s="1">
        <v>26109.5</v>
      </c>
      <c r="B133" s="1">
        <v>8.5688314502476715E-2</v>
      </c>
      <c r="C133" s="1">
        <v>0.1</v>
      </c>
    </row>
    <row r="134" spans="1:3">
      <c r="A134" s="1">
        <v>26126.5</v>
      </c>
      <c r="B134" s="1">
        <v>7.8531961495173164E-2</v>
      </c>
      <c r="C134" s="1">
        <v>0.1</v>
      </c>
    </row>
    <row r="135" spans="1:3">
      <c r="A135" s="1">
        <v>26868</v>
      </c>
      <c r="B135" s="1">
        <v>0.10415338799793972</v>
      </c>
      <c r="C135" s="1">
        <v>0.1</v>
      </c>
    </row>
    <row r="136" spans="1:3">
      <c r="A136" s="1">
        <v>26888</v>
      </c>
      <c r="B136" s="1">
        <v>8.138120799412718E-2</v>
      </c>
      <c r="C136" s="1">
        <v>0.1</v>
      </c>
    </row>
    <row r="137" spans="1:3">
      <c r="A137" s="1">
        <v>26919</v>
      </c>
      <c r="B137" s="1">
        <v>8.2684329005132895E-2</v>
      </c>
      <c r="C137" s="1">
        <v>0.1</v>
      </c>
    </row>
    <row r="138" spans="1:3">
      <c r="A138" s="1">
        <v>26964</v>
      </c>
      <c r="B138" s="1">
        <v>8.9446923993818928E-2</v>
      </c>
      <c r="C138" s="1">
        <v>0.1</v>
      </c>
    </row>
    <row r="139" spans="1:3">
      <c r="A139" s="1">
        <v>26981</v>
      </c>
      <c r="B139" s="1">
        <v>8.329057099763304E-2</v>
      </c>
      <c r="C139" s="1">
        <v>0.1</v>
      </c>
    </row>
    <row r="140" spans="1:3">
      <c r="A140" s="1">
        <v>27077</v>
      </c>
      <c r="B140" s="1">
        <v>8.058410700323293E-2</v>
      </c>
      <c r="C140" s="1">
        <v>0.1</v>
      </c>
    </row>
    <row r="141" spans="1:3">
      <c r="A141" s="1">
        <v>27822</v>
      </c>
      <c r="B141" s="1">
        <v>8.8320401999226306E-2</v>
      </c>
      <c r="C141" s="1">
        <v>0.1</v>
      </c>
    </row>
    <row r="142" spans="1:3">
      <c r="A142" s="1">
        <v>27841.5</v>
      </c>
      <c r="B142" s="1">
        <v>0.10381752649846021</v>
      </c>
      <c r="C142" s="1">
        <v>0.1</v>
      </c>
    </row>
    <row r="143" spans="1:3">
      <c r="A143" s="1">
        <v>27881</v>
      </c>
      <c r="B143" s="1">
        <v>0.10354247099894565</v>
      </c>
      <c r="C143" s="1">
        <v>0.1</v>
      </c>
    </row>
    <row r="144" spans="1:3">
      <c r="A144" s="1">
        <v>27881</v>
      </c>
      <c r="B144" s="1">
        <v>0.12254247099917848</v>
      </c>
      <c r="C144" s="1">
        <v>0.1</v>
      </c>
    </row>
    <row r="145" spans="1:3">
      <c r="A145" s="1">
        <v>27920.5</v>
      </c>
      <c r="B145" s="1">
        <v>0.10226741549558938</v>
      </c>
      <c r="C145" s="1">
        <v>0.1</v>
      </c>
    </row>
    <row r="146" spans="1:3">
      <c r="A146" s="1">
        <v>27920.5</v>
      </c>
      <c r="B146" s="1">
        <v>0.1172674154950073</v>
      </c>
      <c r="C146" s="1">
        <v>0.1</v>
      </c>
    </row>
    <row r="147" spans="1:3">
      <c r="A147" s="1">
        <v>27952</v>
      </c>
      <c r="B147" s="1">
        <v>0.1043012319933041</v>
      </c>
      <c r="C147" s="1">
        <v>0.1</v>
      </c>
    </row>
    <row r="148" spans="1:3">
      <c r="A148" s="1">
        <v>28033</v>
      </c>
      <c r="B148" s="1">
        <v>0.10067390299809631</v>
      </c>
      <c r="C148" s="1">
        <v>0.1</v>
      </c>
    </row>
    <row r="149" spans="1:3">
      <c r="A149" s="1">
        <v>28075.5</v>
      </c>
      <c r="B149" s="1">
        <v>8.7783020491770003E-2</v>
      </c>
      <c r="C149" s="1">
        <v>0.1</v>
      </c>
    </row>
    <row r="150" spans="1:3">
      <c r="A150" s="1">
        <v>28113</v>
      </c>
      <c r="B150" s="1">
        <v>0.10628518300654832</v>
      </c>
      <c r="C150" s="1">
        <v>0.1</v>
      </c>
    </row>
    <row r="151" spans="1:3">
      <c r="A151" s="1">
        <v>28138.5</v>
      </c>
      <c r="B151" s="1">
        <v>9.9850653503381182E-2</v>
      </c>
      <c r="C151" s="1">
        <v>0.1</v>
      </c>
    </row>
    <row r="152" spans="1:3">
      <c r="A152" s="1">
        <v>28177</v>
      </c>
      <c r="B152" s="1">
        <v>9.5114206997095607E-2</v>
      </c>
      <c r="C152" s="1">
        <v>0.1</v>
      </c>
    </row>
    <row r="153" spans="1:3">
      <c r="A153" s="1">
        <v>28185.5</v>
      </c>
      <c r="B153" s="1">
        <v>9.3536030501127243E-2</v>
      </c>
      <c r="C153" s="1">
        <v>0.1</v>
      </c>
    </row>
    <row r="154" spans="1:3">
      <c r="A154" s="1">
        <v>28216.5</v>
      </c>
      <c r="B154" s="1">
        <v>9.2839151497173589E-2</v>
      </c>
      <c r="C154" s="1">
        <v>0.1</v>
      </c>
    </row>
    <row r="155" spans="1:3">
      <c r="A155" s="1">
        <v>28256</v>
      </c>
      <c r="B155" s="1">
        <v>8.7564096000278369E-2</v>
      </c>
      <c r="C155" s="1">
        <v>0.1</v>
      </c>
    </row>
    <row r="156" spans="1:3">
      <c r="A156" s="1">
        <v>28309.5</v>
      </c>
      <c r="B156" s="1">
        <v>7.7748514500854071E-2</v>
      </c>
      <c r="C156" s="1">
        <v>0.1</v>
      </c>
    </row>
    <row r="157" spans="1:3">
      <c r="A157" s="1">
        <v>28902.5</v>
      </c>
      <c r="B157" s="1">
        <v>0.10835337750177132</v>
      </c>
      <c r="C157" s="1">
        <v>0.1</v>
      </c>
    </row>
    <row r="158" spans="1:3">
      <c r="A158" s="1">
        <v>28921.5</v>
      </c>
      <c r="B158" s="1">
        <v>0.10011980649869656</v>
      </c>
      <c r="C158" s="1">
        <v>0.1</v>
      </c>
    </row>
    <row r="159" spans="1:3">
      <c r="A159" s="1">
        <v>28927</v>
      </c>
      <c r="B159" s="1">
        <v>0.10615745699760737</v>
      </c>
      <c r="C159" s="1">
        <v>0.1</v>
      </c>
    </row>
    <row r="160" spans="1:3">
      <c r="A160" s="1">
        <v>28964.5</v>
      </c>
      <c r="B160" s="1">
        <v>0.10395961949689081</v>
      </c>
      <c r="C160" s="1">
        <v>0.1</v>
      </c>
    </row>
    <row r="161" spans="1:3">
      <c r="A161" s="1">
        <v>28992</v>
      </c>
      <c r="B161" s="1">
        <v>8.9147871993191075E-2</v>
      </c>
      <c r="C161" s="1">
        <v>0.1</v>
      </c>
    </row>
    <row r="162" spans="1:3">
      <c r="A162" s="1">
        <v>28992</v>
      </c>
      <c r="B162" s="1">
        <v>9.6147871990979183E-2</v>
      </c>
      <c r="C162" s="1">
        <v>0.1</v>
      </c>
    </row>
    <row r="163" spans="1:3">
      <c r="A163" s="1">
        <v>29062.5</v>
      </c>
      <c r="B163" s="1">
        <v>0.11417593750229571</v>
      </c>
      <c r="C163" s="1">
        <v>0.1</v>
      </c>
    </row>
    <row r="164" spans="1:3">
      <c r="A164" s="1">
        <v>29153.5</v>
      </c>
      <c r="B164" s="1">
        <v>0.11216251849691616</v>
      </c>
      <c r="C164" s="1">
        <v>0.1</v>
      </c>
    </row>
    <row r="165" spans="1:3">
      <c r="A165" s="1">
        <v>29229</v>
      </c>
      <c r="B165" s="1">
        <v>0.11449753899796633</v>
      </c>
      <c r="C165" s="1">
        <v>0.1</v>
      </c>
    </row>
    <row r="166" spans="1:3">
      <c r="A166" s="1">
        <v>29955</v>
      </c>
      <c r="B166" s="1">
        <v>0.11546740499761654</v>
      </c>
      <c r="C166" s="1">
        <v>0.1</v>
      </c>
    </row>
    <row r="167" spans="1:3">
      <c r="A167" s="1">
        <v>29996</v>
      </c>
      <c r="B167" s="1">
        <v>0.11238443599722814</v>
      </c>
      <c r="C167" s="1">
        <v>0.1</v>
      </c>
    </row>
    <row r="168" spans="1:3">
      <c r="A168" s="1">
        <v>30042</v>
      </c>
      <c r="B168" s="1">
        <v>0.10660842200013576</v>
      </c>
      <c r="C168" s="1">
        <v>0.1</v>
      </c>
    </row>
    <row r="169" spans="1:3">
      <c r="A169" s="1">
        <v>30067</v>
      </c>
      <c r="B169" s="1">
        <v>0.11784319700382184</v>
      </c>
      <c r="C169" s="1">
        <v>1</v>
      </c>
    </row>
    <row r="170" spans="1:3">
      <c r="A170" s="1">
        <v>30067</v>
      </c>
      <c r="B170" s="1">
        <v>0.11894319700513734</v>
      </c>
      <c r="C170" s="1">
        <v>1</v>
      </c>
    </row>
    <row r="171" spans="1:3">
      <c r="A171" s="1">
        <v>30070</v>
      </c>
      <c r="B171" s="1">
        <v>0.11692736999248154</v>
      </c>
      <c r="C171" s="1">
        <v>1</v>
      </c>
    </row>
    <row r="172" spans="1:3">
      <c r="A172" s="1">
        <v>30070</v>
      </c>
      <c r="B172" s="1">
        <v>0.11802736999379704</v>
      </c>
      <c r="C172" s="1">
        <v>1</v>
      </c>
    </row>
    <row r="173" spans="1:3">
      <c r="A173" s="1">
        <v>30072.5</v>
      </c>
      <c r="B173" s="1">
        <v>0.1186808474958525</v>
      </c>
      <c r="C173" s="1">
        <v>1</v>
      </c>
    </row>
    <row r="174" spans="1:3">
      <c r="A174" s="1">
        <v>30072.5</v>
      </c>
      <c r="B174" s="1">
        <v>0.12088084749848349</v>
      </c>
      <c r="C174" s="1">
        <v>0.5</v>
      </c>
    </row>
    <row r="175" spans="1:3">
      <c r="A175" s="1">
        <v>30075</v>
      </c>
      <c r="B175" s="1">
        <v>0.11933432499790797</v>
      </c>
      <c r="C175" s="1">
        <v>1</v>
      </c>
    </row>
    <row r="176" spans="1:3">
      <c r="A176" s="1">
        <v>30075</v>
      </c>
      <c r="B176" s="1">
        <v>0.11993432499730261</v>
      </c>
      <c r="C176" s="1">
        <v>0.5</v>
      </c>
    </row>
    <row r="177" spans="1:3">
      <c r="A177" s="1">
        <v>30075.5</v>
      </c>
      <c r="B177" s="1">
        <v>0.11846502050320851</v>
      </c>
      <c r="C177" s="1">
        <v>1</v>
      </c>
    </row>
    <row r="178" spans="1:3">
      <c r="A178" s="1">
        <v>30075.5</v>
      </c>
      <c r="B178" s="1">
        <v>0.11926502050482668</v>
      </c>
      <c r="C178" s="1">
        <v>0.5</v>
      </c>
    </row>
    <row r="179" spans="1:3">
      <c r="A179" s="1">
        <v>30183</v>
      </c>
      <c r="B179" s="1">
        <v>0.12066455300373491</v>
      </c>
      <c r="C179" s="1">
        <v>0.1</v>
      </c>
    </row>
    <row r="180" spans="1:3">
      <c r="A180" s="1">
        <v>30327</v>
      </c>
      <c r="B180" s="1">
        <v>9.9104856999474578E-2</v>
      </c>
      <c r="C180" s="1">
        <v>0.1</v>
      </c>
    </row>
    <row r="181" spans="1:3">
      <c r="A181" s="1">
        <v>30329</v>
      </c>
      <c r="B181" s="1">
        <v>0.12102763899747515</v>
      </c>
      <c r="C181" s="1">
        <v>0.1</v>
      </c>
    </row>
    <row r="182" spans="1:3">
      <c r="A182" s="1">
        <v>30413.5</v>
      </c>
      <c r="B182" s="1">
        <v>0.12551517850079108</v>
      </c>
      <c r="C182" s="1">
        <v>0.1</v>
      </c>
    </row>
    <row r="183" spans="1:3">
      <c r="A183" s="1">
        <v>30902.5</v>
      </c>
      <c r="B183" s="1">
        <v>0.13113537749450188</v>
      </c>
      <c r="C183" s="1">
        <v>0.1</v>
      </c>
    </row>
    <row r="184" spans="1:3">
      <c r="A184" s="1">
        <v>30984</v>
      </c>
      <c r="B184" s="1">
        <v>0.1202387439989252</v>
      </c>
      <c r="C184" s="1">
        <v>0.1</v>
      </c>
    </row>
    <row r="185" spans="1:3">
      <c r="A185" s="1">
        <v>30986</v>
      </c>
      <c r="B185" s="1">
        <v>0.12916152599791531</v>
      </c>
      <c r="C185" s="1">
        <v>0.1</v>
      </c>
    </row>
    <row r="186" spans="1:3">
      <c r="A186" s="1">
        <v>31001</v>
      </c>
      <c r="B186" s="1">
        <v>0.13008239099872299</v>
      </c>
      <c r="C186" s="1">
        <v>0.1</v>
      </c>
    </row>
    <row r="187" spans="1:3">
      <c r="A187" s="1">
        <v>31156.5</v>
      </c>
      <c r="B187" s="1">
        <v>0.1233286915012286</v>
      </c>
      <c r="C187" s="1">
        <v>0.1</v>
      </c>
    </row>
    <row r="188" spans="1:3">
      <c r="A188" s="1">
        <v>31209</v>
      </c>
      <c r="B188" s="1">
        <v>0.11905171899707057</v>
      </c>
      <c r="C188" s="1">
        <v>0.1</v>
      </c>
    </row>
    <row r="189" spans="1:3">
      <c r="A189" s="1">
        <v>31258</v>
      </c>
      <c r="B189" s="1">
        <v>0.10265987800084986</v>
      </c>
      <c r="C189" s="1">
        <v>0.1</v>
      </c>
    </row>
    <row r="190" spans="1:3">
      <c r="A190" s="1">
        <v>32038</v>
      </c>
      <c r="B190" s="1">
        <v>0.13354485800664406</v>
      </c>
      <c r="C190" s="1">
        <v>0.1</v>
      </c>
    </row>
    <row r="191" spans="1:3">
      <c r="A191" s="1">
        <v>32124</v>
      </c>
      <c r="B191" s="1">
        <v>0.12522448399977293</v>
      </c>
      <c r="C191" s="1">
        <v>0.1</v>
      </c>
    </row>
    <row r="192" spans="1:3">
      <c r="A192" s="1">
        <v>32205.5</v>
      </c>
      <c r="B192" s="1">
        <v>0.12632785049936501</v>
      </c>
      <c r="C192" s="1">
        <v>0.1</v>
      </c>
    </row>
    <row r="193" spans="1:3">
      <c r="A193" s="1">
        <v>32975.5</v>
      </c>
      <c r="B193" s="1">
        <v>0.14559892050601775</v>
      </c>
      <c r="C193" s="1">
        <v>0.1</v>
      </c>
    </row>
    <row r="194" spans="1:3">
      <c r="A194" s="1">
        <v>32978</v>
      </c>
      <c r="B194" s="1">
        <v>0.15125239800545387</v>
      </c>
      <c r="C194" s="1">
        <v>0.1</v>
      </c>
    </row>
    <row r="195" spans="1:3">
      <c r="A195" s="1">
        <v>33084.5</v>
      </c>
      <c r="B195" s="1">
        <v>0.14773053949465975</v>
      </c>
      <c r="C195" s="1">
        <v>1</v>
      </c>
    </row>
    <row r="196" spans="1:3">
      <c r="A196" s="1">
        <v>33085</v>
      </c>
      <c r="B196" s="1">
        <v>0.14732123499561567</v>
      </c>
      <c r="C196" s="1">
        <v>1</v>
      </c>
    </row>
    <row r="197" spans="1:3">
      <c r="A197" s="1">
        <v>33093</v>
      </c>
      <c r="B197" s="1">
        <v>0.14738236300036078</v>
      </c>
      <c r="C197" s="1">
        <v>1</v>
      </c>
    </row>
    <row r="198" spans="1:3">
      <c r="A198" s="1">
        <v>33093.5</v>
      </c>
      <c r="B198" s="1">
        <v>0.14768305850157049</v>
      </c>
      <c r="C198" s="1">
        <v>1</v>
      </c>
    </row>
    <row r="199" spans="1:3">
      <c r="A199" s="1">
        <v>33131</v>
      </c>
      <c r="B199" s="1">
        <v>0.14744522100227186</v>
      </c>
      <c r="C199" s="1">
        <v>1</v>
      </c>
    </row>
    <row r="200" spans="1:3">
      <c r="A200" s="1">
        <v>33133.5</v>
      </c>
      <c r="B200" s="1">
        <v>0.14799869849957759</v>
      </c>
      <c r="C200" s="1">
        <v>1</v>
      </c>
    </row>
    <row r="201" spans="1:3">
      <c r="A201" s="1">
        <v>33134</v>
      </c>
      <c r="B201" s="1">
        <v>0.14792939399922034</v>
      </c>
      <c r="C201" s="1">
        <v>1</v>
      </c>
    </row>
    <row r="202" spans="1:3">
      <c r="A202" s="1">
        <v>33136.5</v>
      </c>
      <c r="B202" s="1">
        <v>0.14728287149773678</v>
      </c>
      <c r="C202" s="1">
        <v>1</v>
      </c>
    </row>
    <row r="203" spans="1:3">
      <c r="A203" s="1">
        <v>33263</v>
      </c>
      <c r="B203" s="1">
        <v>0.13474883299932117</v>
      </c>
      <c r="C203" s="1">
        <v>0.1</v>
      </c>
    </row>
    <row r="204" spans="1:3">
      <c r="A204" s="1">
        <v>33843.5</v>
      </c>
      <c r="B204" s="1">
        <v>0.15490630849672016</v>
      </c>
      <c r="C204" s="1">
        <v>1</v>
      </c>
    </row>
    <row r="205" spans="1:3">
      <c r="A205" s="1">
        <v>34960.5</v>
      </c>
      <c r="B205" s="1">
        <v>0.16656005549884867</v>
      </c>
      <c r="C205" s="1">
        <v>1</v>
      </c>
    </row>
    <row r="206" spans="1:3">
      <c r="A206" s="1">
        <v>35172</v>
      </c>
      <c r="B206" s="1">
        <v>0.16984425199916586</v>
      </c>
      <c r="C206" s="1">
        <v>1</v>
      </c>
    </row>
    <row r="207" spans="1:3">
      <c r="A207" s="1">
        <v>36187.5</v>
      </c>
      <c r="B207" s="1">
        <v>0.18178681249264628</v>
      </c>
      <c r="C207" s="1">
        <v>1</v>
      </c>
    </row>
    <row r="208" spans="1:3">
      <c r="A208" s="1">
        <v>37020.5</v>
      </c>
      <c r="B208" s="1">
        <v>0.18977657444338547</v>
      </c>
      <c r="C208" s="1">
        <v>1</v>
      </c>
    </row>
    <row r="209" spans="1:3">
      <c r="A209" s="1">
        <v>37020.5</v>
      </c>
      <c r="B209" s="1">
        <v>0.18982551549561322</v>
      </c>
      <c r="C209" s="1">
        <v>1</v>
      </c>
    </row>
    <row r="210" spans="1:3">
      <c r="A210" s="1">
        <v>37287.5</v>
      </c>
      <c r="B210" s="1">
        <v>0.19431691250065342</v>
      </c>
      <c r="C210" s="1">
        <v>1</v>
      </c>
    </row>
    <row r="211" spans="1:3">
      <c r="A211" s="1">
        <v>37321</v>
      </c>
      <c r="B211" s="1">
        <v>0.19427351099875523</v>
      </c>
      <c r="C211" s="1">
        <v>1</v>
      </c>
    </row>
    <row r="212" spans="1:3">
      <c r="A212" s="1">
        <v>37912</v>
      </c>
      <c r="B212" s="1">
        <v>0.20215559200005373</v>
      </c>
      <c r="C212" s="1">
        <v>1</v>
      </c>
    </row>
    <row r="213" spans="1:3">
      <c r="A213" s="1">
        <v>38297</v>
      </c>
      <c r="B213" s="1">
        <v>0.20699112700094702</v>
      </c>
      <c r="C213" s="1">
        <v>1</v>
      </c>
    </row>
    <row r="214" spans="1:3">
      <c r="A214" s="1">
        <v>38412</v>
      </c>
      <c r="B214" s="1">
        <v>0.20835109199833823</v>
      </c>
      <c r="C214" s="1">
        <v>1</v>
      </c>
    </row>
    <row r="215" spans="1:3">
      <c r="A215" s="1">
        <v>39259</v>
      </c>
      <c r="B215" s="1">
        <v>0.21704926900565624</v>
      </c>
      <c r="C215" s="1">
        <v>1</v>
      </c>
    </row>
    <row r="216" spans="1:3">
      <c r="A216" s="1">
        <v>39335</v>
      </c>
      <c r="B216" s="1">
        <v>0.21871498499967856</v>
      </c>
      <c r="C216" s="1">
        <v>0.2</v>
      </c>
    </row>
    <row r="217" spans="1:3">
      <c r="A217" s="1">
        <v>40052.5</v>
      </c>
      <c r="B217" s="1">
        <v>0.22556302749580937</v>
      </c>
      <c r="C217" s="1">
        <v>1</v>
      </c>
    </row>
    <row r="218" spans="1:3">
      <c r="A218" s="1">
        <v>40196</v>
      </c>
      <c r="B218" s="1">
        <v>0.22686263600189704</v>
      </c>
      <c r="C218" s="1">
        <v>1</v>
      </c>
    </row>
    <row r="219" spans="1:3">
      <c r="A219" s="1">
        <v>40367</v>
      </c>
      <c r="B219" s="1">
        <v>0.22877049700036878</v>
      </c>
      <c r="C219" s="1">
        <v>1</v>
      </c>
    </row>
    <row r="220" spans="1:3">
      <c r="A220" s="1">
        <v>41357</v>
      </c>
      <c r="B220" s="1">
        <v>0.24074758699862286</v>
      </c>
      <c r="C220" s="1">
        <v>1</v>
      </c>
    </row>
    <row r="221" spans="1:3">
      <c r="A221" s="1">
        <v>41388</v>
      </c>
      <c r="B221" s="1">
        <v>0.24135070800548419</v>
      </c>
      <c r="C221" s="1">
        <v>1</v>
      </c>
    </row>
    <row r="222" spans="1:3">
      <c r="A222" s="1">
        <v>41433.5</v>
      </c>
      <c r="B222" s="1">
        <v>0.2423439984995639</v>
      </c>
      <c r="C222" s="1">
        <v>1</v>
      </c>
    </row>
    <row r="223" spans="1:3">
      <c r="A223" s="1">
        <v>42257</v>
      </c>
      <c r="B223" s="1">
        <v>0.25219948699668748</v>
      </c>
      <c r="C223" s="1">
        <v>1</v>
      </c>
    </row>
    <row r="224" spans="1:3">
      <c r="A224" s="1">
        <v>42491</v>
      </c>
      <c r="B224" s="1">
        <v>0.25616498100134777</v>
      </c>
      <c r="C224" s="1">
        <v>1</v>
      </c>
    </row>
    <row r="225" spans="1:3">
      <c r="A225" s="1">
        <v>43318</v>
      </c>
      <c r="B225" s="1">
        <v>0.26703533800173318</v>
      </c>
      <c r="C225" s="1">
        <v>1</v>
      </c>
    </row>
    <row r="226" spans="1:3">
      <c r="A226" s="1">
        <v>43318.5</v>
      </c>
      <c r="B226" s="1">
        <v>0.26496603350096848</v>
      </c>
      <c r="C226" s="1">
        <v>1</v>
      </c>
    </row>
    <row r="227" spans="1:3">
      <c r="A227" s="1">
        <v>44238</v>
      </c>
      <c r="B227" s="1">
        <v>0.28051505799521692</v>
      </c>
      <c r="C227" s="1">
        <v>1</v>
      </c>
    </row>
    <row r="228" spans="1:3">
      <c r="A228" s="1">
        <v>44381.5</v>
      </c>
      <c r="B228" s="1">
        <v>0.281824666497414</v>
      </c>
      <c r="C228" s="1">
        <v>1</v>
      </c>
    </row>
    <row r="229" spans="1:3">
      <c r="A229" s="1">
        <v>44499</v>
      </c>
      <c r="B229" s="1">
        <v>0.28340810900408542</v>
      </c>
      <c r="C229" s="1">
        <v>1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8"/>
  <sheetViews>
    <sheetView topLeftCell="A215" workbookViewId="0">
      <selection activeCell="A231" sqref="A231:D278"/>
    </sheetView>
  </sheetViews>
  <sheetFormatPr defaultRowHeight="12.75"/>
  <cols>
    <col min="1" max="1" width="19.7109375" style="148" customWidth="1"/>
    <col min="2" max="2" width="4.42578125" customWidth="1"/>
    <col min="3" max="3" width="12.7109375" style="148" customWidth="1"/>
    <col min="4" max="4" width="5.42578125" customWidth="1"/>
    <col min="5" max="5" width="14.85546875" customWidth="1"/>
    <col min="7" max="7" width="12" customWidth="1"/>
    <col min="8" max="8" width="14.140625" style="148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62" t="s">
        <v>374</v>
      </c>
      <c r="I1" s="163" t="s">
        <v>194</v>
      </c>
      <c r="J1" s="164" t="s">
        <v>32</v>
      </c>
    </row>
    <row r="2" spans="1:16">
      <c r="I2" s="165" t="s">
        <v>207</v>
      </c>
      <c r="J2" s="166" t="s">
        <v>29</v>
      </c>
    </row>
    <row r="3" spans="1:16">
      <c r="A3" s="167" t="s">
        <v>375</v>
      </c>
      <c r="I3" s="165" t="s">
        <v>212</v>
      </c>
      <c r="J3" s="166" t="s">
        <v>23</v>
      </c>
    </row>
    <row r="4" spans="1:16">
      <c r="I4" s="165" t="s">
        <v>63</v>
      </c>
      <c r="J4" s="166" t="s">
        <v>23</v>
      </c>
    </row>
    <row r="5" spans="1:16">
      <c r="I5" s="168" t="s">
        <v>159</v>
      </c>
      <c r="J5" s="169" t="s">
        <v>26</v>
      </c>
    </row>
    <row r="11" spans="1:16" ht="12.75" customHeight="1">
      <c r="A11" s="148" t="str">
        <f t="shared" ref="A11:A74" si="0">P11</f>
        <v> PZ 4.235 </v>
      </c>
      <c r="B11" s="2" t="str">
        <f t="shared" ref="B11:B74" si="1">IF(H11=INT(H11),"I","II")</f>
        <v>II</v>
      </c>
      <c r="C11" s="148">
        <f t="shared" ref="C11:C74" si="2">1*G11</f>
        <v>27283.442999999999</v>
      </c>
      <c r="D11" t="str">
        <f t="shared" ref="D11:D74" si="3">VLOOKUP(F11,I$1:J$5,2,FALSE)</f>
        <v>vis</v>
      </c>
      <c r="E11">
        <f>VLOOKUP(C11,Active!C$21:E$961,3,FALSE)</f>
        <v>-34549.279511614492</v>
      </c>
      <c r="F11" s="2" t="s">
        <v>159</v>
      </c>
      <c r="G11" t="str">
        <f t="shared" ref="G11:G74" si="4">MID(I11,3,LEN(I11)-3)</f>
        <v>27283.443</v>
      </c>
      <c r="H11" s="148">
        <f t="shared" ref="H11:H74" si="5">1*K11</f>
        <v>-4221.5</v>
      </c>
      <c r="I11" s="170" t="s">
        <v>376</v>
      </c>
      <c r="J11" s="171" t="s">
        <v>377</v>
      </c>
      <c r="K11" s="170">
        <v>-4221.5</v>
      </c>
      <c r="L11" s="170" t="s">
        <v>378</v>
      </c>
      <c r="M11" s="171" t="s">
        <v>379</v>
      </c>
      <c r="N11" s="171"/>
      <c r="O11" s="172" t="s">
        <v>380</v>
      </c>
      <c r="P11" s="172" t="s">
        <v>381</v>
      </c>
    </row>
    <row r="12" spans="1:16" ht="12.75" customHeight="1">
      <c r="A12" s="148" t="str">
        <f t="shared" si="0"/>
        <v> PZ 5.108 </v>
      </c>
      <c r="B12" s="2" t="str">
        <f t="shared" si="1"/>
        <v>II</v>
      </c>
      <c r="C12" s="148">
        <f t="shared" si="2"/>
        <v>27360.375</v>
      </c>
      <c r="D12" t="str">
        <f t="shared" si="3"/>
        <v>vis</v>
      </c>
      <c r="E12">
        <f>VLOOKUP(C12,Active!C$21:E$961,3,FALSE)</f>
        <v>-34332.287629638668</v>
      </c>
      <c r="F12" s="2" t="s">
        <v>159</v>
      </c>
      <c r="G12" t="str">
        <f t="shared" si="4"/>
        <v>27360.375</v>
      </c>
      <c r="H12" s="148">
        <f t="shared" si="5"/>
        <v>-4004.5</v>
      </c>
      <c r="I12" s="170" t="s">
        <v>382</v>
      </c>
      <c r="J12" s="171" t="s">
        <v>383</v>
      </c>
      <c r="K12" s="170">
        <v>-4004.5</v>
      </c>
      <c r="L12" s="170" t="s">
        <v>384</v>
      </c>
      <c r="M12" s="171" t="s">
        <v>379</v>
      </c>
      <c r="N12" s="171"/>
      <c r="O12" s="172" t="s">
        <v>380</v>
      </c>
      <c r="P12" s="172" t="s">
        <v>385</v>
      </c>
    </row>
    <row r="13" spans="1:16" ht="12.75" customHeight="1">
      <c r="A13" s="148" t="str">
        <f t="shared" si="0"/>
        <v>IBVS 1949 </v>
      </c>
      <c r="B13" s="2" t="str">
        <f t="shared" si="1"/>
        <v>I</v>
      </c>
      <c r="C13" s="148">
        <f t="shared" si="2"/>
        <v>39532.497100000001</v>
      </c>
      <c r="D13" t="str">
        <f t="shared" si="3"/>
        <v>vis</v>
      </c>
      <c r="E13">
        <f>VLOOKUP(C13,Active!C$21:E$961,3,FALSE)</f>
        <v>1.6923403662212719E-3</v>
      </c>
      <c r="F13" s="2" t="s">
        <v>159</v>
      </c>
      <c r="G13" t="str">
        <f t="shared" si="4"/>
        <v>39532.4971</v>
      </c>
      <c r="H13" s="148">
        <f t="shared" si="5"/>
        <v>0</v>
      </c>
      <c r="I13" s="170" t="s">
        <v>386</v>
      </c>
      <c r="J13" s="171" t="s">
        <v>387</v>
      </c>
      <c r="K13" s="170">
        <v>0</v>
      </c>
      <c r="L13" s="170" t="s">
        <v>388</v>
      </c>
      <c r="M13" s="171" t="s">
        <v>389</v>
      </c>
      <c r="N13" s="171" t="s">
        <v>390</v>
      </c>
      <c r="O13" s="172" t="s">
        <v>391</v>
      </c>
      <c r="P13" s="173" t="s">
        <v>392</v>
      </c>
    </row>
    <row r="14" spans="1:16" ht="12.75" customHeight="1">
      <c r="A14" s="148" t="str">
        <f t="shared" si="0"/>
        <v>IBVS 1949 </v>
      </c>
      <c r="B14" s="2" t="str">
        <f t="shared" si="1"/>
        <v>II</v>
      </c>
      <c r="C14" s="148">
        <f t="shared" si="2"/>
        <v>39532.672700000003</v>
      </c>
      <c r="D14" t="str">
        <f t="shared" si="3"/>
        <v>vis</v>
      </c>
      <c r="E14">
        <f>VLOOKUP(C14,Active!C$21:E$961,3,FALSE)</f>
        <v>0.49698395471986428</v>
      </c>
      <c r="F14" s="2" t="s">
        <v>159</v>
      </c>
      <c r="G14" t="str">
        <f t="shared" si="4"/>
        <v>39532.6727</v>
      </c>
      <c r="H14" s="148">
        <f t="shared" si="5"/>
        <v>0.5</v>
      </c>
      <c r="I14" s="170" t="s">
        <v>393</v>
      </c>
      <c r="J14" s="171" t="s">
        <v>394</v>
      </c>
      <c r="K14" s="170">
        <v>0.5</v>
      </c>
      <c r="L14" s="170" t="s">
        <v>395</v>
      </c>
      <c r="M14" s="171" t="s">
        <v>389</v>
      </c>
      <c r="N14" s="171" t="s">
        <v>390</v>
      </c>
      <c r="O14" s="172" t="s">
        <v>391</v>
      </c>
      <c r="P14" s="173" t="s">
        <v>392</v>
      </c>
    </row>
    <row r="15" spans="1:16" ht="12.75" customHeight="1">
      <c r="A15" s="148" t="str">
        <f t="shared" si="0"/>
        <v> MVS 5.67 </v>
      </c>
      <c r="B15" s="2" t="str">
        <f t="shared" si="1"/>
        <v>I</v>
      </c>
      <c r="C15" s="148">
        <f t="shared" si="2"/>
        <v>39533.572</v>
      </c>
      <c r="D15" t="str">
        <f t="shared" si="3"/>
        <v>vis</v>
      </c>
      <c r="E15">
        <f>VLOOKUP(C15,Active!C$21:E$961,3,FALSE)</f>
        <v>3.0335201095094568</v>
      </c>
      <c r="F15" s="2" t="s">
        <v>159</v>
      </c>
      <c r="G15" t="str">
        <f t="shared" si="4"/>
        <v>39533.572</v>
      </c>
      <c r="H15" s="148">
        <f t="shared" si="5"/>
        <v>3</v>
      </c>
      <c r="I15" s="170" t="s">
        <v>396</v>
      </c>
      <c r="J15" s="171" t="s">
        <v>397</v>
      </c>
      <c r="K15" s="170">
        <v>3</v>
      </c>
      <c r="L15" s="170" t="s">
        <v>398</v>
      </c>
      <c r="M15" s="171" t="s">
        <v>399</v>
      </c>
      <c r="N15" s="171"/>
      <c r="O15" s="172" t="s">
        <v>400</v>
      </c>
      <c r="P15" s="172" t="s">
        <v>401</v>
      </c>
    </row>
    <row r="16" spans="1:16" ht="12.75" customHeight="1">
      <c r="A16" s="148" t="str">
        <f t="shared" si="0"/>
        <v>IBVS 1949 </v>
      </c>
      <c r="B16" s="2" t="str">
        <f t="shared" si="1"/>
        <v>I</v>
      </c>
      <c r="C16" s="148">
        <f t="shared" si="2"/>
        <v>39561.568500000001</v>
      </c>
      <c r="D16" t="str">
        <f t="shared" si="3"/>
        <v>vis</v>
      </c>
      <c r="E16">
        <f>VLOOKUP(C16,Active!C$21:E$961,3,FALSE)</f>
        <v>81.999531960707031</v>
      </c>
      <c r="F16" s="2" t="s">
        <v>159</v>
      </c>
      <c r="G16" t="str">
        <f t="shared" si="4"/>
        <v>39561.5685</v>
      </c>
      <c r="H16" s="148">
        <f t="shared" si="5"/>
        <v>82</v>
      </c>
      <c r="I16" s="170" t="s">
        <v>402</v>
      </c>
      <c r="J16" s="171" t="s">
        <v>403</v>
      </c>
      <c r="K16" s="170">
        <v>82</v>
      </c>
      <c r="L16" s="170" t="s">
        <v>404</v>
      </c>
      <c r="M16" s="171" t="s">
        <v>389</v>
      </c>
      <c r="N16" s="171" t="s">
        <v>390</v>
      </c>
      <c r="O16" s="172" t="s">
        <v>391</v>
      </c>
      <c r="P16" s="173" t="s">
        <v>392</v>
      </c>
    </row>
    <row r="17" spans="1:16" ht="12.75" customHeight="1">
      <c r="A17" s="148" t="str">
        <f t="shared" si="0"/>
        <v>IBVS 1949 </v>
      </c>
      <c r="B17" s="2" t="str">
        <f t="shared" si="1"/>
        <v>II</v>
      </c>
      <c r="C17" s="148">
        <f t="shared" si="2"/>
        <v>39562.4545</v>
      </c>
      <c r="D17" t="str">
        <f t="shared" si="3"/>
        <v>vis</v>
      </c>
      <c r="E17">
        <f>VLOOKUP(C17,Active!C$21:E$961,3,FALSE)</f>
        <v>84.498554570677854</v>
      </c>
      <c r="F17" s="2" t="s">
        <v>159</v>
      </c>
      <c r="G17" t="str">
        <f t="shared" si="4"/>
        <v>39562.4545</v>
      </c>
      <c r="H17" s="148">
        <f t="shared" si="5"/>
        <v>84.5</v>
      </c>
      <c r="I17" s="170" t="s">
        <v>405</v>
      </c>
      <c r="J17" s="171" t="s">
        <v>406</v>
      </c>
      <c r="K17" s="170">
        <v>84.5</v>
      </c>
      <c r="L17" s="170" t="s">
        <v>407</v>
      </c>
      <c r="M17" s="171" t="s">
        <v>389</v>
      </c>
      <c r="N17" s="171" t="s">
        <v>390</v>
      </c>
      <c r="O17" s="172" t="s">
        <v>391</v>
      </c>
      <c r="P17" s="173" t="s">
        <v>392</v>
      </c>
    </row>
    <row r="18" spans="1:16" ht="12.75" customHeight="1">
      <c r="A18" s="148" t="str">
        <f t="shared" si="0"/>
        <v>IBVS 1949 </v>
      </c>
      <c r="B18" s="2" t="str">
        <f t="shared" si="1"/>
        <v>II</v>
      </c>
      <c r="C18" s="148">
        <f t="shared" si="2"/>
        <v>39563.517899999999</v>
      </c>
      <c r="D18" t="str">
        <f t="shared" si="3"/>
        <v>vis</v>
      </c>
      <c r="E18">
        <f>VLOOKUP(C18,Active!C$21:E$961,3,FALSE)</f>
        <v>87.49794581610098</v>
      </c>
      <c r="F18" s="2" t="s">
        <v>159</v>
      </c>
      <c r="G18" t="str">
        <f t="shared" si="4"/>
        <v>39563.5179</v>
      </c>
      <c r="H18" s="148">
        <f t="shared" si="5"/>
        <v>87.5</v>
      </c>
      <c r="I18" s="170" t="s">
        <v>408</v>
      </c>
      <c r="J18" s="171" t="s">
        <v>409</v>
      </c>
      <c r="K18" s="170">
        <v>87.5</v>
      </c>
      <c r="L18" s="170" t="s">
        <v>410</v>
      </c>
      <c r="M18" s="171" t="s">
        <v>389</v>
      </c>
      <c r="N18" s="171" t="s">
        <v>390</v>
      </c>
      <c r="O18" s="172" t="s">
        <v>391</v>
      </c>
      <c r="P18" s="173" t="s">
        <v>392</v>
      </c>
    </row>
    <row r="19" spans="1:16" ht="12.75" customHeight="1">
      <c r="A19" s="148" t="str">
        <f t="shared" si="0"/>
        <v>IBVS 1949 </v>
      </c>
      <c r="B19" s="2" t="str">
        <f t="shared" si="1"/>
        <v>I</v>
      </c>
      <c r="C19" s="148">
        <f t="shared" si="2"/>
        <v>39566.532800000001</v>
      </c>
      <c r="D19" t="str">
        <f t="shared" si="3"/>
        <v>vis</v>
      </c>
      <c r="E19">
        <f>VLOOKUP(C19,Active!C$21:E$961,3,FALSE)</f>
        <v>96.001674108220342</v>
      </c>
      <c r="F19" s="2" t="s">
        <v>159</v>
      </c>
      <c r="G19" t="str">
        <f t="shared" si="4"/>
        <v>39566.5328</v>
      </c>
      <c r="H19" s="148">
        <f t="shared" si="5"/>
        <v>96</v>
      </c>
      <c r="I19" s="170" t="s">
        <v>411</v>
      </c>
      <c r="J19" s="171" t="s">
        <v>412</v>
      </c>
      <c r="K19" s="170">
        <v>96</v>
      </c>
      <c r="L19" s="170" t="s">
        <v>388</v>
      </c>
      <c r="M19" s="171" t="s">
        <v>389</v>
      </c>
      <c r="N19" s="171" t="s">
        <v>390</v>
      </c>
      <c r="O19" s="172" t="s">
        <v>391</v>
      </c>
      <c r="P19" s="173" t="s">
        <v>392</v>
      </c>
    </row>
    <row r="20" spans="1:16" ht="12.75" customHeight="1">
      <c r="A20" s="148" t="str">
        <f t="shared" si="0"/>
        <v> MVS 5.67 </v>
      </c>
      <c r="B20" s="2" t="str">
        <f t="shared" si="1"/>
        <v>I</v>
      </c>
      <c r="C20" s="148">
        <f t="shared" si="2"/>
        <v>39593.461000000003</v>
      </c>
      <c r="D20" t="str">
        <f t="shared" si="3"/>
        <v>vis</v>
      </c>
      <c r="E20">
        <f>VLOOKUP(C20,Active!C$21:E$961,3,FALSE)</f>
        <v>171.95447393432363</v>
      </c>
      <c r="F20" s="2" t="s">
        <v>159</v>
      </c>
      <c r="G20" t="str">
        <f t="shared" si="4"/>
        <v>39593.461</v>
      </c>
      <c r="H20" s="148">
        <f t="shared" si="5"/>
        <v>172</v>
      </c>
      <c r="I20" s="170" t="s">
        <v>413</v>
      </c>
      <c r="J20" s="171" t="s">
        <v>414</v>
      </c>
      <c r="K20" s="170">
        <v>172</v>
      </c>
      <c r="L20" s="170" t="s">
        <v>415</v>
      </c>
      <c r="M20" s="171" t="s">
        <v>399</v>
      </c>
      <c r="N20" s="171"/>
      <c r="O20" s="172" t="s">
        <v>400</v>
      </c>
      <c r="P20" s="172" t="s">
        <v>401</v>
      </c>
    </row>
    <row r="21" spans="1:16" ht="12.75" customHeight="1">
      <c r="A21" s="148" t="str">
        <f t="shared" si="0"/>
        <v>IBVS 1949 </v>
      </c>
      <c r="B21" s="2" t="str">
        <f t="shared" si="1"/>
        <v>I</v>
      </c>
      <c r="C21" s="148">
        <f t="shared" si="2"/>
        <v>39614.395499999999</v>
      </c>
      <c r="D21" t="str">
        <f t="shared" si="3"/>
        <v>vis</v>
      </c>
      <c r="E21">
        <f>VLOOKUP(C21,Active!C$21:E$961,3,FALSE)</f>
        <v>231.00163965498498</v>
      </c>
      <c r="F21" s="2" t="s">
        <v>159</v>
      </c>
      <c r="G21" t="str">
        <f t="shared" si="4"/>
        <v>39614.3955</v>
      </c>
      <c r="H21" s="148">
        <f t="shared" si="5"/>
        <v>231</v>
      </c>
      <c r="I21" s="170" t="s">
        <v>416</v>
      </c>
      <c r="J21" s="171" t="s">
        <v>417</v>
      </c>
      <c r="K21" s="170">
        <v>231</v>
      </c>
      <c r="L21" s="170" t="s">
        <v>388</v>
      </c>
      <c r="M21" s="171" t="s">
        <v>389</v>
      </c>
      <c r="N21" s="171" t="s">
        <v>390</v>
      </c>
      <c r="O21" s="172" t="s">
        <v>391</v>
      </c>
      <c r="P21" s="173" t="s">
        <v>392</v>
      </c>
    </row>
    <row r="22" spans="1:16" ht="12.75" customHeight="1">
      <c r="A22" s="148" t="str">
        <f t="shared" si="0"/>
        <v>IBVS 1949 </v>
      </c>
      <c r="B22" s="2" t="str">
        <f t="shared" si="1"/>
        <v>I</v>
      </c>
      <c r="C22" s="148">
        <f t="shared" si="2"/>
        <v>39643.467299999997</v>
      </c>
      <c r="D22" t="str">
        <f t="shared" si="3"/>
        <v>vis</v>
      </c>
      <c r="E22">
        <f>VLOOKUP(C22,Active!C$21:E$961,3,FALSE)</f>
        <v>313.00060750222974</v>
      </c>
      <c r="F22" s="2" t="s">
        <v>159</v>
      </c>
      <c r="G22" t="str">
        <f t="shared" si="4"/>
        <v>39643.4673</v>
      </c>
      <c r="H22" s="148">
        <f t="shared" si="5"/>
        <v>313</v>
      </c>
      <c r="I22" s="170" t="s">
        <v>418</v>
      </c>
      <c r="J22" s="171" t="s">
        <v>419</v>
      </c>
      <c r="K22" s="170">
        <v>313</v>
      </c>
      <c r="L22" s="170" t="s">
        <v>420</v>
      </c>
      <c r="M22" s="171" t="s">
        <v>389</v>
      </c>
      <c r="N22" s="171" t="s">
        <v>390</v>
      </c>
      <c r="O22" s="172" t="s">
        <v>391</v>
      </c>
      <c r="P22" s="173" t="s">
        <v>392</v>
      </c>
    </row>
    <row r="23" spans="1:16" ht="12.75" customHeight="1">
      <c r="A23" s="148" t="str">
        <f t="shared" si="0"/>
        <v>IBVS 1949 </v>
      </c>
      <c r="B23" s="2" t="str">
        <f t="shared" si="1"/>
        <v>I</v>
      </c>
      <c r="C23" s="148">
        <f t="shared" si="2"/>
        <v>39648.4306</v>
      </c>
      <c r="D23" t="str">
        <f t="shared" si="3"/>
        <v>vis</v>
      </c>
      <c r="E23">
        <f>VLOOKUP(C23,Active!C$21:E$961,3,FALSE)</f>
        <v>326.99992908247287</v>
      </c>
      <c r="F23" s="2" t="s">
        <v>159</v>
      </c>
      <c r="G23" t="str">
        <f t="shared" si="4"/>
        <v>39648.4306</v>
      </c>
      <c r="H23" s="148">
        <f t="shared" si="5"/>
        <v>327</v>
      </c>
      <c r="I23" s="170" t="s">
        <v>421</v>
      </c>
      <c r="J23" s="171" t="s">
        <v>422</v>
      </c>
      <c r="K23" s="170">
        <v>327</v>
      </c>
      <c r="L23" s="170" t="s">
        <v>423</v>
      </c>
      <c r="M23" s="171" t="s">
        <v>389</v>
      </c>
      <c r="N23" s="171" t="s">
        <v>390</v>
      </c>
      <c r="O23" s="172" t="s">
        <v>391</v>
      </c>
      <c r="P23" s="173" t="s">
        <v>392</v>
      </c>
    </row>
    <row r="24" spans="1:16" ht="12.75" customHeight="1">
      <c r="A24" s="148" t="str">
        <f t="shared" si="0"/>
        <v> MVS 5.67 </v>
      </c>
      <c r="B24" s="2" t="str">
        <f t="shared" si="1"/>
        <v>I</v>
      </c>
      <c r="C24" s="148">
        <f t="shared" si="2"/>
        <v>39648.442000000003</v>
      </c>
      <c r="D24" t="str">
        <f t="shared" si="3"/>
        <v>vis</v>
      </c>
      <c r="E24">
        <f>VLOOKUP(C24,Active!C$21:E$961,3,FALSE)</f>
        <v>327.03208354947213</v>
      </c>
      <c r="F24" s="2" t="s">
        <v>159</v>
      </c>
      <c r="G24" t="str">
        <f t="shared" si="4"/>
        <v>39648.442</v>
      </c>
      <c r="H24" s="148">
        <f t="shared" si="5"/>
        <v>327</v>
      </c>
      <c r="I24" s="170" t="s">
        <v>424</v>
      </c>
      <c r="J24" s="171" t="s">
        <v>425</v>
      </c>
      <c r="K24" s="170">
        <v>327</v>
      </c>
      <c r="L24" s="170" t="s">
        <v>426</v>
      </c>
      <c r="M24" s="171" t="s">
        <v>399</v>
      </c>
      <c r="N24" s="171"/>
      <c r="O24" s="172" t="s">
        <v>400</v>
      </c>
      <c r="P24" s="172" t="s">
        <v>401</v>
      </c>
    </row>
    <row r="25" spans="1:16" ht="12.75" customHeight="1">
      <c r="A25" s="148" t="str">
        <f t="shared" si="0"/>
        <v> MVS 5.67 </v>
      </c>
      <c r="B25" s="2" t="str">
        <f t="shared" si="1"/>
        <v>II</v>
      </c>
      <c r="C25" s="148">
        <f t="shared" si="2"/>
        <v>39651.447</v>
      </c>
      <c r="D25" t="str">
        <f t="shared" si="3"/>
        <v>vis</v>
      </c>
      <c r="E25">
        <f>VLOOKUP(C25,Active!C$21:E$961,3,FALSE)</f>
        <v>335.50788822550777</v>
      </c>
      <c r="F25" s="2" t="s">
        <v>159</v>
      </c>
      <c r="G25" t="str">
        <f t="shared" si="4"/>
        <v>39651.447</v>
      </c>
      <c r="H25" s="148">
        <f t="shared" si="5"/>
        <v>335.5</v>
      </c>
      <c r="I25" s="170" t="s">
        <v>427</v>
      </c>
      <c r="J25" s="171" t="s">
        <v>428</v>
      </c>
      <c r="K25" s="170">
        <v>335.5</v>
      </c>
      <c r="L25" s="170" t="s">
        <v>429</v>
      </c>
      <c r="M25" s="171" t="s">
        <v>399</v>
      </c>
      <c r="N25" s="171"/>
      <c r="O25" s="172" t="s">
        <v>400</v>
      </c>
      <c r="P25" s="172" t="s">
        <v>401</v>
      </c>
    </row>
    <row r="26" spans="1:16" ht="12.75" customHeight="1">
      <c r="A26" s="148" t="str">
        <f t="shared" si="0"/>
        <v>IBVS 1949 </v>
      </c>
      <c r="B26" s="2" t="str">
        <f t="shared" si="1"/>
        <v>II</v>
      </c>
      <c r="C26" s="148">
        <f t="shared" si="2"/>
        <v>39673.424700000003</v>
      </c>
      <c r="D26" t="str">
        <f t="shared" si="3"/>
        <v>vis</v>
      </c>
      <c r="E26">
        <f>VLOOKUP(C26,Active!C$21:E$961,3,FALSE)</f>
        <v>397.49746973256191</v>
      </c>
      <c r="F26" s="2" t="s">
        <v>159</v>
      </c>
      <c r="G26" t="str">
        <f t="shared" si="4"/>
        <v>39673.4247</v>
      </c>
      <c r="H26" s="148">
        <f t="shared" si="5"/>
        <v>397.5</v>
      </c>
      <c r="I26" s="170" t="s">
        <v>430</v>
      </c>
      <c r="J26" s="171" t="s">
        <v>431</v>
      </c>
      <c r="K26" s="170">
        <v>397.5</v>
      </c>
      <c r="L26" s="170" t="s">
        <v>432</v>
      </c>
      <c r="M26" s="171" t="s">
        <v>389</v>
      </c>
      <c r="N26" s="171" t="s">
        <v>390</v>
      </c>
      <c r="O26" s="172" t="s">
        <v>391</v>
      </c>
      <c r="P26" s="173" t="s">
        <v>392</v>
      </c>
    </row>
    <row r="27" spans="1:16" ht="12.75" customHeight="1">
      <c r="A27" s="148" t="str">
        <f t="shared" si="0"/>
        <v>IBVS 1949 </v>
      </c>
      <c r="B27" s="2" t="str">
        <f t="shared" si="1"/>
        <v>I</v>
      </c>
      <c r="C27" s="148">
        <f t="shared" si="2"/>
        <v>39676.440699999999</v>
      </c>
      <c r="D27" t="str">
        <f t="shared" si="3"/>
        <v>vis</v>
      </c>
      <c r="E27">
        <f>VLOOKUP(C27,Active!C$21:E$961,3,FALSE)</f>
        <v>406.00430064867231</v>
      </c>
      <c r="F27" s="2" t="s">
        <v>159</v>
      </c>
      <c r="G27" t="str">
        <f t="shared" si="4"/>
        <v>39676.4407</v>
      </c>
      <c r="H27" s="148">
        <f t="shared" si="5"/>
        <v>406</v>
      </c>
      <c r="I27" s="170" t="s">
        <v>433</v>
      </c>
      <c r="J27" s="171" t="s">
        <v>434</v>
      </c>
      <c r="K27" s="170">
        <v>406</v>
      </c>
      <c r="L27" s="170" t="s">
        <v>435</v>
      </c>
      <c r="M27" s="171" t="s">
        <v>389</v>
      </c>
      <c r="N27" s="171" t="s">
        <v>390</v>
      </c>
      <c r="O27" s="172" t="s">
        <v>391</v>
      </c>
      <c r="P27" s="173" t="s">
        <v>392</v>
      </c>
    </row>
    <row r="28" spans="1:16" ht="12.75" customHeight="1">
      <c r="A28" s="148" t="str">
        <f t="shared" si="0"/>
        <v>IBVS 1949 </v>
      </c>
      <c r="B28" s="2" t="str">
        <f t="shared" si="1"/>
        <v>I</v>
      </c>
      <c r="C28" s="148">
        <f t="shared" si="2"/>
        <v>39681.402300000002</v>
      </c>
      <c r="D28" t="str">
        <f t="shared" si="3"/>
        <v>vis</v>
      </c>
      <c r="E28">
        <f>VLOOKUP(C28,Active!C$21:E$961,3,FALSE)</f>
        <v>419.99882726453762</v>
      </c>
      <c r="F28" s="2" t="s">
        <v>159</v>
      </c>
      <c r="G28" t="str">
        <f t="shared" si="4"/>
        <v>39681.4023</v>
      </c>
      <c r="H28" s="148">
        <f t="shared" si="5"/>
        <v>420</v>
      </c>
      <c r="I28" s="170" t="s">
        <v>436</v>
      </c>
      <c r="J28" s="171" t="s">
        <v>437</v>
      </c>
      <c r="K28" s="170">
        <v>420</v>
      </c>
      <c r="L28" s="170" t="s">
        <v>438</v>
      </c>
      <c r="M28" s="171" t="s">
        <v>389</v>
      </c>
      <c r="N28" s="171" t="s">
        <v>390</v>
      </c>
      <c r="O28" s="172" t="s">
        <v>391</v>
      </c>
      <c r="P28" s="173" t="s">
        <v>392</v>
      </c>
    </row>
    <row r="29" spans="1:16" ht="12.75" customHeight="1">
      <c r="A29" s="148" t="str">
        <f t="shared" si="0"/>
        <v> MVS 5.67 </v>
      </c>
      <c r="B29" s="2" t="str">
        <f t="shared" si="1"/>
        <v>II</v>
      </c>
      <c r="C29" s="148">
        <f t="shared" si="2"/>
        <v>39701.400999999998</v>
      </c>
      <c r="D29" t="str">
        <f t="shared" si="3"/>
        <v>vis</v>
      </c>
      <c r="E29">
        <f>VLOOKUP(C29,Active!C$21:E$961,3,FALSE)</f>
        <v>476.40650612468812</v>
      </c>
      <c r="F29" s="2" t="s">
        <v>159</v>
      </c>
      <c r="G29" t="str">
        <f t="shared" si="4"/>
        <v>39701.401</v>
      </c>
      <c r="H29" s="148">
        <f t="shared" si="5"/>
        <v>476.5</v>
      </c>
      <c r="I29" s="170" t="s">
        <v>439</v>
      </c>
      <c r="J29" s="171" t="s">
        <v>440</v>
      </c>
      <c r="K29" s="170">
        <v>476.5</v>
      </c>
      <c r="L29" s="170" t="s">
        <v>441</v>
      </c>
      <c r="M29" s="171" t="s">
        <v>399</v>
      </c>
      <c r="N29" s="171"/>
      <c r="O29" s="172" t="s">
        <v>400</v>
      </c>
      <c r="P29" s="172" t="s">
        <v>401</v>
      </c>
    </row>
    <row r="30" spans="1:16" ht="12.75" customHeight="1">
      <c r="A30" s="148" t="str">
        <f t="shared" si="0"/>
        <v> MVS 5.67 </v>
      </c>
      <c r="B30" s="2" t="str">
        <f t="shared" si="1"/>
        <v>II</v>
      </c>
      <c r="C30" s="148">
        <f t="shared" si="2"/>
        <v>39711.364999999998</v>
      </c>
      <c r="D30" t="str">
        <f t="shared" si="3"/>
        <v>vis</v>
      </c>
      <c r="E30">
        <f>VLOOKUP(C30,Active!C$21:E$961,3,FALSE)</f>
        <v>504.51063850142441</v>
      </c>
      <c r="F30" s="2" t="s">
        <v>159</v>
      </c>
      <c r="G30" t="str">
        <f t="shared" si="4"/>
        <v>39711.365</v>
      </c>
      <c r="H30" s="148">
        <f t="shared" si="5"/>
        <v>504.5</v>
      </c>
      <c r="I30" s="170" t="s">
        <v>442</v>
      </c>
      <c r="J30" s="171" t="s">
        <v>443</v>
      </c>
      <c r="K30" s="170">
        <v>504.5</v>
      </c>
      <c r="L30" s="170" t="s">
        <v>444</v>
      </c>
      <c r="M30" s="171" t="s">
        <v>399</v>
      </c>
      <c r="N30" s="171"/>
      <c r="O30" s="172" t="s">
        <v>400</v>
      </c>
      <c r="P30" s="172" t="s">
        <v>401</v>
      </c>
    </row>
    <row r="31" spans="1:16" ht="12.75" customHeight="1">
      <c r="A31" s="148" t="str">
        <f t="shared" si="0"/>
        <v> MVS 5.67 </v>
      </c>
      <c r="B31" s="2" t="str">
        <f t="shared" si="1"/>
        <v>II</v>
      </c>
      <c r="C31" s="148">
        <f t="shared" si="2"/>
        <v>39760.286</v>
      </c>
      <c r="D31" t="str">
        <f t="shared" si="3"/>
        <v>vis</v>
      </c>
      <c r="E31">
        <f>VLOOKUP(C31,Active!C$21:E$961,3,FALSE)</f>
        <v>642.49561040049923</v>
      </c>
      <c r="F31" s="2" t="s">
        <v>159</v>
      </c>
      <c r="G31" t="str">
        <f t="shared" si="4"/>
        <v>39760.286</v>
      </c>
      <c r="H31" s="148">
        <f t="shared" si="5"/>
        <v>642.5</v>
      </c>
      <c r="I31" s="170" t="s">
        <v>445</v>
      </c>
      <c r="J31" s="171" t="s">
        <v>446</v>
      </c>
      <c r="K31" s="170">
        <v>642.5</v>
      </c>
      <c r="L31" s="170" t="s">
        <v>447</v>
      </c>
      <c r="M31" s="171" t="s">
        <v>399</v>
      </c>
      <c r="N31" s="171"/>
      <c r="O31" s="172" t="s">
        <v>400</v>
      </c>
      <c r="P31" s="172" t="s">
        <v>401</v>
      </c>
    </row>
    <row r="32" spans="1:16" ht="12.75" customHeight="1">
      <c r="A32" s="148" t="str">
        <f t="shared" si="0"/>
        <v> MVS 5.67 </v>
      </c>
      <c r="B32" s="2" t="str">
        <f t="shared" si="1"/>
        <v>I</v>
      </c>
      <c r="C32" s="148">
        <f t="shared" si="2"/>
        <v>39944.455000000002</v>
      </c>
      <c r="D32" t="str">
        <f t="shared" si="3"/>
        <v>vis</v>
      </c>
      <c r="E32">
        <f>VLOOKUP(C32,Active!C$21:E$961,3,FALSE)</f>
        <v>1161.9566657689477</v>
      </c>
      <c r="F32" s="2" t="s">
        <v>159</v>
      </c>
      <c r="G32" t="str">
        <f t="shared" si="4"/>
        <v>39944.455</v>
      </c>
      <c r="H32" s="148">
        <f t="shared" si="5"/>
        <v>1162</v>
      </c>
      <c r="I32" s="170" t="s">
        <v>448</v>
      </c>
      <c r="J32" s="171" t="s">
        <v>449</v>
      </c>
      <c r="K32" s="170">
        <v>1162</v>
      </c>
      <c r="L32" s="170" t="s">
        <v>450</v>
      </c>
      <c r="M32" s="171" t="s">
        <v>399</v>
      </c>
      <c r="N32" s="171"/>
      <c r="O32" s="172" t="s">
        <v>400</v>
      </c>
      <c r="P32" s="172" t="s">
        <v>401</v>
      </c>
    </row>
    <row r="33" spans="1:16" ht="12.75" customHeight="1">
      <c r="A33" s="148" t="str">
        <f t="shared" si="0"/>
        <v> MVS 5.67 </v>
      </c>
      <c r="B33" s="2" t="str">
        <f t="shared" si="1"/>
        <v>II</v>
      </c>
      <c r="C33" s="148">
        <f t="shared" si="2"/>
        <v>39969.468999999997</v>
      </c>
      <c r="D33" t="str">
        <f t="shared" si="3"/>
        <v>vis</v>
      </c>
      <c r="E33">
        <f>VLOOKUP(C33,Active!C$21:E$961,3,FALSE)</f>
        <v>1232.510335707884</v>
      </c>
      <c r="F33" s="2" t="s">
        <v>159</v>
      </c>
      <c r="G33" t="str">
        <f t="shared" si="4"/>
        <v>39969.469</v>
      </c>
      <c r="H33" s="148">
        <f t="shared" si="5"/>
        <v>1232.5</v>
      </c>
      <c r="I33" s="170" t="s">
        <v>451</v>
      </c>
      <c r="J33" s="171" t="s">
        <v>452</v>
      </c>
      <c r="K33" s="170">
        <v>1232.5</v>
      </c>
      <c r="L33" s="170" t="s">
        <v>444</v>
      </c>
      <c r="M33" s="171" t="s">
        <v>399</v>
      </c>
      <c r="N33" s="171"/>
      <c r="O33" s="172" t="s">
        <v>400</v>
      </c>
      <c r="P33" s="172" t="s">
        <v>401</v>
      </c>
    </row>
    <row r="34" spans="1:16" ht="12.75" customHeight="1">
      <c r="A34" s="148" t="str">
        <f t="shared" si="0"/>
        <v> MVS 5.67 </v>
      </c>
      <c r="B34" s="2" t="str">
        <f t="shared" si="1"/>
        <v>II</v>
      </c>
      <c r="C34" s="148">
        <f t="shared" si="2"/>
        <v>40007.415000000001</v>
      </c>
      <c r="D34" t="str">
        <f t="shared" si="3"/>
        <v>vis</v>
      </c>
      <c r="E34">
        <f>VLOOKUP(C34,Active!C$21:E$961,3,FALSE)</f>
        <v>1339.5395817102667</v>
      </c>
      <c r="F34" s="2" t="s">
        <v>159</v>
      </c>
      <c r="G34" t="str">
        <f t="shared" si="4"/>
        <v>40007.415</v>
      </c>
      <c r="H34" s="148">
        <f t="shared" si="5"/>
        <v>1339.5</v>
      </c>
      <c r="I34" s="170" t="s">
        <v>453</v>
      </c>
      <c r="J34" s="171" t="s">
        <v>454</v>
      </c>
      <c r="K34" s="170">
        <v>1339.5</v>
      </c>
      <c r="L34" s="170" t="s">
        <v>455</v>
      </c>
      <c r="M34" s="171" t="s">
        <v>399</v>
      </c>
      <c r="N34" s="171"/>
      <c r="O34" s="172" t="s">
        <v>400</v>
      </c>
      <c r="P34" s="172" t="s">
        <v>401</v>
      </c>
    </row>
    <row r="35" spans="1:16" ht="12.75" customHeight="1">
      <c r="A35" s="148" t="str">
        <f t="shared" si="0"/>
        <v> MVS 5.67 </v>
      </c>
      <c r="B35" s="2" t="str">
        <f t="shared" si="1"/>
        <v>I</v>
      </c>
      <c r="C35" s="148">
        <f t="shared" si="2"/>
        <v>40021.411</v>
      </c>
      <c r="D35" t="str">
        <f t="shared" si="3"/>
        <v>vis</v>
      </c>
      <c r="E35">
        <f>VLOOKUP(C35,Active!C$21:E$961,3,FALSE)</f>
        <v>1379.0162413594819</v>
      </c>
      <c r="F35" s="2" t="s">
        <v>159</v>
      </c>
      <c r="G35" t="str">
        <f t="shared" si="4"/>
        <v>40021.411</v>
      </c>
      <c r="H35" s="148">
        <f t="shared" si="5"/>
        <v>1379</v>
      </c>
      <c r="I35" s="170" t="s">
        <v>456</v>
      </c>
      <c r="J35" s="171" t="s">
        <v>457</v>
      </c>
      <c r="K35" s="170">
        <v>1379</v>
      </c>
      <c r="L35" s="170" t="s">
        <v>458</v>
      </c>
      <c r="M35" s="171" t="s">
        <v>399</v>
      </c>
      <c r="N35" s="171"/>
      <c r="O35" s="172" t="s">
        <v>400</v>
      </c>
      <c r="P35" s="172" t="s">
        <v>401</v>
      </c>
    </row>
    <row r="36" spans="1:16" ht="12.75" customHeight="1">
      <c r="A36" s="148" t="str">
        <f t="shared" si="0"/>
        <v> MVS 5.67 </v>
      </c>
      <c r="B36" s="2" t="str">
        <f t="shared" si="1"/>
        <v>I</v>
      </c>
      <c r="C36" s="148">
        <f t="shared" si="2"/>
        <v>40093.385000000002</v>
      </c>
      <c r="D36" t="str">
        <f t="shared" si="3"/>
        <v>vis</v>
      </c>
      <c r="E36">
        <f>VLOOKUP(C36,Active!C$21:E$961,3,FALSE)</f>
        <v>1582.023750761658</v>
      </c>
      <c r="F36" s="2" t="s">
        <v>159</v>
      </c>
      <c r="G36" t="str">
        <f t="shared" si="4"/>
        <v>40093.385</v>
      </c>
      <c r="H36" s="148">
        <f t="shared" si="5"/>
        <v>1582</v>
      </c>
      <c r="I36" s="170" t="s">
        <v>459</v>
      </c>
      <c r="J36" s="171" t="s">
        <v>460</v>
      </c>
      <c r="K36" s="170">
        <v>1582</v>
      </c>
      <c r="L36" s="170" t="s">
        <v>461</v>
      </c>
      <c r="M36" s="171" t="s">
        <v>399</v>
      </c>
      <c r="N36" s="171"/>
      <c r="O36" s="172" t="s">
        <v>400</v>
      </c>
      <c r="P36" s="172" t="s">
        <v>401</v>
      </c>
    </row>
    <row r="37" spans="1:16" ht="12.75" customHeight="1">
      <c r="A37" s="148" t="str">
        <f t="shared" si="0"/>
        <v> BBS 21 </v>
      </c>
      <c r="B37" s="2" t="str">
        <f t="shared" si="1"/>
        <v>II</v>
      </c>
      <c r="C37" s="148">
        <f t="shared" si="2"/>
        <v>42464.341</v>
      </c>
      <c r="D37" t="str">
        <f t="shared" si="3"/>
        <v>vis</v>
      </c>
      <c r="E37">
        <f>VLOOKUP(C37,Active!C$21:E$961,3,FALSE)</f>
        <v>8269.4646663997009</v>
      </c>
      <c r="F37" s="2" t="s">
        <v>159</v>
      </c>
      <c r="G37" t="str">
        <f t="shared" si="4"/>
        <v>42464.341</v>
      </c>
      <c r="H37" s="148">
        <f t="shared" si="5"/>
        <v>8269.5</v>
      </c>
      <c r="I37" s="170" t="s">
        <v>462</v>
      </c>
      <c r="J37" s="171" t="s">
        <v>463</v>
      </c>
      <c r="K37" s="170">
        <v>8269.5</v>
      </c>
      <c r="L37" s="170" t="s">
        <v>464</v>
      </c>
      <c r="M37" s="171" t="s">
        <v>465</v>
      </c>
      <c r="N37" s="171"/>
      <c r="O37" s="172" t="s">
        <v>466</v>
      </c>
      <c r="P37" s="172" t="s">
        <v>467</v>
      </c>
    </row>
    <row r="38" spans="1:16" ht="12.75" customHeight="1">
      <c r="A38" s="148" t="str">
        <f t="shared" si="0"/>
        <v> BBS 23 </v>
      </c>
      <c r="B38" s="2" t="str">
        <f t="shared" si="1"/>
        <v>I</v>
      </c>
      <c r="C38" s="148">
        <f t="shared" si="2"/>
        <v>42568.409</v>
      </c>
      <c r="D38" t="str">
        <f t="shared" si="3"/>
        <v>vis</v>
      </c>
      <c r="E38">
        <f>VLOOKUP(C38,Active!C$21:E$961,3,FALSE)</f>
        <v>8562.9954620823773</v>
      </c>
      <c r="F38" s="2" t="s">
        <v>159</v>
      </c>
      <c r="G38" t="str">
        <f t="shared" si="4"/>
        <v>42568.409</v>
      </c>
      <c r="H38" s="148">
        <f t="shared" si="5"/>
        <v>8563</v>
      </c>
      <c r="I38" s="170" t="s">
        <v>468</v>
      </c>
      <c r="J38" s="171" t="s">
        <v>469</v>
      </c>
      <c r="K38" s="170">
        <v>8563</v>
      </c>
      <c r="L38" s="170" t="s">
        <v>447</v>
      </c>
      <c r="M38" s="171" t="s">
        <v>465</v>
      </c>
      <c r="N38" s="171"/>
      <c r="O38" s="172" t="s">
        <v>466</v>
      </c>
      <c r="P38" s="172" t="s">
        <v>470</v>
      </c>
    </row>
    <row r="39" spans="1:16" ht="12.75" customHeight="1">
      <c r="A39" s="148" t="str">
        <f t="shared" si="0"/>
        <v> GEOS 3 </v>
      </c>
      <c r="B39" s="2" t="str">
        <f t="shared" si="1"/>
        <v>I</v>
      </c>
      <c r="C39" s="148">
        <f t="shared" si="2"/>
        <v>43292.396999999997</v>
      </c>
      <c r="D39" t="str">
        <f t="shared" si="3"/>
        <v>vis</v>
      </c>
      <c r="E39">
        <f>VLOOKUP(C39,Active!C$21:E$961,3,FALSE)</f>
        <v>10605.052325909013</v>
      </c>
      <c r="F39" s="2" t="s">
        <v>159</v>
      </c>
      <c r="G39" t="str">
        <f t="shared" si="4"/>
        <v>43292.397</v>
      </c>
      <c r="H39" s="148">
        <f t="shared" si="5"/>
        <v>10605</v>
      </c>
      <c r="I39" s="170" t="s">
        <v>471</v>
      </c>
      <c r="J39" s="171" t="s">
        <v>472</v>
      </c>
      <c r="K39" s="170">
        <v>10605</v>
      </c>
      <c r="L39" s="170" t="s">
        <v>473</v>
      </c>
      <c r="M39" s="171" t="s">
        <v>465</v>
      </c>
      <c r="N39" s="171"/>
      <c r="O39" s="172" t="s">
        <v>474</v>
      </c>
      <c r="P39" s="172" t="s">
        <v>475</v>
      </c>
    </row>
    <row r="40" spans="1:16" ht="12.75" customHeight="1">
      <c r="A40" s="148" t="str">
        <f t="shared" si="0"/>
        <v> GEOS 3 </v>
      </c>
      <c r="B40" s="2" t="str">
        <f t="shared" si="1"/>
        <v>II</v>
      </c>
      <c r="C40" s="148">
        <f t="shared" si="2"/>
        <v>43312.423000000003</v>
      </c>
      <c r="D40" t="str">
        <f t="shared" si="3"/>
        <v>vis</v>
      </c>
      <c r="E40">
        <f>VLOOKUP(C40,Active!C$21:E$961,3,FALSE)</f>
        <v>10661.537006255929</v>
      </c>
      <c r="F40" s="2" t="s">
        <v>159</v>
      </c>
      <c r="G40" t="str">
        <f t="shared" si="4"/>
        <v>43312.423</v>
      </c>
      <c r="H40" s="148">
        <f t="shared" si="5"/>
        <v>10661.5</v>
      </c>
      <c r="I40" s="170" t="s">
        <v>476</v>
      </c>
      <c r="J40" s="171" t="s">
        <v>477</v>
      </c>
      <c r="K40" s="170">
        <v>10661.5</v>
      </c>
      <c r="L40" s="170" t="s">
        <v>478</v>
      </c>
      <c r="M40" s="171" t="s">
        <v>465</v>
      </c>
      <c r="N40" s="171"/>
      <c r="O40" s="172" t="s">
        <v>474</v>
      </c>
      <c r="P40" s="172" t="s">
        <v>475</v>
      </c>
    </row>
    <row r="41" spans="1:16" ht="12.75" customHeight="1">
      <c r="A41" s="148" t="str">
        <f t="shared" si="0"/>
        <v> BBS 47 </v>
      </c>
      <c r="B41" s="2" t="str">
        <f t="shared" si="1"/>
        <v>I</v>
      </c>
      <c r="C41" s="148">
        <f t="shared" si="2"/>
        <v>44304.286999999997</v>
      </c>
      <c r="D41" t="str">
        <f t="shared" si="3"/>
        <v>vis</v>
      </c>
      <c r="E41">
        <f>VLOOKUP(C41,Active!C$21:E$961,3,FALSE)</f>
        <v>13459.156150748015</v>
      </c>
      <c r="F41" s="2" t="s">
        <v>159</v>
      </c>
      <c r="G41" t="str">
        <f t="shared" si="4"/>
        <v>44304.287</v>
      </c>
      <c r="H41" s="148">
        <f t="shared" si="5"/>
        <v>13459</v>
      </c>
      <c r="I41" s="170" t="s">
        <v>479</v>
      </c>
      <c r="J41" s="171" t="s">
        <v>480</v>
      </c>
      <c r="K41" s="170">
        <v>13459</v>
      </c>
      <c r="L41" s="170" t="s">
        <v>481</v>
      </c>
      <c r="M41" s="171" t="s">
        <v>465</v>
      </c>
      <c r="N41" s="171"/>
      <c r="O41" s="172" t="s">
        <v>466</v>
      </c>
      <c r="P41" s="172" t="s">
        <v>482</v>
      </c>
    </row>
    <row r="42" spans="1:16" ht="12.75" customHeight="1">
      <c r="A42" s="148" t="str">
        <f t="shared" si="0"/>
        <v> AAPS 51.107 </v>
      </c>
      <c r="B42" s="2" t="str">
        <f t="shared" si="1"/>
        <v>II</v>
      </c>
      <c r="C42" s="148">
        <f t="shared" si="2"/>
        <v>44634.498299999999</v>
      </c>
      <c r="D42" t="str">
        <f t="shared" si="3"/>
        <v>vis</v>
      </c>
      <c r="E42">
        <f>VLOOKUP(C42,Active!C$21:E$961,3,FALSE)</f>
        <v>14390.539338975062</v>
      </c>
      <c r="F42" s="2" t="s">
        <v>159</v>
      </c>
      <c r="G42" t="str">
        <f t="shared" si="4"/>
        <v>44634.4983</v>
      </c>
      <c r="H42" s="148">
        <f t="shared" si="5"/>
        <v>14390.5</v>
      </c>
      <c r="I42" s="170" t="s">
        <v>483</v>
      </c>
      <c r="J42" s="171" t="s">
        <v>484</v>
      </c>
      <c r="K42" s="170">
        <v>14390.5</v>
      </c>
      <c r="L42" s="170" t="s">
        <v>485</v>
      </c>
      <c r="M42" s="171" t="s">
        <v>389</v>
      </c>
      <c r="N42" s="171" t="s">
        <v>390</v>
      </c>
      <c r="O42" s="172" t="s">
        <v>391</v>
      </c>
      <c r="P42" s="172" t="s">
        <v>486</v>
      </c>
    </row>
    <row r="43" spans="1:16" ht="12.75" customHeight="1">
      <c r="A43" s="148" t="str">
        <f t="shared" si="0"/>
        <v> AAPS 51.107 </v>
      </c>
      <c r="B43" s="2" t="str">
        <f t="shared" si="1"/>
        <v>I</v>
      </c>
      <c r="C43" s="148">
        <f t="shared" si="2"/>
        <v>44634.673999999999</v>
      </c>
      <c r="D43" t="str">
        <f t="shared" si="3"/>
        <v>vis</v>
      </c>
      <c r="E43">
        <f>VLOOKUP(C43,Active!C$21:E$961,3,FALSE)</f>
        <v>14391.034912646137</v>
      </c>
      <c r="F43" s="2" t="s">
        <v>159</v>
      </c>
      <c r="G43" t="str">
        <f t="shared" si="4"/>
        <v>44634.6740</v>
      </c>
      <c r="H43" s="148">
        <f t="shared" si="5"/>
        <v>14391</v>
      </c>
      <c r="I43" s="170" t="s">
        <v>487</v>
      </c>
      <c r="J43" s="171" t="s">
        <v>488</v>
      </c>
      <c r="K43" s="170">
        <v>14391</v>
      </c>
      <c r="L43" s="170" t="s">
        <v>489</v>
      </c>
      <c r="M43" s="171" t="s">
        <v>389</v>
      </c>
      <c r="N43" s="171" t="s">
        <v>390</v>
      </c>
      <c r="O43" s="172" t="s">
        <v>391</v>
      </c>
      <c r="P43" s="172" t="s">
        <v>486</v>
      </c>
    </row>
    <row r="44" spans="1:16" ht="12.75" customHeight="1">
      <c r="A44" s="148" t="str">
        <f t="shared" si="0"/>
        <v> AAPS 51.107 </v>
      </c>
      <c r="B44" s="2" t="str">
        <f t="shared" si="1"/>
        <v>II</v>
      </c>
      <c r="C44" s="148">
        <f t="shared" si="2"/>
        <v>44635.562100000003</v>
      </c>
      <c r="D44" t="str">
        <f t="shared" si="3"/>
        <v>vis</v>
      </c>
      <c r="E44">
        <f>VLOOKUP(C44,Active!C$21:E$961,3,FALSE)</f>
        <v>14393.53985844741</v>
      </c>
      <c r="F44" s="2" t="s">
        <v>159</v>
      </c>
      <c r="G44" t="str">
        <f t="shared" si="4"/>
        <v>44635.5621</v>
      </c>
      <c r="H44" s="148">
        <f t="shared" si="5"/>
        <v>14393.5</v>
      </c>
      <c r="I44" s="170" t="s">
        <v>490</v>
      </c>
      <c r="J44" s="171" t="s">
        <v>491</v>
      </c>
      <c r="K44" s="170">
        <v>14393.5</v>
      </c>
      <c r="L44" s="170" t="s">
        <v>492</v>
      </c>
      <c r="M44" s="171" t="s">
        <v>389</v>
      </c>
      <c r="N44" s="171" t="s">
        <v>390</v>
      </c>
      <c r="O44" s="172" t="s">
        <v>391</v>
      </c>
      <c r="P44" s="172" t="s">
        <v>486</v>
      </c>
    </row>
    <row r="45" spans="1:16" ht="12.75" customHeight="1">
      <c r="A45" s="148" t="str">
        <f t="shared" si="0"/>
        <v> AAPS 51.107 </v>
      </c>
      <c r="B45" s="2" t="str">
        <f t="shared" si="1"/>
        <v>II</v>
      </c>
      <c r="C45" s="148">
        <f t="shared" si="2"/>
        <v>44641.588799999998</v>
      </c>
      <c r="D45" t="str">
        <f t="shared" si="3"/>
        <v>vis</v>
      </c>
      <c r="E45">
        <f>VLOOKUP(C45,Active!C$21:E$961,3,FALSE)</f>
        <v>14410.538571273055</v>
      </c>
      <c r="F45" s="2" t="s">
        <v>159</v>
      </c>
      <c r="G45" t="str">
        <f t="shared" si="4"/>
        <v>44641.5888</v>
      </c>
      <c r="H45" s="148">
        <f t="shared" si="5"/>
        <v>14410.5</v>
      </c>
      <c r="I45" s="170" t="s">
        <v>493</v>
      </c>
      <c r="J45" s="171" t="s">
        <v>494</v>
      </c>
      <c r="K45" s="170">
        <v>14410.5</v>
      </c>
      <c r="L45" s="170" t="s">
        <v>495</v>
      </c>
      <c r="M45" s="171" t="s">
        <v>389</v>
      </c>
      <c r="N45" s="171" t="s">
        <v>390</v>
      </c>
      <c r="O45" s="172" t="s">
        <v>391</v>
      </c>
      <c r="P45" s="172" t="s">
        <v>486</v>
      </c>
    </row>
    <row r="46" spans="1:16" ht="12.75" customHeight="1">
      <c r="A46" s="148" t="str">
        <f t="shared" si="0"/>
        <v> AAPS 51.107 </v>
      </c>
      <c r="B46" s="2" t="str">
        <f t="shared" si="1"/>
        <v>I</v>
      </c>
      <c r="C46" s="148">
        <f t="shared" si="2"/>
        <v>44642.475200000001</v>
      </c>
      <c r="D46" t="str">
        <f t="shared" si="3"/>
        <v>vis</v>
      </c>
      <c r="E46">
        <f>VLOOKUP(C46,Active!C$21:E$961,3,FALSE)</f>
        <v>14413.038722109952</v>
      </c>
      <c r="F46" s="2" t="s">
        <v>159</v>
      </c>
      <c r="G46" t="str">
        <f t="shared" si="4"/>
        <v>44642.4752</v>
      </c>
      <c r="H46" s="148">
        <f t="shared" si="5"/>
        <v>14413</v>
      </c>
      <c r="I46" s="170" t="s">
        <v>496</v>
      </c>
      <c r="J46" s="171" t="s">
        <v>497</v>
      </c>
      <c r="K46" s="170">
        <v>14413</v>
      </c>
      <c r="L46" s="170" t="s">
        <v>495</v>
      </c>
      <c r="M46" s="171" t="s">
        <v>389</v>
      </c>
      <c r="N46" s="171" t="s">
        <v>390</v>
      </c>
      <c r="O46" s="172" t="s">
        <v>391</v>
      </c>
      <c r="P46" s="172" t="s">
        <v>486</v>
      </c>
    </row>
    <row r="47" spans="1:16" ht="12.75" customHeight="1">
      <c r="A47" s="148" t="str">
        <f t="shared" si="0"/>
        <v>IBVS 1978 </v>
      </c>
      <c r="B47" s="2" t="str">
        <f t="shared" si="1"/>
        <v>II</v>
      </c>
      <c r="C47" s="148">
        <f t="shared" si="2"/>
        <v>44649.389000000003</v>
      </c>
      <c r="D47" t="str">
        <f t="shared" si="3"/>
        <v>vis</v>
      </c>
      <c r="E47">
        <f>VLOOKUP(C47,Active!C$21:E$961,3,FALSE)</f>
        <v>14432.5395601696</v>
      </c>
      <c r="F47" s="2" t="s">
        <v>159</v>
      </c>
      <c r="G47" t="str">
        <f t="shared" si="4"/>
        <v>44649.389</v>
      </c>
      <c r="H47" s="148">
        <f t="shared" si="5"/>
        <v>14432.5</v>
      </c>
      <c r="I47" s="170" t="s">
        <v>498</v>
      </c>
      <c r="J47" s="171" t="s">
        <v>499</v>
      </c>
      <c r="K47" s="170">
        <v>14432.5</v>
      </c>
      <c r="L47" s="170" t="s">
        <v>455</v>
      </c>
      <c r="M47" s="171" t="s">
        <v>389</v>
      </c>
      <c r="N47" s="171" t="s">
        <v>390</v>
      </c>
      <c r="O47" s="172" t="s">
        <v>500</v>
      </c>
      <c r="P47" s="173" t="s">
        <v>501</v>
      </c>
    </row>
    <row r="48" spans="1:16" ht="12.75" customHeight="1">
      <c r="A48" s="148" t="str">
        <f t="shared" si="0"/>
        <v>IBVS 1978 </v>
      </c>
      <c r="B48" s="2" t="str">
        <f t="shared" si="1"/>
        <v>I</v>
      </c>
      <c r="C48" s="148">
        <f t="shared" si="2"/>
        <v>44649.563999999998</v>
      </c>
      <c r="D48" t="str">
        <f t="shared" si="3"/>
        <v>vis</v>
      </c>
      <c r="E48">
        <f>VLOOKUP(C48,Active!C$21:E$961,3,FALSE)</f>
        <v>14433.033159443567</v>
      </c>
      <c r="F48" s="2" t="s">
        <v>159</v>
      </c>
      <c r="G48" t="str">
        <f t="shared" si="4"/>
        <v>44649.564</v>
      </c>
      <c r="H48" s="148">
        <f t="shared" si="5"/>
        <v>14433</v>
      </c>
      <c r="I48" s="170" t="s">
        <v>502</v>
      </c>
      <c r="J48" s="171" t="s">
        <v>503</v>
      </c>
      <c r="K48" s="170">
        <v>14433</v>
      </c>
      <c r="L48" s="170" t="s">
        <v>398</v>
      </c>
      <c r="M48" s="171" t="s">
        <v>389</v>
      </c>
      <c r="N48" s="171" t="s">
        <v>390</v>
      </c>
      <c r="O48" s="172" t="s">
        <v>500</v>
      </c>
      <c r="P48" s="173" t="s">
        <v>501</v>
      </c>
    </row>
    <row r="49" spans="1:16" ht="12.75" customHeight="1">
      <c r="A49" s="148" t="str">
        <f t="shared" si="0"/>
        <v> AAPS 51.107 </v>
      </c>
      <c r="B49" s="2" t="str">
        <f t="shared" si="1"/>
        <v>II</v>
      </c>
      <c r="C49" s="148">
        <f t="shared" si="2"/>
        <v>44723.487000000001</v>
      </c>
      <c r="D49" t="str">
        <f t="shared" si="3"/>
        <v>vis</v>
      </c>
      <c r="E49">
        <f>VLOOKUP(C49,Active!C$21:E$961,3,FALSE)</f>
        <v>14641.537954474234</v>
      </c>
      <c r="F49" s="2" t="s">
        <v>159</v>
      </c>
      <c r="G49" t="str">
        <f t="shared" si="4"/>
        <v>44723.4870</v>
      </c>
      <c r="H49" s="148">
        <f t="shared" si="5"/>
        <v>14641.5</v>
      </c>
      <c r="I49" s="170" t="s">
        <v>504</v>
      </c>
      <c r="J49" s="171" t="s">
        <v>505</v>
      </c>
      <c r="K49" s="170">
        <v>14641.5</v>
      </c>
      <c r="L49" s="170" t="s">
        <v>506</v>
      </c>
      <c r="M49" s="171" t="s">
        <v>389</v>
      </c>
      <c r="N49" s="171" t="s">
        <v>390</v>
      </c>
      <c r="O49" s="172" t="s">
        <v>391</v>
      </c>
      <c r="P49" s="172" t="s">
        <v>486</v>
      </c>
    </row>
    <row r="50" spans="1:16" ht="12.75" customHeight="1">
      <c r="A50" s="148" t="str">
        <f t="shared" si="0"/>
        <v> AAPS 51.107 </v>
      </c>
      <c r="B50" s="2" t="str">
        <f t="shared" si="1"/>
        <v>I</v>
      </c>
      <c r="C50" s="148">
        <f t="shared" si="2"/>
        <v>44724.373500000002</v>
      </c>
      <c r="D50" t="str">
        <f t="shared" si="3"/>
        <v>vis</v>
      </c>
      <c r="E50">
        <f>VLOOKUP(C50,Active!C$21:E$961,3,FALSE)</f>
        <v>14644.038387367849</v>
      </c>
      <c r="F50" s="2" t="s">
        <v>159</v>
      </c>
      <c r="G50" t="str">
        <f t="shared" si="4"/>
        <v>44724.3735</v>
      </c>
      <c r="H50" s="148">
        <f t="shared" si="5"/>
        <v>14644</v>
      </c>
      <c r="I50" s="170" t="s">
        <v>507</v>
      </c>
      <c r="J50" s="171" t="s">
        <v>508</v>
      </c>
      <c r="K50" s="170">
        <v>14644</v>
      </c>
      <c r="L50" s="170" t="s">
        <v>509</v>
      </c>
      <c r="M50" s="171" t="s">
        <v>389</v>
      </c>
      <c r="N50" s="171" t="s">
        <v>390</v>
      </c>
      <c r="O50" s="172" t="s">
        <v>391</v>
      </c>
      <c r="P50" s="172" t="s">
        <v>486</v>
      </c>
    </row>
    <row r="51" spans="1:16" ht="12.75" customHeight="1">
      <c r="A51" s="148" t="str">
        <f t="shared" si="0"/>
        <v> AAPS 51.107 </v>
      </c>
      <c r="B51" s="2" t="str">
        <f t="shared" si="1"/>
        <v>I</v>
      </c>
      <c r="C51" s="148">
        <f t="shared" si="2"/>
        <v>44725.436600000001</v>
      </c>
      <c r="D51" t="str">
        <f t="shared" si="3"/>
        <v>vis</v>
      </c>
      <c r="E51">
        <f>VLOOKUP(C51,Active!C$21:E$961,3,FALSE)</f>
        <v>14647.036932443089</v>
      </c>
      <c r="F51" s="2" t="s">
        <v>159</v>
      </c>
      <c r="G51" t="str">
        <f t="shared" si="4"/>
        <v>44725.4366</v>
      </c>
      <c r="H51" s="148">
        <f t="shared" si="5"/>
        <v>14647</v>
      </c>
      <c r="I51" s="170" t="s">
        <v>510</v>
      </c>
      <c r="J51" s="171" t="s">
        <v>511</v>
      </c>
      <c r="K51" s="170">
        <v>14647</v>
      </c>
      <c r="L51" s="170" t="s">
        <v>512</v>
      </c>
      <c r="M51" s="171" t="s">
        <v>389</v>
      </c>
      <c r="N51" s="171" t="s">
        <v>390</v>
      </c>
      <c r="O51" s="172" t="s">
        <v>391</v>
      </c>
      <c r="P51" s="172" t="s">
        <v>486</v>
      </c>
    </row>
    <row r="52" spans="1:16" ht="12.75" customHeight="1">
      <c r="A52" s="148" t="str">
        <f t="shared" si="0"/>
        <v> AAPS 51.107 </v>
      </c>
      <c r="B52" s="2" t="str">
        <f t="shared" si="1"/>
        <v>I</v>
      </c>
      <c r="C52" s="148">
        <f t="shared" si="2"/>
        <v>44730.400500000003</v>
      </c>
      <c r="D52" t="str">
        <f t="shared" si="3"/>
        <v>vis</v>
      </c>
      <c r="E52">
        <f>VLOOKUP(C52,Active!C$21:E$961,3,FALSE)</f>
        <v>14661.037946363698</v>
      </c>
      <c r="F52" s="2" t="s">
        <v>159</v>
      </c>
      <c r="G52" t="str">
        <f t="shared" si="4"/>
        <v>44730.4005</v>
      </c>
      <c r="H52" s="148">
        <f t="shared" si="5"/>
        <v>14661</v>
      </c>
      <c r="I52" s="170" t="s">
        <v>513</v>
      </c>
      <c r="J52" s="171" t="s">
        <v>514</v>
      </c>
      <c r="K52" s="170">
        <v>14661</v>
      </c>
      <c r="L52" s="170" t="s">
        <v>506</v>
      </c>
      <c r="M52" s="171" t="s">
        <v>389</v>
      </c>
      <c r="N52" s="171" t="s">
        <v>390</v>
      </c>
      <c r="O52" s="172" t="s">
        <v>391</v>
      </c>
      <c r="P52" s="172" t="s">
        <v>486</v>
      </c>
    </row>
    <row r="53" spans="1:16" ht="12.75" customHeight="1">
      <c r="A53" s="148" t="str">
        <f t="shared" si="0"/>
        <v> BBS 59 </v>
      </c>
      <c r="B53" s="2" t="str">
        <f t="shared" si="1"/>
        <v>II</v>
      </c>
      <c r="C53" s="148">
        <f t="shared" si="2"/>
        <v>45055.328000000001</v>
      </c>
      <c r="D53" t="str">
        <f t="shared" si="3"/>
        <v>vis</v>
      </c>
      <c r="E53">
        <f>VLOOKUP(C53,Active!C$21:E$961,3,FALSE)</f>
        <v>15577.517821197296</v>
      </c>
      <c r="F53" s="2" t="s">
        <v>159</v>
      </c>
      <c r="G53" t="str">
        <f t="shared" si="4"/>
        <v>45055.328</v>
      </c>
      <c r="H53" s="148">
        <f t="shared" si="5"/>
        <v>15577.5</v>
      </c>
      <c r="I53" s="170" t="s">
        <v>515</v>
      </c>
      <c r="J53" s="171" t="s">
        <v>516</v>
      </c>
      <c r="K53" s="170">
        <v>15577.5</v>
      </c>
      <c r="L53" s="170" t="s">
        <v>458</v>
      </c>
      <c r="M53" s="171" t="s">
        <v>465</v>
      </c>
      <c r="N53" s="171"/>
      <c r="O53" s="172" t="s">
        <v>517</v>
      </c>
      <c r="P53" s="172" t="s">
        <v>518</v>
      </c>
    </row>
    <row r="54" spans="1:16" ht="12.75" customHeight="1">
      <c r="A54" s="148" t="str">
        <f t="shared" si="0"/>
        <v> BBS 60 </v>
      </c>
      <c r="B54" s="2" t="str">
        <f t="shared" si="1"/>
        <v>II</v>
      </c>
      <c r="C54" s="148">
        <f t="shared" si="2"/>
        <v>45077.322999999997</v>
      </c>
      <c r="D54" t="str">
        <f t="shared" si="3"/>
        <v>vis</v>
      </c>
      <c r="E54">
        <f>VLOOKUP(C54,Active!C$21:E$961,3,FALSE)</f>
        <v>15639.55619851827</v>
      </c>
      <c r="F54" s="2" t="s">
        <v>159</v>
      </c>
      <c r="G54" t="str">
        <f t="shared" si="4"/>
        <v>45077.323</v>
      </c>
      <c r="H54" s="148">
        <f t="shared" si="5"/>
        <v>15639.5</v>
      </c>
      <c r="I54" s="170" t="s">
        <v>519</v>
      </c>
      <c r="J54" s="171" t="s">
        <v>520</v>
      </c>
      <c r="K54" s="170">
        <v>15639.5</v>
      </c>
      <c r="L54" s="170" t="s">
        <v>521</v>
      </c>
      <c r="M54" s="171" t="s">
        <v>465</v>
      </c>
      <c r="N54" s="171"/>
      <c r="O54" s="172" t="s">
        <v>517</v>
      </c>
      <c r="P54" s="172" t="s">
        <v>522</v>
      </c>
    </row>
    <row r="55" spans="1:16" ht="12.75" customHeight="1">
      <c r="A55" s="148" t="str">
        <f t="shared" si="0"/>
        <v> BBS 60 </v>
      </c>
      <c r="B55" s="2" t="str">
        <f t="shared" si="1"/>
        <v>II</v>
      </c>
      <c r="C55" s="148">
        <f t="shared" si="2"/>
        <v>45101.42</v>
      </c>
      <c r="D55" t="str">
        <f t="shared" si="3"/>
        <v>vis</v>
      </c>
      <c r="E55">
        <f>VLOOKUP(C55,Active!C$21:E$961,3,FALSE)</f>
        <v>15707.523408261573</v>
      </c>
      <c r="F55" s="2" t="s">
        <v>159</v>
      </c>
      <c r="G55" t="str">
        <f t="shared" si="4"/>
        <v>45101.420</v>
      </c>
      <c r="H55" s="148">
        <f t="shared" si="5"/>
        <v>15707.5</v>
      </c>
      <c r="I55" s="170" t="s">
        <v>523</v>
      </c>
      <c r="J55" s="171" t="s">
        <v>524</v>
      </c>
      <c r="K55" s="170">
        <v>15707.5</v>
      </c>
      <c r="L55" s="170" t="s">
        <v>461</v>
      </c>
      <c r="M55" s="171" t="s">
        <v>465</v>
      </c>
      <c r="N55" s="171"/>
      <c r="O55" s="172" t="s">
        <v>517</v>
      </c>
      <c r="P55" s="172" t="s">
        <v>522</v>
      </c>
    </row>
    <row r="56" spans="1:16" ht="12.75" customHeight="1">
      <c r="A56" s="148" t="str">
        <f t="shared" si="0"/>
        <v> BBS 60 </v>
      </c>
      <c r="B56" s="2" t="str">
        <f t="shared" si="1"/>
        <v>I</v>
      </c>
      <c r="C56" s="148">
        <f t="shared" si="2"/>
        <v>45103.368000000002</v>
      </c>
      <c r="D56" t="str">
        <f t="shared" si="3"/>
        <v>vis</v>
      </c>
      <c r="E56">
        <f>VLOOKUP(C56,Active!C$21:E$961,3,FALSE)</f>
        <v>15713.017873322793</v>
      </c>
      <c r="F56" s="2" t="s">
        <v>159</v>
      </c>
      <c r="G56" t="str">
        <f t="shared" si="4"/>
        <v>45103.368</v>
      </c>
      <c r="H56" s="148">
        <f t="shared" si="5"/>
        <v>15713</v>
      </c>
      <c r="I56" s="170" t="s">
        <v>525</v>
      </c>
      <c r="J56" s="171" t="s">
        <v>526</v>
      </c>
      <c r="K56" s="170">
        <v>15713</v>
      </c>
      <c r="L56" s="170" t="s">
        <v>458</v>
      </c>
      <c r="M56" s="171" t="s">
        <v>465</v>
      </c>
      <c r="N56" s="171"/>
      <c r="O56" s="172" t="s">
        <v>517</v>
      </c>
      <c r="P56" s="172" t="s">
        <v>522</v>
      </c>
    </row>
    <row r="57" spans="1:16" ht="12.75" customHeight="1">
      <c r="A57" s="148" t="str">
        <f t="shared" si="0"/>
        <v> BBS 60 </v>
      </c>
      <c r="B57" s="2" t="str">
        <f t="shared" si="1"/>
        <v>I</v>
      </c>
      <c r="C57" s="148">
        <f t="shared" si="2"/>
        <v>45120.387999999999</v>
      </c>
      <c r="D57" t="str">
        <f t="shared" si="3"/>
        <v>vis</v>
      </c>
      <c r="E57">
        <f>VLOOKUP(C57,Active!C$21:E$961,3,FALSE)</f>
        <v>15761.023928426363</v>
      </c>
      <c r="F57" s="2" t="s">
        <v>159</v>
      </c>
      <c r="G57" t="str">
        <f t="shared" si="4"/>
        <v>45120.388</v>
      </c>
      <c r="H57" s="148">
        <f t="shared" si="5"/>
        <v>15761</v>
      </c>
      <c r="I57" s="170" t="s">
        <v>527</v>
      </c>
      <c r="J57" s="171" t="s">
        <v>528</v>
      </c>
      <c r="K57" s="170">
        <v>15761</v>
      </c>
      <c r="L57" s="170" t="s">
        <v>461</v>
      </c>
      <c r="M57" s="171" t="s">
        <v>465</v>
      </c>
      <c r="N57" s="171"/>
      <c r="O57" s="172" t="s">
        <v>517</v>
      </c>
      <c r="P57" s="172" t="s">
        <v>522</v>
      </c>
    </row>
    <row r="58" spans="1:16" ht="12.75" customHeight="1">
      <c r="A58" s="148" t="str">
        <f t="shared" si="0"/>
        <v> BBS 61 </v>
      </c>
      <c r="B58" s="2" t="str">
        <f t="shared" si="1"/>
        <v>I</v>
      </c>
      <c r="C58" s="148">
        <f t="shared" si="2"/>
        <v>45159.392</v>
      </c>
      <c r="D58" t="str">
        <f t="shared" si="3"/>
        <v>vis</v>
      </c>
      <c r="E58">
        <f>VLOOKUP(C58,Active!C$21:E$961,3,FALSE)</f>
        <v>15871.037334610852</v>
      </c>
      <c r="F58" s="2" t="s">
        <v>159</v>
      </c>
      <c r="G58" t="str">
        <f t="shared" si="4"/>
        <v>45159.392</v>
      </c>
      <c r="H58" s="148">
        <f t="shared" si="5"/>
        <v>15871</v>
      </c>
      <c r="I58" s="170" t="s">
        <v>529</v>
      </c>
      <c r="J58" s="171" t="s">
        <v>530</v>
      </c>
      <c r="K58" s="170">
        <v>15871</v>
      </c>
      <c r="L58" s="170" t="s">
        <v>478</v>
      </c>
      <c r="M58" s="171" t="s">
        <v>465</v>
      </c>
      <c r="N58" s="171"/>
      <c r="O58" s="172" t="s">
        <v>517</v>
      </c>
      <c r="P58" s="172" t="s">
        <v>531</v>
      </c>
    </row>
    <row r="59" spans="1:16" ht="12.75" customHeight="1">
      <c r="A59" s="148" t="str">
        <f t="shared" si="0"/>
        <v> BBS 61 </v>
      </c>
      <c r="B59" s="2" t="str">
        <f t="shared" si="1"/>
        <v>II</v>
      </c>
      <c r="C59" s="148">
        <f t="shared" si="2"/>
        <v>45162.402999999998</v>
      </c>
      <c r="D59" t="str">
        <f t="shared" si="3"/>
        <v>vis</v>
      </c>
      <c r="E59">
        <f>VLOOKUP(C59,Active!C$21:E$961,3,FALSE)</f>
        <v>15879.53006269057</v>
      </c>
      <c r="F59" s="2" t="s">
        <v>159</v>
      </c>
      <c r="G59" t="str">
        <f t="shared" si="4"/>
        <v>45162.403</v>
      </c>
      <c r="H59" s="148">
        <f t="shared" si="5"/>
        <v>15879.5</v>
      </c>
      <c r="I59" s="170" t="s">
        <v>532</v>
      </c>
      <c r="J59" s="171" t="s">
        <v>533</v>
      </c>
      <c r="K59" s="170">
        <v>15879.5</v>
      </c>
      <c r="L59" s="170" t="s">
        <v>426</v>
      </c>
      <c r="M59" s="171" t="s">
        <v>465</v>
      </c>
      <c r="N59" s="171"/>
      <c r="O59" s="172" t="s">
        <v>517</v>
      </c>
      <c r="P59" s="172" t="s">
        <v>531</v>
      </c>
    </row>
    <row r="60" spans="1:16" ht="12.75" customHeight="1">
      <c r="A60" s="148" t="str">
        <f t="shared" si="0"/>
        <v> BBS 65 </v>
      </c>
      <c r="B60" s="2" t="str">
        <f t="shared" si="1"/>
        <v>I</v>
      </c>
      <c r="C60" s="148">
        <f t="shared" si="2"/>
        <v>45397.294999999998</v>
      </c>
      <c r="D60" t="str">
        <f t="shared" si="3"/>
        <v>vis</v>
      </c>
      <c r="E60">
        <f>VLOOKUP(C60,Active!C$21:E$961,3,FALSE)</f>
        <v>16542.058752196426</v>
      </c>
      <c r="F60" s="2" t="s">
        <v>159</v>
      </c>
      <c r="G60" t="str">
        <f t="shared" si="4"/>
        <v>45397.295</v>
      </c>
      <c r="H60" s="148">
        <f t="shared" si="5"/>
        <v>16542</v>
      </c>
      <c r="I60" s="170" t="s">
        <v>534</v>
      </c>
      <c r="J60" s="171" t="s">
        <v>535</v>
      </c>
      <c r="K60" s="170">
        <v>16542</v>
      </c>
      <c r="L60" s="170" t="s">
        <v>536</v>
      </c>
      <c r="M60" s="171" t="s">
        <v>465</v>
      </c>
      <c r="N60" s="171"/>
      <c r="O60" s="172" t="s">
        <v>517</v>
      </c>
      <c r="P60" s="172" t="s">
        <v>537</v>
      </c>
    </row>
    <row r="61" spans="1:16" ht="12.75" customHeight="1">
      <c r="A61" s="148" t="str">
        <f t="shared" si="0"/>
        <v> BBS 65 </v>
      </c>
      <c r="B61" s="2" t="str">
        <f t="shared" si="1"/>
        <v>II</v>
      </c>
      <c r="C61" s="148">
        <f t="shared" si="2"/>
        <v>45406.332000000002</v>
      </c>
      <c r="D61" t="str">
        <f t="shared" si="3"/>
        <v>vis</v>
      </c>
      <c r="E61">
        <f>VLOOKUP(C61,Active!C$21:E$961,3,FALSE)</f>
        <v>16567.548218704724</v>
      </c>
      <c r="F61" s="2" t="s">
        <v>159</v>
      </c>
      <c r="G61" t="str">
        <f t="shared" si="4"/>
        <v>45406.332</v>
      </c>
      <c r="H61" s="148">
        <f t="shared" si="5"/>
        <v>16567.5</v>
      </c>
      <c r="I61" s="170" t="s">
        <v>538</v>
      </c>
      <c r="J61" s="171" t="s">
        <v>539</v>
      </c>
      <c r="K61" s="170">
        <v>16567.5</v>
      </c>
      <c r="L61" s="170" t="s">
        <v>540</v>
      </c>
      <c r="M61" s="171" t="s">
        <v>465</v>
      </c>
      <c r="N61" s="171"/>
      <c r="O61" s="172" t="s">
        <v>517</v>
      </c>
      <c r="P61" s="172" t="s">
        <v>537</v>
      </c>
    </row>
    <row r="62" spans="1:16" ht="12.75" customHeight="1">
      <c r="A62" s="148" t="str">
        <f t="shared" si="0"/>
        <v> BBS 66 </v>
      </c>
      <c r="B62" s="2" t="str">
        <f t="shared" si="1"/>
        <v>I</v>
      </c>
      <c r="C62" s="148">
        <f t="shared" si="2"/>
        <v>45471.375</v>
      </c>
      <c r="D62" t="str">
        <f t="shared" si="3"/>
        <v>vis</v>
      </c>
      <c r="E62">
        <f>VLOOKUP(C62,Active!C$21:E$961,3,FALSE)</f>
        <v>16751.006376290032</v>
      </c>
      <c r="F62" s="2" t="s">
        <v>159</v>
      </c>
      <c r="G62" t="str">
        <f t="shared" si="4"/>
        <v>45471.375</v>
      </c>
      <c r="H62" s="148">
        <f t="shared" si="5"/>
        <v>16751</v>
      </c>
      <c r="I62" s="170" t="s">
        <v>541</v>
      </c>
      <c r="J62" s="171" t="s">
        <v>542</v>
      </c>
      <c r="K62" s="170">
        <v>16751</v>
      </c>
      <c r="L62" s="170" t="s">
        <v>543</v>
      </c>
      <c r="M62" s="171" t="s">
        <v>465</v>
      </c>
      <c r="N62" s="171"/>
      <c r="O62" s="172" t="s">
        <v>517</v>
      </c>
      <c r="P62" s="172" t="s">
        <v>544</v>
      </c>
    </row>
    <row r="63" spans="1:16" ht="12.75" customHeight="1">
      <c r="A63" s="148" t="str">
        <f t="shared" si="0"/>
        <v> BBS 71 </v>
      </c>
      <c r="B63" s="2" t="str">
        <f t="shared" si="1"/>
        <v>I</v>
      </c>
      <c r="C63" s="148">
        <f t="shared" si="2"/>
        <v>45810.332000000002</v>
      </c>
      <c r="D63" t="str">
        <f t="shared" si="3"/>
        <v>vis</v>
      </c>
      <c r="E63">
        <f>VLOOKUP(C63,Active!C$21:E$961,3,FALSE)</f>
        <v>17707.057399776735</v>
      </c>
      <c r="F63" s="2" t="s">
        <v>159</v>
      </c>
      <c r="G63" t="str">
        <f t="shared" si="4"/>
        <v>45810.332</v>
      </c>
      <c r="H63" s="148">
        <f t="shared" si="5"/>
        <v>17707</v>
      </c>
      <c r="I63" s="170" t="s">
        <v>545</v>
      </c>
      <c r="J63" s="171" t="s">
        <v>546</v>
      </c>
      <c r="K63" s="170">
        <v>17707</v>
      </c>
      <c r="L63" s="170" t="s">
        <v>521</v>
      </c>
      <c r="M63" s="171" t="s">
        <v>465</v>
      </c>
      <c r="N63" s="171"/>
      <c r="O63" s="172" t="s">
        <v>517</v>
      </c>
      <c r="P63" s="172" t="s">
        <v>547</v>
      </c>
    </row>
    <row r="64" spans="1:16" ht="12.75" customHeight="1">
      <c r="A64" s="148" t="str">
        <f t="shared" si="0"/>
        <v> BBS 71 </v>
      </c>
      <c r="B64" s="2" t="str">
        <f t="shared" si="1"/>
        <v>I</v>
      </c>
      <c r="C64" s="148">
        <f t="shared" si="2"/>
        <v>45816.364999999998</v>
      </c>
      <c r="D64" t="str">
        <f t="shared" si="3"/>
        <v>vis</v>
      </c>
      <c r="E64">
        <f>VLOOKUP(C64,Active!C$21:E$961,3,FALSE)</f>
        <v>17724.073882176246</v>
      </c>
      <c r="F64" s="2" t="s">
        <v>159</v>
      </c>
      <c r="G64" t="str">
        <f t="shared" si="4"/>
        <v>45816.365</v>
      </c>
      <c r="H64" s="148">
        <f t="shared" si="5"/>
        <v>17724</v>
      </c>
      <c r="I64" s="170" t="s">
        <v>548</v>
      </c>
      <c r="J64" s="171" t="s">
        <v>549</v>
      </c>
      <c r="K64" s="170">
        <v>17724</v>
      </c>
      <c r="L64" s="170" t="s">
        <v>550</v>
      </c>
      <c r="M64" s="171" t="s">
        <v>465</v>
      </c>
      <c r="N64" s="171"/>
      <c r="O64" s="172" t="s">
        <v>517</v>
      </c>
      <c r="P64" s="172" t="s">
        <v>547</v>
      </c>
    </row>
    <row r="65" spans="1:16" ht="12.75" customHeight="1">
      <c r="A65" s="148" t="str">
        <f t="shared" si="0"/>
        <v> BBS 76 </v>
      </c>
      <c r="B65" s="2" t="str">
        <f t="shared" si="1"/>
        <v>II</v>
      </c>
      <c r="C65" s="148">
        <f t="shared" si="2"/>
        <v>46119.322</v>
      </c>
      <c r="D65" t="str">
        <f t="shared" si="3"/>
        <v>vis</v>
      </c>
      <c r="E65">
        <f>VLOOKUP(C65,Active!C$21:E$961,3,FALSE)</f>
        <v>18578.584483587227</v>
      </c>
      <c r="F65" s="2" t="s">
        <v>159</v>
      </c>
      <c r="G65" t="str">
        <f t="shared" si="4"/>
        <v>46119.322</v>
      </c>
      <c r="H65" s="148">
        <f t="shared" si="5"/>
        <v>18578.5</v>
      </c>
      <c r="I65" s="170" t="s">
        <v>551</v>
      </c>
      <c r="J65" s="171" t="s">
        <v>552</v>
      </c>
      <c r="K65" s="170">
        <v>18578.5</v>
      </c>
      <c r="L65" s="170" t="s">
        <v>553</v>
      </c>
      <c r="M65" s="171" t="s">
        <v>465</v>
      </c>
      <c r="N65" s="171"/>
      <c r="O65" s="172" t="s">
        <v>517</v>
      </c>
      <c r="P65" s="172" t="s">
        <v>554</v>
      </c>
    </row>
    <row r="66" spans="1:16" ht="12.75" customHeight="1">
      <c r="A66" s="148" t="str">
        <f t="shared" si="0"/>
        <v> BBS 77 </v>
      </c>
      <c r="B66" s="2" t="str">
        <f t="shared" si="1"/>
        <v>II</v>
      </c>
      <c r="C66" s="148">
        <f t="shared" si="2"/>
        <v>46181.356</v>
      </c>
      <c r="D66" t="str">
        <f t="shared" si="3"/>
        <v>vis</v>
      </c>
      <c r="E66">
        <f>VLOOKUP(C66,Active!C$21:E$961,3,FALSE)</f>
        <v>18753.555554227376</v>
      </c>
      <c r="F66" s="2" t="s">
        <v>159</v>
      </c>
      <c r="G66" t="str">
        <f t="shared" si="4"/>
        <v>46181.356</v>
      </c>
      <c r="H66" s="148">
        <f t="shared" si="5"/>
        <v>18753.5</v>
      </c>
      <c r="I66" s="170" t="s">
        <v>555</v>
      </c>
      <c r="J66" s="171" t="s">
        <v>556</v>
      </c>
      <c r="K66" s="170">
        <v>18753.5</v>
      </c>
      <c r="L66" s="170" t="s">
        <v>521</v>
      </c>
      <c r="M66" s="171" t="s">
        <v>465</v>
      </c>
      <c r="N66" s="171"/>
      <c r="O66" s="172" t="s">
        <v>517</v>
      </c>
      <c r="P66" s="172" t="s">
        <v>557</v>
      </c>
    </row>
    <row r="67" spans="1:16" ht="12.75" customHeight="1">
      <c r="A67" s="148" t="str">
        <f t="shared" si="0"/>
        <v> BBS 77 </v>
      </c>
      <c r="B67" s="2" t="str">
        <f t="shared" si="1"/>
        <v>II</v>
      </c>
      <c r="C67" s="148">
        <f t="shared" si="2"/>
        <v>46210.423999999999</v>
      </c>
      <c r="D67" t="str">
        <f t="shared" si="3"/>
        <v>vis</v>
      </c>
      <c r="E67">
        <f>VLOOKUP(C67,Active!C$21:E$961,3,FALSE)</f>
        <v>18835.543803918961</v>
      </c>
      <c r="F67" s="2" t="s">
        <v>159</v>
      </c>
      <c r="G67" t="str">
        <f t="shared" si="4"/>
        <v>46210.424</v>
      </c>
      <c r="H67" s="148">
        <f t="shared" si="5"/>
        <v>18835.5</v>
      </c>
      <c r="I67" s="170" t="s">
        <v>558</v>
      </c>
      <c r="J67" s="171" t="s">
        <v>559</v>
      </c>
      <c r="K67" s="170">
        <v>18835.5</v>
      </c>
      <c r="L67" s="170" t="s">
        <v>560</v>
      </c>
      <c r="M67" s="171" t="s">
        <v>465</v>
      </c>
      <c r="N67" s="171"/>
      <c r="O67" s="172" t="s">
        <v>517</v>
      </c>
      <c r="P67" s="172" t="s">
        <v>557</v>
      </c>
    </row>
    <row r="68" spans="1:16" ht="12.75" customHeight="1">
      <c r="A68" s="148" t="str">
        <f t="shared" si="0"/>
        <v> BBS 80 </v>
      </c>
      <c r="B68" s="2" t="str">
        <f t="shared" si="1"/>
        <v>I</v>
      </c>
      <c r="C68" s="148">
        <f t="shared" si="2"/>
        <v>46535.366999999998</v>
      </c>
      <c r="D68" t="str">
        <f t="shared" si="3"/>
        <v>vis</v>
      </c>
      <c r="E68">
        <f>VLOOKUP(C68,Active!C$21:E$961,3,FALSE)</f>
        <v>19752.067397545405</v>
      </c>
      <c r="F68" s="2" t="s">
        <v>159</v>
      </c>
      <c r="G68" t="str">
        <f t="shared" si="4"/>
        <v>46535.367</v>
      </c>
      <c r="H68" s="148">
        <f t="shared" si="5"/>
        <v>19752</v>
      </c>
      <c r="I68" s="170" t="s">
        <v>561</v>
      </c>
      <c r="J68" s="171" t="s">
        <v>562</v>
      </c>
      <c r="K68" s="170">
        <v>19752</v>
      </c>
      <c r="L68" s="170" t="s">
        <v>563</v>
      </c>
      <c r="M68" s="171" t="s">
        <v>465</v>
      </c>
      <c r="N68" s="171"/>
      <c r="O68" s="172" t="s">
        <v>517</v>
      </c>
      <c r="P68" s="172" t="s">
        <v>564</v>
      </c>
    </row>
    <row r="69" spans="1:16" ht="12.75" customHeight="1">
      <c r="A69" s="148" t="str">
        <f t="shared" si="0"/>
        <v> BBS 80 </v>
      </c>
      <c r="B69" s="2" t="str">
        <f t="shared" si="1"/>
        <v>I</v>
      </c>
      <c r="C69" s="148">
        <f t="shared" si="2"/>
        <v>46552.377</v>
      </c>
      <c r="D69" t="str">
        <f t="shared" si="3"/>
        <v>vis</v>
      </c>
      <c r="E69">
        <f>VLOOKUP(C69,Active!C$21:E$961,3,FALSE)</f>
        <v>19800.045246976188</v>
      </c>
      <c r="F69" s="2" t="s">
        <v>159</v>
      </c>
      <c r="G69" t="str">
        <f t="shared" si="4"/>
        <v>46552.377</v>
      </c>
      <c r="H69" s="148">
        <f t="shared" si="5"/>
        <v>19800</v>
      </c>
      <c r="I69" s="170" t="s">
        <v>565</v>
      </c>
      <c r="J69" s="171" t="s">
        <v>566</v>
      </c>
      <c r="K69" s="170">
        <v>19800</v>
      </c>
      <c r="L69" s="170" t="s">
        <v>560</v>
      </c>
      <c r="M69" s="171" t="s">
        <v>465</v>
      </c>
      <c r="N69" s="171"/>
      <c r="O69" s="172" t="s">
        <v>517</v>
      </c>
      <c r="P69" s="172" t="s">
        <v>564</v>
      </c>
    </row>
    <row r="70" spans="1:16" ht="12.75" customHeight="1">
      <c r="A70" s="148" t="str">
        <f t="shared" si="0"/>
        <v> BBS 81 </v>
      </c>
      <c r="B70" s="2" t="str">
        <f t="shared" si="1"/>
        <v>I</v>
      </c>
      <c r="C70" s="148">
        <f t="shared" si="2"/>
        <v>46552.394999999997</v>
      </c>
      <c r="D70" t="str">
        <f t="shared" si="3"/>
        <v>vis</v>
      </c>
      <c r="E70">
        <f>VLOOKUP(C70,Active!C$21:E$961,3,FALSE)</f>
        <v>19800.096017187218</v>
      </c>
      <c r="F70" s="2" t="s">
        <v>159</v>
      </c>
      <c r="G70" t="str">
        <f t="shared" si="4"/>
        <v>46552.395</v>
      </c>
      <c r="H70" s="148">
        <f t="shared" si="5"/>
        <v>19800</v>
      </c>
      <c r="I70" s="170" t="s">
        <v>567</v>
      </c>
      <c r="J70" s="171" t="s">
        <v>568</v>
      </c>
      <c r="K70" s="170">
        <v>19800</v>
      </c>
      <c r="L70" s="170" t="s">
        <v>569</v>
      </c>
      <c r="M70" s="171" t="s">
        <v>465</v>
      </c>
      <c r="N70" s="171"/>
      <c r="O70" s="172" t="s">
        <v>570</v>
      </c>
      <c r="P70" s="172" t="s">
        <v>571</v>
      </c>
    </row>
    <row r="71" spans="1:16" ht="12.75" customHeight="1">
      <c r="A71" s="148" t="str">
        <f t="shared" si="0"/>
        <v> BBS 84 </v>
      </c>
      <c r="B71" s="2" t="str">
        <f t="shared" si="1"/>
        <v>I</v>
      </c>
      <c r="C71" s="148">
        <f t="shared" si="2"/>
        <v>46825.392</v>
      </c>
      <c r="D71" t="str">
        <f t="shared" si="3"/>
        <v>vis</v>
      </c>
      <c r="E71">
        <f>VLOOKUP(C71,Active!C$21:E$961,3,FALSE)</f>
        <v>20570.102422892956</v>
      </c>
      <c r="F71" s="2" t="str">
        <f>LEFT(M71,1)</f>
        <v>V</v>
      </c>
      <c r="G71" t="str">
        <f t="shared" si="4"/>
        <v>46825.392</v>
      </c>
      <c r="H71" s="148">
        <f t="shared" si="5"/>
        <v>20570</v>
      </c>
      <c r="I71" s="170" t="s">
        <v>572</v>
      </c>
      <c r="J71" s="171" t="s">
        <v>573</v>
      </c>
      <c r="K71" s="170">
        <v>20570</v>
      </c>
      <c r="L71" s="170" t="s">
        <v>574</v>
      </c>
      <c r="M71" s="171" t="s">
        <v>465</v>
      </c>
      <c r="N71" s="171"/>
      <c r="O71" s="172" t="s">
        <v>575</v>
      </c>
      <c r="P71" s="172" t="s">
        <v>576</v>
      </c>
    </row>
    <row r="72" spans="1:16" ht="12.75" customHeight="1">
      <c r="A72" s="148" t="str">
        <f t="shared" si="0"/>
        <v> BBS 84 </v>
      </c>
      <c r="B72" s="2" t="str">
        <f t="shared" si="1"/>
        <v>I</v>
      </c>
      <c r="C72" s="148">
        <f t="shared" si="2"/>
        <v>46903.392999999996</v>
      </c>
      <c r="D72" t="str">
        <f t="shared" si="3"/>
        <v>vis</v>
      </c>
      <c r="E72">
        <f>VLOOKUP(C72,Active!C$21:E$961,3,FALSE)</f>
        <v>20790.109491290961</v>
      </c>
      <c r="F72" s="2" t="str">
        <f>LEFT(M72,1)</f>
        <v>V</v>
      </c>
      <c r="G72" t="str">
        <f t="shared" si="4"/>
        <v>46903.393</v>
      </c>
      <c r="H72" s="148">
        <f t="shared" si="5"/>
        <v>20790</v>
      </c>
      <c r="I72" s="170" t="s">
        <v>577</v>
      </c>
      <c r="J72" s="171" t="s">
        <v>578</v>
      </c>
      <c r="K72" s="170">
        <v>20790</v>
      </c>
      <c r="L72" s="170" t="s">
        <v>579</v>
      </c>
      <c r="M72" s="171" t="s">
        <v>465</v>
      </c>
      <c r="N72" s="171"/>
      <c r="O72" s="172" t="s">
        <v>575</v>
      </c>
      <c r="P72" s="172" t="s">
        <v>576</v>
      </c>
    </row>
    <row r="73" spans="1:16" ht="12.75" customHeight="1">
      <c r="A73" s="148" t="str">
        <f t="shared" si="0"/>
        <v> BBS 83 </v>
      </c>
      <c r="B73" s="2" t="str">
        <f t="shared" si="1"/>
        <v>I</v>
      </c>
      <c r="C73" s="148">
        <f t="shared" si="2"/>
        <v>46908.347000000002</v>
      </c>
      <c r="D73" t="str">
        <f t="shared" si="3"/>
        <v>vis</v>
      </c>
      <c r="E73">
        <f>VLOOKUP(C73,Active!C$21:E$961,3,FALSE)</f>
        <v>20804.082581595507</v>
      </c>
      <c r="F73" s="2" t="str">
        <f>LEFT(M73,1)</f>
        <v>V</v>
      </c>
      <c r="G73" t="str">
        <f t="shared" si="4"/>
        <v>46908.347</v>
      </c>
      <c r="H73" s="148">
        <f t="shared" si="5"/>
        <v>20804</v>
      </c>
      <c r="I73" s="170" t="s">
        <v>580</v>
      </c>
      <c r="J73" s="171" t="s">
        <v>581</v>
      </c>
      <c r="K73" s="170">
        <v>20804</v>
      </c>
      <c r="L73" s="170" t="s">
        <v>582</v>
      </c>
      <c r="M73" s="171" t="s">
        <v>465</v>
      </c>
      <c r="N73" s="171"/>
      <c r="O73" s="172" t="s">
        <v>517</v>
      </c>
      <c r="P73" s="172" t="s">
        <v>583</v>
      </c>
    </row>
    <row r="74" spans="1:16" ht="12.75" customHeight="1">
      <c r="A74" s="148" t="str">
        <f t="shared" si="0"/>
        <v> BBS 84 </v>
      </c>
      <c r="B74" s="2" t="str">
        <f t="shared" si="1"/>
        <v>I</v>
      </c>
      <c r="C74" s="148">
        <f t="shared" si="2"/>
        <v>46908.35</v>
      </c>
      <c r="D74" t="str">
        <f t="shared" si="3"/>
        <v>vis</v>
      </c>
      <c r="E74">
        <f>VLOOKUP(C74,Active!C$21:E$961,3,FALSE)</f>
        <v>20804.09104329734</v>
      </c>
      <c r="F74" s="2" t="str">
        <f>LEFT(M74,1)</f>
        <v>V</v>
      </c>
      <c r="G74" t="str">
        <f t="shared" si="4"/>
        <v>46908.350</v>
      </c>
      <c r="H74" s="148">
        <f t="shared" si="5"/>
        <v>20804</v>
      </c>
      <c r="I74" s="170" t="s">
        <v>584</v>
      </c>
      <c r="J74" s="171" t="s">
        <v>585</v>
      </c>
      <c r="K74" s="170">
        <v>20804</v>
      </c>
      <c r="L74" s="170" t="s">
        <v>586</v>
      </c>
      <c r="M74" s="171" t="s">
        <v>465</v>
      </c>
      <c r="N74" s="171"/>
      <c r="O74" s="172" t="s">
        <v>575</v>
      </c>
      <c r="P74" s="172" t="s">
        <v>576</v>
      </c>
    </row>
    <row r="75" spans="1:16" ht="12.75" customHeight="1">
      <c r="A75" s="148" t="str">
        <f t="shared" ref="A75:A138" si="6">P75</f>
        <v> BBS 86 </v>
      </c>
      <c r="B75" s="2" t="str">
        <f t="shared" ref="B75:B138" si="7">IF(H75=INT(H75),"I","II")</f>
        <v>I</v>
      </c>
      <c r="C75" s="148">
        <f t="shared" ref="C75:C138" si="8">1*G75</f>
        <v>47053.358</v>
      </c>
      <c r="D75" t="str">
        <f t="shared" ref="D75:D138" si="9">VLOOKUP(F75,I$1:J$5,2,FALSE)</f>
        <v>vis</v>
      </c>
      <c r="E75">
        <f>VLOOKUP(C75,Active!C$21:E$961,3,FALSE)</f>
        <v>21213.095863418359</v>
      </c>
      <c r="F75" s="2" t="str">
        <f>LEFT(M75,1)</f>
        <v>V</v>
      </c>
      <c r="G75" t="str">
        <f t="shared" ref="G75:G138" si="10">MID(I75,3,LEN(I75)-3)</f>
        <v>47053.358</v>
      </c>
      <c r="H75" s="148">
        <f t="shared" ref="H75:H138" si="11">1*K75</f>
        <v>21213</v>
      </c>
      <c r="I75" s="170" t="s">
        <v>587</v>
      </c>
      <c r="J75" s="171" t="s">
        <v>588</v>
      </c>
      <c r="K75" s="170">
        <v>21213</v>
      </c>
      <c r="L75" s="170" t="s">
        <v>569</v>
      </c>
      <c r="M75" s="171" t="s">
        <v>465</v>
      </c>
      <c r="N75" s="171"/>
      <c r="O75" s="172" t="s">
        <v>575</v>
      </c>
      <c r="P75" s="172" t="s">
        <v>589</v>
      </c>
    </row>
    <row r="76" spans="1:16" ht="12.75" customHeight="1">
      <c r="A76" s="148" t="str">
        <f t="shared" si="6"/>
        <v> BBS 87 </v>
      </c>
      <c r="B76" s="2" t="str">
        <f t="shared" si="7"/>
        <v>I</v>
      </c>
      <c r="C76" s="148">
        <f t="shared" si="8"/>
        <v>47214.286</v>
      </c>
      <c r="D76" t="str">
        <f t="shared" si="9"/>
        <v>vis</v>
      </c>
      <c r="E76">
        <f>VLOOKUP(C76,Active!C$21:E$961,3,FALSE)</f>
        <v>21667.004114635081</v>
      </c>
      <c r="F76" s="2" t="s">
        <v>159</v>
      </c>
      <c r="G76" t="str">
        <f t="shared" si="10"/>
        <v>47214.286</v>
      </c>
      <c r="H76" s="148">
        <f t="shared" si="11"/>
        <v>21667</v>
      </c>
      <c r="I76" s="170" t="s">
        <v>590</v>
      </c>
      <c r="J76" s="171" t="s">
        <v>591</v>
      </c>
      <c r="K76" s="170">
        <v>21667</v>
      </c>
      <c r="L76" s="170" t="s">
        <v>592</v>
      </c>
      <c r="M76" s="171" t="s">
        <v>465</v>
      </c>
      <c r="N76" s="171"/>
      <c r="O76" s="172" t="s">
        <v>517</v>
      </c>
      <c r="P76" s="172" t="s">
        <v>593</v>
      </c>
    </row>
    <row r="77" spans="1:16" ht="12.75" customHeight="1">
      <c r="A77" s="148" t="str">
        <f t="shared" si="6"/>
        <v> BBS 89 </v>
      </c>
      <c r="B77" s="2" t="str">
        <f t="shared" si="7"/>
        <v>II</v>
      </c>
      <c r="C77" s="148">
        <f t="shared" si="8"/>
        <v>47374.364999999998</v>
      </c>
      <c r="D77" t="str">
        <f t="shared" si="9"/>
        <v>vis</v>
      </c>
      <c r="E77">
        <f>VLOOKUP(C77,Active!C$21:E$961,3,FALSE)</f>
        <v>22118.517704231181</v>
      </c>
      <c r="F77" s="2" t="s">
        <v>159</v>
      </c>
      <c r="G77" t="str">
        <f t="shared" si="10"/>
        <v>47374.365</v>
      </c>
      <c r="H77" s="148">
        <f t="shared" si="11"/>
        <v>22118.5</v>
      </c>
      <c r="I77" s="170" t="s">
        <v>594</v>
      </c>
      <c r="J77" s="171" t="s">
        <v>595</v>
      </c>
      <c r="K77" s="170">
        <v>22118.5</v>
      </c>
      <c r="L77" s="170" t="s">
        <v>458</v>
      </c>
      <c r="M77" s="171" t="s">
        <v>465</v>
      </c>
      <c r="N77" s="171"/>
      <c r="O77" s="172" t="s">
        <v>517</v>
      </c>
      <c r="P77" s="172" t="s">
        <v>596</v>
      </c>
    </row>
    <row r="78" spans="1:16" ht="12.75" customHeight="1">
      <c r="A78" s="148" t="str">
        <f t="shared" si="6"/>
        <v> BBS 91 </v>
      </c>
      <c r="B78" s="2" t="str">
        <f t="shared" si="7"/>
        <v>II</v>
      </c>
      <c r="C78" s="148">
        <f t="shared" si="8"/>
        <v>47592.385000000002</v>
      </c>
      <c r="D78" t="str">
        <f t="shared" si="9"/>
        <v>vis</v>
      </c>
      <c r="E78">
        <f>VLOOKUP(C78,Active!C$21:E$961,3,FALSE)</f>
        <v>22733.457782590896</v>
      </c>
      <c r="F78" s="2" t="s">
        <v>159</v>
      </c>
      <c r="G78" t="str">
        <f t="shared" si="10"/>
        <v>47592.385</v>
      </c>
      <c r="H78" s="148">
        <f t="shared" si="11"/>
        <v>22733.5</v>
      </c>
      <c r="I78" s="170" t="s">
        <v>597</v>
      </c>
      <c r="J78" s="171" t="s">
        <v>598</v>
      </c>
      <c r="K78" s="170">
        <v>22733.5</v>
      </c>
      <c r="L78" s="170" t="s">
        <v>450</v>
      </c>
      <c r="M78" s="171" t="s">
        <v>465</v>
      </c>
      <c r="N78" s="171"/>
      <c r="O78" s="172" t="s">
        <v>599</v>
      </c>
      <c r="P78" s="172" t="s">
        <v>600</v>
      </c>
    </row>
    <row r="79" spans="1:16" ht="12.75" customHeight="1">
      <c r="A79" s="148" t="str">
        <f t="shared" si="6"/>
        <v> BBS 91 </v>
      </c>
      <c r="B79" s="2" t="str">
        <f t="shared" si="7"/>
        <v>I</v>
      </c>
      <c r="C79" s="148">
        <f t="shared" si="8"/>
        <v>47612.398000000001</v>
      </c>
      <c r="D79" t="str">
        <f t="shared" si="9"/>
        <v>vis</v>
      </c>
      <c r="E79">
        <f>VLOOKUP(C79,Active!C$21:E$961,3,FALSE)</f>
        <v>22789.905795563158</v>
      </c>
      <c r="F79" s="2" t="s">
        <v>159</v>
      </c>
      <c r="G79" t="str">
        <f t="shared" si="10"/>
        <v>47612.398</v>
      </c>
      <c r="H79" s="148">
        <f t="shared" si="11"/>
        <v>22790</v>
      </c>
      <c r="I79" s="170" t="s">
        <v>601</v>
      </c>
      <c r="J79" s="171" t="s">
        <v>602</v>
      </c>
      <c r="K79" s="170">
        <v>22790</v>
      </c>
      <c r="L79" s="170" t="s">
        <v>441</v>
      </c>
      <c r="M79" s="171" t="s">
        <v>465</v>
      </c>
      <c r="N79" s="171"/>
      <c r="O79" s="172" t="s">
        <v>599</v>
      </c>
      <c r="P79" s="172" t="s">
        <v>600</v>
      </c>
    </row>
    <row r="80" spans="1:16" ht="12.75" customHeight="1">
      <c r="A80" s="148" t="str">
        <f t="shared" si="6"/>
        <v> BBS 94 </v>
      </c>
      <c r="B80" s="2" t="str">
        <f t="shared" si="7"/>
        <v>I</v>
      </c>
      <c r="C80" s="148">
        <f t="shared" si="8"/>
        <v>47946.36</v>
      </c>
      <c r="D80" t="str">
        <f t="shared" si="9"/>
        <v>vis</v>
      </c>
      <c r="E80">
        <f>VLOOKUP(C80,Active!C$21:E$961,3,FALSE)</f>
        <v>23731.868085486847</v>
      </c>
      <c r="F80" s="2" t="s">
        <v>159</v>
      </c>
      <c r="G80" t="str">
        <f t="shared" si="10"/>
        <v>47946.360</v>
      </c>
      <c r="H80" s="148">
        <f t="shared" si="11"/>
        <v>23732</v>
      </c>
      <c r="I80" s="170" t="s">
        <v>603</v>
      </c>
      <c r="J80" s="171" t="s">
        <v>604</v>
      </c>
      <c r="K80" s="170">
        <v>23732</v>
      </c>
      <c r="L80" s="170" t="s">
        <v>605</v>
      </c>
      <c r="M80" s="171" t="s">
        <v>465</v>
      </c>
      <c r="N80" s="171"/>
      <c r="O80" s="172" t="s">
        <v>599</v>
      </c>
      <c r="P80" s="172" t="s">
        <v>606</v>
      </c>
    </row>
    <row r="81" spans="1:16" ht="12.75" customHeight="1">
      <c r="A81" s="148" t="str">
        <f t="shared" si="6"/>
        <v> BBS 96 </v>
      </c>
      <c r="B81" s="2" t="str">
        <f t="shared" si="7"/>
        <v>II</v>
      </c>
      <c r="C81" s="148">
        <f t="shared" si="8"/>
        <v>47946.47</v>
      </c>
      <c r="D81" t="str">
        <f t="shared" si="9"/>
        <v>vis</v>
      </c>
      <c r="E81">
        <f>VLOOKUP(C81,Active!C$21:E$961,3,FALSE)</f>
        <v>23732.178347887635</v>
      </c>
      <c r="F81" s="2" t="s">
        <v>159</v>
      </c>
      <c r="G81" t="str">
        <f t="shared" si="10"/>
        <v>47946.470</v>
      </c>
      <c r="H81" s="148">
        <f t="shared" si="11"/>
        <v>23732.5</v>
      </c>
      <c r="I81" s="170" t="s">
        <v>607</v>
      </c>
      <c r="J81" s="171" t="s">
        <v>608</v>
      </c>
      <c r="K81" s="170">
        <v>23732.5</v>
      </c>
      <c r="L81" s="170" t="s">
        <v>609</v>
      </c>
      <c r="M81" s="171" t="s">
        <v>465</v>
      </c>
      <c r="N81" s="171"/>
      <c r="O81" s="172" t="s">
        <v>570</v>
      </c>
      <c r="P81" s="172" t="s">
        <v>610</v>
      </c>
    </row>
    <row r="82" spans="1:16" ht="12.75" customHeight="1">
      <c r="A82" s="148" t="str">
        <f t="shared" si="6"/>
        <v> BBS 95 </v>
      </c>
      <c r="B82" s="2" t="str">
        <f t="shared" si="7"/>
        <v>II</v>
      </c>
      <c r="C82" s="148">
        <f t="shared" si="8"/>
        <v>48001.419000000002</v>
      </c>
      <c r="D82" t="str">
        <f t="shared" si="9"/>
        <v>vis</v>
      </c>
      <c r="E82">
        <f>VLOOKUP(C82,Active!C$21:E$961,3,FALSE)</f>
        <v>23887.165699349829</v>
      </c>
      <c r="F82" s="2" t="s">
        <v>159</v>
      </c>
      <c r="G82" t="str">
        <f t="shared" si="10"/>
        <v>48001.419</v>
      </c>
      <c r="H82" s="148">
        <f t="shared" si="11"/>
        <v>23887.5</v>
      </c>
      <c r="I82" s="170" t="s">
        <v>611</v>
      </c>
      <c r="J82" s="171" t="s">
        <v>612</v>
      </c>
      <c r="K82" s="170">
        <v>23887.5</v>
      </c>
      <c r="L82" s="170" t="s">
        <v>613</v>
      </c>
      <c r="M82" s="171" t="s">
        <v>465</v>
      </c>
      <c r="N82" s="171"/>
      <c r="O82" s="172" t="s">
        <v>599</v>
      </c>
      <c r="P82" s="172" t="s">
        <v>614</v>
      </c>
    </row>
    <row r="83" spans="1:16" ht="12.75" customHeight="1">
      <c r="A83" s="148" t="str">
        <f t="shared" si="6"/>
        <v> BBS 95 </v>
      </c>
      <c r="B83" s="2" t="str">
        <f t="shared" si="7"/>
        <v>I</v>
      </c>
      <c r="C83" s="148">
        <f t="shared" si="8"/>
        <v>48003.389000000003</v>
      </c>
      <c r="D83" t="str">
        <f t="shared" si="9"/>
        <v>vis</v>
      </c>
      <c r="E83">
        <f>VLOOKUP(C83,Active!C$21:E$961,3,FALSE)</f>
        <v>23892.722216891198</v>
      </c>
      <c r="F83" s="2" t="s">
        <v>159</v>
      </c>
      <c r="G83" t="str">
        <f t="shared" si="10"/>
        <v>48003.389</v>
      </c>
      <c r="H83" s="148">
        <f t="shared" si="11"/>
        <v>23893</v>
      </c>
      <c r="I83" s="170" t="s">
        <v>615</v>
      </c>
      <c r="J83" s="171" t="s">
        <v>616</v>
      </c>
      <c r="K83" s="170">
        <v>23893</v>
      </c>
      <c r="L83" s="170" t="s">
        <v>617</v>
      </c>
      <c r="M83" s="171" t="s">
        <v>465</v>
      </c>
      <c r="N83" s="171"/>
      <c r="O83" s="172" t="s">
        <v>599</v>
      </c>
      <c r="P83" s="172" t="s">
        <v>614</v>
      </c>
    </row>
    <row r="84" spans="1:16" ht="12.75" customHeight="1">
      <c r="A84" s="148" t="str">
        <f t="shared" si="6"/>
        <v> BBS 95 </v>
      </c>
      <c r="B84" s="2" t="str">
        <f t="shared" si="7"/>
        <v>II</v>
      </c>
      <c r="C84" s="148">
        <f t="shared" si="8"/>
        <v>48012.428999999996</v>
      </c>
      <c r="D84" t="str">
        <f t="shared" si="9"/>
        <v>vis</v>
      </c>
      <c r="E84">
        <f>VLOOKUP(C84,Active!C$21:E$961,3,FALSE)</f>
        <v>23918.220145101306</v>
      </c>
      <c r="F84" s="2" t="s">
        <v>159</v>
      </c>
      <c r="G84" t="str">
        <f t="shared" si="10"/>
        <v>48012.429</v>
      </c>
      <c r="H84" s="148">
        <f t="shared" si="11"/>
        <v>23918.5</v>
      </c>
      <c r="I84" s="170" t="s">
        <v>618</v>
      </c>
      <c r="J84" s="171" t="s">
        <v>619</v>
      </c>
      <c r="K84" s="170">
        <v>23918.5</v>
      </c>
      <c r="L84" s="170" t="s">
        <v>620</v>
      </c>
      <c r="M84" s="171" t="s">
        <v>465</v>
      </c>
      <c r="N84" s="171"/>
      <c r="O84" s="172" t="s">
        <v>599</v>
      </c>
      <c r="P84" s="172" t="s">
        <v>614</v>
      </c>
    </row>
    <row r="85" spans="1:16" ht="12.75" customHeight="1">
      <c r="A85" s="148" t="str">
        <f t="shared" si="6"/>
        <v> BBS 95 </v>
      </c>
      <c r="B85" s="2" t="str">
        <f t="shared" si="7"/>
        <v>I</v>
      </c>
      <c r="C85" s="148">
        <f t="shared" si="8"/>
        <v>48015.432000000001</v>
      </c>
      <c r="D85" t="str">
        <f t="shared" si="9"/>
        <v>vis</v>
      </c>
      <c r="E85">
        <f>VLOOKUP(C85,Active!C$21:E$961,3,FALSE)</f>
        <v>23926.690308642803</v>
      </c>
      <c r="F85" s="2" t="s">
        <v>159</v>
      </c>
      <c r="G85" t="str">
        <f t="shared" si="10"/>
        <v>48015.432</v>
      </c>
      <c r="H85" s="148">
        <f t="shared" si="11"/>
        <v>23927</v>
      </c>
      <c r="I85" s="170" t="s">
        <v>621</v>
      </c>
      <c r="J85" s="171" t="s">
        <v>622</v>
      </c>
      <c r="K85" s="170">
        <v>23927</v>
      </c>
      <c r="L85" s="170" t="s">
        <v>623</v>
      </c>
      <c r="M85" s="171" t="s">
        <v>465</v>
      </c>
      <c r="N85" s="171"/>
      <c r="O85" s="172" t="s">
        <v>599</v>
      </c>
      <c r="P85" s="172" t="s">
        <v>614</v>
      </c>
    </row>
    <row r="86" spans="1:16" ht="12.75" customHeight="1">
      <c r="A86" s="148" t="str">
        <f t="shared" si="6"/>
        <v> BBS 95 </v>
      </c>
      <c r="B86" s="2" t="str">
        <f t="shared" si="7"/>
        <v>II</v>
      </c>
      <c r="C86" s="148">
        <f t="shared" si="8"/>
        <v>48017.38</v>
      </c>
      <c r="D86" t="str">
        <f t="shared" si="9"/>
        <v>vis</v>
      </c>
      <c r="E86">
        <f>VLOOKUP(C86,Active!C$21:E$961,3,FALSE)</f>
        <v>23932.184773704001</v>
      </c>
      <c r="F86" s="2" t="s">
        <v>159</v>
      </c>
      <c r="G86" t="str">
        <f t="shared" si="10"/>
        <v>48017.380</v>
      </c>
      <c r="H86" s="148">
        <f t="shared" si="11"/>
        <v>23932.5</v>
      </c>
      <c r="I86" s="170" t="s">
        <v>624</v>
      </c>
      <c r="J86" s="171" t="s">
        <v>625</v>
      </c>
      <c r="K86" s="170">
        <v>23932.5</v>
      </c>
      <c r="L86" s="170" t="s">
        <v>626</v>
      </c>
      <c r="M86" s="171" t="s">
        <v>465</v>
      </c>
      <c r="N86" s="171"/>
      <c r="O86" s="172" t="s">
        <v>599</v>
      </c>
      <c r="P86" s="172" t="s">
        <v>614</v>
      </c>
    </row>
    <row r="87" spans="1:16" ht="12.75" customHeight="1">
      <c r="A87" s="148" t="str">
        <f t="shared" si="6"/>
        <v> BBS 95 </v>
      </c>
      <c r="B87" s="2" t="str">
        <f t="shared" si="7"/>
        <v>II</v>
      </c>
      <c r="C87" s="148">
        <f t="shared" si="8"/>
        <v>48040.43</v>
      </c>
      <c r="D87" t="str">
        <f t="shared" si="9"/>
        <v>vis</v>
      </c>
      <c r="E87">
        <f>VLOOKUP(C87,Active!C$21:E$961,3,FALSE)</f>
        <v>23997.198849505272</v>
      </c>
      <c r="F87" s="2" t="s">
        <v>159</v>
      </c>
      <c r="G87" t="str">
        <f t="shared" si="10"/>
        <v>48040.430</v>
      </c>
      <c r="H87" s="148">
        <f t="shared" si="11"/>
        <v>23997.5</v>
      </c>
      <c r="I87" s="170" t="s">
        <v>627</v>
      </c>
      <c r="J87" s="171" t="s">
        <v>628</v>
      </c>
      <c r="K87" s="170">
        <v>23997.5</v>
      </c>
      <c r="L87" s="170" t="s">
        <v>629</v>
      </c>
      <c r="M87" s="171" t="s">
        <v>465</v>
      </c>
      <c r="N87" s="171"/>
      <c r="O87" s="172" t="s">
        <v>599</v>
      </c>
      <c r="P87" s="172" t="s">
        <v>614</v>
      </c>
    </row>
    <row r="88" spans="1:16" ht="12.75" customHeight="1">
      <c r="A88" s="148" t="str">
        <f t="shared" si="6"/>
        <v> BBS 95 </v>
      </c>
      <c r="B88" s="2" t="str">
        <f t="shared" si="7"/>
        <v>II</v>
      </c>
      <c r="C88" s="148">
        <f t="shared" si="8"/>
        <v>48068.440999999999</v>
      </c>
      <c r="D88" t="str">
        <f t="shared" si="9"/>
        <v>vis</v>
      </c>
      <c r="E88">
        <f>VLOOKUP(C88,Active!C$21:E$961,3,FALSE)</f>
        <v>24076.205759582019</v>
      </c>
      <c r="F88" s="2" t="s">
        <v>159</v>
      </c>
      <c r="G88" t="str">
        <f t="shared" si="10"/>
        <v>48068.441</v>
      </c>
      <c r="H88" s="148">
        <f t="shared" si="11"/>
        <v>24076.5</v>
      </c>
      <c r="I88" s="170" t="s">
        <v>630</v>
      </c>
      <c r="J88" s="171" t="s">
        <v>631</v>
      </c>
      <c r="K88" s="170">
        <v>24076.5</v>
      </c>
      <c r="L88" s="170" t="s">
        <v>632</v>
      </c>
      <c r="M88" s="171" t="s">
        <v>465</v>
      </c>
      <c r="N88" s="171"/>
      <c r="O88" s="172" t="s">
        <v>599</v>
      </c>
      <c r="P88" s="172" t="s">
        <v>614</v>
      </c>
    </row>
    <row r="89" spans="1:16" ht="12.75" customHeight="1">
      <c r="A89" s="148" t="str">
        <f t="shared" si="6"/>
        <v> BBS 95 </v>
      </c>
      <c r="B89" s="2" t="str">
        <f t="shared" si="7"/>
        <v>I</v>
      </c>
      <c r="C89" s="148">
        <f t="shared" si="8"/>
        <v>48071.451999999997</v>
      </c>
      <c r="D89" t="str">
        <f t="shared" si="9"/>
        <v>vis</v>
      </c>
      <c r="E89">
        <f>VLOOKUP(C89,Active!C$21:E$961,3,FALSE)</f>
        <v>24084.698487661739</v>
      </c>
      <c r="F89" s="2" t="s">
        <v>159</v>
      </c>
      <c r="G89" t="str">
        <f t="shared" si="10"/>
        <v>48071.452</v>
      </c>
      <c r="H89" s="148">
        <f t="shared" si="11"/>
        <v>24085</v>
      </c>
      <c r="I89" s="170" t="s">
        <v>633</v>
      </c>
      <c r="J89" s="171" t="s">
        <v>634</v>
      </c>
      <c r="K89" s="170">
        <v>24085</v>
      </c>
      <c r="L89" s="170" t="s">
        <v>629</v>
      </c>
      <c r="M89" s="171" t="s">
        <v>465</v>
      </c>
      <c r="N89" s="171"/>
      <c r="O89" s="172" t="s">
        <v>599</v>
      </c>
      <c r="P89" s="172" t="s">
        <v>614</v>
      </c>
    </row>
    <row r="90" spans="1:16" ht="12.75" customHeight="1">
      <c r="A90" s="148" t="str">
        <f t="shared" si="6"/>
        <v> BBS 97 </v>
      </c>
      <c r="B90" s="2" t="str">
        <f t="shared" si="7"/>
        <v>II</v>
      </c>
      <c r="C90" s="148">
        <f t="shared" si="8"/>
        <v>48329.377999999997</v>
      </c>
      <c r="D90" t="str">
        <f t="shared" si="9"/>
        <v>vis</v>
      </c>
      <c r="E90">
        <f>VLOOKUP(C90,Active!C$21:E$961,3,FALSE)</f>
        <v>24812.19612389238</v>
      </c>
      <c r="F90" s="2" t="s">
        <v>159</v>
      </c>
      <c r="G90" t="str">
        <f t="shared" si="10"/>
        <v>48329.378</v>
      </c>
      <c r="H90" s="148">
        <f t="shared" si="11"/>
        <v>24812.5</v>
      </c>
      <c r="I90" s="170" t="s">
        <v>635</v>
      </c>
      <c r="J90" s="171" t="s">
        <v>636</v>
      </c>
      <c r="K90" s="170">
        <v>24812.5</v>
      </c>
      <c r="L90" s="170" t="s">
        <v>637</v>
      </c>
      <c r="M90" s="171" t="s">
        <v>465</v>
      </c>
      <c r="N90" s="171"/>
      <c r="O90" s="172" t="s">
        <v>599</v>
      </c>
      <c r="P90" s="172" t="s">
        <v>638</v>
      </c>
    </row>
    <row r="91" spans="1:16" ht="12.75" customHeight="1">
      <c r="A91" s="148" t="str">
        <f t="shared" si="6"/>
        <v> BBS 97 </v>
      </c>
      <c r="B91" s="2" t="str">
        <f t="shared" si="7"/>
        <v>I</v>
      </c>
      <c r="C91" s="148">
        <f t="shared" si="8"/>
        <v>48331.343999999997</v>
      </c>
      <c r="D91" t="str">
        <f t="shared" si="9"/>
        <v>vis</v>
      </c>
      <c r="E91">
        <f>VLOOKUP(C91,Active!C$21:E$961,3,FALSE)</f>
        <v>24817.741359164625</v>
      </c>
      <c r="F91" s="2" t="s">
        <v>159</v>
      </c>
      <c r="G91" t="str">
        <f t="shared" si="10"/>
        <v>48331.344</v>
      </c>
      <c r="H91" s="148">
        <f t="shared" si="11"/>
        <v>24818</v>
      </c>
      <c r="I91" s="170" t="s">
        <v>639</v>
      </c>
      <c r="J91" s="171" t="s">
        <v>640</v>
      </c>
      <c r="K91" s="170">
        <v>24818</v>
      </c>
      <c r="L91" s="170" t="s">
        <v>641</v>
      </c>
      <c r="M91" s="171" t="s">
        <v>465</v>
      </c>
      <c r="N91" s="171"/>
      <c r="O91" s="172" t="s">
        <v>599</v>
      </c>
      <c r="P91" s="172" t="s">
        <v>638</v>
      </c>
    </row>
    <row r="92" spans="1:16" ht="12.75" customHeight="1">
      <c r="A92" s="148" t="str">
        <f t="shared" si="6"/>
        <v> BBS 97 </v>
      </c>
      <c r="B92" s="2" t="str">
        <f t="shared" si="7"/>
        <v>I</v>
      </c>
      <c r="C92" s="148">
        <f t="shared" si="8"/>
        <v>48348.349000000002</v>
      </c>
      <c r="D92" t="str">
        <f t="shared" si="9"/>
        <v>vis</v>
      </c>
      <c r="E92">
        <f>VLOOKUP(C92,Active!C$21:E$961,3,FALSE)</f>
        <v>24865.705105759022</v>
      </c>
      <c r="F92" s="2" t="s">
        <v>159</v>
      </c>
      <c r="G92" t="str">
        <f t="shared" si="10"/>
        <v>48348.349</v>
      </c>
      <c r="H92" s="148">
        <f t="shared" si="11"/>
        <v>24866</v>
      </c>
      <c r="I92" s="170" t="s">
        <v>642</v>
      </c>
      <c r="J92" s="171" t="s">
        <v>643</v>
      </c>
      <c r="K92" s="170">
        <v>24866</v>
      </c>
      <c r="L92" s="170" t="s">
        <v>644</v>
      </c>
      <c r="M92" s="171" t="s">
        <v>465</v>
      </c>
      <c r="N92" s="171"/>
      <c r="O92" s="172" t="s">
        <v>599</v>
      </c>
      <c r="P92" s="172" t="s">
        <v>638</v>
      </c>
    </row>
    <row r="93" spans="1:16" ht="12.75" customHeight="1">
      <c r="A93" s="148" t="str">
        <f t="shared" si="6"/>
        <v> BBS 97 </v>
      </c>
      <c r="B93" s="2" t="str">
        <f t="shared" si="7"/>
        <v>I</v>
      </c>
      <c r="C93" s="148">
        <f t="shared" si="8"/>
        <v>48361.468000000001</v>
      </c>
      <c r="D93" t="str">
        <f t="shared" si="9"/>
        <v>vis</v>
      </c>
      <c r="E93">
        <f>VLOOKUP(C93,Active!C$21:E$961,3,FALSE)</f>
        <v>24902.708127903777</v>
      </c>
      <c r="F93" s="2" t="s">
        <v>159</v>
      </c>
      <c r="G93" t="str">
        <f t="shared" si="10"/>
        <v>48361.468</v>
      </c>
      <c r="H93" s="148">
        <f t="shared" si="11"/>
        <v>24903</v>
      </c>
      <c r="I93" s="170" t="s">
        <v>645</v>
      </c>
      <c r="J93" s="171" t="s">
        <v>646</v>
      </c>
      <c r="K93" s="170">
        <v>24903</v>
      </c>
      <c r="L93" s="170" t="s">
        <v>647</v>
      </c>
      <c r="M93" s="171" t="s">
        <v>465</v>
      </c>
      <c r="N93" s="171"/>
      <c r="O93" s="172" t="s">
        <v>599</v>
      </c>
      <c r="P93" s="172" t="s">
        <v>638</v>
      </c>
    </row>
    <row r="94" spans="1:16" ht="12.75" customHeight="1">
      <c r="A94" s="148" t="str">
        <f t="shared" si="6"/>
        <v> BBS 98 </v>
      </c>
      <c r="B94" s="2" t="str">
        <f t="shared" si="7"/>
        <v>I</v>
      </c>
      <c r="C94" s="148">
        <f t="shared" si="8"/>
        <v>48405.432000000001</v>
      </c>
      <c r="D94" t="str">
        <f t="shared" si="9"/>
        <v>vis</v>
      </c>
      <c r="E94">
        <f>VLOOKUP(C94,Active!C$21:E$961,3,FALSE)</f>
        <v>25026.711547796476</v>
      </c>
      <c r="F94" s="2" t="s">
        <v>159</v>
      </c>
      <c r="G94" t="str">
        <f t="shared" si="10"/>
        <v>48405.432</v>
      </c>
      <c r="H94" s="148">
        <f t="shared" si="11"/>
        <v>25027</v>
      </c>
      <c r="I94" s="170" t="s">
        <v>648</v>
      </c>
      <c r="J94" s="171" t="s">
        <v>649</v>
      </c>
      <c r="K94" s="170">
        <v>25027</v>
      </c>
      <c r="L94" s="170" t="s">
        <v>650</v>
      </c>
      <c r="M94" s="171" t="s">
        <v>465</v>
      </c>
      <c r="N94" s="171"/>
      <c r="O94" s="172" t="s">
        <v>599</v>
      </c>
      <c r="P94" s="172" t="s">
        <v>651</v>
      </c>
    </row>
    <row r="95" spans="1:16" ht="12.75" customHeight="1">
      <c r="A95" s="148" t="str">
        <f t="shared" si="6"/>
        <v> BBS 98 </v>
      </c>
      <c r="B95" s="2" t="str">
        <f t="shared" si="7"/>
        <v>II</v>
      </c>
      <c r="C95" s="148">
        <f t="shared" si="8"/>
        <v>48407.387999999999</v>
      </c>
      <c r="D95" t="str">
        <f t="shared" si="9"/>
        <v>vis</v>
      </c>
      <c r="E95">
        <f>VLOOKUP(C95,Active!C$21:E$961,3,FALSE)</f>
        <v>25032.228577395919</v>
      </c>
      <c r="F95" s="2" t="s">
        <v>159</v>
      </c>
      <c r="G95" t="str">
        <f t="shared" si="10"/>
        <v>48407.388</v>
      </c>
      <c r="H95" s="148">
        <f t="shared" si="11"/>
        <v>25032.5</v>
      </c>
      <c r="I95" s="170" t="s">
        <v>652</v>
      </c>
      <c r="J95" s="171" t="s">
        <v>653</v>
      </c>
      <c r="K95" s="170">
        <v>25032.5</v>
      </c>
      <c r="L95" s="170" t="s">
        <v>654</v>
      </c>
      <c r="M95" s="171" t="s">
        <v>465</v>
      </c>
      <c r="N95" s="171"/>
      <c r="O95" s="172" t="s">
        <v>599</v>
      </c>
      <c r="P95" s="172" t="s">
        <v>651</v>
      </c>
    </row>
    <row r="96" spans="1:16" ht="12.75" customHeight="1">
      <c r="A96" s="148" t="str">
        <f t="shared" si="6"/>
        <v> BBS 98 </v>
      </c>
      <c r="B96" s="2" t="str">
        <f t="shared" si="7"/>
        <v>I</v>
      </c>
      <c r="C96" s="148">
        <f t="shared" si="8"/>
        <v>48438.411999999997</v>
      </c>
      <c r="D96" t="str">
        <f t="shared" si="9"/>
        <v>vis</v>
      </c>
      <c r="E96">
        <f>VLOOKUP(C96,Active!C$21:E$961,3,FALSE)</f>
        <v>25119.733856686948</v>
      </c>
      <c r="F96" s="2" t="s">
        <v>159</v>
      </c>
      <c r="G96" t="str">
        <f t="shared" si="10"/>
        <v>48438.412</v>
      </c>
      <c r="H96" s="148">
        <f t="shared" si="11"/>
        <v>25120</v>
      </c>
      <c r="I96" s="170" t="s">
        <v>655</v>
      </c>
      <c r="J96" s="171" t="s">
        <v>656</v>
      </c>
      <c r="K96" s="170">
        <v>25120</v>
      </c>
      <c r="L96" s="170" t="s">
        <v>657</v>
      </c>
      <c r="M96" s="171" t="s">
        <v>465</v>
      </c>
      <c r="N96" s="171"/>
      <c r="O96" s="172" t="s">
        <v>599</v>
      </c>
      <c r="P96" s="172" t="s">
        <v>651</v>
      </c>
    </row>
    <row r="97" spans="1:16" ht="12.75" customHeight="1">
      <c r="A97" s="148" t="str">
        <f t="shared" si="6"/>
        <v> BBS 98 </v>
      </c>
      <c r="B97" s="2" t="str">
        <f t="shared" si="7"/>
        <v>II</v>
      </c>
      <c r="C97" s="148">
        <f t="shared" si="8"/>
        <v>48441.425999999999</v>
      </c>
      <c r="D97" t="str">
        <f t="shared" si="9"/>
        <v>vis</v>
      </c>
      <c r="E97">
        <f>VLOOKUP(C97,Active!C$21:E$961,3,FALSE)</f>
        <v>25128.235046468515</v>
      </c>
      <c r="F97" s="2" t="s">
        <v>159</v>
      </c>
      <c r="G97" t="str">
        <f t="shared" si="10"/>
        <v>48441.426</v>
      </c>
      <c r="H97" s="148">
        <f t="shared" si="11"/>
        <v>25128.5</v>
      </c>
      <c r="I97" s="170" t="s">
        <v>658</v>
      </c>
      <c r="J97" s="171" t="s">
        <v>659</v>
      </c>
      <c r="K97" s="170">
        <v>25128.5</v>
      </c>
      <c r="L97" s="170" t="s">
        <v>657</v>
      </c>
      <c r="M97" s="171" t="s">
        <v>465</v>
      </c>
      <c r="N97" s="171"/>
      <c r="O97" s="172" t="s">
        <v>599</v>
      </c>
      <c r="P97" s="172" t="s">
        <v>651</v>
      </c>
    </row>
    <row r="98" spans="1:16" ht="12.75" customHeight="1">
      <c r="A98" s="148" t="str">
        <f t="shared" si="6"/>
        <v> BBS 101 </v>
      </c>
      <c r="B98" s="2" t="str">
        <f t="shared" si="7"/>
        <v>I</v>
      </c>
      <c r="C98" s="148">
        <f t="shared" si="8"/>
        <v>48733.387999999999</v>
      </c>
      <c r="D98" t="str">
        <f t="shared" si="9"/>
        <v>vis</v>
      </c>
      <c r="E98">
        <f>VLOOKUP(C98,Active!C$21:E$961,3,FALSE)</f>
        <v>25951.733510637194</v>
      </c>
      <c r="F98" s="2" t="s">
        <v>159</v>
      </c>
      <c r="G98" t="str">
        <f t="shared" si="10"/>
        <v>48733.388</v>
      </c>
      <c r="H98" s="148">
        <f t="shared" si="11"/>
        <v>25952</v>
      </c>
      <c r="I98" s="170" t="s">
        <v>660</v>
      </c>
      <c r="J98" s="171" t="s">
        <v>661</v>
      </c>
      <c r="K98" s="170">
        <v>25952</v>
      </c>
      <c r="L98" s="170" t="s">
        <v>657</v>
      </c>
      <c r="M98" s="171" t="s">
        <v>465</v>
      </c>
      <c r="N98" s="171"/>
      <c r="O98" s="172" t="s">
        <v>599</v>
      </c>
      <c r="P98" s="172" t="s">
        <v>662</v>
      </c>
    </row>
    <row r="99" spans="1:16" ht="12.75" customHeight="1">
      <c r="A99" s="148" t="str">
        <f t="shared" si="6"/>
        <v> BBS 101 </v>
      </c>
      <c r="B99" s="2" t="str">
        <f t="shared" si="7"/>
        <v>II</v>
      </c>
      <c r="C99" s="148">
        <f t="shared" si="8"/>
        <v>48753.411</v>
      </c>
      <c r="D99" t="str">
        <f t="shared" si="9"/>
        <v>vis</v>
      </c>
      <c r="E99">
        <f>VLOOKUP(C99,Active!C$21:E$961,3,FALSE)</f>
        <v>26008.209729282258</v>
      </c>
      <c r="F99" s="2" t="s">
        <v>159</v>
      </c>
      <c r="G99" t="str">
        <f t="shared" si="10"/>
        <v>48753.411</v>
      </c>
      <c r="H99" s="148">
        <f t="shared" si="11"/>
        <v>26008.5</v>
      </c>
      <c r="I99" s="170" t="s">
        <v>663</v>
      </c>
      <c r="J99" s="171" t="s">
        <v>664</v>
      </c>
      <c r="K99" s="170">
        <v>26008.5</v>
      </c>
      <c r="L99" s="170" t="s">
        <v>647</v>
      </c>
      <c r="M99" s="171" t="s">
        <v>465</v>
      </c>
      <c r="N99" s="171"/>
      <c r="O99" s="172" t="s">
        <v>599</v>
      </c>
      <c r="P99" s="172" t="s">
        <v>662</v>
      </c>
    </row>
    <row r="100" spans="1:16" ht="12.75" customHeight="1">
      <c r="A100" s="148" t="str">
        <f t="shared" si="6"/>
        <v> BBS 101 </v>
      </c>
      <c r="B100" s="2" t="str">
        <f t="shared" si="7"/>
        <v>I</v>
      </c>
      <c r="C100" s="148">
        <f t="shared" si="8"/>
        <v>48761.385999999999</v>
      </c>
      <c r="D100" t="str">
        <f t="shared" si="9"/>
        <v>vis</v>
      </c>
      <c r="E100">
        <f>VLOOKUP(C100,Active!C$21:E$961,3,FALSE)</f>
        <v>26030.703753339309</v>
      </c>
      <c r="F100" s="2" t="s">
        <v>159</v>
      </c>
      <c r="G100" t="str">
        <f t="shared" si="10"/>
        <v>48761.386</v>
      </c>
      <c r="H100" s="148">
        <f t="shared" si="11"/>
        <v>26031</v>
      </c>
      <c r="I100" s="170" t="s">
        <v>665</v>
      </c>
      <c r="J100" s="171" t="s">
        <v>666</v>
      </c>
      <c r="K100" s="170">
        <v>26031</v>
      </c>
      <c r="L100" s="170" t="s">
        <v>644</v>
      </c>
      <c r="M100" s="171" t="s">
        <v>465</v>
      </c>
      <c r="N100" s="171"/>
      <c r="O100" s="172" t="s">
        <v>599</v>
      </c>
      <c r="P100" s="172" t="s">
        <v>662</v>
      </c>
    </row>
    <row r="101" spans="1:16" ht="12.75" customHeight="1">
      <c r="A101" s="148" t="str">
        <f t="shared" si="6"/>
        <v> BBS 101 </v>
      </c>
      <c r="B101" s="2" t="str">
        <f t="shared" si="7"/>
        <v>II</v>
      </c>
      <c r="C101" s="148">
        <f t="shared" si="8"/>
        <v>48770.430999999997</v>
      </c>
      <c r="D101" t="str">
        <f t="shared" si="9"/>
        <v>vis</v>
      </c>
      <c r="E101">
        <f>VLOOKUP(C101,Active!C$21:E$961,3,FALSE)</f>
        <v>26056.215784385829</v>
      </c>
      <c r="F101" s="2" t="s">
        <v>159</v>
      </c>
      <c r="G101" t="str">
        <f t="shared" si="10"/>
        <v>48770.431</v>
      </c>
      <c r="H101" s="148">
        <f t="shared" si="11"/>
        <v>26056.5</v>
      </c>
      <c r="I101" s="170" t="s">
        <v>667</v>
      </c>
      <c r="J101" s="171" t="s">
        <v>668</v>
      </c>
      <c r="K101" s="170">
        <v>26056.5</v>
      </c>
      <c r="L101" s="170" t="s">
        <v>669</v>
      </c>
      <c r="M101" s="171" t="s">
        <v>465</v>
      </c>
      <c r="N101" s="171"/>
      <c r="O101" s="172" t="s">
        <v>599</v>
      </c>
      <c r="P101" s="172" t="s">
        <v>662</v>
      </c>
    </row>
    <row r="102" spans="1:16" ht="12.75" customHeight="1">
      <c r="A102" s="148" t="str">
        <f t="shared" si="6"/>
        <v> BBS 101 </v>
      </c>
      <c r="B102" s="2" t="str">
        <f t="shared" si="7"/>
        <v>I</v>
      </c>
      <c r="C102" s="148">
        <f t="shared" si="8"/>
        <v>48789.408000000003</v>
      </c>
      <c r="D102" t="str">
        <f t="shared" si="9"/>
        <v>vis</v>
      </c>
      <c r="E102">
        <f>VLOOKUP(C102,Active!C$21:E$961,3,FALSE)</f>
        <v>26109.741689656152</v>
      </c>
      <c r="F102" s="2" t="s">
        <v>159</v>
      </c>
      <c r="G102" t="str">
        <f t="shared" si="10"/>
        <v>48789.408</v>
      </c>
      <c r="H102" s="148">
        <f t="shared" si="11"/>
        <v>26110</v>
      </c>
      <c r="I102" s="170" t="s">
        <v>670</v>
      </c>
      <c r="J102" s="171" t="s">
        <v>671</v>
      </c>
      <c r="K102" s="170">
        <v>26110</v>
      </c>
      <c r="L102" s="170" t="s">
        <v>641</v>
      </c>
      <c r="M102" s="171" t="s">
        <v>465</v>
      </c>
      <c r="N102" s="171"/>
      <c r="O102" s="172" t="s">
        <v>599</v>
      </c>
      <c r="P102" s="172" t="s">
        <v>662</v>
      </c>
    </row>
    <row r="103" spans="1:16" ht="12.75" customHeight="1">
      <c r="A103" s="148" t="str">
        <f t="shared" si="6"/>
        <v> BBS 101 </v>
      </c>
      <c r="B103" s="2" t="str">
        <f t="shared" si="7"/>
        <v>I</v>
      </c>
      <c r="C103" s="148">
        <f t="shared" si="8"/>
        <v>48795.428</v>
      </c>
      <c r="D103" t="str">
        <f t="shared" si="9"/>
        <v>vis</v>
      </c>
      <c r="E103">
        <f>VLOOKUP(C103,Active!C$21:E$961,3,FALSE)</f>
        <v>26126.721504681027</v>
      </c>
      <c r="F103" s="2" t="s">
        <v>159</v>
      </c>
      <c r="G103" t="str">
        <f t="shared" si="10"/>
        <v>48795.428</v>
      </c>
      <c r="H103" s="148">
        <f t="shared" si="11"/>
        <v>26127</v>
      </c>
      <c r="I103" s="170" t="s">
        <v>672</v>
      </c>
      <c r="J103" s="171" t="s">
        <v>673</v>
      </c>
      <c r="K103" s="170">
        <v>26127</v>
      </c>
      <c r="L103" s="170" t="s">
        <v>620</v>
      </c>
      <c r="M103" s="171" t="s">
        <v>465</v>
      </c>
      <c r="N103" s="171"/>
      <c r="O103" s="172" t="s">
        <v>599</v>
      </c>
      <c r="P103" s="172" t="s">
        <v>662</v>
      </c>
    </row>
    <row r="104" spans="1:16" ht="12.75" customHeight="1">
      <c r="A104" s="148" t="str">
        <f t="shared" si="6"/>
        <v> BBS 103 </v>
      </c>
      <c r="B104" s="2" t="str">
        <f t="shared" si="7"/>
        <v>II</v>
      </c>
      <c r="C104" s="148">
        <f t="shared" si="8"/>
        <v>49058.343999999997</v>
      </c>
      <c r="D104" t="str">
        <f t="shared" si="9"/>
        <v>vis</v>
      </c>
      <c r="E104">
        <f>VLOOKUP(C104,Active!C$21:E$961,3,FALSE)</f>
        <v>26868.293771638269</v>
      </c>
      <c r="F104" s="2" t="s">
        <v>159</v>
      </c>
      <c r="G104" t="str">
        <f t="shared" si="10"/>
        <v>49058.344</v>
      </c>
      <c r="H104" s="148">
        <f t="shared" si="11"/>
        <v>26868.5</v>
      </c>
      <c r="I104" s="170" t="s">
        <v>674</v>
      </c>
      <c r="J104" s="171" t="s">
        <v>675</v>
      </c>
      <c r="K104" s="170">
        <v>26868.5</v>
      </c>
      <c r="L104" s="170" t="s">
        <v>676</v>
      </c>
      <c r="M104" s="171" t="s">
        <v>465</v>
      </c>
      <c r="N104" s="171"/>
      <c r="O104" s="172" t="s">
        <v>599</v>
      </c>
      <c r="P104" s="172" t="s">
        <v>677</v>
      </c>
    </row>
    <row r="105" spans="1:16" ht="12.75" customHeight="1">
      <c r="A105" s="148" t="str">
        <f t="shared" si="6"/>
        <v> BBS 103 </v>
      </c>
      <c r="B105" s="2" t="str">
        <f t="shared" si="7"/>
        <v>II</v>
      </c>
      <c r="C105" s="148">
        <f t="shared" si="8"/>
        <v>49065.411999999997</v>
      </c>
      <c r="D105" t="str">
        <f t="shared" si="9"/>
        <v>vis</v>
      </c>
      <c r="E105">
        <f>VLOOKUP(C105,Active!C$21:E$961,3,FALSE)</f>
        <v>26888.22954117247</v>
      </c>
      <c r="F105" s="2" t="s">
        <v>159</v>
      </c>
      <c r="G105" t="str">
        <f t="shared" si="10"/>
        <v>49065.412</v>
      </c>
      <c r="H105" s="148">
        <f t="shared" si="11"/>
        <v>26888.5</v>
      </c>
      <c r="I105" s="170" t="s">
        <v>678</v>
      </c>
      <c r="J105" s="171" t="s">
        <v>679</v>
      </c>
      <c r="K105" s="170">
        <v>26888.5</v>
      </c>
      <c r="L105" s="170" t="s">
        <v>654</v>
      </c>
      <c r="M105" s="171" t="s">
        <v>465</v>
      </c>
      <c r="N105" s="171"/>
      <c r="O105" s="172" t="s">
        <v>599</v>
      </c>
      <c r="P105" s="172" t="s">
        <v>677</v>
      </c>
    </row>
    <row r="106" spans="1:16" ht="12.75" customHeight="1">
      <c r="A106" s="148" t="str">
        <f t="shared" si="6"/>
        <v> BBS 104 </v>
      </c>
      <c r="B106" s="2" t="str">
        <f t="shared" si="7"/>
        <v>II</v>
      </c>
      <c r="C106" s="148">
        <f t="shared" si="8"/>
        <v>49076.404000000002</v>
      </c>
      <c r="D106" t="str">
        <f t="shared" si="9"/>
        <v>vis</v>
      </c>
      <c r="E106">
        <f>VLOOKUP(C106,Active!C$21:E$961,3,FALSE)</f>
        <v>26919.233216712939</v>
      </c>
      <c r="F106" s="2" t="s">
        <v>159</v>
      </c>
      <c r="G106" t="str">
        <f t="shared" si="10"/>
        <v>49076.404</v>
      </c>
      <c r="H106" s="148">
        <f t="shared" si="11"/>
        <v>26919.5</v>
      </c>
      <c r="I106" s="170" t="s">
        <v>680</v>
      </c>
      <c r="J106" s="171" t="s">
        <v>681</v>
      </c>
      <c r="K106" s="170">
        <v>26919.5</v>
      </c>
      <c r="L106" s="170" t="s">
        <v>682</v>
      </c>
      <c r="M106" s="171" t="s">
        <v>465</v>
      </c>
      <c r="N106" s="171"/>
      <c r="O106" s="172" t="s">
        <v>599</v>
      </c>
      <c r="P106" s="172" t="s">
        <v>683</v>
      </c>
    </row>
    <row r="107" spans="1:16" ht="12.75" customHeight="1">
      <c r="A107" s="148" t="str">
        <f t="shared" si="6"/>
        <v> BBS 104 </v>
      </c>
      <c r="B107" s="2" t="str">
        <f t="shared" si="7"/>
        <v>II</v>
      </c>
      <c r="C107" s="148">
        <f t="shared" si="8"/>
        <v>49092.364999999998</v>
      </c>
      <c r="D107" t="str">
        <f t="shared" si="9"/>
        <v>vis</v>
      </c>
      <c r="E107">
        <f>VLOOKUP(C107,Active!C$21:E$961,3,FALSE)</f>
        <v>26964.25229106711</v>
      </c>
      <c r="F107" s="2" t="s">
        <v>159</v>
      </c>
      <c r="G107" t="str">
        <f t="shared" si="10"/>
        <v>49092.365</v>
      </c>
      <c r="H107" s="148">
        <f t="shared" si="11"/>
        <v>26964.5</v>
      </c>
      <c r="I107" s="170" t="s">
        <v>684</v>
      </c>
      <c r="J107" s="171" t="s">
        <v>685</v>
      </c>
      <c r="K107" s="170">
        <v>26964.5</v>
      </c>
      <c r="L107" s="170" t="s">
        <v>686</v>
      </c>
      <c r="M107" s="171" t="s">
        <v>465</v>
      </c>
      <c r="N107" s="171"/>
      <c r="O107" s="172" t="s">
        <v>599</v>
      </c>
      <c r="P107" s="172" t="s">
        <v>683</v>
      </c>
    </row>
    <row r="108" spans="1:16" ht="12.75" customHeight="1">
      <c r="A108" s="148" t="str">
        <f t="shared" si="6"/>
        <v> BBS 104 </v>
      </c>
      <c r="B108" s="2" t="str">
        <f t="shared" si="7"/>
        <v>II</v>
      </c>
      <c r="C108" s="148">
        <f t="shared" si="8"/>
        <v>49098.385999999999</v>
      </c>
      <c r="D108" t="str">
        <f t="shared" si="9"/>
        <v>vis</v>
      </c>
      <c r="E108">
        <f>VLOOKUP(C108,Active!C$21:E$961,3,FALSE)</f>
        <v>26981.234926659279</v>
      </c>
      <c r="F108" s="2" t="s">
        <v>159</v>
      </c>
      <c r="G108" t="str">
        <f t="shared" si="10"/>
        <v>49098.386</v>
      </c>
      <c r="H108" s="148">
        <f t="shared" si="11"/>
        <v>26981.5</v>
      </c>
      <c r="I108" s="170" t="s">
        <v>687</v>
      </c>
      <c r="J108" s="171" t="s">
        <v>688</v>
      </c>
      <c r="K108" s="170">
        <v>26981.5</v>
      </c>
      <c r="L108" s="170" t="s">
        <v>657</v>
      </c>
      <c r="M108" s="171" t="s">
        <v>465</v>
      </c>
      <c r="N108" s="171"/>
      <c r="O108" s="172" t="s">
        <v>599</v>
      </c>
      <c r="P108" s="172" t="s">
        <v>683</v>
      </c>
    </row>
    <row r="109" spans="1:16" ht="12.75" customHeight="1">
      <c r="A109" s="148" t="str">
        <f t="shared" si="6"/>
        <v> BBS 104 </v>
      </c>
      <c r="B109" s="2" t="str">
        <f t="shared" si="7"/>
        <v>II</v>
      </c>
      <c r="C109" s="148">
        <f t="shared" si="8"/>
        <v>49132.419000000002</v>
      </c>
      <c r="D109" t="str">
        <f t="shared" si="9"/>
        <v>vis</v>
      </c>
      <c r="E109">
        <f>VLOOKUP(C109,Active!C$21:E$961,3,FALSE)</f>
        <v>27077.227292895484</v>
      </c>
      <c r="F109" s="2" t="s">
        <v>159</v>
      </c>
      <c r="G109" t="str">
        <f t="shared" si="10"/>
        <v>49132.419</v>
      </c>
      <c r="H109" s="148">
        <f t="shared" si="11"/>
        <v>27077.5</v>
      </c>
      <c r="I109" s="170" t="s">
        <v>689</v>
      </c>
      <c r="J109" s="171" t="s">
        <v>690</v>
      </c>
      <c r="K109" s="170">
        <v>27077.5</v>
      </c>
      <c r="L109" s="170" t="s">
        <v>691</v>
      </c>
      <c r="M109" s="171" t="s">
        <v>465</v>
      </c>
      <c r="N109" s="171"/>
      <c r="O109" s="172" t="s">
        <v>599</v>
      </c>
      <c r="P109" s="172" t="s">
        <v>683</v>
      </c>
    </row>
    <row r="110" spans="1:16" ht="12.75" customHeight="1">
      <c r="A110" s="148" t="str">
        <f t="shared" si="6"/>
        <v> BBS 106 </v>
      </c>
      <c r="B110" s="2" t="str">
        <f t="shared" si="7"/>
        <v>II</v>
      </c>
      <c r="C110" s="148">
        <f t="shared" si="8"/>
        <v>49396.557999999997</v>
      </c>
      <c r="D110" t="str">
        <f t="shared" si="9"/>
        <v>vis</v>
      </c>
      <c r="E110">
        <f>VLOOKUP(C110,Active!C$21:E$961,3,FALSE)</f>
        <v>27822.249113636015</v>
      </c>
      <c r="F110" s="2" t="s">
        <v>159</v>
      </c>
      <c r="G110" t="str">
        <f t="shared" si="10"/>
        <v>49396.558</v>
      </c>
      <c r="H110" s="148">
        <f t="shared" si="11"/>
        <v>27822.5</v>
      </c>
      <c r="I110" s="170" t="s">
        <v>692</v>
      </c>
      <c r="J110" s="171" t="s">
        <v>693</v>
      </c>
      <c r="K110" s="170">
        <v>27822.5</v>
      </c>
      <c r="L110" s="170" t="s">
        <v>694</v>
      </c>
      <c r="M110" s="171" t="s">
        <v>465</v>
      </c>
      <c r="N110" s="171"/>
      <c r="O110" s="172" t="s">
        <v>695</v>
      </c>
      <c r="P110" s="172" t="s">
        <v>696</v>
      </c>
    </row>
    <row r="111" spans="1:16" ht="12.75" customHeight="1">
      <c r="A111" s="148" t="str">
        <f t="shared" si="6"/>
        <v> BBS 106 </v>
      </c>
      <c r="B111" s="2" t="str">
        <f t="shared" si="7"/>
        <v>I</v>
      </c>
      <c r="C111" s="148">
        <f t="shared" si="8"/>
        <v>49403.487000000001</v>
      </c>
      <c r="D111" t="str">
        <f t="shared" si="9"/>
        <v>vis</v>
      </c>
      <c r="E111">
        <f>VLOOKUP(C111,Active!C$21:E$961,3,FALSE)</f>
        <v>27841.792824318323</v>
      </c>
      <c r="F111" s="2" t="s">
        <v>159</v>
      </c>
      <c r="G111" t="str">
        <f t="shared" si="10"/>
        <v>49403.487</v>
      </c>
      <c r="H111" s="148">
        <f t="shared" si="11"/>
        <v>27842</v>
      </c>
      <c r="I111" s="170" t="s">
        <v>697</v>
      </c>
      <c r="J111" s="171" t="s">
        <v>698</v>
      </c>
      <c r="K111" s="170">
        <v>27842</v>
      </c>
      <c r="L111" s="170" t="s">
        <v>676</v>
      </c>
      <c r="M111" s="171" t="s">
        <v>465</v>
      </c>
      <c r="N111" s="171"/>
      <c r="O111" s="172" t="s">
        <v>695</v>
      </c>
      <c r="P111" s="172" t="s">
        <v>696</v>
      </c>
    </row>
    <row r="112" spans="1:16" ht="12.75" customHeight="1">
      <c r="A112" s="148" t="str">
        <f t="shared" si="6"/>
        <v> BBS 108 </v>
      </c>
      <c r="B112" s="2" t="str">
        <f t="shared" si="7"/>
        <v>I</v>
      </c>
      <c r="C112" s="148">
        <f t="shared" si="8"/>
        <v>49403.487000000001</v>
      </c>
      <c r="D112" t="str">
        <f t="shared" si="9"/>
        <v>vis</v>
      </c>
      <c r="E112">
        <f>VLOOKUP(C112,Active!C$21:E$961,3,FALSE)</f>
        <v>27841.792824318323</v>
      </c>
      <c r="F112" s="2" t="s">
        <v>159</v>
      </c>
      <c r="G112" t="str">
        <f t="shared" si="10"/>
        <v>49403.487</v>
      </c>
      <c r="H112" s="148">
        <f t="shared" si="11"/>
        <v>27842</v>
      </c>
      <c r="I112" s="170" t="s">
        <v>697</v>
      </c>
      <c r="J112" s="171" t="s">
        <v>698</v>
      </c>
      <c r="K112" s="170">
        <v>27842</v>
      </c>
      <c r="L112" s="170" t="s">
        <v>676</v>
      </c>
      <c r="M112" s="171" t="s">
        <v>465</v>
      </c>
      <c r="N112" s="171"/>
      <c r="O112" s="172" t="s">
        <v>699</v>
      </c>
      <c r="P112" s="172" t="s">
        <v>700</v>
      </c>
    </row>
    <row r="113" spans="1:16" ht="12.75" customHeight="1">
      <c r="A113" s="148" t="str">
        <f t="shared" si="6"/>
        <v> BBS 106 </v>
      </c>
      <c r="B113" s="2" t="str">
        <f t="shared" si="7"/>
        <v>II</v>
      </c>
      <c r="C113" s="148">
        <f t="shared" si="8"/>
        <v>49417.491000000002</v>
      </c>
      <c r="D113" t="str">
        <f t="shared" si="9"/>
        <v>vis</v>
      </c>
      <c r="E113">
        <f>VLOOKUP(C113,Active!C$21:E$961,3,FALSE)</f>
        <v>27881.292048505784</v>
      </c>
      <c r="F113" s="2" t="s">
        <v>159</v>
      </c>
      <c r="G113" t="str">
        <f t="shared" si="10"/>
        <v>49417.491</v>
      </c>
      <c r="H113" s="148">
        <f t="shared" si="11"/>
        <v>27881.5</v>
      </c>
      <c r="I113" s="170" t="s">
        <v>701</v>
      </c>
      <c r="J113" s="171" t="s">
        <v>702</v>
      </c>
      <c r="K113" s="170">
        <v>27881.5</v>
      </c>
      <c r="L113" s="170" t="s">
        <v>703</v>
      </c>
      <c r="M113" s="171" t="s">
        <v>465</v>
      </c>
      <c r="N113" s="171"/>
      <c r="O113" s="172" t="s">
        <v>695</v>
      </c>
      <c r="P113" s="172" t="s">
        <v>696</v>
      </c>
    </row>
    <row r="114" spans="1:16" ht="12.75" customHeight="1">
      <c r="A114" s="148" t="str">
        <f t="shared" si="6"/>
        <v> BBS 108 </v>
      </c>
      <c r="B114" s="2" t="str">
        <f t="shared" si="7"/>
        <v>II</v>
      </c>
      <c r="C114" s="148">
        <f t="shared" si="8"/>
        <v>49417.51</v>
      </c>
      <c r="D114" t="str">
        <f t="shared" si="9"/>
        <v>vis</v>
      </c>
      <c r="E114">
        <f>VLOOKUP(C114,Active!C$21:E$961,3,FALSE)</f>
        <v>27881.3456392841</v>
      </c>
      <c r="F114" s="2" t="s">
        <v>159</v>
      </c>
      <c r="G114" t="str">
        <f t="shared" si="10"/>
        <v>49417.510</v>
      </c>
      <c r="H114" s="148">
        <f t="shared" si="11"/>
        <v>27881.5</v>
      </c>
      <c r="I114" s="170" t="s">
        <v>704</v>
      </c>
      <c r="J114" s="171" t="s">
        <v>705</v>
      </c>
      <c r="K114" s="170">
        <v>27881.5</v>
      </c>
      <c r="L114" s="170" t="s">
        <v>706</v>
      </c>
      <c r="M114" s="171" t="s">
        <v>465</v>
      </c>
      <c r="N114" s="171"/>
      <c r="O114" s="172" t="s">
        <v>699</v>
      </c>
      <c r="P114" s="172" t="s">
        <v>700</v>
      </c>
    </row>
    <row r="115" spans="1:16" ht="12.75" customHeight="1">
      <c r="A115" s="148" t="str">
        <f t="shared" si="6"/>
        <v> BBS 106 </v>
      </c>
      <c r="B115" s="2" t="str">
        <f t="shared" si="7"/>
        <v>I</v>
      </c>
      <c r="C115" s="148">
        <f t="shared" si="8"/>
        <v>49431.493999999999</v>
      </c>
      <c r="D115" t="str">
        <f t="shared" si="9"/>
        <v>vis</v>
      </c>
      <c r="E115">
        <f>VLOOKUP(C115,Active!C$21:E$961,3,FALSE)</f>
        <v>27920.788452125951</v>
      </c>
      <c r="F115" s="2" t="s">
        <v>159</v>
      </c>
      <c r="G115" t="str">
        <f t="shared" si="10"/>
        <v>49431.494</v>
      </c>
      <c r="H115" s="148">
        <f t="shared" si="11"/>
        <v>27921</v>
      </c>
      <c r="I115" s="170" t="s">
        <v>707</v>
      </c>
      <c r="J115" s="171" t="s">
        <v>708</v>
      </c>
      <c r="K115" s="170">
        <v>27921</v>
      </c>
      <c r="L115" s="170" t="s">
        <v>709</v>
      </c>
      <c r="M115" s="171" t="s">
        <v>465</v>
      </c>
      <c r="N115" s="171"/>
      <c r="O115" s="172" t="s">
        <v>695</v>
      </c>
      <c r="P115" s="172" t="s">
        <v>696</v>
      </c>
    </row>
    <row r="116" spans="1:16" ht="12.75" customHeight="1">
      <c r="A116" s="148" t="str">
        <f t="shared" si="6"/>
        <v> BBS 108 </v>
      </c>
      <c r="B116" s="2" t="str">
        <f t="shared" si="7"/>
        <v>I</v>
      </c>
      <c r="C116" s="148">
        <f t="shared" si="8"/>
        <v>49431.508999999998</v>
      </c>
      <c r="D116" t="str">
        <f t="shared" si="9"/>
        <v>vis</v>
      </c>
      <c r="E116">
        <f>VLOOKUP(C116,Active!C$21:E$961,3,FALSE)</f>
        <v>27920.830760635148</v>
      </c>
      <c r="F116" s="2" t="s">
        <v>159</v>
      </c>
      <c r="G116" t="str">
        <f t="shared" si="10"/>
        <v>49431.509</v>
      </c>
      <c r="H116" s="148">
        <f t="shared" si="11"/>
        <v>27921</v>
      </c>
      <c r="I116" s="170" t="s">
        <v>710</v>
      </c>
      <c r="J116" s="171" t="s">
        <v>711</v>
      </c>
      <c r="K116" s="170">
        <v>27921</v>
      </c>
      <c r="L116" s="170" t="s">
        <v>712</v>
      </c>
      <c r="M116" s="171" t="s">
        <v>465</v>
      </c>
      <c r="N116" s="171"/>
      <c r="O116" s="172" t="s">
        <v>699</v>
      </c>
      <c r="P116" s="172" t="s">
        <v>700</v>
      </c>
    </row>
    <row r="117" spans="1:16" ht="12.75" customHeight="1">
      <c r="A117" s="148" t="str">
        <f t="shared" si="6"/>
        <v> AOEB 5 </v>
      </c>
      <c r="B117" s="2" t="str">
        <f t="shared" si="7"/>
        <v>II</v>
      </c>
      <c r="C117" s="148">
        <f t="shared" si="8"/>
        <v>49442.663999999997</v>
      </c>
      <c r="D117" t="str">
        <f t="shared" si="9"/>
        <v>vis</v>
      </c>
      <c r="E117">
        <f>VLOOKUP(C117,Active!C$21:E$961,3,FALSE)</f>
        <v>27952.29418864222</v>
      </c>
      <c r="F117" s="2" t="s">
        <v>159</v>
      </c>
      <c r="G117" t="str">
        <f t="shared" si="10"/>
        <v>49442.664</v>
      </c>
      <c r="H117" s="148">
        <f t="shared" si="11"/>
        <v>27952.5</v>
      </c>
      <c r="I117" s="170" t="s">
        <v>713</v>
      </c>
      <c r="J117" s="171" t="s">
        <v>714</v>
      </c>
      <c r="K117" s="170">
        <v>27952.5</v>
      </c>
      <c r="L117" s="170" t="s">
        <v>676</v>
      </c>
      <c r="M117" s="171" t="s">
        <v>465</v>
      </c>
      <c r="N117" s="171"/>
      <c r="O117" s="172" t="s">
        <v>715</v>
      </c>
      <c r="P117" s="172" t="s">
        <v>716</v>
      </c>
    </row>
    <row r="118" spans="1:16" ht="12.75" customHeight="1">
      <c r="A118" s="148" t="str">
        <f t="shared" si="6"/>
        <v> BBS 106 </v>
      </c>
      <c r="B118" s="2" t="str">
        <f t="shared" si="7"/>
        <v>II</v>
      </c>
      <c r="C118" s="148">
        <f t="shared" si="8"/>
        <v>49471.377999999997</v>
      </c>
      <c r="D118" t="str">
        <f t="shared" si="9"/>
        <v>vis</v>
      </c>
      <c r="E118">
        <f>VLOOKUP(C118,Active!C$21:E$961,3,FALSE)</f>
        <v>28033.283957516727</v>
      </c>
      <c r="F118" s="2" t="s">
        <v>159</v>
      </c>
      <c r="G118" t="str">
        <f t="shared" si="10"/>
        <v>49471.378</v>
      </c>
      <c r="H118" s="148">
        <f t="shared" si="11"/>
        <v>28033.5</v>
      </c>
      <c r="I118" s="170" t="s">
        <v>717</v>
      </c>
      <c r="J118" s="171" t="s">
        <v>718</v>
      </c>
      <c r="K118" s="170">
        <v>28033.5</v>
      </c>
      <c r="L118" s="170" t="s">
        <v>719</v>
      </c>
      <c r="M118" s="171" t="s">
        <v>465</v>
      </c>
      <c r="N118" s="171"/>
      <c r="O118" s="172" t="s">
        <v>599</v>
      </c>
      <c r="P118" s="172" t="s">
        <v>696</v>
      </c>
    </row>
    <row r="119" spans="1:16" ht="12.75" customHeight="1">
      <c r="A119" s="148" t="str">
        <f t="shared" si="6"/>
        <v> BBS 106 </v>
      </c>
      <c r="B119" s="2" t="str">
        <f t="shared" si="7"/>
        <v>I</v>
      </c>
      <c r="C119" s="148">
        <f t="shared" si="8"/>
        <v>49486.432999999997</v>
      </c>
      <c r="D119" t="str">
        <f t="shared" si="9"/>
        <v>vis</v>
      </c>
      <c r="E119">
        <f>VLOOKUP(C119,Active!C$21:E$961,3,FALSE)</f>
        <v>28075.747597915339</v>
      </c>
      <c r="F119" s="2" t="s">
        <v>159</v>
      </c>
      <c r="G119" t="str">
        <f t="shared" si="10"/>
        <v>49486.433</v>
      </c>
      <c r="H119" s="148">
        <f t="shared" si="11"/>
        <v>28076</v>
      </c>
      <c r="I119" s="170" t="s">
        <v>720</v>
      </c>
      <c r="J119" s="171" t="s">
        <v>721</v>
      </c>
      <c r="K119" s="170">
        <v>28076</v>
      </c>
      <c r="L119" s="170" t="s">
        <v>694</v>
      </c>
      <c r="M119" s="171" t="s">
        <v>465</v>
      </c>
      <c r="N119" s="171"/>
      <c r="O119" s="172" t="s">
        <v>599</v>
      </c>
      <c r="P119" s="172" t="s">
        <v>696</v>
      </c>
    </row>
    <row r="120" spans="1:16" ht="12.75" customHeight="1">
      <c r="A120" s="148" t="str">
        <f t="shared" si="6"/>
        <v> AOEB 5 </v>
      </c>
      <c r="B120" s="2" t="str">
        <f t="shared" si="7"/>
        <v>II</v>
      </c>
      <c r="C120" s="148">
        <f t="shared" si="8"/>
        <v>49499.746700000003</v>
      </c>
      <c r="D120" t="str">
        <f t="shared" si="9"/>
        <v>vis</v>
      </c>
      <c r="E120">
        <f>VLOOKUP(C120,Active!C$21:E$961,3,FALSE)</f>
        <v>28113.299784509512</v>
      </c>
      <c r="F120" s="2" t="s">
        <v>159</v>
      </c>
      <c r="G120" t="str">
        <f t="shared" si="10"/>
        <v>49499.7467</v>
      </c>
      <c r="H120" s="148">
        <f t="shared" si="11"/>
        <v>28113.5</v>
      </c>
      <c r="I120" s="170" t="s">
        <v>722</v>
      </c>
      <c r="J120" s="171" t="s">
        <v>723</v>
      </c>
      <c r="K120" s="170">
        <v>28113.5</v>
      </c>
      <c r="L120" s="170" t="s">
        <v>724</v>
      </c>
      <c r="M120" s="171" t="s">
        <v>725</v>
      </c>
      <c r="N120" s="171"/>
      <c r="O120" s="172" t="s">
        <v>726</v>
      </c>
      <c r="P120" s="172" t="s">
        <v>716</v>
      </c>
    </row>
    <row r="121" spans="1:16" ht="12.75" customHeight="1">
      <c r="A121" s="148" t="str">
        <f t="shared" si="6"/>
        <v> AOEB 5 </v>
      </c>
      <c r="B121" s="2" t="str">
        <f t="shared" si="7"/>
        <v>I</v>
      </c>
      <c r="C121" s="148">
        <f t="shared" si="8"/>
        <v>49508.781000000003</v>
      </c>
      <c r="D121" t="str">
        <f t="shared" si="9"/>
        <v>vis</v>
      </c>
      <c r="E121">
        <f>VLOOKUP(C121,Active!C$21:E$961,3,FALSE)</f>
        <v>28138.781635486142</v>
      </c>
      <c r="F121" s="2" t="s">
        <v>159</v>
      </c>
      <c r="G121" t="str">
        <f t="shared" si="10"/>
        <v>49508.781</v>
      </c>
      <c r="H121" s="148">
        <f t="shared" si="11"/>
        <v>28139</v>
      </c>
      <c r="I121" s="170" t="s">
        <v>727</v>
      </c>
      <c r="J121" s="171" t="s">
        <v>728</v>
      </c>
      <c r="K121" s="170">
        <v>28139</v>
      </c>
      <c r="L121" s="170" t="s">
        <v>719</v>
      </c>
      <c r="M121" s="171" t="s">
        <v>465</v>
      </c>
      <c r="N121" s="171"/>
      <c r="O121" s="172" t="s">
        <v>715</v>
      </c>
      <c r="P121" s="172" t="s">
        <v>716</v>
      </c>
    </row>
    <row r="122" spans="1:16" ht="12.75" customHeight="1">
      <c r="A122" s="148" t="str">
        <f t="shared" si="6"/>
        <v> BBS 107 </v>
      </c>
      <c r="B122" s="2" t="str">
        <f t="shared" si="7"/>
        <v>II</v>
      </c>
      <c r="C122" s="148">
        <f t="shared" si="8"/>
        <v>49522.425999999999</v>
      </c>
      <c r="D122" t="str">
        <f t="shared" si="9"/>
        <v>vis</v>
      </c>
      <c r="E122">
        <f>VLOOKUP(C122,Active!C$21:E$961,3,FALSE)</f>
        <v>28177.26827602011</v>
      </c>
      <c r="F122" s="2" t="s">
        <v>159</v>
      </c>
      <c r="G122" t="str">
        <f t="shared" si="10"/>
        <v>49522.426</v>
      </c>
      <c r="H122" s="148">
        <f t="shared" si="11"/>
        <v>28177.5</v>
      </c>
      <c r="I122" s="170" t="s">
        <v>729</v>
      </c>
      <c r="J122" s="171" t="s">
        <v>730</v>
      </c>
      <c r="K122" s="170">
        <v>28177.5</v>
      </c>
      <c r="L122" s="170" t="s">
        <v>731</v>
      </c>
      <c r="M122" s="171" t="s">
        <v>465</v>
      </c>
      <c r="N122" s="171"/>
      <c r="O122" s="172" t="s">
        <v>599</v>
      </c>
      <c r="P122" s="172" t="s">
        <v>732</v>
      </c>
    </row>
    <row r="123" spans="1:16" ht="12.75" customHeight="1">
      <c r="A123" s="148" t="str">
        <f t="shared" si="6"/>
        <v> BBS 107 </v>
      </c>
      <c r="B123" s="2" t="str">
        <f t="shared" si="7"/>
        <v>I</v>
      </c>
      <c r="C123" s="148">
        <f t="shared" si="8"/>
        <v>49525.438000000002</v>
      </c>
      <c r="D123" t="str">
        <f t="shared" si="9"/>
        <v>vis</v>
      </c>
      <c r="E123">
        <f>VLOOKUP(C123,Active!C$21:E$961,3,FALSE)</f>
        <v>28185.763824667119</v>
      </c>
      <c r="F123" s="2" t="s">
        <v>159</v>
      </c>
      <c r="G123" t="str">
        <f t="shared" si="10"/>
        <v>49525.438</v>
      </c>
      <c r="H123" s="148">
        <f t="shared" si="11"/>
        <v>28186</v>
      </c>
      <c r="I123" s="170" t="s">
        <v>733</v>
      </c>
      <c r="J123" s="171" t="s">
        <v>734</v>
      </c>
      <c r="K123" s="170">
        <v>28186</v>
      </c>
      <c r="L123" s="170" t="s">
        <v>735</v>
      </c>
      <c r="M123" s="171" t="s">
        <v>465</v>
      </c>
      <c r="N123" s="171"/>
      <c r="O123" s="172" t="s">
        <v>599</v>
      </c>
      <c r="P123" s="172" t="s">
        <v>732</v>
      </c>
    </row>
    <row r="124" spans="1:16" ht="12.75" customHeight="1">
      <c r="A124" s="148" t="str">
        <f t="shared" si="6"/>
        <v> BBS 107 </v>
      </c>
      <c r="B124" s="2" t="str">
        <f t="shared" si="7"/>
        <v>I</v>
      </c>
      <c r="C124" s="148">
        <f t="shared" si="8"/>
        <v>49536.428</v>
      </c>
      <c r="D124" t="str">
        <f t="shared" si="9"/>
        <v>vis</v>
      </c>
      <c r="E124">
        <f>VLOOKUP(C124,Active!C$21:E$961,3,FALSE)</f>
        <v>28216.761859073009</v>
      </c>
      <c r="F124" s="2" t="s">
        <v>159</v>
      </c>
      <c r="G124" t="str">
        <f t="shared" si="10"/>
        <v>49536.428</v>
      </c>
      <c r="H124" s="148">
        <f t="shared" si="11"/>
        <v>28217</v>
      </c>
      <c r="I124" s="170" t="s">
        <v>736</v>
      </c>
      <c r="J124" s="171" t="s">
        <v>737</v>
      </c>
      <c r="K124" s="170">
        <v>28217</v>
      </c>
      <c r="L124" s="170" t="s">
        <v>735</v>
      </c>
      <c r="M124" s="171" t="s">
        <v>465</v>
      </c>
      <c r="N124" s="171"/>
      <c r="O124" s="172" t="s">
        <v>599</v>
      </c>
      <c r="P124" s="172" t="s">
        <v>732</v>
      </c>
    </row>
    <row r="125" spans="1:16" ht="12.75" customHeight="1">
      <c r="A125" s="148" t="str">
        <f t="shared" si="6"/>
        <v> BBS 107 </v>
      </c>
      <c r="B125" s="2" t="str">
        <f t="shared" si="7"/>
        <v>II</v>
      </c>
      <c r="C125" s="148">
        <f t="shared" si="8"/>
        <v>49550.427000000003</v>
      </c>
      <c r="D125" t="str">
        <f t="shared" si="9"/>
        <v>vis</v>
      </c>
      <c r="E125">
        <f>VLOOKUP(C125,Active!C$21:E$961,3,FALSE)</f>
        <v>28256.246980424075</v>
      </c>
      <c r="F125" s="2" t="s">
        <v>159</v>
      </c>
      <c r="G125" t="str">
        <f t="shared" si="10"/>
        <v>49550.427</v>
      </c>
      <c r="H125" s="148">
        <f t="shared" si="11"/>
        <v>28256.5</v>
      </c>
      <c r="I125" s="170" t="s">
        <v>738</v>
      </c>
      <c r="J125" s="171" t="s">
        <v>739</v>
      </c>
      <c r="K125" s="170">
        <v>28256.5</v>
      </c>
      <c r="L125" s="170" t="s">
        <v>740</v>
      </c>
      <c r="M125" s="171" t="s">
        <v>465</v>
      </c>
      <c r="N125" s="171"/>
      <c r="O125" s="172" t="s">
        <v>599</v>
      </c>
      <c r="P125" s="172" t="s">
        <v>732</v>
      </c>
    </row>
    <row r="126" spans="1:16" ht="12.75" customHeight="1">
      <c r="A126" s="148" t="str">
        <f t="shared" si="6"/>
        <v> BBS 107 </v>
      </c>
      <c r="B126" s="2" t="str">
        <f t="shared" si="7"/>
        <v>I</v>
      </c>
      <c r="C126" s="148">
        <f t="shared" si="8"/>
        <v>49569.385000000002</v>
      </c>
      <c r="D126" t="str">
        <f t="shared" si="9"/>
        <v>vis</v>
      </c>
      <c r="E126">
        <f>VLOOKUP(C126,Active!C$21:E$961,3,FALSE)</f>
        <v>28309.71929491606</v>
      </c>
      <c r="F126" s="2" t="s">
        <v>159</v>
      </c>
      <c r="G126" t="str">
        <f t="shared" si="10"/>
        <v>49569.385</v>
      </c>
      <c r="H126" s="148">
        <f t="shared" si="11"/>
        <v>28310</v>
      </c>
      <c r="I126" s="170" t="s">
        <v>741</v>
      </c>
      <c r="J126" s="171" t="s">
        <v>742</v>
      </c>
      <c r="K126" s="170">
        <v>28310</v>
      </c>
      <c r="L126" s="170" t="s">
        <v>743</v>
      </c>
      <c r="M126" s="171" t="s">
        <v>465</v>
      </c>
      <c r="N126" s="171"/>
      <c r="O126" s="172" t="s">
        <v>599</v>
      </c>
      <c r="P126" s="172" t="s">
        <v>732</v>
      </c>
    </row>
    <row r="127" spans="1:16" ht="12.75" customHeight="1">
      <c r="A127" s="148" t="str">
        <f t="shared" si="6"/>
        <v> AOEB 5 </v>
      </c>
      <c r="B127" s="2" t="str">
        <f t="shared" si="7"/>
        <v>I</v>
      </c>
      <c r="C127" s="148">
        <f t="shared" si="8"/>
        <v>49779.656999999999</v>
      </c>
      <c r="D127" t="str">
        <f t="shared" si="9"/>
        <v>vis</v>
      </c>
      <c r="E127">
        <f>VLOOKUP(C127,Active!C$21:E$961,3,FALSE)</f>
        <v>28902.805617991235</v>
      </c>
      <c r="F127" s="2" t="s">
        <v>159</v>
      </c>
      <c r="G127" t="str">
        <f t="shared" si="10"/>
        <v>49779.657</v>
      </c>
      <c r="H127" s="148">
        <f t="shared" si="11"/>
        <v>28903</v>
      </c>
      <c r="I127" s="170" t="s">
        <v>744</v>
      </c>
      <c r="J127" s="171" t="s">
        <v>745</v>
      </c>
      <c r="K127" s="170">
        <v>28903</v>
      </c>
      <c r="L127" s="170" t="s">
        <v>746</v>
      </c>
      <c r="M127" s="171" t="s">
        <v>465</v>
      </c>
      <c r="N127" s="171"/>
      <c r="O127" s="172" t="s">
        <v>715</v>
      </c>
      <c r="P127" s="172" t="s">
        <v>716</v>
      </c>
    </row>
    <row r="128" spans="1:16" ht="12.75" customHeight="1">
      <c r="A128" s="148" t="str">
        <f t="shared" si="6"/>
        <v> BBS 108 </v>
      </c>
      <c r="B128" s="2" t="str">
        <f t="shared" si="7"/>
        <v>I</v>
      </c>
      <c r="C128" s="148">
        <f t="shared" si="8"/>
        <v>49786.385000000002</v>
      </c>
      <c r="D128" t="str">
        <f t="shared" si="9"/>
        <v>vis</v>
      </c>
      <c r="E128">
        <f>VLOOKUP(C128,Active!C$21:E$961,3,FALSE)</f>
        <v>28921.782394650283</v>
      </c>
      <c r="F128" s="2" t="s">
        <v>159</v>
      </c>
      <c r="G128" t="str">
        <f t="shared" si="10"/>
        <v>49786.385</v>
      </c>
      <c r="H128" s="148">
        <f t="shared" si="11"/>
        <v>28922</v>
      </c>
      <c r="I128" s="170" t="s">
        <v>747</v>
      </c>
      <c r="J128" s="171" t="s">
        <v>748</v>
      </c>
      <c r="K128" s="170">
        <v>28922</v>
      </c>
      <c r="L128" s="170" t="s">
        <v>719</v>
      </c>
      <c r="M128" s="171" t="s">
        <v>465</v>
      </c>
      <c r="N128" s="171"/>
      <c r="O128" s="172" t="s">
        <v>599</v>
      </c>
      <c r="P128" s="172" t="s">
        <v>700</v>
      </c>
    </row>
    <row r="129" spans="1:16" ht="12.75" customHeight="1">
      <c r="A129" s="148" t="str">
        <f t="shared" si="6"/>
        <v> BBS 108 </v>
      </c>
      <c r="B129" s="2" t="str">
        <f t="shared" si="7"/>
        <v>II</v>
      </c>
      <c r="C129" s="148">
        <f t="shared" si="8"/>
        <v>49788.341</v>
      </c>
      <c r="D129" t="str">
        <f t="shared" si="9"/>
        <v>vis</v>
      </c>
      <c r="E129">
        <f>VLOOKUP(C129,Active!C$21:E$961,3,FALSE)</f>
        <v>28927.299424249726</v>
      </c>
      <c r="F129" s="2" t="s">
        <v>159</v>
      </c>
      <c r="G129" t="str">
        <f t="shared" si="10"/>
        <v>49788.341</v>
      </c>
      <c r="H129" s="148">
        <f t="shared" si="11"/>
        <v>28927.5</v>
      </c>
      <c r="I129" s="170" t="s">
        <v>749</v>
      </c>
      <c r="J129" s="171" t="s">
        <v>750</v>
      </c>
      <c r="K129" s="170">
        <v>28927.5</v>
      </c>
      <c r="L129" s="170" t="s">
        <v>751</v>
      </c>
      <c r="M129" s="171" t="s">
        <v>465</v>
      </c>
      <c r="N129" s="171"/>
      <c r="O129" s="172" t="s">
        <v>599</v>
      </c>
      <c r="P129" s="172" t="s">
        <v>700</v>
      </c>
    </row>
    <row r="130" spans="1:16" ht="12.75" customHeight="1">
      <c r="A130" s="148" t="str">
        <f t="shared" si="6"/>
        <v> AOEB 5 </v>
      </c>
      <c r="B130" s="2" t="str">
        <f t="shared" si="7"/>
        <v>I</v>
      </c>
      <c r="C130" s="148">
        <f t="shared" si="8"/>
        <v>49801.633999999998</v>
      </c>
      <c r="D130" t="str">
        <f t="shared" si="9"/>
        <v>vis</v>
      </c>
      <c r="E130">
        <f>VLOOKUP(C130,Active!C$21:E$961,3,FALSE)</f>
        <v>28964.793225101181</v>
      </c>
      <c r="F130" s="2" t="s">
        <v>159</v>
      </c>
      <c r="G130" t="str">
        <f t="shared" si="10"/>
        <v>49801.634</v>
      </c>
      <c r="H130" s="148">
        <f t="shared" si="11"/>
        <v>28965</v>
      </c>
      <c r="I130" s="170" t="s">
        <v>752</v>
      </c>
      <c r="J130" s="171" t="s">
        <v>753</v>
      </c>
      <c r="K130" s="170">
        <v>28965</v>
      </c>
      <c r="L130" s="170" t="s">
        <v>676</v>
      </c>
      <c r="M130" s="171" t="s">
        <v>465</v>
      </c>
      <c r="N130" s="171"/>
      <c r="O130" s="172" t="s">
        <v>715</v>
      </c>
      <c r="P130" s="172" t="s">
        <v>716</v>
      </c>
    </row>
    <row r="131" spans="1:16" ht="12.75" customHeight="1">
      <c r="A131" s="148" t="str">
        <f t="shared" si="6"/>
        <v> BBS 113 </v>
      </c>
      <c r="B131" s="2" t="str">
        <f t="shared" si="7"/>
        <v>II</v>
      </c>
      <c r="C131" s="148">
        <f t="shared" si="8"/>
        <v>49811.368999999999</v>
      </c>
      <c r="D131" t="str">
        <f t="shared" si="9"/>
        <v>vis</v>
      </c>
      <c r="E131">
        <f>VLOOKUP(C131,Active!C$21:E$961,3,FALSE)</f>
        <v>28992.251447570827</v>
      </c>
      <c r="F131" s="2" t="s">
        <v>159</v>
      </c>
      <c r="G131" t="str">
        <f t="shared" si="10"/>
        <v>49811.369</v>
      </c>
      <c r="H131" s="148">
        <f t="shared" si="11"/>
        <v>28992.5</v>
      </c>
      <c r="I131" s="170" t="s">
        <v>754</v>
      </c>
      <c r="J131" s="171" t="s">
        <v>755</v>
      </c>
      <c r="K131" s="170">
        <v>28992.5</v>
      </c>
      <c r="L131" s="170" t="s">
        <v>686</v>
      </c>
      <c r="M131" s="171" t="s">
        <v>465</v>
      </c>
      <c r="N131" s="171"/>
      <c r="O131" s="172" t="s">
        <v>756</v>
      </c>
      <c r="P131" s="172" t="s">
        <v>757</v>
      </c>
    </row>
    <row r="132" spans="1:16" ht="12.75" customHeight="1">
      <c r="A132" s="148" t="str">
        <f t="shared" si="6"/>
        <v> BBS 109 </v>
      </c>
      <c r="B132" s="2" t="str">
        <f t="shared" si="7"/>
        <v>II</v>
      </c>
      <c r="C132" s="148">
        <f t="shared" si="8"/>
        <v>49811.375999999997</v>
      </c>
      <c r="D132" t="str">
        <f t="shared" si="9"/>
        <v>vis</v>
      </c>
      <c r="E132">
        <f>VLOOKUP(C132,Active!C$21:E$961,3,FALSE)</f>
        <v>28992.271191541779</v>
      </c>
      <c r="F132" s="2" t="s">
        <v>159</v>
      </c>
      <c r="G132" t="str">
        <f t="shared" si="10"/>
        <v>49811.376</v>
      </c>
      <c r="H132" s="148">
        <f t="shared" si="11"/>
        <v>28992.5</v>
      </c>
      <c r="I132" s="170" t="s">
        <v>758</v>
      </c>
      <c r="J132" s="171" t="s">
        <v>759</v>
      </c>
      <c r="K132" s="170">
        <v>28992.5</v>
      </c>
      <c r="L132" s="170" t="s">
        <v>760</v>
      </c>
      <c r="M132" s="171" t="s">
        <v>465</v>
      </c>
      <c r="N132" s="171"/>
      <c r="O132" s="172" t="s">
        <v>599</v>
      </c>
      <c r="P132" s="172" t="s">
        <v>761</v>
      </c>
    </row>
    <row r="133" spans="1:16" ht="12.75" customHeight="1">
      <c r="A133" s="148" t="str">
        <f t="shared" si="6"/>
        <v> BBS 109 </v>
      </c>
      <c r="B133" s="2" t="str">
        <f t="shared" si="7"/>
        <v>I</v>
      </c>
      <c r="C133" s="148">
        <f t="shared" si="8"/>
        <v>49836.389000000003</v>
      </c>
      <c r="D133" t="str">
        <f t="shared" si="9"/>
        <v>vis</v>
      </c>
      <c r="E133">
        <f>VLOOKUP(C133,Active!C$21:E$961,3,FALSE)</f>
        <v>29062.822040913466</v>
      </c>
      <c r="F133" s="2" t="s">
        <v>159</v>
      </c>
      <c r="G133" t="str">
        <f t="shared" si="10"/>
        <v>49836.389</v>
      </c>
      <c r="H133" s="148">
        <f t="shared" si="11"/>
        <v>29063</v>
      </c>
      <c r="I133" s="170" t="s">
        <v>762</v>
      </c>
      <c r="J133" s="171" t="s">
        <v>763</v>
      </c>
      <c r="K133" s="170">
        <v>29063</v>
      </c>
      <c r="L133" s="170" t="s">
        <v>764</v>
      </c>
      <c r="M133" s="171" t="s">
        <v>465</v>
      </c>
      <c r="N133" s="171"/>
      <c r="O133" s="172" t="s">
        <v>599</v>
      </c>
      <c r="P133" s="172" t="s">
        <v>761</v>
      </c>
    </row>
    <row r="134" spans="1:16" ht="12.75" customHeight="1">
      <c r="A134" s="148" t="str">
        <f t="shared" si="6"/>
        <v> AOEB 5 </v>
      </c>
      <c r="B134" s="2" t="str">
        <f t="shared" si="7"/>
        <v>I</v>
      </c>
      <c r="C134" s="148">
        <f t="shared" si="8"/>
        <v>49868.65</v>
      </c>
      <c r="D134" t="str">
        <f t="shared" si="9"/>
        <v>vis</v>
      </c>
      <c r="E134">
        <f>VLOOKUP(C134,Active!C$21:E$961,3,FALSE)</f>
        <v>29153.816361929712</v>
      </c>
      <c r="F134" s="2" t="s">
        <v>159</v>
      </c>
      <c r="G134" t="str">
        <f t="shared" si="10"/>
        <v>49868.650</v>
      </c>
      <c r="H134" s="148">
        <f t="shared" si="11"/>
        <v>29154</v>
      </c>
      <c r="I134" s="170" t="s">
        <v>765</v>
      </c>
      <c r="J134" s="171" t="s">
        <v>766</v>
      </c>
      <c r="K134" s="170">
        <v>29154</v>
      </c>
      <c r="L134" s="170" t="s">
        <v>767</v>
      </c>
      <c r="M134" s="171" t="s">
        <v>465</v>
      </c>
      <c r="N134" s="171"/>
      <c r="O134" s="172" t="s">
        <v>715</v>
      </c>
      <c r="P134" s="172" t="s">
        <v>716</v>
      </c>
    </row>
    <row r="135" spans="1:16" ht="12.75" customHeight="1">
      <c r="A135" s="148" t="str">
        <f t="shared" si="6"/>
        <v> BBS 109 </v>
      </c>
      <c r="B135" s="2" t="str">
        <f t="shared" si="7"/>
        <v>II</v>
      </c>
      <c r="C135" s="148">
        <f t="shared" si="8"/>
        <v>49895.42</v>
      </c>
      <c r="D135" t="str">
        <f t="shared" si="9"/>
        <v>vis</v>
      </c>
      <c r="E135">
        <f>VLOOKUP(C135,Active!C$21:E$961,3,FALSE)</f>
        <v>29229.322948012123</v>
      </c>
      <c r="F135" s="2" t="s">
        <v>159</v>
      </c>
      <c r="G135" t="str">
        <f t="shared" si="10"/>
        <v>49895.420</v>
      </c>
      <c r="H135" s="148">
        <f t="shared" si="11"/>
        <v>29229.5</v>
      </c>
      <c r="I135" s="170" t="s">
        <v>768</v>
      </c>
      <c r="J135" s="171" t="s">
        <v>769</v>
      </c>
      <c r="K135" s="170">
        <v>29229.5</v>
      </c>
      <c r="L135" s="170" t="s">
        <v>764</v>
      </c>
      <c r="M135" s="171" t="s">
        <v>465</v>
      </c>
      <c r="N135" s="171"/>
      <c r="O135" s="172" t="s">
        <v>599</v>
      </c>
      <c r="P135" s="172" t="s">
        <v>761</v>
      </c>
    </row>
    <row r="136" spans="1:16" ht="12.75" customHeight="1">
      <c r="A136" s="148" t="str">
        <f t="shared" si="6"/>
        <v> AOEB 5 </v>
      </c>
      <c r="B136" s="2" t="str">
        <f t="shared" si="7"/>
        <v>II</v>
      </c>
      <c r="C136" s="148">
        <f t="shared" si="8"/>
        <v>50152.815999999999</v>
      </c>
      <c r="D136" t="str">
        <f t="shared" si="9"/>
        <v>vis</v>
      </c>
      <c r="E136">
        <f>VLOOKUP(C136,Active!C$21:E$961,3,FALSE)</f>
        <v>29955.325683584429</v>
      </c>
      <c r="F136" s="2" t="s">
        <v>159</v>
      </c>
      <c r="G136" t="str">
        <f t="shared" si="10"/>
        <v>50152.816</v>
      </c>
      <c r="H136" s="148">
        <f t="shared" si="11"/>
        <v>29955.5</v>
      </c>
      <c r="I136" s="170" t="s">
        <v>770</v>
      </c>
      <c r="J136" s="171" t="s">
        <v>771</v>
      </c>
      <c r="K136" s="170">
        <v>29955.5</v>
      </c>
      <c r="L136" s="170" t="s">
        <v>772</v>
      </c>
      <c r="M136" s="171" t="s">
        <v>465</v>
      </c>
      <c r="N136" s="171"/>
      <c r="O136" s="172" t="s">
        <v>715</v>
      </c>
      <c r="P136" s="172" t="s">
        <v>716</v>
      </c>
    </row>
    <row r="137" spans="1:16" ht="12.75" customHeight="1">
      <c r="A137" s="148" t="str">
        <f t="shared" si="6"/>
        <v> BBS 111 </v>
      </c>
      <c r="B137" s="2" t="str">
        <f t="shared" si="7"/>
        <v>II</v>
      </c>
      <c r="C137" s="148">
        <f t="shared" si="8"/>
        <v>50167.349000000002</v>
      </c>
      <c r="D137" t="str">
        <f t="shared" si="9"/>
        <v>vis</v>
      </c>
      <c r="E137">
        <f>VLOOKUP(C137,Active!C$21:E$961,3,FALSE)</f>
        <v>29996.316987862952</v>
      </c>
      <c r="F137" s="2" t="s">
        <v>159</v>
      </c>
      <c r="G137" t="str">
        <f t="shared" si="10"/>
        <v>50167.349</v>
      </c>
      <c r="H137" s="148">
        <f t="shared" si="11"/>
        <v>29996.5</v>
      </c>
      <c r="I137" s="170" t="s">
        <v>773</v>
      </c>
      <c r="J137" s="171" t="s">
        <v>774</v>
      </c>
      <c r="K137" s="170">
        <v>29996.5</v>
      </c>
      <c r="L137" s="170" t="s">
        <v>767</v>
      </c>
      <c r="M137" s="171" t="s">
        <v>465</v>
      </c>
      <c r="N137" s="171"/>
      <c r="O137" s="172" t="s">
        <v>599</v>
      </c>
      <c r="P137" s="172" t="s">
        <v>775</v>
      </c>
    </row>
    <row r="138" spans="1:16" ht="12.75" customHeight="1">
      <c r="A138" s="148" t="str">
        <f t="shared" si="6"/>
        <v> AOEB 5 </v>
      </c>
      <c r="B138" s="2" t="str">
        <f t="shared" si="7"/>
        <v>II</v>
      </c>
      <c r="C138" s="148">
        <f t="shared" si="8"/>
        <v>50183.652000000002</v>
      </c>
      <c r="D138" t="str">
        <f t="shared" si="9"/>
        <v>vis</v>
      </c>
      <c r="E138">
        <f>VLOOKUP(C138,Active!C$21:E$961,3,FALSE)</f>
        <v>30042.300696226856</v>
      </c>
      <c r="F138" s="2" t="s">
        <v>159</v>
      </c>
      <c r="G138" t="str">
        <f t="shared" si="10"/>
        <v>50183.652</v>
      </c>
      <c r="H138" s="148">
        <f t="shared" si="11"/>
        <v>30042.5</v>
      </c>
      <c r="I138" s="170" t="s">
        <v>776</v>
      </c>
      <c r="J138" s="171" t="s">
        <v>777</v>
      </c>
      <c r="K138" s="170">
        <v>30042.5</v>
      </c>
      <c r="L138" s="170" t="s">
        <v>751</v>
      </c>
      <c r="M138" s="171" t="s">
        <v>465</v>
      </c>
      <c r="N138" s="171"/>
      <c r="O138" s="172" t="s">
        <v>715</v>
      </c>
      <c r="P138" s="172" t="s">
        <v>716</v>
      </c>
    </row>
    <row r="139" spans="1:16" ht="12.75" customHeight="1">
      <c r="A139" s="148" t="str">
        <f t="shared" ref="A139:A202" si="12">P139</f>
        <v>BAVM 102 </v>
      </c>
      <c r="B139" s="2" t="str">
        <f t="shared" ref="B139:B202" si="13">IF(H139=INT(H139),"I","II")</f>
        <v>II</v>
      </c>
      <c r="C139" s="148">
        <f t="shared" ref="C139:C202" si="14">1*G139</f>
        <v>50192.527800000003</v>
      </c>
      <c r="D139" t="str">
        <f t="shared" ref="D139:D202" si="15">VLOOKUP(F139,I$1:J$5,2,FALSE)</f>
        <v>vis</v>
      </c>
      <c r="E139">
        <f>VLOOKUP(C139,Active!C$21:E$961,3,FALSE)</f>
        <v>30067.335487289631</v>
      </c>
      <c r="F139" s="2" t="s">
        <v>159</v>
      </c>
      <c r="G139" t="str">
        <f t="shared" ref="G139:G202" si="16">MID(I139,3,LEN(I139)-3)</f>
        <v>50192.5278</v>
      </c>
      <c r="H139" s="148">
        <f t="shared" ref="H139:H202" si="17">1*K139</f>
        <v>30067.5</v>
      </c>
      <c r="I139" s="170" t="s">
        <v>778</v>
      </c>
      <c r="J139" s="171" t="s">
        <v>779</v>
      </c>
      <c r="K139" s="170">
        <v>30067.5</v>
      </c>
      <c r="L139" s="170" t="s">
        <v>780</v>
      </c>
      <c r="M139" s="171" t="s">
        <v>389</v>
      </c>
      <c r="N139" s="171" t="s">
        <v>781</v>
      </c>
      <c r="O139" s="172" t="s">
        <v>782</v>
      </c>
      <c r="P139" s="173" t="s">
        <v>783</v>
      </c>
    </row>
    <row r="140" spans="1:16" ht="12.75" customHeight="1">
      <c r="A140" s="148" t="str">
        <f t="shared" si="12"/>
        <v>BAVM 102 </v>
      </c>
      <c r="B140" s="2" t="str">
        <f t="shared" si="13"/>
        <v>II</v>
      </c>
      <c r="C140" s="148">
        <f t="shared" si="14"/>
        <v>50193.589399999997</v>
      </c>
      <c r="D140" t="str">
        <f t="shared" si="15"/>
        <v>vis</v>
      </c>
      <c r="E140">
        <f>VLOOKUP(C140,Active!C$21:E$961,3,FALSE)</f>
        <v>30070.329801513933</v>
      </c>
      <c r="F140" s="2" t="s">
        <v>159</v>
      </c>
      <c r="G140" t="str">
        <f t="shared" si="16"/>
        <v>50193.5894</v>
      </c>
      <c r="H140" s="148">
        <f t="shared" si="17"/>
        <v>30070.5</v>
      </c>
      <c r="I140" s="170" t="s">
        <v>784</v>
      </c>
      <c r="J140" s="171" t="s">
        <v>785</v>
      </c>
      <c r="K140" s="170">
        <v>30070.5</v>
      </c>
      <c r="L140" s="170" t="s">
        <v>786</v>
      </c>
      <c r="M140" s="171" t="s">
        <v>389</v>
      </c>
      <c r="N140" s="171" t="s">
        <v>781</v>
      </c>
      <c r="O140" s="172" t="s">
        <v>782</v>
      </c>
      <c r="P140" s="173" t="s">
        <v>783</v>
      </c>
    </row>
    <row r="141" spans="1:16" ht="12.75" customHeight="1">
      <c r="A141" s="148" t="str">
        <f t="shared" si="12"/>
        <v>BAVM 102 </v>
      </c>
      <c r="B141" s="2" t="str">
        <f t="shared" si="13"/>
        <v>I</v>
      </c>
      <c r="C141" s="148">
        <f t="shared" si="14"/>
        <v>50194.479700000004</v>
      </c>
      <c r="D141" t="str">
        <f t="shared" si="15"/>
        <v>vis</v>
      </c>
      <c r="E141">
        <f>VLOOKUP(C141,Active!C$21:E$961,3,FALSE)</f>
        <v>30072.840952563231</v>
      </c>
      <c r="F141" s="2" t="s">
        <v>159</v>
      </c>
      <c r="G141" t="str">
        <f t="shared" si="16"/>
        <v>50194.4797</v>
      </c>
      <c r="H141" s="148">
        <f t="shared" si="17"/>
        <v>30073</v>
      </c>
      <c r="I141" s="170" t="s">
        <v>787</v>
      </c>
      <c r="J141" s="171" t="s">
        <v>788</v>
      </c>
      <c r="K141" s="170">
        <v>30073</v>
      </c>
      <c r="L141" s="170" t="s">
        <v>789</v>
      </c>
      <c r="M141" s="171" t="s">
        <v>389</v>
      </c>
      <c r="N141" s="171" t="s">
        <v>781</v>
      </c>
      <c r="O141" s="172" t="s">
        <v>782</v>
      </c>
      <c r="P141" s="173" t="s">
        <v>783</v>
      </c>
    </row>
    <row r="142" spans="1:16" ht="12.75" customHeight="1">
      <c r="A142" s="148" t="str">
        <f t="shared" si="12"/>
        <v>BAVM 102 </v>
      </c>
      <c r="B142" s="2" t="str">
        <f t="shared" si="13"/>
        <v>II</v>
      </c>
      <c r="C142" s="148">
        <f t="shared" si="14"/>
        <v>50195.365100000003</v>
      </c>
      <c r="D142" t="str">
        <f t="shared" si="15"/>
        <v>vis</v>
      </c>
      <c r="E142">
        <f>VLOOKUP(C142,Active!C$21:E$961,3,FALSE)</f>
        <v>30075.338282832832</v>
      </c>
      <c r="F142" s="2" t="s">
        <v>159</v>
      </c>
      <c r="G142" t="str">
        <f t="shared" si="16"/>
        <v>50195.3651</v>
      </c>
      <c r="H142" s="148">
        <f t="shared" si="17"/>
        <v>30075.5</v>
      </c>
      <c r="I142" s="170" t="s">
        <v>790</v>
      </c>
      <c r="J142" s="171" t="s">
        <v>791</v>
      </c>
      <c r="K142" s="170">
        <v>30075.5</v>
      </c>
      <c r="L142" s="170" t="s">
        <v>792</v>
      </c>
      <c r="M142" s="171" t="s">
        <v>389</v>
      </c>
      <c r="N142" s="171" t="s">
        <v>781</v>
      </c>
      <c r="O142" s="172" t="s">
        <v>782</v>
      </c>
      <c r="P142" s="173" t="s">
        <v>783</v>
      </c>
    </row>
    <row r="143" spans="1:16" ht="12.75" customHeight="1">
      <c r="A143" s="148" t="str">
        <f t="shared" si="12"/>
        <v>BAVM 102 </v>
      </c>
      <c r="B143" s="2" t="str">
        <f t="shared" si="13"/>
        <v>I</v>
      </c>
      <c r="C143" s="148">
        <f t="shared" si="14"/>
        <v>50195.541700000002</v>
      </c>
      <c r="D143" t="str">
        <f t="shared" si="15"/>
        <v>vis</v>
      </c>
      <c r="E143">
        <f>VLOOKUP(C143,Active!C$21:E$961,3,FALSE)</f>
        <v>30075.836395014459</v>
      </c>
      <c r="F143" s="2" t="s">
        <v>159</v>
      </c>
      <c r="G143" t="str">
        <f t="shared" si="16"/>
        <v>50195.5417</v>
      </c>
      <c r="H143" s="148">
        <f t="shared" si="17"/>
        <v>30076</v>
      </c>
      <c r="I143" s="170" t="s">
        <v>793</v>
      </c>
      <c r="J143" s="171" t="s">
        <v>794</v>
      </c>
      <c r="K143" s="170">
        <v>30076</v>
      </c>
      <c r="L143" s="170" t="s">
        <v>795</v>
      </c>
      <c r="M143" s="171" t="s">
        <v>389</v>
      </c>
      <c r="N143" s="171" t="s">
        <v>781</v>
      </c>
      <c r="O143" s="172" t="s">
        <v>782</v>
      </c>
      <c r="P143" s="173" t="s">
        <v>783</v>
      </c>
    </row>
    <row r="144" spans="1:16" ht="12.75" customHeight="1">
      <c r="A144" s="148" t="str">
        <f t="shared" si="12"/>
        <v> AOEB 5 </v>
      </c>
      <c r="B144" s="2" t="str">
        <f t="shared" si="13"/>
        <v>II</v>
      </c>
      <c r="C144" s="148">
        <f t="shared" si="14"/>
        <v>50233.656000000003</v>
      </c>
      <c r="D144" t="str">
        <f t="shared" si="15"/>
        <v>vis</v>
      </c>
      <c r="E144">
        <f>VLOOKUP(C144,Active!C$21:E$961,3,FALSE)</f>
        <v>30183.340342490039</v>
      </c>
      <c r="F144" s="2" t="s">
        <v>159</v>
      </c>
      <c r="G144" t="str">
        <f t="shared" si="16"/>
        <v>50233.656</v>
      </c>
      <c r="H144" s="148">
        <f t="shared" si="17"/>
        <v>30183.5</v>
      </c>
      <c r="I144" s="170" t="s">
        <v>796</v>
      </c>
      <c r="J144" s="171" t="s">
        <v>797</v>
      </c>
      <c r="K144" s="170">
        <v>30183.5</v>
      </c>
      <c r="L144" s="170" t="s">
        <v>798</v>
      </c>
      <c r="M144" s="171" t="s">
        <v>465</v>
      </c>
      <c r="N144" s="171"/>
      <c r="O144" s="172" t="s">
        <v>715</v>
      </c>
      <c r="P144" s="172" t="s">
        <v>716</v>
      </c>
    </row>
    <row r="145" spans="1:16" ht="12.75" customHeight="1">
      <c r="A145" s="148" t="str">
        <f t="shared" si="12"/>
        <v> AOEB 5 </v>
      </c>
      <c r="B145" s="2" t="str">
        <f t="shared" si="13"/>
        <v>II</v>
      </c>
      <c r="C145" s="148">
        <f t="shared" si="14"/>
        <v>50284.688000000002</v>
      </c>
      <c r="D145" t="str">
        <f t="shared" si="15"/>
        <v>vis</v>
      </c>
      <c r="E145">
        <f>VLOOKUP(C145,Active!C$21:E$961,3,FALSE)</f>
        <v>30327.279531916935</v>
      </c>
      <c r="F145" s="2" t="s">
        <v>159</v>
      </c>
      <c r="G145" t="str">
        <f t="shared" si="16"/>
        <v>50284.688</v>
      </c>
      <c r="H145" s="148">
        <f t="shared" si="17"/>
        <v>30327.5</v>
      </c>
      <c r="I145" s="170" t="s">
        <v>799</v>
      </c>
      <c r="J145" s="171" t="s">
        <v>800</v>
      </c>
      <c r="K145" s="170">
        <v>30327.5</v>
      </c>
      <c r="L145" s="170" t="s">
        <v>801</v>
      </c>
      <c r="M145" s="171" t="s">
        <v>465</v>
      </c>
      <c r="N145" s="171"/>
      <c r="O145" s="172" t="s">
        <v>715</v>
      </c>
      <c r="P145" s="172" t="s">
        <v>716</v>
      </c>
    </row>
    <row r="146" spans="1:16" ht="12.75" customHeight="1">
      <c r="A146" s="148" t="str">
        <f t="shared" si="12"/>
        <v> BBS 112 </v>
      </c>
      <c r="B146" s="2" t="str">
        <f t="shared" si="13"/>
        <v>II</v>
      </c>
      <c r="C146" s="148">
        <f t="shared" si="14"/>
        <v>50285.419000000002</v>
      </c>
      <c r="D146" t="str">
        <f t="shared" si="15"/>
        <v>vis</v>
      </c>
      <c r="E146">
        <f>VLOOKUP(C146,Active!C$21:E$961,3,FALSE)</f>
        <v>30329.341366598524</v>
      </c>
      <c r="F146" s="2" t="s">
        <v>159</v>
      </c>
      <c r="G146" t="str">
        <f t="shared" si="16"/>
        <v>50285.419</v>
      </c>
      <c r="H146" s="148">
        <f t="shared" si="17"/>
        <v>30329.5</v>
      </c>
      <c r="I146" s="170" t="s">
        <v>802</v>
      </c>
      <c r="J146" s="171" t="s">
        <v>803</v>
      </c>
      <c r="K146" s="170">
        <v>30329.5</v>
      </c>
      <c r="L146" s="170" t="s">
        <v>804</v>
      </c>
      <c r="M146" s="171" t="s">
        <v>465</v>
      </c>
      <c r="N146" s="171"/>
      <c r="O146" s="172" t="s">
        <v>599</v>
      </c>
      <c r="P146" s="172" t="s">
        <v>805</v>
      </c>
    </row>
    <row r="147" spans="1:16" ht="12.75" customHeight="1">
      <c r="A147" s="148" t="str">
        <f t="shared" si="12"/>
        <v> BBS 113 </v>
      </c>
      <c r="B147" s="2" t="str">
        <f t="shared" si="13"/>
        <v>I</v>
      </c>
      <c r="C147" s="148">
        <f t="shared" si="14"/>
        <v>50315.381999999998</v>
      </c>
      <c r="D147" t="str">
        <f t="shared" si="15"/>
        <v>vis</v>
      </c>
      <c r="E147">
        <f>VLOOKUP(C147,Active!C$21:E$961,3,FALSE)</f>
        <v>30413.854024005595</v>
      </c>
      <c r="F147" s="2" t="s">
        <v>159</v>
      </c>
      <c r="G147" t="str">
        <f t="shared" si="16"/>
        <v>50315.382</v>
      </c>
      <c r="H147" s="148">
        <f t="shared" si="17"/>
        <v>30414</v>
      </c>
      <c r="I147" s="170" t="s">
        <v>806</v>
      </c>
      <c r="J147" s="171" t="s">
        <v>807</v>
      </c>
      <c r="K147" s="170">
        <v>30414</v>
      </c>
      <c r="L147" s="170" t="s">
        <v>808</v>
      </c>
      <c r="M147" s="171" t="s">
        <v>465</v>
      </c>
      <c r="N147" s="171"/>
      <c r="O147" s="172" t="s">
        <v>599</v>
      </c>
      <c r="P147" s="172" t="s">
        <v>757</v>
      </c>
    </row>
    <row r="148" spans="1:16" ht="12.75" customHeight="1">
      <c r="A148" s="148" t="str">
        <f t="shared" si="12"/>
        <v> AOEB 5 </v>
      </c>
      <c r="B148" s="2" t="str">
        <f t="shared" si="13"/>
        <v>I</v>
      </c>
      <c r="C148" s="148">
        <f t="shared" si="14"/>
        <v>50488.756999999998</v>
      </c>
      <c r="D148" t="str">
        <f t="shared" si="15"/>
        <v>vis</v>
      </c>
      <c r="E148">
        <f>VLOOKUP(C148,Active!C$21:E$961,3,FALSE)</f>
        <v>30902.869876155</v>
      </c>
      <c r="F148" s="2" t="s">
        <v>159</v>
      </c>
      <c r="G148" t="str">
        <f t="shared" si="16"/>
        <v>50488.757</v>
      </c>
      <c r="H148" s="148">
        <f t="shared" si="17"/>
        <v>30903</v>
      </c>
      <c r="I148" s="170" t="s">
        <v>809</v>
      </c>
      <c r="J148" s="171" t="s">
        <v>810</v>
      </c>
      <c r="K148" s="170">
        <v>30903</v>
      </c>
      <c r="L148" s="170" t="s">
        <v>811</v>
      </c>
      <c r="M148" s="171" t="s">
        <v>465</v>
      </c>
      <c r="N148" s="171"/>
      <c r="O148" s="172" t="s">
        <v>715</v>
      </c>
      <c r="P148" s="172" t="s">
        <v>716</v>
      </c>
    </row>
    <row r="149" spans="1:16" ht="12.75" customHeight="1">
      <c r="A149" s="148" t="str">
        <f t="shared" si="12"/>
        <v> AOEB 5 </v>
      </c>
      <c r="B149" s="2" t="str">
        <f t="shared" si="13"/>
        <v>II</v>
      </c>
      <c r="C149" s="148">
        <f t="shared" si="14"/>
        <v>50517.641000000003</v>
      </c>
      <c r="D149" t="str">
        <f t="shared" si="15"/>
        <v>vis</v>
      </c>
      <c r="E149">
        <f>VLOOKUP(C149,Active!C$21:E$961,3,FALSE)</f>
        <v>30984.339141467106</v>
      </c>
      <c r="F149" s="2" t="s">
        <v>159</v>
      </c>
      <c r="G149" t="str">
        <f t="shared" si="16"/>
        <v>50517.641</v>
      </c>
      <c r="H149" s="148">
        <f t="shared" si="17"/>
        <v>30984.5</v>
      </c>
      <c r="I149" s="170" t="s">
        <v>812</v>
      </c>
      <c r="J149" s="171" t="s">
        <v>813</v>
      </c>
      <c r="K149" s="170">
        <v>30984.5</v>
      </c>
      <c r="L149" s="170" t="s">
        <v>798</v>
      </c>
      <c r="M149" s="171" t="s">
        <v>465</v>
      </c>
      <c r="N149" s="171"/>
      <c r="O149" s="172" t="s">
        <v>715</v>
      </c>
      <c r="P149" s="172" t="s">
        <v>716</v>
      </c>
    </row>
    <row r="150" spans="1:16" ht="12.75" customHeight="1">
      <c r="A150" s="148" t="str">
        <f t="shared" si="12"/>
        <v> BBS 114 </v>
      </c>
      <c r="B150" s="2" t="str">
        <f t="shared" si="13"/>
        <v>II</v>
      </c>
      <c r="C150" s="148">
        <f t="shared" si="14"/>
        <v>50518.358999999997</v>
      </c>
      <c r="D150" t="str">
        <f t="shared" si="15"/>
        <v>vis</v>
      </c>
      <c r="E150">
        <f>VLOOKUP(C150,Active!C$21:E$961,3,FALSE)</f>
        <v>30986.364308774042</v>
      </c>
      <c r="F150" s="2" t="s">
        <v>159</v>
      </c>
      <c r="G150" t="str">
        <f t="shared" si="16"/>
        <v>50518.359</v>
      </c>
      <c r="H150" s="148">
        <f t="shared" si="17"/>
        <v>30986.5</v>
      </c>
      <c r="I150" s="170" t="s">
        <v>814</v>
      </c>
      <c r="J150" s="171" t="s">
        <v>815</v>
      </c>
      <c r="K150" s="170">
        <v>30986.5</v>
      </c>
      <c r="L150" s="170" t="s">
        <v>816</v>
      </c>
      <c r="M150" s="171" t="s">
        <v>465</v>
      </c>
      <c r="N150" s="171"/>
      <c r="O150" s="172" t="s">
        <v>599</v>
      </c>
      <c r="P150" s="172" t="s">
        <v>817</v>
      </c>
    </row>
    <row r="151" spans="1:16" ht="12.75" customHeight="1">
      <c r="A151" s="148" t="str">
        <f t="shared" si="12"/>
        <v> AOEB 5 </v>
      </c>
      <c r="B151" s="2" t="str">
        <f t="shared" si="13"/>
        <v>II</v>
      </c>
      <c r="C151" s="148">
        <f t="shared" si="14"/>
        <v>50523.678</v>
      </c>
      <c r="D151" t="str">
        <f t="shared" si="15"/>
        <v>vis</v>
      </c>
      <c r="E151">
        <f>VLOOKUP(C151,Active!C$21:E$961,3,FALSE)</f>
        <v>31001.36690613574</v>
      </c>
      <c r="F151" s="2" t="s">
        <v>159</v>
      </c>
      <c r="G151" t="str">
        <f t="shared" si="16"/>
        <v>50523.678</v>
      </c>
      <c r="H151" s="148">
        <f t="shared" si="17"/>
        <v>31001.5</v>
      </c>
      <c r="I151" s="170" t="s">
        <v>818</v>
      </c>
      <c r="J151" s="171" t="s">
        <v>819</v>
      </c>
      <c r="K151" s="170">
        <v>31001.5</v>
      </c>
      <c r="L151" s="170" t="s">
        <v>605</v>
      </c>
      <c r="M151" s="171" t="s">
        <v>465</v>
      </c>
      <c r="N151" s="171"/>
      <c r="O151" s="172" t="s">
        <v>715</v>
      </c>
      <c r="P151" s="172" t="s">
        <v>716</v>
      </c>
    </row>
    <row r="152" spans="1:16" ht="12.75" customHeight="1">
      <c r="A152" s="148" t="str">
        <f t="shared" si="12"/>
        <v> AOEB 5 </v>
      </c>
      <c r="B152" s="2" t="str">
        <f t="shared" si="13"/>
        <v>I</v>
      </c>
      <c r="C152" s="148">
        <f t="shared" si="14"/>
        <v>50578.802000000003</v>
      </c>
      <c r="D152" t="str">
        <f t="shared" si="15"/>
        <v>vis</v>
      </c>
      <c r="E152">
        <f>VLOOKUP(C152,Active!C$21:E$961,3,FALSE)</f>
        <v>31156.847856871922</v>
      </c>
      <c r="F152" s="2" t="s">
        <v>159</v>
      </c>
      <c r="G152" t="str">
        <f t="shared" si="16"/>
        <v>50578.802</v>
      </c>
      <c r="H152" s="148">
        <f t="shared" si="17"/>
        <v>31157</v>
      </c>
      <c r="I152" s="170" t="s">
        <v>820</v>
      </c>
      <c r="J152" s="171" t="s">
        <v>821</v>
      </c>
      <c r="K152" s="170">
        <v>31157</v>
      </c>
      <c r="L152" s="170" t="s">
        <v>822</v>
      </c>
      <c r="M152" s="171" t="s">
        <v>465</v>
      </c>
      <c r="N152" s="171"/>
      <c r="O152" s="172" t="s">
        <v>715</v>
      </c>
      <c r="P152" s="172" t="s">
        <v>716</v>
      </c>
    </row>
    <row r="153" spans="1:16" ht="12.75" customHeight="1">
      <c r="A153" s="148" t="str">
        <f t="shared" si="12"/>
        <v> BBS 115 </v>
      </c>
      <c r="B153" s="2" t="str">
        <f t="shared" si="13"/>
        <v>II</v>
      </c>
      <c r="C153" s="148">
        <f t="shared" si="14"/>
        <v>50597.411</v>
      </c>
      <c r="D153" t="str">
        <f t="shared" si="15"/>
        <v>vis</v>
      </c>
      <c r="E153">
        <f>VLOOKUP(C153,Active!C$21:E$961,3,FALSE)</f>
        <v>31209.335793383223</v>
      </c>
      <c r="F153" s="2" t="s">
        <v>159</v>
      </c>
      <c r="G153" t="str">
        <f t="shared" si="16"/>
        <v>50597.411</v>
      </c>
      <c r="H153" s="148">
        <f t="shared" si="17"/>
        <v>31209.5</v>
      </c>
      <c r="I153" s="170" t="s">
        <v>823</v>
      </c>
      <c r="J153" s="171" t="s">
        <v>824</v>
      </c>
      <c r="K153" s="170">
        <v>31209.5</v>
      </c>
      <c r="L153" s="170" t="s">
        <v>825</v>
      </c>
      <c r="M153" s="171" t="s">
        <v>465</v>
      </c>
      <c r="N153" s="171"/>
      <c r="O153" s="172" t="s">
        <v>599</v>
      </c>
      <c r="P153" s="172" t="s">
        <v>826</v>
      </c>
    </row>
    <row r="154" spans="1:16" ht="12.75" customHeight="1">
      <c r="A154" s="148" t="str">
        <f t="shared" si="12"/>
        <v> AOEB 5 </v>
      </c>
      <c r="B154" s="2" t="str">
        <f t="shared" si="13"/>
        <v>II</v>
      </c>
      <c r="C154" s="148">
        <f t="shared" si="14"/>
        <v>50614.767</v>
      </c>
      <c r="D154" t="str">
        <f t="shared" si="15"/>
        <v>vis</v>
      </c>
      <c r="E154">
        <f>VLOOKUP(C154,Active!C$21:E$961,3,FALSE)</f>
        <v>31258.289559092838</v>
      </c>
      <c r="F154" s="2" t="s">
        <v>159</v>
      </c>
      <c r="G154" t="str">
        <f t="shared" si="16"/>
        <v>50614.767</v>
      </c>
      <c r="H154" s="148">
        <f t="shared" si="17"/>
        <v>31258.5</v>
      </c>
      <c r="I154" s="170" t="s">
        <v>827</v>
      </c>
      <c r="J154" s="171" t="s">
        <v>828</v>
      </c>
      <c r="K154" s="170">
        <v>31258.5</v>
      </c>
      <c r="L154" s="170" t="s">
        <v>709</v>
      </c>
      <c r="M154" s="171" t="s">
        <v>465</v>
      </c>
      <c r="N154" s="171"/>
      <c r="O154" s="172" t="s">
        <v>715</v>
      </c>
      <c r="P154" s="172" t="s">
        <v>716</v>
      </c>
    </row>
    <row r="155" spans="1:16" ht="12.75" customHeight="1">
      <c r="A155" s="148" t="str">
        <f t="shared" si="12"/>
        <v> BBS 117 </v>
      </c>
      <c r="B155" s="2" t="str">
        <f t="shared" si="13"/>
        <v>II</v>
      </c>
      <c r="C155" s="148">
        <f t="shared" si="14"/>
        <v>50891.338000000003</v>
      </c>
      <c r="D155" t="str">
        <f t="shared" si="15"/>
        <v>vis</v>
      </c>
      <c r="E155">
        <f>VLOOKUP(C155,Active!C$21:E$961,3,FALSE)</f>
        <v>32038.376672256876</v>
      </c>
      <c r="F155" s="2" t="s">
        <v>159</v>
      </c>
      <c r="G155" t="str">
        <f t="shared" si="16"/>
        <v>50891.338</v>
      </c>
      <c r="H155" s="148">
        <f t="shared" si="17"/>
        <v>32038.5</v>
      </c>
      <c r="I155" s="170" t="s">
        <v>829</v>
      </c>
      <c r="J155" s="171" t="s">
        <v>830</v>
      </c>
      <c r="K155" s="170">
        <v>32038.5</v>
      </c>
      <c r="L155" s="170" t="s">
        <v>831</v>
      </c>
      <c r="M155" s="171" t="s">
        <v>465</v>
      </c>
      <c r="N155" s="171"/>
      <c r="O155" s="172" t="s">
        <v>599</v>
      </c>
      <c r="P155" s="172" t="s">
        <v>832</v>
      </c>
    </row>
    <row r="156" spans="1:16" ht="12.75" customHeight="1">
      <c r="A156" s="148" t="str">
        <f t="shared" si="12"/>
        <v> AOEB 5 </v>
      </c>
      <c r="B156" s="2" t="str">
        <f t="shared" si="13"/>
        <v>II</v>
      </c>
      <c r="C156" s="148">
        <f t="shared" si="14"/>
        <v>50921.82</v>
      </c>
      <c r="D156" t="str">
        <f t="shared" si="15"/>
        <v>vis</v>
      </c>
      <c r="E156">
        <f>VLOOKUP(C156,Active!C$21:E$961,3,FALSE)</f>
        <v>32124.353204082207</v>
      </c>
      <c r="F156" s="2" t="s">
        <v>159</v>
      </c>
      <c r="G156" t="str">
        <f t="shared" si="16"/>
        <v>50921.820</v>
      </c>
      <c r="H156" s="148">
        <f t="shared" si="17"/>
        <v>32124.5</v>
      </c>
      <c r="I156" s="170" t="s">
        <v>833</v>
      </c>
      <c r="J156" s="171" t="s">
        <v>834</v>
      </c>
      <c r="K156" s="170">
        <v>32124.5</v>
      </c>
      <c r="L156" s="170" t="s">
        <v>808</v>
      </c>
      <c r="M156" s="171" t="s">
        <v>465</v>
      </c>
      <c r="N156" s="171"/>
      <c r="O156" s="172" t="s">
        <v>715</v>
      </c>
      <c r="P156" s="172" t="s">
        <v>716</v>
      </c>
    </row>
    <row r="157" spans="1:16" ht="12.75" customHeight="1">
      <c r="A157" s="148" t="str">
        <f t="shared" si="12"/>
        <v> AOEB 5 </v>
      </c>
      <c r="B157" s="2" t="str">
        <f t="shared" si="13"/>
        <v>I</v>
      </c>
      <c r="C157" s="148">
        <f t="shared" si="14"/>
        <v>50950.716</v>
      </c>
      <c r="D157" t="str">
        <f t="shared" si="15"/>
        <v>vis</v>
      </c>
      <c r="E157">
        <f>VLOOKUP(C157,Active!C$21:E$961,3,FALSE)</f>
        <v>32205.856316201654</v>
      </c>
      <c r="F157" s="2" t="s">
        <v>159</v>
      </c>
      <c r="G157" t="str">
        <f t="shared" si="16"/>
        <v>50950.716</v>
      </c>
      <c r="H157" s="148">
        <f t="shared" si="17"/>
        <v>32206</v>
      </c>
      <c r="I157" s="170" t="s">
        <v>835</v>
      </c>
      <c r="J157" s="171" t="s">
        <v>836</v>
      </c>
      <c r="K157" s="170">
        <v>32206</v>
      </c>
      <c r="L157" s="170" t="s">
        <v>837</v>
      </c>
      <c r="M157" s="171" t="s">
        <v>465</v>
      </c>
      <c r="N157" s="171"/>
      <c r="O157" s="172" t="s">
        <v>715</v>
      </c>
      <c r="P157" s="172" t="s">
        <v>716</v>
      </c>
    </row>
    <row r="158" spans="1:16" ht="12.75" customHeight="1">
      <c r="A158" s="148" t="str">
        <f t="shared" si="12"/>
        <v> AOEB 5 </v>
      </c>
      <c r="B158" s="2" t="str">
        <f t="shared" si="13"/>
        <v>I</v>
      </c>
      <c r="C158" s="148">
        <f t="shared" si="14"/>
        <v>51223.73</v>
      </c>
      <c r="D158" t="str">
        <f t="shared" si="15"/>
        <v>vis</v>
      </c>
      <c r="E158">
        <f>VLOOKUP(C158,Active!C$21:E$961,3,FALSE)</f>
        <v>32975.910671551152</v>
      </c>
      <c r="F158" s="2" t="s">
        <v>159</v>
      </c>
      <c r="G158" t="str">
        <f t="shared" si="16"/>
        <v>51223.730</v>
      </c>
      <c r="H158" s="148">
        <f t="shared" si="17"/>
        <v>32976</v>
      </c>
      <c r="I158" s="170" t="s">
        <v>838</v>
      </c>
      <c r="J158" s="171" t="s">
        <v>839</v>
      </c>
      <c r="K158" s="170">
        <v>32976</v>
      </c>
      <c r="L158" s="170" t="s">
        <v>840</v>
      </c>
      <c r="M158" s="171" t="s">
        <v>465</v>
      </c>
      <c r="N158" s="171"/>
      <c r="O158" s="172" t="s">
        <v>715</v>
      </c>
      <c r="P158" s="172" t="s">
        <v>716</v>
      </c>
    </row>
    <row r="159" spans="1:16" ht="12.75" customHeight="1">
      <c r="A159" s="148" t="str">
        <f t="shared" si="12"/>
        <v> AOEB 5 </v>
      </c>
      <c r="B159" s="2" t="str">
        <f t="shared" si="13"/>
        <v>II</v>
      </c>
      <c r="C159" s="148">
        <f t="shared" si="14"/>
        <v>51224.622000000003</v>
      </c>
      <c r="D159" t="str">
        <f t="shared" si="15"/>
        <v>vis</v>
      </c>
      <c r="E159">
        <f>VLOOKUP(C159,Active!C$21:E$961,3,FALSE)</f>
        <v>32978.426617564808</v>
      </c>
      <c r="F159" s="2" t="s">
        <v>159</v>
      </c>
      <c r="G159" t="str">
        <f t="shared" si="16"/>
        <v>51224.622</v>
      </c>
      <c r="H159" s="148">
        <f t="shared" si="17"/>
        <v>32978.5</v>
      </c>
      <c r="I159" s="170" t="s">
        <v>841</v>
      </c>
      <c r="J159" s="171" t="s">
        <v>842</v>
      </c>
      <c r="K159" s="170">
        <v>32978.5</v>
      </c>
      <c r="L159" s="170" t="s">
        <v>843</v>
      </c>
      <c r="M159" s="171" t="s">
        <v>465</v>
      </c>
      <c r="N159" s="171"/>
      <c r="O159" s="172" t="s">
        <v>715</v>
      </c>
      <c r="P159" s="172" t="s">
        <v>716</v>
      </c>
    </row>
    <row r="160" spans="1:16" ht="12.75" customHeight="1">
      <c r="A160" s="148" t="str">
        <f t="shared" si="12"/>
        <v>IBVS 5169 </v>
      </c>
      <c r="B160" s="2" t="str">
        <f t="shared" si="13"/>
        <v>II</v>
      </c>
      <c r="C160" s="148">
        <f t="shared" si="14"/>
        <v>51278.8626</v>
      </c>
      <c r="D160" t="str">
        <f t="shared" si="15"/>
        <v>vis</v>
      </c>
      <c r="E160">
        <f>VLOOKUP(C160,Active!C$21:E$961,3,FALSE)</f>
        <v>33131.415879165928</v>
      </c>
      <c r="F160" s="2" t="s">
        <v>159</v>
      </c>
      <c r="G160" t="str">
        <f t="shared" si="16"/>
        <v>51278.8626</v>
      </c>
      <c r="H160" s="148">
        <f t="shared" si="17"/>
        <v>33131.5</v>
      </c>
      <c r="I160" s="170" t="s">
        <v>844</v>
      </c>
      <c r="J160" s="171" t="s">
        <v>845</v>
      </c>
      <c r="K160" s="170">
        <v>33131.5</v>
      </c>
      <c r="L160" s="170" t="s">
        <v>846</v>
      </c>
      <c r="M160" s="171" t="s">
        <v>389</v>
      </c>
      <c r="N160" s="171" t="s">
        <v>390</v>
      </c>
      <c r="O160" s="172" t="s">
        <v>847</v>
      </c>
      <c r="P160" s="173" t="s">
        <v>848</v>
      </c>
    </row>
    <row r="161" spans="1:16" ht="12.75" customHeight="1">
      <c r="A161" s="148" t="str">
        <f t="shared" si="12"/>
        <v>IBVS 5169 </v>
      </c>
      <c r="B161" s="2" t="str">
        <f t="shared" si="13"/>
        <v>I</v>
      </c>
      <c r="C161" s="148">
        <f t="shared" si="14"/>
        <v>51279.749499999998</v>
      </c>
      <c r="D161" t="str">
        <f t="shared" si="15"/>
        <v>vis</v>
      </c>
      <c r="E161">
        <f>VLOOKUP(C161,Active!C$21:E$961,3,FALSE)</f>
        <v>33133.917440286445</v>
      </c>
      <c r="F161" s="2" t="s">
        <v>159</v>
      </c>
      <c r="G161" t="str">
        <f t="shared" si="16"/>
        <v>51279.7495</v>
      </c>
      <c r="H161" s="148">
        <f t="shared" si="17"/>
        <v>33134</v>
      </c>
      <c r="I161" s="170" t="s">
        <v>849</v>
      </c>
      <c r="J161" s="171" t="s">
        <v>850</v>
      </c>
      <c r="K161" s="170">
        <v>33134</v>
      </c>
      <c r="L161" s="170" t="s">
        <v>851</v>
      </c>
      <c r="M161" s="171" t="s">
        <v>389</v>
      </c>
      <c r="N161" s="171" t="s">
        <v>390</v>
      </c>
      <c r="O161" s="172" t="s">
        <v>847</v>
      </c>
      <c r="P161" s="173" t="s">
        <v>848</v>
      </c>
    </row>
    <row r="162" spans="1:16" ht="12.75" customHeight="1">
      <c r="A162" s="148" t="str">
        <f t="shared" si="12"/>
        <v>IBVS 5169 </v>
      </c>
      <c r="B162" s="2" t="str">
        <f t="shared" si="13"/>
        <v>II</v>
      </c>
      <c r="C162" s="148">
        <f t="shared" si="14"/>
        <v>51279.926700000004</v>
      </c>
      <c r="D162" t="str">
        <f t="shared" si="15"/>
        <v>vis</v>
      </c>
      <c r="E162">
        <f>VLOOKUP(C162,Active!C$21:E$961,3,FALSE)</f>
        <v>33134.417244808457</v>
      </c>
      <c r="F162" s="2" t="s">
        <v>159</v>
      </c>
      <c r="G162" t="str">
        <f t="shared" si="16"/>
        <v>51279.9267</v>
      </c>
      <c r="H162" s="148">
        <f t="shared" si="17"/>
        <v>33134.5</v>
      </c>
      <c r="I162" s="170" t="s">
        <v>852</v>
      </c>
      <c r="J162" s="171" t="s">
        <v>853</v>
      </c>
      <c r="K162" s="170">
        <v>33134.5</v>
      </c>
      <c r="L162" s="170" t="s">
        <v>851</v>
      </c>
      <c r="M162" s="171" t="s">
        <v>389</v>
      </c>
      <c r="N162" s="171" t="s">
        <v>390</v>
      </c>
      <c r="O162" s="172" t="s">
        <v>847</v>
      </c>
      <c r="P162" s="173" t="s">
        <v>848</v>
      </c>
    </row>
    <row r="163" spans="1:16" ht="12.75" customHeight="1">
      <c r="A163" s="148" t="str">
        <f t="shared" si="12"/>
        <v>IBVS 5169 </v>
      </c>
      <c r="B163" s="2" t="str">
        <f t="shared" si="13"/>
        <v>I</v>
      </c>
      <c r="C163" s="148">
        <f t="shared" si="14"/>
        <v>51280.812400000003</v>
      </c>
      <c r="D163" t="str">
        <f t="shared" si="15"/>
        <v>vis</v>
      </c>
      <c r="E163">
        <f>VLOOKUP(C163,Active!C$21:E$961,3,FALSE)</f>
        <v>33136.915421248246</v>
      </c>
      <c r="F163" s="2" t="s">
        <v>159</v>
      </c>
      <c r="G163" t="str">
        <f t="shared" si="16"/>
        <v>51280.8124</v>
      </c>
      <c r="H163" s="148">
        <f t="shared" si="17"/>
        <v>33137</v>
      </c>
      <c r="I163" s="170" t="s">
        <v>854</v>
      </c>
      <c r="J163" s="171" t="s">
        <v>855</v>
      </c>
      <c r="K163" s="170">
        <v>33137</v>
      </c>
      <c r="L163" s="170" t="s">
        <v>856</v>
      </c>
      <c r="M163" s="171" t="s">
        <v>389</v>
      </c>
      <c r="N163" s="171" t="s">
        <v>390</v>
      </c>
      <c r="O163" s="172" t="s">
        <v>847</v>
      </c>
      <c r="P163" s="173" t="s">
        <v>848</v>
      </c>
    </row>
    <row r="164" spans="1:16" ht="12.75" customHeight="1">
      <c r="A164" s="148" t="str">
        <f t="shared" si="12"/>
        <v> AOEB 5 </v>
      </c>
      <c r="B164" s="2" t="str">
        <f t="shared" si="13"/>
        <v>II</v>
      </c>
      <c r="C164" s="148">
        <f t="shared" si="14"/>
        <v>51325.648999999998</v>
      </c>
      <c r="D164" t="str">
        <f t="shared" si="15"/>
        <v>vis</v>
      </c>
      <c r="E164">
        <f>VLOOKUP(C164,Active!C$21:E$961,3,FALSE)</f>
        <v>33263.380068149352</v>
      </c>
      <c r="F164" s="2" t="s">
        <v>159</v>
      </c>
      <c r="G164" t="str">
        <f t="shared" si="16"/>
        <v>51325.649</v>
      </c>
      <c r="H164" s="148">
        <f t="shared" si="17"/>
        <v>33263.5</v>
      </c>
      <c r="I164" s="170" t="s">
        <v>857</v>
      </c>
      <c r="J164" s="171" t="s">
        <v>858</v>
      </c>
      <c r="K164" s="170">
        <v>33263.5</v>
      </c>
      <c r="L164" s="170" t="s">
        <v>859</v>
      </c>
      <c r="M164" s="171" t="s">
        <v>465</v>
      </c>
      <c r="N164" s="171"/>
      <c r="O164" s="172" t="s">
        <v>715</v>
      </c>
      <c r="P164" s="172" t="s">
        <v>716</v>
      </c>
    </row>
    <row r="165" spans="1:16" ht="12.75" customHeight="1">
      <c r="A165" s="148" t="str">
        <f t="shared" si="12"/>
        <v>BAVM 152 </v>
      </c>
      <c r="B165" s="2" t="str">
        <f t="shared" si="13"/>
        <v>I</v>
      </c>
      <c r="C165" s="148">
        <f t="shared" si="14"/>
        <v>51927.5101</v>
      </c>
      <c r="D165" t="str">
        <f t="shared" si="15"/>
        <v>vis</v>
      </c>
      <c r="E165">
        <f>VLOOKUP(C165,Active!C$21:E$961,3,FALSE)</f>
        <v>34960.969793842676</v>
      </c>
      <c r="F165" s="2" t="s">
        <v>159</v>
      </c>
      <c r="G165" t="str">
        <f t="shared" si="16"/>
        <v>51927.5101</v>
      </c>
      <c r="H165" s="148">
        <f t="shared" si="17"/>
        <v>34961</v>
      </c>
      <c r="I165" s="170" t="s">
        <v>860</v>
      </c>
      <c r="J165" s="171" t="s">
        <v>861</v>
      </c>
      <c r="K165" s="170">
        <v>34961</v>
      </c>
      <c r="L165" s="170" t="s">
        <v>862</v>
      </c>
      <c r="M165" s="171" t="s">
        <v>389</v>
      </c>
      <c r="N165" s="171" t="s">
        <v>781</v>
      </c>
      <c r="O165" s="172" t="s">
        <v>863</v>
      </c>
      <c r="P165" s="173" t="s">
        <v>864</v>
      </c>
    </row>
    <row r="166" spans="1:16" ht="12.75" customHeight="1">
      <c r="A166" s="148" t="str">
        <f t="shared" si="12"/>
        <v> BBS 124 </v>
      </c>
      <c r="B166" s="2" t="str">
        <f t="shared" si="13"/>
        <v>II</v>
      </c>
      <c r="C166" s="148">
        <f t="shared" si="14"/>
        <v>51952.510999999999</v>
      </c>
      <c r="D166" t="str">
        <f t="shared" si="15"/>
        <v>vis</v>
      </c>
      <c r="E166">
        <f>VLOOKUP(C166,Active!C$21:E$961,3,FALSE)</f>
        <v>35031.486514350254</v>
      </c>
      <c r="F166" s="2" t="s">
        <v>159</v>
      </c>
      <c r="G166" t="str">
        <f t="shared" si="16"/>
        <v>51952.511</v>
      </c>
      <c r="H166" s="148">
        <f t="shared" si="17"/>
        <v>35031.5</v>
      </c>
      <c r="I166" s="170" t="s">
        <v>865</v>
      </c>
      <c r="J166" s="171" t="s">
        <v>866</v>
      </c>
      <c r="K166" s="170">
        <v>35031.5</v>
      </c>
      <c r="L166" s="170" t="s">
        <v>867</v>
      </c>
      <c r="M166" s="171" t="s">
        <v>389</v>
      </c>
      <c r="N166" s="171" t="s">
        <v>390</v>
      </c>
      <c r="O166" s="172" t="s">
        <v>466</v>
      </c>
      <c r="P166" s="172" t="s">
        <v>868</v>
      </c>
    </row>
    <row r="167" spans="1:16" ht="12.75" customHeight="1">
      <c r="A167" s="148" t="str">
        <f t="shared" si="12"/>
        <v>BAVM 152 </v>
      </c>
      <c r="B167" s="2" t="str">
        <f t="shared" si="13"/>
        <v>II</v>
      </c>
      <c r="C167" s="148">
        <f t="shared" si="14"/>
        <v>52002.498299999999</v>
      </c>
      <c r="D167" t="str">
        <f t="shared" si="15"/>
        <v>vis</v>
      </c>
      <c r="E167">
        <f>VLOOKUP(C167,Active!C$21:E$961,3,FALSE)</f>
        <v>35172.479057139863</v>
      </c>
      <c r="F167" s="2" t="s">
        <v>159</v>
      </c>
      <c r="G167" t="str">
        <f t="shared" si="16"/>
        <v>52002.4983</v>
      </c>
      <c r="H167" s="148">
        <f t="shared" si="17"/>
        <v>35172.5</v>
      </c>
      <c r="I167" s="170" t="s">
        <v>869</v>
      </c>
      <c r="J167" s="171" t="s">
        <v>870</v>
      </c>
      <c r="K167" s="170">
        <v>35172.5</v>
      </c>
      <c r="L167" s="170" t="s">
        <v>871</v>
      </c>
      <c r="M167" s="171" t="s">
        <v>389</v>
      </c>
      <c r="N167" s="171" t="s">
        <v>872</v>
      </c>
      <c r="O167" s="172" t="s">
        <v>873</v>
      </c>
      <c r="P167" s="173" t="s">
        <v>864</v>
      </c>
    </row>
    <row r="168" spans="1:16" ht="12.75" customHeight="1">
      <c r="A168" s="148" t="str">
        <f t="shared" si="12"/>
        <v>BAVM 158 </v>
      </c>
      <c r="B168" s="2" t="str">
        <f t="shared" si="13"/>
        <v>I</v>
      </c>
      <c r="C168" s="148">
        <f t="shared" si="14"/>
        <v>52362.544199999997</v>
      </c>
      <c r="D168" t="str">
        <f t="shared" si="15"/>
        <v>vis</v>
      </c>
      <c r="E168">
        <f>VLOOKUP(C168,Active!C$21:E$961,3,FALSE)</f>
        <v>36188.012741935236</v>
      </c>
      <c r="F168" s="2" t="s">
        <v>159</v>
      </c>
      <c r="G168" t="str">
        <f t="shared" si="16"/>
        <v>52362.5442</v>
      </c>
      <c r="H168" s="148">
        <f t="shared" si="17"/>
        <v>36188</v>
      </c>
      <c r="I168" s="170" t="s">
        <v>874</v>
      </c>
      <c r="J168" s="171" t="s">
        <v>875</v>
      </c>
      <c r="K168" s="170" t="s">
        <v>876</v>
      </c>
      <c r="L168" s="170" t="s">
        <v>877</v>
      </c>
      <c r="M168" s="171" t="s">
        <v>389</v>
      </c>
      <c r="N168" s="171" t="s">
        <v>872</v>
      </c>
      <c r="O168" s="172" t="s">
        <v>863</v>
      </c>
      <c r="P168" s="173" t="s">
        <v>878</v>
      </c>
    </row>
    <row r="169" spans="1:16" ht="12.75" customHeight="1">
      <c r="A169" s="148" t="str">
        <f t="shared" si="12"/>
        <v>IBVS 5493 </v>
      </c>
      <c r="B169" s="2" t="str">
        <f t="shared" si="13"/>
        <v>I</v>
      </c>
      <c r="C169" s="148">
        <f t="shared" si="14"/>
        <v>52657.882899999997</v>
      </c>
      <c r="D169" t="str">
        <f t="shared" si="15"/>
        <v>vis</v>
      </c>
      <c r="E169">
        <f>VLOOKUP(C169,Active!C$21:E$961,3,FALSE)</f>
        <v>37021.035415637896</v>
      </c>
      <c r="F169" s="2" t="s">
        <v>159</v>
      </c>
      <c r="G169" t="str">
        <f t="shared" si="16"/>
        <v>52657.8829</v>
      </c>
      <c r="H169" s="148">
        <f t="shared" si="17"/>
        <v>37021</v>
      </c>
      <c r="I169" s="170" t="s">
        <v>879</v>
      </c>
      <c r="J169" s="171" t="s">
        <v>880</v>
      </c>
      <c r="K169" s="170" t="s">
        <v>881</v>
      </c>
      <c r="L169" s="170" t="s">
        <v>882</v>
      </c>
      <c r="M169" s="171" t="s">
        <v>389</v>
      </c>
      <c r="N169" s="171" t="s">
        <v>390</v>
      </c>
      <c r="O169" s="172" t="s">
        <v>883</v>
      </c>
      <c r="P169" s="173" t="s">
        <v>884</v>
      </c>
    </row>
    <row r="170" spans="1:16" ht="12.75" customHeight="1">
      <c r="A170" s="148" t="str">
        <f t="shared" si="12"/>
        <v>BAVM 172 </v>
      </c>
      <c r="B170" s="2" t="str">
        <f t="shared" si="13"/>
        <v>I</v>
      </c>
      <c r="C170" s="148">
        <f t="shared" si="14"/>
        <v>52752.549200000001</v>
      </c>
      <c r="D170" t="str">
        <f t="shared" si="15"/>
        <v>vis</v>
      </c>
      <c r="E170">
        <f>VLOOKUP(C170,Active!C$21:E$961,3,FALSE)</f>
        <v>37288.048083925329</v>
      </c>
      <c r="F170" s="2" t="s">
        <v>159</v>
      </c>
      <c r="G170" t="str">
        <f t="shared" si="16"/>
        <v>52752.5492</v>
      </c>
      <c r="H170" s="148">
        <f t="shared" si="17"/>
        <v>37288</v>
      </c>
      <c r="I170" s="170" t="s">
        <v>885</v>
      </c>
      <c r="J170" s="171" t="s">
        <v>886</v>
      </c>
      <c r="K170" s="170" t="s">
        <v>887</v>
      </c>
      <c r="L170" s="170" t="s">
        <v>888</v>
      </c>
      <c r="M170" s="171" t="s">
        <v>389</v>
      </c>
      <c r="N170" s="171" t="s">
        <v>872</v>
      </c>
      <c r="O170" s="172" t="s">
        <v>863</v>
      </c>
      <c r="P170" s="173" t="s">
        <v>889</v>
      </c>
    </row>
    <row r="171" spans="1:16" ht="12.75" customHeight="1">
      <c r="A171" s="148" t="str">
        <f t="shared" si="12"/>
        <v>BAVM 172 </v>
      </c>
      <c r="B171" s="2" t="str">
        <f t="shared" si="13"/>
        <v>II</v>
      </c>
      <c r="C171" s="148">
        <f t="shared" si="14"/>
        <v>52764.426200000002</v>
      </c>
      <c r="D171" t="str">
        <f t="shared" si="15"/>
        <v>vis</v>
      </c>
      <c r="E171">
        <f>VLOOKUP(C171,Active!C$21:E$961,3,FALSE)</f>
        <v>37321.547961508477</v>
      </c>
      <c r="F171" s="2" t="s">
        <v>159</v>
      </c>
      <c r="G171" t="str">
        <f t="shared" si="16"/>
        <v>52764.4262</v>
      </c>
      <c r="H171" s="148">
        <f t="shared" si="17"/>
        <v>37321.5</v>
      </c>
      <c r="I171" s="170" t="s">
        <v>890</v>
      </c>
      <c r="J171" s="171" t="s">
        <v>891</v>
      </c>
      <c r="K171" s="170" t="s">
        <v>892</v>
      </c>
      <c r="L171" s="170" t="s">
        <v>888</v>
      </c>
      <c r="M171" s="171" t="s">
        <v>389</v>
      </c>
      <c r="N171" s="171" t="s">
        <v>872</v>
      </c>
      <c r="O171" s="172" t="s">
        <v>863</v>
      </c>
      <c r="P171" s="173" t="s">
        <v>889</v>
      </c>
    </row>
    <row r="172" spans="1:16" ht="12.75" customHeight="1">
      <c r="A172" s="148" t="str">
        <f t="shared" si="12"/>
        <v>IBVS 5493 </v>
      </c>
      <c r="B172" s="2" t="str">
        <f t="shared" si="13"/>
        <v>II</v>
      </c>
      <c r="C172" s="148">
        <f t="shared" si="14"/>
        <v>52973.966399999998</v>
      </c>
      <c r="D172" t="str">
        <f t="shared" si="15"/>
        <v>vis</v>
      </c>
      <c r="E172">
        <f>VLOOKUP(C172,Active!C$21:E$961,3,FALSE)</f>
        <v>37912.570193448228</v>
      </c>
      <c r="F172" s="2" t="s">
        <v>159</v>
      </c>
      <c r="G172" t="str">
        <f t="shared" si="16"/>
        <v>52973.9664</v>
      </c>
      <c r="H172" s="148">
        <f t="shared" si="17"/>
        <v>37912.5</v>
      </c>
      <c r="I172" s="170" t="s">
        <v>893</v>
      </c>
      <c r="J172" s="171" t="s">
        <v>894</v>
      </c>
      <c r="K172" s="170" t="s">
        <v>895</v>
      </c>
      <c r="L172" s="170" t="s">
        <v>896</v>
      </c>
      <c r="M172" s="171" t="s">
        <v>389</v>
      </c>
      <c r="N172" s="171" t="s">
        <v>390</v>
      </c>
      <c r="O172" s="172" t="s">
        <v>883</v>
      </c>
      <c r="P172" s="173" t="s">
        <v>884</v>
      </c>
    </row>
    <row r="173" spans="1:16" ht="12.75" customHeight="1">
      <c r="A173" s="148" t="str">
        <f t="shared" si="12"/>
        <v>BAVM 172 </v>
      </c>
      <c r="B173" s="2" t="str">
        <f t="shared" si="13"/>
        <v>II</v>
      </c>
      <c r="C173" s="148">
        <f t="shared" si="14"/>
        <v>53110.4686</v>
      </c>
      <c r="D173" t="str">
        <f t="shared" si="15"/>
        <v>vis</v>
      </c>
      <c r="E173">
        <f>VLOOKUP(C173,Active!C$21:E$961,3,FALSE)</f>
        <v>38297.583832400036</v>
      </c>
      <c r="F173" s="2" t="s">
        <v>159</v>
      </c>
      <c r="G173" t="str">
        <f t="shared" si="16"/>
        <v>53110.4686</v>
      </c>
      <c r="H173" s="148">
        <f t="shared" si="17"/>
        <v>38297.5</v>
      </c>
      <c r="I173" s="170" t="s">
        <v>897</v>
      </c>
      <c r="J173" s="171" t="s">
        <v>898</v>
      </c>
      <c r="K173" s="170" t="s">
        <v>899</v>
      </c>
      <c r="L173" s="170" t="s">
        <v>900</v>
      </c>
      <c r="M173" s="171" t="s">
        <v>389</v>
      </c>
      <c r="N173" s="171" t="s">
        <v>872</v>
      </c>
      <c r="O173" s="172" t="s">
        <v>901</v>
      </c>
      <c r="P173" s="173" t="s">
        <v>889</v>
      </c>
    </row>
    <row r="174" spans="1:16" ht="12.75" customHeight="1">
      <c r="A174" s="148" t="str">
        <f t="shared" si="12"/>
        <v> JAAVSO 41;328 </v>
      </c>
      <c r="B174" s="2" t="str">
        <f t="shared" si="13"/>
        <v>I</v>
      </c>
      <c r="C174" s="148">
        <f t="shared" si="14"/>
        <v>53115.609100000001</v>
      </c>
      <c r="D174" t="str">
        <f t="shared" si="15"/>
        <v>vis</v>
      </c>
      <c r="E174">
        <f>VLOOKUP(C174,Active!C$21:E$961,3,FALSE)</f>
        <v>38312.082958502273</v>
      </c>
      <c r="F174" s="2" t="s">
        <v>159</v>
      </c>
      <c r="G174" t="str">
        <f t="shared" si="16"/>
        <v>53115.6091</v>
      </c>
      <c r="H174" s="148">
        <f t="shared" si="17"/>
        <v>38312</v>
      </c>
      <c r="I174" s="170" t="s">
        <v>902</v>
      </c>
      <c r="J174" s="171" t="s">
        <v>903</v>
      </c>
      <c r="K174" s="170" t="s">
        <v>904</v>
      </c>
      <c r="L174" s="170" t="s">
        <v>905</v>
      </c>
      <c r="M174" s="171" t="s">
        <v>725</v>
      </c>
      <c r="N174" s="171" t="s">
        <v>232</v>
      </c>
      <c r="O174" s="172" t="s">
        <v>726</v>
      </c>
      <c r="P174" s="172" t="s">
        <v>906</v>
      </c>
    </row>
    <row r="175" spans="1:16" ht="12.75" customHeight="1">
      <c r="A175" s="148" t="str">
        <f t="shared" si="12"/>
        <v>IBVS 5592 </v>
      </c>
      <c r="B175" s="2" t="str">
        <f t="shared" si="13"/>
        <v>II</v>
      </c>
      <c r="C175" s="148">
        <f t="shared" si="14"/>
        <v>53151.241900000001</v>
      </c>
      <c r="D175" t="str">
        <f t="shared" si="15"/>
        <v>vis</v>
      </c>
      <c r="E175">
        <f>VLOOKUP(C175,Active!C$21:E$961,3,FALSE)</f>
        <v>38412.587668272819</v>
      </c>
      <c r="F175" s="2" t="s">
        <v>159</v>
      </c>
      <c r="G175" t="str">
        <f t="shared" si="16"/>
        <v>53151.2419</v>
      </c>
      <c r="H175" s="148">
        <f t="shared" si="17"/>
        <v>38412.5</v>
      </c>
      <c r="I175" s="170" t="s">
        <v>907</v>
      </c>
      <c r="J175" s="171" t="s">
        <v>908</v>
      </c>
      <c r="K175" s="170" t="s">
        <v>909</v>
      </c>
      <c r="L175" s="170" t="s">
        <v>910</v>
      </c>
      <c r="M175" s="171" t="s">
        <v>389</v>
      </c>
      <c r="N175" s="171" t="s">
        <v>390</v>
      </c>
      <c r="O175" s="172" t="s">
        <v>911</v>
      </c>
      <c r="P175" s="173" t="s">
        <v>912</v>
      </c>
    </row>
    <row r="176" spans="1:16" ht="12.75" customHeight="1">
      <c r="A176" s="148" t="str">
        <f t="shared" si="12"/>
        <v>BAVM 173 </v>
      </c>
      <c r="B176" s="2" t="str">
        <f t="shared" si="13"/>
        <v>II</v>
      </c>
      <c r="C176" s="148">
        <f t="shared" si="14"/>
        <v>53451.544800000003</v>
      </c>
      <c r="D176" t="str">
        <f t="shared" si="15"/>
        <v>vis</v>
      </c>
      <c r="E176">
        <f>VLOOKUP(C176,Active!C$21:E$961,3,FALSE)</f>
        <v>39259.612202066266</v>
      </c>
      <c r="F176" s="2" t="s">
        <v>159</v>
      </c>
      <c r="G176" t="str">
        <f t="shared" si="16"/>
        <v>53451.5448</v>
      </c>
      <c r="H176" s="148">
        <f t="shared" si="17"/>
        <v>39259.5</v>
      </c>
      <c r="I176" s="170" t="s">
        <v>913</v>
      </c>
      <c r="J176" s="171" t="s">
        <v>914</v>
      </c>
      <c r="K176" s="170" t="s">
        <v>915</v>
      </c>
      <c r="L176" s="170" t="s">
        <v>916</v>
      </c>
      <c r="M176" s="171" t="s">
        <v>389</v>
      </c>
      <c r="N176" s="171" t="s">
        <v>872</v>
      </c>
      <c r="O176" s="172" t="s">
        <v>901</v>
      </c>
      <c r="P176" s="173" t="s">
        <v>917</v>
      </c>
    </row>
    <row r="177" spans="1:16" ht="12.75" customHeight="1">
      <c r="A177" s="148" t="str">
        <f t="shared" si="12"/>
        <v>BAVM 173 </v>
      </c>
      <c r="B177" s="2" t="str">
        <f t="shared" si="13"/>
        <v>II</v>
      </c>
      <c r="C177" s="148">
        <f t="shared" si="14"/>
        <v>53478.491399999999</v>
      </c>
      <c r="D177" t="str">
        <f t="shared" si="15"/>
        <v>vis</v>
      </c>
      <c r="E177">
        <f>VLOOKUP(C177,Active!C$21:E$961,3,FALSE)</f>
        <v>39335.616900330308</v>
      </c>
      <c r="F177" s="2" t="s">
        <v>159</v>
      </c>
      <c r="G177" t="str">
        <f t="shared" si="16"/>
        <v>53478.4914</v>
      </c>
      <c r="H177" s="148">
        <f t="shared" si="17"/>
        <v>39335.5</v>
      </c>
      <c r="I177" s="170" t="s">
        <v>918</v>
      </c>
      <c r="J177" s="171" t="s">
        <v>919</v>
      </c>
      <c r="K177" s="170" t="s">
        <v>920</v>
      </c>
      <c r="L177" s="170" t="s">
        <v>921</v>
      </c>
      <c r="M177" s="171" t="s">
        <v>389</v>
      </c>
      <c r="N177" s="171" t="s">
        <v>872</v>
      </c>
      <c r="O177" s="172" t="s">
        <v>901</v>
      </c>
      <c r="P177" s="173" t="s">
        <v>917</v>
      </c>
    </row>
    <row r="178" spans="1:16" ht="12.75" customHeight="1">
      <c r="A178" s="148" t="str">
        <f t="shared" si="12"/>
        <v>IBVS 5672 </v>
      </c>
      <c r="B178" s="2" t="str">
        <f t="shared" si="13"/>
        <v>I</v>
      </c>
      <c r="C178" s="148">
        <f t="shared" si="14"/>
        <v>53732.879699999998</v>
      </c>
      <c r="D178" t="str">
        <f t="shared" si="15"/>
        <v>vis</v>
      </c>
      <c r="E178">
        <f>VLOOKUP(C178,Active!C$21:E$961,3,FALSE)</f>
        <v>40053.136215694911</v>
      </c>
      <c r="F178" s="2" t="s">
        <v>159</v>
      </c>
      <c r="G178" t="str">
        <f t="shared" si="16"/>
        <v>53732.8797</v>
      </c>
      <c r="H178" s="148">
        <f t="shared" si="17"/>
        <v>40053</v>
      </c>
      <c r="I178" s="170" t="s">
        <v>922</v>
      </c>
      <c r="J178" s="171" t="s">
        <v>923</v>
      </c>
      <c r="K178" s="170" t="s">
        <v>924</v>
      </c>
      <c r="L178" s="170" t="s">
        <v>925</v>
      </c>
      <c r="M178" s="171" t="s">
        <v>389</v>
      </c>
      <c r="N178" s="171" t="s">
        <v>390</v>
      </c>
      <c r="O178" s="172" t="s">
        <v>926</v>
      </c>
      <c r="P178" s="173" t="s">
        <v>927</v>
      </c>
    </row>
    <row r="179" spans="1:16" ht="12.75" customHeight="1">
      <c r="A179" s="148" t="str">
        <f t="shared" si="12"/>
        <v>BAVM 178 </v>
      </c>
      <c r="B179" s="2" t="str">
        <f t="shared" si="13"/>
        <v>II</v>
      </c>
      <c r="C179" s="148">
        <f t="shared" si="14"/>
        <v>53844.385300000002</v>
      </c>
      <c r="D179" t="str">
        <f t="shared" si="15"/>
        <v>vis</v>
      </c>
      <c r="E179">
        <f>VLOOKUP(C179,Active!C$21:E$961,3,FALSE)</f>
        <v>40367.645262578444</v>
      </c>
      <c r="F179" s="2" t="s">
        <v>159</v>
      </c>
      <c r="G179" t="str">
        <f t="shared" si="16"/>
        <v>53844.3853</v>
      </c>
      <c r="H179" s="148">
        <f t="shared" si="17"/>
        <v>40367.5</v>
      </c>
      <c r="I179" s="170" t="s">
        <v>928</v>
      </c>
      <c r="J179" s="171" t="s">
        <v>929</v>
      </c>
      <c r="K179" s="170" t="s">
        <v>930</v>
      </c>
      <c r="L179" s="170" t="s">
        <v>931</v>
      </c>
      <c r="M179" s="171" t="s">
        <v>725</v>
      </c>
      <c r="N179" s="171" t="s">
        <v>781</v>
      </c>
      <c r="O179" s="172" t="s">
        <v>932</v>
      </c>
      <c r="P179" s="173" t="s">
        <v>933</v>
      </c>
    </row>
    <row r="180" spans="1:16" ht="12.75" customHeight="1">
      <c r="A180" s="148" t="str">
        <f t="shared" si="12"/>
        <v>BAVM 186 </v>
      </c>
      <c r="B180" s="2" t="str">
        <f t="shared" si="13"/>
        <v>II</v>
      </c>
      <c r="C180" s="148">
        <f t="shared" si="14"/>
        <v>54195.390500000001</v>
      </c>
      <c r="D180" t="str">
        <f t="shared" si="15"/>
        <v>vis</v>
      </c>
      <c r="E180">
        <f>VLOOKUP(C180,Active!C$21:E$961,3,FALSE)</f>
        <v>41357.679044766606</v>
      </c>
      <c r="F180" s="2" t="s">
        <v>159</v>
      </c>
      <c r="G180" t="str">
        <f t="shared" si="16"/>
        <v>54195.3905</v>
      </c>
      <c r="H180" s="148">
        <f t="shared" si="17"/>
        <v>41357.5</v>
      </c>
      <c r="I180" s="170" t="s">
        <v>934</v>
      </c>
      <c r="J180" s="171" t="s">
        <v>935</v>
      </c>
      <c r="K180" s="170" t="s">
        <v>936</v>
      </c>
      <c r="L180" s="170" t="s">
        <v>937</v>
      </c>
      <c r="M180" s="171" t="s">
        <v>725</v>
      </c>
      <c r="N180" s="171" t="s">
        <v>781</v>
      </c>
      <c r="O180" s="172" t="s">
        <v>938</v>
      </c>
      <c r="P180" s="173" t="s">
        <v>939</v>
      </c>
    </row>
    <row r="181" spans="1:16" ht="12.75" customHeight="1">
      <c r="A181" s="148" t="str">
        <f t="shared" si="12"/>
        <v>BAVM 201 </v>
      </c>
      <c r="B181" s="2" t="str">
        <f t="shared" si="13"/>
        <v>II</v>
      </c>
      <c r="C181" s="148">
        <f t="shared" si="14"/>
        <v>54206.381800000003</v>
      </c>
      <c r="D181" t="str">
        <f t="shared" si="15"/>
        <v>vis</v>
      </c>
      <c r="E181">
        <f>VLOOKUP(C181,Active!C$21:E$961,3,FALSE)</f>
        <v>41388.680745909965</v>
      </c>
      <c r="F181" s="2" t="s">
        <v>159</v>
      </c>
      <c r="G181" t="str">
        <f t="shared" si="16"/>
        <v>54206.3818</v>
      </c>
      <c r="H181" s="148">
        <f t="shared" si="17"/>
        <v>41388.5</v>
      </c>
      <c r="I181" s="170" t="s">
        <v>940</v>
      </c>
      <c r="J181" s="171" t="s">
        <v>941</v>
      </c>
      <c r="K181" s="170" t="s">
        <v>942</v>
      </c>
      <c r="L181" s="170" t="s">
        <v>943</v>
      </c>
      <c r="M181" s="171" t="s">
        <v>725</v>
      </c>
      <c r="N181" s="171" t="s">
        <v>872</v>
      </c>
      <c r="O181" s="172" t="s">
        <v>944</v>
      </c>
      <c r="P181" s="173" t="s">
        <v>945</v>
      </c>
    </row>
    <row r="182" spans="1:16" ht="12.75" customHeight="1">
      <c r="A182" s="148" t="str">
        <f t="shared" si="12"/>
        <v>BAVM 201 </v>
      </c>
      <c r="B182" s="2" t="str">
        <f t="shared" si="13"/>
        <v>I</v>
      </c>
      <c r="C182" s="148">
        <f t="shared" si="14"/>
        <v>54222.514300000003</v>
      </c>
      <c r="D182" t="str">
        <f t="shared" si="15"/>
        <v>vis</v>
      </c>
      <c r="E182">
        <f>VLOOKUP(C182,Active!C$21:E$961,3,FALSE)</f>
        <v>41434.183547552646</v>
      </c>
      <c r="F182" s="2" t="s">
        <v>159</v>
      </c>
      <c r="G182" t="str">
        <f t="shared" si="16"/>
        <v>54222.5143</v>
      </c>
      <c r="H182" s="148">
        <f t="shared" si="17"/>
        <v>41434</v>
      </c>
      <c r="I182" s="170" t="s">
        <v>946</v>
      </c>
      <c r="J182" s="171" t="s">
        <v>947</v>
      </c>
      <c r="K182" s="170" t="s">
        <v>948</v>
      </c>
      <c r="L182" s="170" t="s">
        <v>949</v>
      </c>
      <c r="M182" s="171" t="s">
        <v>725</v>
      </c>
      <c r="N182" s="171" t="s">
        <v>872</v>
      </c>
      <c r="O182" s="172" t="s">
        <v>944</v>
      </c>
      <c r="P182" s="173" t="s">
        <v>945</v>
      </c>
    </row>
    <row r="183" spans="1:16" ht="12.75" customHeight="1">
      <c r="A183" s="148" t="str">
        <f t="shared" si="12"/>
        <v>JAAVSO 36(2);171 </v>
      </c>
      <c r="B183" s="2" t="str">
        <f t="shared" si="13"/>
        <v>I</v>
      </c>
      <c r="C183" s="148">
        <f t="shared" si="14"/>
        <v>54505.800199999998</v>
      </c>
      <c r="D183" t="str">
        <f t="shared" si="15"/>
        <v>vis</v>
      </c>
      <c r="E183">
        <f>VLOOKUP(C183,Active!C$21:E$961,3,FALSE)</f>
        <v>42233.210487944336</v>
      </c>
      <c r="F183" s="2" t="s">
        <v>159</v>
      </c>
      <c r="G183" t="str">
        <f t="shared" si="16"/>
        <v>54505.8002</v>
      </c>
      <c r="H183" s="148">
        <f t="shared" si="17"/>
        <v>42233</v>
      </c>
      <c r="I183" s="170" t="s">
        <v>950</v>
      </c>
      <c r="J183" s="171" t="s">
        <v>951</v>
      </c>
      <c r="K183" s="170" t="s">
        <v>952</v>
      </c>
      <c r="L183" s="170" t="s">
        <v>953</v>
      </c>
      <c r="M183" s="171" t="s">
        <v>725</v>
      </c>
      <c r="N183" s="171" t="s">
        <v>954</v>
      </c>
      <c r="O183" s="172" t="s">
        <v>955</v>
      </c>
      <c r="P183" s="173" t="s">
        <v>956</v>
      </c>
    </row>
    <row r="184" spans="1:16" ht="12.75" customHeight="1">
      <c r="A184" s="148" t="str">
        <f t="shared" si="12"/>
        <v>BAVM 201 </v>
      </c>
      <c r="B184" s="2" t="str">
        <f t="shared" si="13"/>
        <v>II</v>
      </c>
      <c r="C184" s="148">
        <f t="shared" si="14"/>
        <v>54514.486700000001</v>
      </c>
      <c r="D184" t="str">
        <f t="shared" si="15"/>
        <v>vis</v>
      </c>
      <c r="E184">
        <f>VLOOKUP(C184,Active!C$21:E$961,3,FALSE)</f>
        <v>42257.711345621035</v>
      </c>
      <c r="F184" s="2" t="s">
        <v>159</v>
      </c>
      <c r="G184" t="str">
        <f t="shared" si="16"/>
        <v>54514.4867</v>
      </c>
      <c r="H184" s="148">
        <f t="shared" si="17"/>
        <v>42257.5</v>
      </c>
      <c r="I184" s="170" t="s">
        <v>957</v>
      </c>
      <c r="J184" s="171" t="s">
        <v>958</v>
      </c>
      <c r="K184" s="170" t="s">
        <v>959</v>
      </c>
      <c r="L184" s="170" t="s">
        <v>960</v>
      </c>
      <c r="M184" s="171" t="s">
        <v>725</v>
      </c>
      <c r="N184" s="171" t="s">
        <v>781</v>
      </c>
      <c r="O184" s="172" t="s">
        <v>961</v>
      </c>
      <c r="P184" s="173" t="s">
        <v>945</v>
      </c>
    </row>
    <row r="185" spans="1:16" ht="12.75" customHeight="1">
      <c r="A185" s="148" t="str">
        <f t="shared" si="12"/>
        <v>JAAVSO 36(2);171 </v>
      </c>
      <c r="B185" s="2" t="str">
        <f t="shared" si="13"/>
        <v>II</v>
      </c>
      <c r="C185" s="148">
        <f t="shared" si="14"/>
        <v>54521.578699999998</v>
      </c>
      <c r="D185" t="str">
        <f t="shared" si="15"/>
        <v>vis</v>
      </c>
      <c r="E185">
        <f>VLOOKUP(C185,Active!C$21:E$961,3,FALSE)</f>
        <v>42277.714808769946</v>
      </c>
      <c r="F185" s="2" t="s">
        <v>159</v>
      </c>
      <c r="G185" t="str">
        <f t="shared" si="16"/>
        <v>54521.5787</v>
      </c>
      <c r="H185" s="148">
        <f t="shared" si="17"/>
        <v>42277.5</v>
      </c>
      <c r="I185" s="170" t="s">
        <v>962</v>
      </c>
      <c r="J185" s="171" t="s">
        <v>963</v>
      </c>
      <c r="K185" s="170" t="s">
        <v>964</v>
      </c>
      <c r="L185" s="170" t="s">
        <v>965</v>
      </c>
      <c r="M185" s="171" t="s">
        <v>725</v>
      </c>
      <c r="N185" s="171" t="s">
        <v>954</v>
      </c>
      <c r="O185" s="172" t="s">
        <v>715</v>
      </c>
      <c r="P185" s="173" t="s">
        <v>956</v>
      </c>
    </row>
    <row r="186" spans="1:16" ht="12.75" customHeight="1">
      <c r="A186" s="148" t="str">
        <f t="shared" si="12"/>
        <v>JAAVSO 36(2);186 </v>
      </c>
      <c r="B186" s="2" t="str">
        <f t="shared" si="13"/>
        <v>I</v>
      </c>
      <c r="C186" s="148">
        <f t="shared" si="14"/>
        <v>54547.637000000002</v>
      </c>
      <c r="D186" t="str">
        <f t="shared" si="15"/>
        <v>vis</v>
      </c>
      <c r="E186">
        <f>VLOOKUP(C186,Active!C$21:E$961,3,FALSE)</f>
        <v>42351.213997119281</v>
      </c>
      <c r="F186" s="2" t="s">
        <v>159</v>
      </c>
      <c r="G186" t="str">
        <f t="shared" si="16"/>
        <v>54547.637</v>
      </c>
      <c r="H186" s="148">
        <f t="shared" si="17"/>
        <v>42351</v>
      </c>
      <c r="I186" s="170" t="s">
        <v>966</v>
      </c>
      <c r="J186" s="171" t="s">
        <v>967</v>
      </c>
      <c r="K186" s="170" t="s">
        <v>968</v>
      </c>
      <c r="L186" s="170" t="s">
        <v>969</v>
      </c>
      <c r="M186" s="171" t="s">
        <v>725</v>
      </c>
      <c r="N186" s="171" t="s">
        <v>781</v>
      </c>
      <c r="O186" s="172" t="s">
        <v>955</v>
      </c>
      <c r="P186" s="173" t="s">
        <v>970</v>
      </c>
    </row>
    <row r="187" spans="1:16" ht="12.75" customHeight="1">
      <c r="A187" s="148" t="str">
        <f t="shared" si="12"/>
        <v>JAAVSO 36(2);186 </v>
      </c>
      <c r="B187" s="2" t="str">
        <f t="shared" si="13"/>
        <v>II</v>
      </c>
      <c r="C187" s="148">
        <f t="shared" si="14"/>
        <v>54552.778899999998</v>
      </c>
      <c r="D187" t="str">
        <f t="shared" si="15"/>
        <v>vis</v>
      </c>
      <c r="E187">
        <f>VLOOKUP(C187,Active!C$21:E$961,3,FALSE)</f>
        <v>42365.717072015694</v>
      </c>
      <c r="F187" s="2" t="s">
        <v>159</v>
      </c>
      <c r="G187" t="str">
        <f t="shared" si="16"/>
        <v>54552.7789</v>
      </c>
      <c r="H187" s="148">
        <f t="shared" si="17"/>
        <v>42365.5</v>
      </c>
      <c r="I187" s="170" t="s">
        <v>971</v>
      </c>
      <c r="J187" s="171" t="s">
        <v>972</v>
      </c>
      <c r="K187" s="170" t="s">
        <v>973</v>
      </c>
      <c r="L187" s="170" t="s">
        <v>974</v>
      </c>
      <c r="M187" s="171" t="s">
        <v>725</v>
      </c>
      <c r="N187" s="171" t="s">
        <v>781</v>
      </c>
      <c r="O187" s="172" t="s">
        <v>975</v>
      </c>
      <c r="P187" s="173" t="s">
        <v>970</v>
      </c>
    </row>
    <row r="188" spans="1:16" ht="12.75" customHeight="1">
      <c r="A188" s="148" t="str">
        <f t="shared" si="12"/>
        <v>JAAVSO 36(2);186 </v>
      </c>
      <c r="B188" s="2" t="str">
        <f t="shared" si="13"/>
        <v>I</v>
      </c>
      <c r="C188" s="148">
        <f t="shared" si="14"/>
        <v>54553.664700000001</v>
      </c>
      <c r="D188" t="str">
        <f t="shared" si="15"/>
        <v>vis</v>
      </c>
      <c r="E188">
        <f>VLOOKUP(C188,Active!C$21:E$961,3,FALSE)</f>
        <v>42368.215530512221</v>
      </c>
      <c r="F188" s="2" t="s">
        <v>159</v>
      </c>
      <c r="G188" t="str">
        <f t="shared" si="16"/>
        <v>54553.6647</v>
      </c>
      <c r="H188" s="148">
        <f t="shared" si="17"/>
        <v>42368</v>
      </c>
      <c r="I188" s="170" t="s">
        <v>976</v>
      </c>
      <c r="J188" s="171" t="s">
        <v>977</v>
      </c>
      <c r="K188" s="170" t="s">
        <v>978</v>
      </c>
      <c r="L188" s="170" t="s">
        <v>979</v>
      </c>
      <c r="M188" s="171" t="s">
        <v>725</v>
      </c>
      <c r="N188" s="171" t="s">
        <v>781</v>
      </c>
      <c r="O188" s="172" t="s">
        <v>975</v>
      </c>
      <c r="P188" s="173" t="s">
        <v>970</v>
      </c>
    </row>
    <row r="189" spans="1:16" ht="12.75" customHeight="1">
      <c r="A189" s="148" t="str">
        <f t="shared" si="12"/>
        <v>JAAVSO 36(2);186 </v>
      </c>
      <c r="B189" s="2" t="str">
        <f t="shared" si="13"/>
        <v>I</v>
      </c>
      <c r="C189" s="148">
        <f t="shared" si="14"/>
        <v>54561.817300000002</v>
      </c>
      <c r="D189" t="str">
        <f t="shared" si="15"/>
        <v>vis</v>
      </c>
      <c r="E189">
        <f>VLOOKUP(C189,Active!C$21:E$961,3,FALSE)</f>
        <v>42391.210487318182</v>
      </c>
      <c r="F189" s="2" t="s">
        <v>159</v>
      </c>
      <c r="G189" t="str">
        <f t="shared" si="16"/>
        <v>54561.8173</v>
      </c>
      <c r="H189" s="148">
        <f t="shared" si="17"/>
        <v>42391</v>
      </c>
      <c r="I189" s="170" t="s">
        <v>980</v>
      </c>
      <c r="J189" s="171" t="s">
        <v>981</v>
      </c>
      <c r="K189" s="170" t="s">
        <v>982</v>
      </c>
      <c r="L189" s="170" t="s">
        <v>953</v>
      </c>
      <c r="M189" s="171" t="s">
        <v>725</v>
      </c>
      <c r="N189" s="171" t="s">
        <v>781</v>
      </c>
      <c r="O189" s="172" t="s">
        <v>715</v>
      </c>
      <c r="P189" s="173" t="s">
        <v>970</v>
      </c>
    </row>
    <row r="190" spans="1:16" ht="12.75" customHeight="1">
      <c r="A190" s="148" t="str">
        <f t="shared" si="12"/>
        <v>JAAVSO 36(2);186 </v>
      </c>
      <c r="B190" s="2" t="str">
        <f t="shared" si="13"/>
        <v>I</v>
      </c>
      <c r="C190" s="148">
        <f t="shared" si="14"/>
        <v>54574.582900000001</v>
      </c>
      <c r="D190" t="str">
        <f t="shared" si="15"/>
        <v>vis</v>
      </c>
      <c r="E190">
        <f>VLOOKUP(C190,Active!C$21:E$961,3,FALSE)</f>
        <v>42427.216720986231</v>
      </c>
      <c r="F190" s="2" t="s">
        <v>159</v>
      </c>
      <c r="G190" t="str">
        <f t="shared" si="16"/>
        <v>54574.5829</v>
      </c>
      <c r="H190" s="148">
        <f t="shared" si="17"/>
        <v>42427</v>
      </c>
      <c r="I190" s="170" t="s">
        <v>983</v>
      </c>
      <c r="J190" s="171" t="s">
        <v>984</v>
      </c>
      <c r="K190" s="170" t="s">
        <v>985</v>
      </c>
      <c r="L190" s="170" t="s">
        <v>986</v>
      </c>
      <c r="M190" s="171" t="s">
        <v>725</v>
      </c>
      <c r="N190" s="171" t="s">
        <v>781</v>
      </c>
      <c r="O190" s="172" t="s">
        <v>955</v>
      </c>
      <c r="P190" s="173" t="s">
        <v>970</v>
      </c>
    </row>
    <row r="191" spans="1:16" ht="12.75" customHeight="1">
      <c r="A191" s="148" t="str">
        <f t="shared" si="12"/>
        <v>BAVM 201 </v>
      </c>
      <c r="B191" s="2" t="str">
        <f t="shared" si="13"/>
        <v>II</v>
      </c>
      <c r="C191" s="148">
        <f t="shared" si="14"/>
        <v>54597.452700000002</v>
      </c>
      <c r="D191" t="str">
        <f t="shared" si="15"/>
        <v>vis</v>
      </c>
      <c r="E191">
        <f>VLOOKUP(C191,Active!C$21:E$961,3,FALSE)</f>
        <v>42491.72253056366</v>
      </c>
      <c r="F191" s="2" t="s">
        <v>159</v>
      </c>
      <c r="G191" t="str">
        <f t="shared" si="16"/>
        <v>54597.4527</v>
      </c>
      <c r="H191" s="148">
        <f t="shared" si="17"/>
        <v>42491.5</v>
      </c>
      <c r="I191" s="170" t="s">
        <v>987</v>
      </c>
      <c r="J191" s="171" t="s">
        <v>988</v>
      </c>
      <c r="K191" s="170" t="s">
        <v>989</v>
      </c>
      <c r="L191" s="170" t="s">
        <v>990</v>
      </c>
      <c r="M191" s="171" t="s">
        <v>725</v>
      </c>
      <c r="N191" s="171" t="s">
        <v>781</v>
      </c>
      <c r="O191" s="172" t="s">
        <v>938</v>
      </c>
      <c r="P191" s="173" t="s">
        <v>945</v>
      </c>
    </row>
    <row r="192" spans="1:16" ht="12.75" customHeight="1">
      <c r="A192" s="148" t="str">
        <f t="shared" si="12"/>
        <v>JAAVSO 36(2);186 </v>
      </c>
      <c r="B192" s="2" t="str">
        <f t="shared" si="13"/>
        <v>II</v>
      </c>
      <c r="C192" s="148">
        <f t="shared" si="14"/>
        <v>54600.642699999997</v>
      </c>
      <c r="D192" t="str">
        <f t="shared" si="15"/>
        <v>vis</v>
      </c>
      <c r="E192">
        <f>VLOOKUP(C192,Active!C$21:E$961,3,FALSE)</f>
        <v>42500.720140186466</v>
      </c>
      <c r="F192" s="2" t="s">
        <v>159</v>
      </c>
      <c r="G192" t="str">
        <f t="shared" si="16"/>
        <v>54600.6427</v>
      </c>
      <c r="H192" s="148">
        <f t="shared" si="17"/>
        <v>42500.5</v>
      </c>
      <c r="I192" s="170" t="s">
        <v>991</v>
      </c>
      <c r="J192" s="171" t="s">
        <v>992</v>
      </c>
      <c r="K192" s="170" t="s">
        <v>993</v>
      </c>
      <c r="L192" s="170" t="s">
        <v>994</v>
      </c>
      <c r="M192" s="171" t="s">
        <v>725</v>
      </c>
      <c r="N192" s="171" t="s">
        <v>781</v>
      </c>
      <c r="O192" s="172" t="s">
        <v>955</v>
      </c>
      <c r="P192" s="173" t="s">
        <v>970</v>
      </c>
    </row>
    <row r="193" spans="1:16" ht="12.75" customHeight="1">
      <c r="A193" s="148" t="str">
        <f t="shared" si="12"/>
        <v>JAAVSO 36(2);186 </v>
      </c>
      <c r="B193" s="2" t="str">
        <f t="shared" si="13"/>
        <v>I</v>
      </c>
      <c r="C193" s="148">
        <f t="shared" si="14"/>
        <v>54620.674400000004</v>
      </c>
      <c r="D193" t="str">
        <f t="shared" si="15"/>
        <v>vis</v>
      </c>
      <c r="E193">
        <f>VLOOKUP(C193,Active!C$21:E$961,3,FALSE)</f>
        <v>42557.220897766885</v>
      </c>
      <c r="F193" s="2" t="s">
        <v>159</v>
      </c>
      <c r="G193" t="str">
        <f t="shared" si="16"/>
        <v>54620.6744</v>
      </c>
      <c r="H193" s="148">
        <f t="shared" si="17"/>
        <v>42557</v>
      </c>
      <c r="I193" s="170" t="s">
        <v>995</v>
      </c>
      <c r="J193" s="171" t="s">
        <v>996</v>
      </c>
      <c r="K193" s="170" t="s">
        <v>997</v>
      </c>
      <c r="L193" s="170" t="s">
        <v>998</v>
      </c>
      <c r="M193" s="171" t="s">
        <v>725</v>
      </c>
      <c r="N193" s="171" t="s">
        <v>781</v>
      </c>
      <c r="O193" s="172" t="s">
        <v>955</v>
      </c>
      <c r="P193" s="173" t="s">
        <v>970</v>
      </c>
    </row>
    <row r="194" spans="1:16" ht="12.75" customHeight="1">
      <c r="A194" s="148" t="str">
        <f t="shared" si="12"/>
        <v>JAAVSO 36(2);186 </v>
      </c>
      <c r="B194" s="2" t="str">
        <f t="shared" si="13"/>
        <v>I</v>
      </c>
      <c r="C194" s="148">
        <f t="shared" si="14"/>
        <v>54681.654199999997</v>
      </c>
      <c r="D194" t="str">
        <f t="shared" si="15"/>
        <v>vis</v>
      </c>
      <c r="E194">
        <f>VLOOKUP(C194,Active!C$21:E$961,3,FALSE)</f>
        <v>42729.218526380566</v>
      </c>
      <c r="F194" s="2" t="s">
        <v>159</v>
      </c>
      <c r="G194" t="str">
        <f t="shared" si="16"/>
        <v>54681.6542</v>
      </c>
      <c r="H194" s="148">
        <f t="shared" si="17"/>
        <v>42729</v>
      </c>
      <c r="I194" s="170" t="s">
        <v>999</v>
      </c>
      <c r="J194" s="171" t="s">
        <v>1000</v>
      </c>
      <c r="K194" s="170" t="s">
        <v>1001</v>
      </c>
      <c r="L194" s="170" t="s">
        <v>1002</v>
      </c>
      <c r="M194" s="171" t="s">
        <v>725</v>
      </c>
      <c r="N194" s="171" t="s">
        <v>781</v>
      </c>
      <c r="O194" s="172" t="s">
        <v>715</v>
      </c>
      <c r="P194" s="173" t="s">
        <v>970</v>
      </c>
    </row>
    <row r="195" spans="1:16" ht="12.75" customHeight="1">
      <c r="A195" s="148" t="str">
        <f t="shared" si="12"/>
        <v>JAAVSO 37(1);44 </v>
      </c>
      <c r="B195" s="2" t="str">
        <f t="shared" si="13"/>
        <v>I</v>
      </c>
      <c r="C195" s="148">
        <f t="shared" si="14"/>
        <v>54871.698799999998</v>
      </c>
      <c r="D195" t="str">
        <f t="shared" si="15"/>
        <v>vis</v>
      </c>
      <c r="E195">
        <f>VLOOKUP(C195,Active!C$21:E$961,3,FALSE)</f>
        <v>43265.252106858687</v>
      </c>
      <c r="F195" s="2" t="s">
        <v>159</v>
      </c>
      <c r="G195" t="str">
        <f t="shared" si="16"/>
        <v>54871.6988</v>
      </c>
      <c r="H195" s="148">
        <f t="shared" si="17"/>
        <v>43265</v>
      </c>
      <c r="I195" s="170" t="s">
        <v>1003</v>
      </c>
      <c r="J195" s="171" t="s">
        <v>1004</v>
      </c>
      <c r="K195" s="170" t="s">
        <v>1005</v>
      </c>
      <c r="L195" s="170" t="s">
        <v>1006</v>
      </c>
      <c r="M195" s="171" t="s">
        <v>725</v>
      </c>
      <c r="N195" s="171" t="s">
        <v>954</v>
      </c>
      <c r="O195" s="172" t="s">
        <v>955</v>
      </c>
      <c r="P195" s="173" t="s">
        <v>1007</v>
      </c>
    </row>
    <row r="196" spans="1:16" ht="12.75" customHeight="1">
      <c r="A196" s="148" t="str">
        <f t="shared" si="12"/>
        <v>IBVS 5894 </v>
      </c>
      <c r="B196" s="2" t="str">
        <f t="shared" si="13"/>
        <v>II</v>
      </c>
      <c r="C196" s="148">
        <f t="shared" si="14"/>
        <v>54890.667000000001</v>
      </c>
      <c r="D196" t="str">
        <f t="shared" si="15"/>
        <v>vis</v>
      </c>
      <c r="E196">
        <f>VLOOKUP(C196,Active!C$21:E$961,3,FALSE)</f>
        <v>43318.753191136937</v>
      </c>
      <c r="F196" s="2" t="s">
        <v>159</v>
      </c>
      <c r="G196" t="str">
        <f t="shared" si="16"/>
        <v>54890.667</v>
      </c>
      <c r="H196" s="148">
        <f t="shared" si="17"/>
        <v>43318.5</v>
      </c>
      <c r="I196" s="170" t="s">
        <v>1008</v>
      </c>
      <c r="J196" s="171" t="s">
        <v>1009</v>
      </c>
      <c r="K196" s="170" t="s">
        <v>1010</v>
      </c>
      <c r="L196" s="170" t="s">
        <v>1011</v>
      </c>
      <c r="M196" s="171" t="s">
        <v>725</v>
      </c>
      <c r="N196" s="171" t="s">
        <v>159</v>
      </c>
      <c r="O196" s="172" t="s">
        <v>466</v>
      </c>
      <c r="P196" s="173" t="s">
        <v>1012</v>
      </c>
    </row>
    <row r="197" spans="1:16" ht="12.75" customHeight="1">
      <c r="A197" s="148" t="str">
        <f t="shared" si="12"/>
        <v>IBVS 5894 </v>
      </c>
      <c r="B197" s="2" t="str">
        <f t="shared" si="13"/>
        <v>I</v>
      </c>
      <c r="C197" s="148">
        <f t="shared" si="14"/>
        <v>54890.842199999999</v>
      </c>
      <c r="D197" t="str">
        <f t="shared" si="15"/>
        <v>vis</v>
      </c>
      <c r="E197">
        <f>VLOOKUP(C197,Active!C$21:E$961,3,FALSE)</f>
        <v>43319.247354524363</v>
      </c>
      <c r="F197" s="2" t="s">
        <v>159</v>
      </c>
      <c r="G197" t="str">
        <f t="shared" si="16"/>
        <v>54890.8422</v>
      </c>
      <c r="H197" s="148">
        <f t="shared" si="17"/>
        <v>43319</v>
      </c>
      <c r="I197" s="170" t="s">
        <v>1013</v>
      </c>
      <c r="J197" s="171" t="s">
        <v>1014</v>
      </c>
      <c r="K197" s="170" t="s">
        <v>1015</v>
      </c>
      <c r="L197" s="170" t="s">
        <v>1016</v>
      </c>
      <c r="M197" s="171" t="s">
        <v>725</v>
      </c>
      <c r="N197" s="171" t="s">
        <v>159</v>
      </c>
      <c r="O197" s="172" t="s">
        <v>466</v>
      </c>
      <c r="P197" s="173" t="s">
        <v>1012</v>
      </c>
    </row>
    <row r="198" spans="1:16" ht="12.75" customHeight="1">
      <c r="A198" s="148" t="str">
        <f t="shared" si="12"/>
        <v> JAAVSO 38;85 </v>
      </c>
      <c r="B198" s="2" t="str">
        <f t="shared" si="13"/>
        <v>II</v>
      </c>
      <c r="C198" s="148">
        <f t="shared" si="14"/>
        <v>54903.784800000001</v>
      </c>
      <c r="D198" t="str">
        <f t="shared" si="15"/>
        <v>vis</v>
      </c>
      <c r="E198">
        <f>VLOOKUP(C198,Active!C$21:E$961,3,FALSE)</f>
        <v>43355.752828600962</v>
      </c>
      <c r="F198" s="2" t="s">
        <v>159</v>
      </c>
      <c r="G198" t="str">
        <f t="shared" si="16"/>
        <v>54903.7848</v>
      </c>
      <c r="H198" s="148">
        <f t="shared" si="17"/>
        <v>43355.5</v>
      </c>
      <c r="I198" s="170" t="s">
        <v>1017</v>
      </c>
      <c r="J198" s="171" t="s">
        <v>1018</v>
      </c>
      <c r="K198" s="170" t="s">
        <v>1019</v>
      </c>
      <c r="L198" s="170" t="s">
        <v>1020</v>
      </c>
      <c r="M198" s="171" t="s">
        <v>725</v>
      </c>
      <c r="N198" s="171" t="s">
        <v>954</v>
      </c>
      <c r="O198" s="172" t="s">
        <v>955</v>
      </c>
      <c r="P198" s="172" t="s">
        <v>1021</v>
      </c>
    </row>
    <row r="199" spans="1:16" ht="12.75" customHeight="1">
      <c r="A199" s="148" t="str">
        <f t="shared" si="12"/>
        <v> JAAVSO 38;85 </v>
      </c>
      <c r="B199" s="2" t="str">
        <f t="shared" si="13"/>
        <v>I</v>
      </c>
      <c r="C199" s="148">
        <f t="shared" si="14"/>
        <v>54904.671900000001</v>
      </c>
      <c r="D199" t="str">
        <f t="shared" si="15"/>
        <v>vis</v>
      </c>
      <c r="E199">
        <f>VLOOKUP(C199,Active!C$21:E$961,3,FALSE)</f>
        <v>43358.254953834941</v>
      </c>
      <c r="F199" s="2" t="s">
        <v>159</v>
      </c>
      <c r="G199" t="str">
        <f t="shared" si="16"/>
        <v>54904.6719</v>
      </c>
      <c r="H199" s="148">
        <f t="shared" si="17"/>
        <v>43358</v>
      </c>
      <c r="I199" s="170" t="s">
        <v>1022</v>
      </c>
      <c r="J199" s="171" t="s">
        <v>1023</v>
      </c>
      <c r="K199" s="170" t="s">
        <v>1024</v>
      </c>
      <c r="L199" s="170" t="s">
        <v>1025</v>
      </c>
      <c r="M199" s="171" t="s">
        <v>725</v>
      </c>
      <c r="N199" s="171" t="s">
        <v>954</v>
      </c>
      <c r="O199" s="172" t="s">
        <v>1026</v>
      </c>
      <c r="P199" s="172" t="s">
        <v>1021</v>
      </c>
    </row>
    <row r="200" spans="1:16" ht="12.75" customHeight="1">
      <c r="A200" s="148" t="str">
        <f t="shared" si="12"/>
        <v> JAAVSO 38;85 </v>
      </c>
      <c r="B200" s="2" t="str">
        <f t="shared" si="13"/>
        <v>I</v>
      </c>
      <c r="C200" s="148">
        <f t="shared" si="14"/>
        <v>54938.709499999997</v>
      </c>
      <c r="D200" t="str">
        <f t="shared" si="15"/>
        <v>vis</v>
      </c>
      <c r="E200">
        <f>VLOOKUP(C200,Active!C$21:E$961,3,FALSE)</f>
        <v>43454.260294680615</v>
      </c>
      <c r="F200" s="2" t="s">
        <v>159</v>
      </c>
      <c r="G200" t="str">
        <f t="shared" si="16"/>
        <v>54938.7095</v>
      </c>
      <c r="H200" s="148">
        <f t="shared" si="17"/>
        <v>43454</v>
      </c>
      <c r="I200" s="170" t="s">
        <v>1027</v>
      </c>
      <c r="J200" s="171" t="s">
        <v>1028</v>
      </c>
      <c r="K200" s="170" t="s">
        <v>1029</v>
      </c>
      <c r="L200" s="170" t="s">
        <v>1030</v>
      </c>
      <c r="M200" s="171" t="s">
        <v>725</v>
      </c>
      <c r="N200" s="171" t="s">
        <v>954</v>
      </c>
      <c r="O200" s="172" t="s">
        <v>715</v>
      </c>
      <c r="P200" s="172" t="s">
        <v>1021</v>
      </c>
    </row>
    <row r="201" spans="1:16" ht="12.75" customHeight="1">
      <c r="A201" s="148" t="str">
        <f t="shared" si="12"/>
        <v>BAVM 209 </v>
      </c>
      <c r="B201" s="2" t="str">
        <f t="shared" si="13"/>
        <v>II</v>
      </c>
      <c r="C201" s="148">
        <f t="shared" si="14"/>
        <v>54947.393600000003</v>
      </c>
      <c r="D201" t="str">
        <f t="shared" si="15"/>
        <v>vis</v>
      </c>
      <c r="E201">
        <f>VLOOKUP(C201,Active!C$21:E$961,3,FALSE)</f>
        <v>43478.754382995852</v>
      </c>
      <c r="F201" s="2" t="s">
        <v>159</v>
      </c>
      <c r="G201" t="str">
        <f t="shared" si="16"/>
        <v>54947.3936</v>
      </c>
      <c r="H201" s="148">
        <f t="shared" si="17"/>
        <v>43478.5</v>
      </c>
      <c r="I201" s="170" t="s">
        <v>1031</v>
      </c>
      <c r="J201" s="171" t="s">
        <v>1032</v>
      </c>
      <c r="K201" s="170" t="s">
        <v>1033</v>
      </c>
      <c r="L201" s="170" t="s">
        <v>1034</v>
      </c>
      <c r="M201" s="171" t="s">
        <v>725</v>
      </c>
      <c r="N201" s="171" t="s">
        <v>872</v>
      </c>
      <c r="O201" s="172" t="s">
        <v>1035</v>
      </c>
      <c r="P201" s="173" t="s">
        <v>1036</v>
      </c>
    </row>
    <row r="202" spans="1:16" ht="12.75" customHeight="1">
      <c r="A202" s="148" t="str">
        <f t="shared" si="12"/>
        <v> JAAVSO 38;120 </v>
      </c>
      <c r="B202" s="2" t="str">
        <f t="shared" si="13"/>
        <v>I</v>
      </c>
      <c r="C202" s="148">
        <f t="shared" si="14"/>
        <v>55163.849800000004</v>
      </c>
      <c r="D202" t="str">
        <f t="shared" si="15"/>
        <v>vis</v>
      </c>
      <c r="E202">
        <f>VLOOKUP(C202,Active!C$21:E$961,3,FALSE)</f>
        <v>44089.283658243272</v>
      </c>
      <c r="F202" s="2" t="s">
        <v>159</v>
      </c>
      <c r="G202" t="str">
        <f t="shared" si="16"/>
        <v>55163.8498</v>
      </c>
      <c r="H202" s="148">
        <f t="shared" si="17"/>
        <v>44089</v>
      </c>
      <c r="I202" s="170" t="s">
        <v>1037</v>
      </c>
      <c r="J202" s="171" t="s">
        <v>1038</v>
      </c>
      <c r="K202" s="170" t="s">
        <v>1039</v>
      </c>
      <c r="L202" s="170" t="s">
        <v>1040</v>
      </c>
      <c r="M202" s="171" t="s">
        <v>725</v>
      </c>
      <c r="N202" s="171" t="s">
        <v>954</v>
      </c>
      <c r="O202" s="172" t="s">
        <v>715</v>
      </c>
      <c r="P202" s="172" t="s">
        <v>1041</v>
      </c>
    </row>
    <row r="203" spans="1:16" ht="12.75" customHeight="1">
      <c r="A203" s="148" t="str">
        <f t="shared" ref="A203:A266" si="18">P203</f>
        <v> JAAVSO 38;120 </v>
      </c>
      <c r="B203" s="2" t="str">
        <f t="shared" ref="B203:B266" si="19">IF(H203=INT(H203),"I","II")</f>
        <v>I</v>
      </c>
      <c r="C203" s="148">
        <f t="shared" ref="C203:C266" si="20">1*G203</f>
        <v>55213.841200000003</v>
      </c>
      <c r="D203" t="str">
        <f t="shared" ref="D203:D266" si="21">VLOOKUP(F203,I$1:J$5,2,FALSE)</f>
        <v>vis</v>
      </c>
      <c r="E203">
        <f>VLOOKUP(C203,Active!C$21:E$961,3,FALSE)</f>
        <v>44230.287765358727</v>
      </c>
      <c r="F203" s="2" t="s">
        <v>159</v>
      </c>
      <c r="G203" t="str">
        <f t="shared" ref="G203:G266" si="22">MID(I203,3,LEN(I203)-3)</f>
        <v>55213.8412</v>
      </c>
      <c r="H203" s="148">
        <f t="shared" ref="H203:H266" si="23">1*K203</f>
        <v>44230</v>
      </c>
      <c r="I203" s="170" t="s">
        <v>1042</v>
      </c>
      <c r="J203" s="171" t="s">
        <v>1043</v>
      </c>
      <c r="K203" s="170" t="s">
        <v>1044</v>
      </c>
      <c r="L203" s="170" t="s">
        <v>1045</v>
      </c>
      <c r="M203" s="171" t="s">
        <v>725</v>
      </c>
      <c r="N203" s="171" t="s">
        <v>954</v>
      </c>
      <c r="O203" s="172" t="s">
        <v>955</v>
      </c>
      <c r="P203" s="172" t="s">
        <v>1041</v>
      </c>
    </row>
    <row r="204" spans="1:16" ht="12.75" customHeight="1">
      <c r="A204" s="148" t="str">
        <f t="shared" si="18"/>
        <v>IBVS 5974 </v>
      </c>
      <c r="B204" s="2" t="str">
        <f t="shared" si="19"/>
        <v>II</v>
      </c>
      <c r="C204" s="148">
        <f t="shared" si="20"/>
        <v>55216.856</v>
      </c>
      <c r="D204" t="str">
        <f t="shared" si="21"/>
        <v>vis</v>
      </c>
      <c r="E204">
        <f>VLOOKUP(C204,Active!C$21:E$961,3,FALSE)</f>
        <v>44238.791211594107</v>
      </c>
      <c r="F204" s="2" t="s">
        <v>159</v>
      </c>
      <c r="G204" t="str">
        <f t="shared" si="22"/>
        <v>55216.856</v>
      </c>
      <c r="H204" s="148">
        <f t="shared" si="23"/>
        <v>44238.5</v>
      </c>
      <c r="I204" s="170" t="s">
        <v>1046</v>
      </c>
      <c r="J204" s="171" t="s">
        <v>1047</v>
      </c>
      <c r="K204" s="170" t="s">
        <v>1048</v>
      </c>
      <c r="L204" s="170" t="s">
        <v>1049</v>
      </c>
      <c r="M204" s="171" t="s">
        <v>725</v>
      </c>
      <c r="N204" s="171" t="s">
        <v>159</v>
      </c>
      <c r="O204" s="172" t="s">
        <v>1050</v>
      </c>
      <c r="P204" s="173" t="s">
        <v>1051</v>
      </c>
    </row>
    <row r="205" spans="1:16" ht="12.75" customHeight="1">
      <c r="A205" s="148" t="str">
        <f t="shared" si="18"/>
        <v> JAAVSO 39;94 </v>
      </c>
      <c r="B205" s="2" t="str">
        <f t="shared" si="19"/>
        <v>I</v>
      </c>
      <c r="C205" s="148">
        <f t="shared" si="20"/>
        <v>55260.6414</v>
      </c>
      <c r="D205" t="str">
        <f t="shared" si="21"/>
        <v>vis</v>
      </c>
      <c r="E205">
        <f>VLOOKUP(C205,Active!C$21:E$961,3,FALSE)</f>
        <v>44362.290878170614</v>
      </c>
      <c r="F205" s="2" t="s">
        <v>159</v>
      </c>
      <c r="G205" t="str">
        <f t="shared" si="22"/>
        <v>55260.6414</v>
      </c>
      <c r="H205" s="148">
        <f t="shared" si="23"/>
        <v>44362</v>
      </c>
      <c r="I205" s="170" t="s">
        <v>1052</v>
      </c>
      <c r="J205" s="171" t="s">
        <v>1053</v>
      </c>
      <c r="K205" s="170" t="s">
        <v>1054</v>
      </c>
      <c r="L205" s="170" t="s">
        <v>1055</v>
      </c>
      <c r="M205" s="171" t="s">
        <v>725</v>
      </c>
      <c r="N205" s="171" t="s">
        <v>954</v>
      </c>
      <c r="O205" s="172" t="s">
        <v>1026</v>
      </c>
      <c r="P205" s="172" t="s">
        <v>1056</v>
      </c>
    </row>
    <row r="206" spans="1:16" ht="12.75" customHeight="1">
      <c r="A206" s="148" t="str">
        <f t="shared" si="18"/>
        <v> JAAVSO 39;94 </v>
      </c>
      <c r="B206" s="2" t="str">
        <f t="shared" si="19"/>
        <v>II</v>
      </c>
      <c r="C206" s="148">
        <f t="shared" si="20"/>
        <v>55262.593999999997</v>
      </c>
      <c r="D206" t="str">
        <f t="shared" si="21"/>
        <v>vis</v>
      </c>
      <c r="E206">
        <f>VLOOKUP(C206,Active!C$21:E$961,3,FALSE)</f>
        <v>44367.798317841305</v>
      </c>
      <c r="F206" s="2" t="s">
        <v>159</v>
      </c>
      <c r="G206" t="str">
        <f t="shared" si="22"/>
        <v>55262.5940</v>
      </c>
      <c r="H206" s="148">
        <f t="shared" si="23"/>
        <v>44367.5</v>
      </c>
      <c r="I206" s="170" t="s">
        <v>1057</v>
      </c>
      <c r="J206" s="171" t="s">
        <v>1058</v>
      </c>
      <c r="K206" s="170" t="s">
        <v>1059</v>
      </c>
      <c r="L206" s="170" t="s">
        <v>1060</v>
      </c>
      <c r="M206" s="171" t="s">
        <v>725</v>
      </c>
      <c r="N206" s="171" t="s">
        <v>954</v>
      </c>
      <c r="O206" s="172" t="s">
        <v>715</v>
      </c>
      <c r="P206" s="172" t="s">
        <v>1056</v>
      </c>
    </row>
    <row r="207" spans="1:16" ht="12.75" customHeight="1">
      <c r="A207" s="148" t="str">
        <f t="shared" si="18"/>
        <v>IBVS 5945 </v>
      </c>
      <c r="B207" s="2" t="str">
        <f t="shared" si="19"/>
        <v>I</v>
      </c>
      <c r="C207" s="148">
        <f t="shared" si="20"/>
        <v>55267.7336</v>
      </c>
      <c r="D207" t="str">
        <f t="shared" si="21"/>
        <v>vis</v>
      </c>
      <c r="E207">
        <f>VLOOKUP(C207,Active!C$21:E$961,3,FALSE)</f>
        <v>44382.294905432987</v>
      </c>
      <c r="F207" s="2" t="s">
        <v>159</v>
      </c>
      <c r="G207" t="str">
        <f t="shared" si="22"/>
        <v>55267.7336</v>
      </c>
      <c r="H207" s="148">
        <f t="shared" si="23"/>
        <v>44382</v>
      </c>
      <c r="I207" s="170" t="s">
        <v>1061</v>
      </c>
      <c r="J207" s="171" t="s">
        <v>1062</v>
      </c>
      <c r="K207" s="170" t="s">
        <v>1063</v>
      </c>
      <c r="L207" s="170" t="s">
        <v>1064</v>
      </c>
      <c r="M207" s="171" t="s">
        <v>725</v>
      </c>
      <c r="N207" s="171" t="s">
        <v>159</v>
      </c>
      <c r="O207" s="172" t="s">
        <v>466</v>
      </c>
      <c r="P207" s="173" t="s">
        <v>1065</v>
      </c>
    </row>
    <row r="208" spans="1:16" ht="12.75" customHeight="1">
      <c r="A208" s="148" t="str">
        <f t="shared" si="18"/>
        <v>BAVM 214 </v>
      </c>
      <c r="B208" s="2" t="str">
        <f t="shared" si="19"/>
        <v>II</v>
      </c>
      <c r="C208" s="148">
        <f t="shared" si="20"/>
        <v>55304.430999999997</v>
      </c>
      <c r="D208" t="str">
        <f t="shared" si="21"/>
        <v>vis</v>
      </c>
      <c r="E208">
        <f>VLOOKUP(C208,Active!C$21:E$961,3,FALSE)</f>
        <v>44485.802391129691</v>
      </c>
      <c r="F208" s="2" t="s">
        <v>159</v>
      </c>
      <c r="G208" t="str">
        <f t="shared" si="22"/>
        <v>55304.4310</v>
      </c>
      <c r="H208" s="148">
        <f t="shared" si="23"/>
        <v>44485.5</v>
      </c>
      <c r="I208" s="170" t="s">
        <v>1066</v>
      </c>
      <c r="J208" s="171" t="s">
        <v>1067</v>
      </c>
      <c r="K208" s="170" t="s">
        <v>1068</v>
      </c>
      <c r="L208" s="170" t="s">
        <v>1069</v>
      </c>
      <c r="M208" s="171" t="s">
        <v>725</v>
      </c>
      <c r="N208" s="171" t="s">
        <v>781</v>
      </c>
      <c r="O208" s="172" t="s">
        <v>938</v>
      </c>
      <c r="P208" s="173" t="s">
        <v>1070</v>
      </c>
    </row>
    <row r="209" spans="1:16" ht="12.75" customHeight="1">
      <c r="A209" s="148" t="str">
        <f t="shared" si="18"/>
        <v>BAVM 214 </v>
      </c>
      <c r="B209" s="2" t="str">
        <f t="shared" si="19"/>
        <v>I</v>
      </c>
      <c r="C209" s="148">
        <f t="shared" si="20"/>
        <v>55311.343399999998</v>
      </c>
      <c r="D209" t="str">
        <f t="shared" si="21"/>
        <v>vis</v>
      </c>
      <c r="E209">
        <f>VLOOKUP(C209,Active!C$21:E$961,3,FALSE)</f>
        <v>44505.299280395149</v>
      </c>
      <c r="F209" s="2" t="s">
        <v>159</v>
      </c>
      <c r="G209" t="str">
        <f t="shared" si="22"/>
        <v>55311.3434</v>
      </c>
      <c r="H209" s="148">
        <f t="shared" si="23"/>
        <v>44505</v>
      </c>
      <c r="I209" s="170" t="s">
        <v>1071</v>
      </c>
      <c r="J209" s="171" t="s">
        <v>1072</v>
      </c>
      <c r="K209" s="170" t="s">
        <v>1073</v>
      </c>
      <c r="L209" s="170" t="s">
        <v>1074</v>
      </c>
      <c r="M209" s="171" t="s">
        <v>725</v>
      </c>
      <c r="N209" s="171" t="s">
        <v>872</v>
      </c>
      <c r="O209" s="172" t="s">
        <v>1075</v>
      </c>
      <c r="P209" s="173" t="s">
        <v>1070</v>
      </c>
    </row>
    <row r="210" spans="1:16" ht="12.75" customHeight="1">
      <c r="A210" s="148" t="str">
        <f t="shared" si="18"/>
        <v>BAVM 220 </v>
      </c>
      <c r="B210" s="2" t="str">
        <f t="shared" si="19"/>
        <v>II</v>
      </c>
      <c r="C210" s="148">
        <f t="shared" si="20"/>
        <v>55311.5219</v>
      </c>
      <c r="D210" t="str">
        <f t="shared" si="21"/>
        <v>vis</v>
      </c>
      <c r="E210">
        <f>VLOOKUP(C210,Active!C$21:E$961,3,FALSE)</f>
        <v>44505.802751654614</v>
      </c>
      <c r="F210" s="2" t="s">
        <v>159</v>
      </c>
      <c r="G210" t="str">
        <f t="shared" si="22"/>
        <v>55311.5219</v>
      </c>
      <c r="H210" s="148">
        <f t="shared" si="23"/>
        <v>44505.5</v>
      </c>
      <c r="I210" s="170" t="s">
        <v>1076</v>
      </c>
      <c r="J210" s="171" t="s">
        <v>1077</v>
      </c>
      <c r="K210" s="170" t="s">
        <v>1078</v>
      </c>
      <c r="L210" s="170" t="s">
        <v>1079</v>
      </c>
      <c r="M210" s="171" t="s">
        <v>725</v>
      </c>
      <c r="N210" s="171" t="s">
        <v>872</v>
      </c>
      <c r="O210" s="172" t="s">
        <v>1080</v>
      </c>
      <c r="P210" s="173" t="s">
        <v>1081</v>
      </c>
    </row>
    <row r="211" spans="1:16" ht="12.75" customHeight="1">
      <c r="A211" s="148" t="str">
        <f t="shared" si="18"/>
        <v>BAVM 214 </v>
      </c>
      <c r="B211" s="2" t="str">
        <f t="shared" si="19"/>
        <v>II</v>
      </c>
      <c r="C211" s="148">
        <f t="shared" si="20"/>
        <v>55311.522100000002</v>
      </c>
      <c r="D211" t="str">
        <f t="shared" si="21"/>
        <v>vis</v>
      </c>
      <c r="E211">
        <f>VLOOKUP(C211,Active!C$21:E$961,3,FALSE)</f>
        <v>44505.803315768077</v>
      </c>
      <c r="F211" s="2" t="s">
        <v>159</v>
      </c>
      <c r="G211" t="str">
        <f t="shared" si="22"/>
        <v>55311.5221</v>
      </c>
      <c r="H211" s="148">
        <f t="shared" si="23"/>
        <v>44505.5</v>
      </c>
      <c r="I211" s="170" t="s">
        <v>1082</v>
      </c>
      <c r="J211" s="171" t="s">
        <v>1077</v>
      </c>
      <c r="K211" s="170" t="s">
        <v>1078</v>
      </c>
      <c r="L211" s="170" t="s">
        <v>1083</v>
      </c>
      <c r="M211" s="171" t="s">
        <v>725</v>
      </c>
      <c r="N211" s="171" t="s">
        <v>872</v>
      </c>
      <c r="O211" s="172" t="s">
        <v>1075</v>
      </c>
      <c r="P211" s="173" t="s">
        <v>1070</v>
      </c>
    </row>
    <row r="212" spans="1:16" ht="12.75" customHeight="1">
      <c r="A212" s="148" t="str">
        <f t="shared" si="18"/>
        <v>IBVS 5992 </v>
      </c>
      <c r="B212" s="2" t="str">
        <f t="shared" si="19"/>
        <v>II</v>
      </c>
      <c r="C212" s="148">
        <f t="shared" si="20"/>
        <v>55607.927100000001</v>
      </c>
      <c r="D212" t="str">
        <f t="shared" si="21"/>
        <v>vis</v>
      </c>
      <c r="E212">
        <f>VLOOKUP(C212,Active!C$21:E$961,3,FALSE)</f>
        <v>45341.833560361265</v>
      </c>
      <c r="F212" s="2" t="s">
        <v>159</v>
      </c>
      <c r="G212" t="str">
        <f t="shared" si="22"/>
        <v>55607.9271</v>
      </c>
      <c r="H212" s="148">
        <f t="shared" si="23"/>
        <v>45341.5</v>
      </c>
      <c r="I212" s="170" t="s">
        <v>1084</v>
      </c>
      <c r="J212" s="171" t="s">
        <v>1085</v>
      </c>
      <c r="K212" s="170" t="s">
        <v>1086</v>
      </c>
      <c r="L212" s="170" t="s">
        <v>1087</v>
      </c>
      <c r="M212" s="171" t="s">
        <v>725</v>
      </c>
      <c r="N212" s="171" t="s">
        <v>159</v>
      </c>
      <c r="O212" s="172" t="s">
        <v>466</v>
      </c>
      <c r="P212" s="173" t="s">
        <v>1088</v>
      </c>
    </row>
    <row r="213" spans="1:16" ht="12.75" customHeight="1">
      <c r="A213" s="148" t="str">
        <f t="shared" si="18"/>
        <v> JAAVSO 39;177 </v>
      </c>
      <c r="B213" s="2" t="str">
        <f t="shared" si="19"/>
        <v>II</v>
      </c>
      <c r="C213" s="148">
        <f t="shared" si="20"/>
        <v>55611.827599999997</v>
      </c>
      <c r="D213" t="str">
        <f t="shared" si="21"/>
        <v>vis</v>
      </c>
      <c r="E213">
        <f>VLOOKUP(C213,Active!C$21:E$961,3,FALSE)</f>
        <v>45352.835183036426</v>
      </c>
      <c r="F213" s="2" t="s">
        <v>159</v>
      </c>
      <c r="G213" t="str">
        <f t="shared" si="22"/>
        <v>55611.8276</v>
      </c>
      <c r="H213" s="148">
        <f t="shared" si="23"/>
        <v>45352.5</v>
      </c>
      <c r="I213" s="170" t="s">
        <v>1089</v>
      </c>
      <c r="J213" s="171" t="s">
        <v>1090</v>
      </c>
      <c r="K213" s="170" t="s">
        <v>1091</v>
      </c>
      <c r="L213" s="170" t="s">
        <v>1092</v>
      </c>
      <c r="M213" s="171" t="s">
        <v>725</v>
      </c>
      <c r="N213" s="171" t="s">
        <v>159</v>
      </c>
      <c r="O213" s="172" t="s">
        <v>715</v>
      </c>
      <c r="P213" s="172" t="s">
        <v>1093</v>
      </c>
    </row>
    <row r="214" spans="1:16" ht="12.75" customHeight="1">
      <c r="A214" s="148" t="str">
        <f t="shared" si="18"/>
        <v> JAAVSO 39;177 </v>
      </c>
      <c r="B214" s="2" t="str">
        <f t="shared" si="19"/>
        <v>I</v>
      </c>
      <c r="C214" s="148">
        <f t="shared" si="20"/>
        <v>55639.660300000003</v>
      </c>
      <c r="D214" t="str">
        <f t="shared" si="21"/>
        <v>vis</v>
      </c>
      <c r="E214">
        <f>VLOOKUP(C214,Active!C$21:E$961,3,FALSE)</f>
        <v>45431.339185967197</v>
      </c>
      <c r="F214" s="2" t="s">
        <v>159</v>
      </c>
      <c r="G214" t="str">
        <f t="shared" si="22"/>
        <v>55639.6603</v>
      </c>
      <c r="H214" s="148">
        <f t="shared" si="23"/>
        <v>45431</v>
      </c>
      <c r="I214" s="170" t="s">
        <v>1094</v>
      </c>
      <c r="J214" s="171" t="s">
        <v>1095</v>
      </c>
      <c r="K214" s="170" t="s">
        <v>1096</v>
      </c>
      <c r="L214" s="170" t="s">
        <v>1097</v>
      </c>
      <c r="M214" s="171" t="s">
        <v>725</v>
      </c>
      <c r="N214" s="171" t="s">
        <v>159</v>
      </c>
      <c r="O214" s="172" t="s">
        <v>1026</v>
      </c>
      <c r="P214" s="172" t="s">
        <v>1093</v>
      </c>
    </row>
    <row r="215" spans="1:16" ht="12.75" customHeight="1">
      <c r="A215" s="148" t="str">
        <f t="shared" si="18"/>
        <v>IBVS 5992 </v>
      </c>
      <c r="B215" s="2" t="str">
        <f t="shared" si="19"/>
        <v>II</v>
      </c>
      <c r="C215" s="148">
        <f t="shared" si="20"/>
        <v>55677.771500000003</v>
      </c>
      <c r="D215" t="str">
        <f t="shared" si="21"/>
        <v>vis</v>
      </c>
      <c r="E215">
        <f>VLOOKUP(C215,Active!C$21:E$961,3,FALSE)</f>
        <v>45538.834389684205</v>
      </c>
      <c r="F215" s="2" t="s">
        <v>159</v>
      </c>
      <c r="G215" t="str">
        <f t="shared" si="22"/>
        <v>55677.7715</v>
      </c>
      <c r="H215" s="148">
        <f t="shared" si="23"/>
        <v>45538.5</v>
      </c>
      <c r="I215" s="170" t="s">
        <v>1098</v>
      </c>
      <c r="J215" s="171" t="s">
        <v>1099</v>
      </c>
      <c r="K215" s="170" t="s">
        <v>1100</v>
      </c>
      <c r="L215" s="170" t="s">
        <v>1101</v>
      </c>
      <c r="M215" s="171" t="s">
        <v>725</v>
      </c>
      <c r="N215" s="171" t="s">
        <v>159</v>
      </c>
      <c r="O215" s="172" t="s">
        <v>466</v>
      </c>
      <c r="P215" s="173" t="s">
        <v>1088</v>
      </c>
    </row>
    <row r="216" spans="1:16" ht="12.75" customHeight="1">
      <c r="A216" s="148" t="str">
        <f t="shared" si="18"/>
        <v>BAVM 231 </v>
      </c>
      <c r="B216" s="2" t="str">
        <f t="shared" si="19"/>
        <v>I</v>
      </c>
      <c r="C216" s="148">
        <f t="shared" si="20"/>
        <v>55687.525300000001</v>
      </c>
      <c r="D216" t="str">
        <f t="shared" si="21"/>
        <v>vis</v>
      </c>
      <c r="E216">
        <f>VLOOKUP(C216,Active!C$21:E$961,3,FALSE)</f>
        <v>45566.345638818704</v>
      </c>
      <c r="F216" s="2" t="s">
        <v>159</v>
      </c>
      <c r="G216" t="str">
        <f t="shared" si="22"/>
        <v>55687.5253</v>
      </c>
      <c r="H216" s="148">
        <f t="shared" si="23"/>
        <v>45566</v>
      </c>
      <c r="I216" s="170" t="s">
        <v>1102</v>
      </c>
      <c r="J216" s="171" t="s">
        <v>1103</v>
      </c>
      <c r="K216" s="170" t="s">
        <v>1104</v>
      </c>
      <c r="L216" s="170" t="s">
        <v>1105</v>
      </c>
      <c r="M216" s="171" t="s">
        <v>725</v>
      </c>
      <c r="N216" s="171" t="s">
        <v>872</v>
      </c>
      <c r="O216" s="172" t="s">
        <v>1080</v>
      </c>
      <c r="P216" s="173" t="s">
        <v>1106</v>
      </c>
    </row>
    <row r="217" spans="1:16" ht="12.75" customHeight="1">
      <c r="A217" s="148" t="str">
        <f t="shared" si="18"/>
        <v>OEJV 0160 </v>
      </c>
      <c r="B217" s="2" t="str">
        <f t="shared" si="19"/>
        <v>I</v>
      </c>
      <c r="C217" s="148">
        <f t="shared" si="20"/>
        <v>55692.490709999998</v>
      </c>
      <c r="D217" t="str">
        <f t="shared" si="21"/>
        <v>vis</v>
      </c>
      <c r="E217">
        <f>VLOOKUP(C217,Active!C$21:E$961,3,FALSE)</f>
        <v>45580.350911795889</v>
      </c>
      <c r="F217" s="2" t="s">
        <v>159</v>
      </c>
      <c r="G217" t="str">
        <f t="shared" si="22"/>
        <v>55692.49071</v>
      </c>
      <c r="H217" s="148">
        <f t="shared" si="23"/>
        <v>45580</v>
      </c>
      <c r="I217" s="170" t="s">
        <v>1107</v>
      </c>
      <c r="J217" s="171" t="s">
        <v>1108</v>
      </c>
      <c r="K217" s="170" t="s">
        <v>1109</v>
      </c>
      <c r="L217" s="170" t="s">
        <v>1110</v>
      </c>
      <c r="M217" s="171" t="s">
        <v>725</v>
      </c>
      <c r="N217" s="171" t="s">
        <v>194</v>
      </c>
      <c r="O217" s="172" t="s">
        <v>1111</v>
      </c>
      <c r="P217" s="173" t="s">
        <v>1112</v>
      </c>
    </row>
    <row r="218" spans="1:16" ht="12.75" customHeight="1">
      <c r="A218" s="148" t="str">
        <f t="shared" si="18"/>
        <v> JAAVSO 40;975 </v>
      </c>
      <c r="B218" s="2" t="str">
        <f t="shared" si="19"/>
        <v>I</v>
      </c>
      <c r="C218" s="148">
        <f t="shared" si="20"/>
        <v>55717.663099999998</v>
      </c>
      <c r="D218" t="str">
        <f t="shared" si="21"/>
        <v>vis</v>
      </c>
      <c r="E218">
        <f>VLOOKUP(C218,Active!C$21:E$961,3,FALSE)</f>
        <v>45651.3513313863</v>
      </c>
      <c r="F218" s="2" t="s">
        <v>159</v>
      </c>
      <c r="G218" t="str">
        <f t="shared" si="22"/>
        <v>55717.6631</v>
      </c>
      <c r="H218" s="148">
        <f t="shared" si="23"/>
        <v>45651</v>
      </c>
      <c r="I218" s="170" t="s">
        <v>1113</v>
      </c>
      <c r="J218" s="171" t="s">
        <v>1114</v>
      </c>
      <c r="K218" s="170" t="s">
        <v>1115</v>
      </c>
      <c r="L218" s="170" t="s">
        <v>1116</v>
      </c>
      <c r="M218" s="171" t="s">
        <v>725</v>
      </c>
      <c r="N218" s="171" t="s">
        <v>159</v>
      </c>
      <c r="O218" s="172" t="s">
        <v>955</v>
      </c>
      <c r="P218" s="172" t="s">
        <v>1117</v>
      </c>
    </row>
    <row r="219" spans="1:16" ht="12.75" customHeight="1">
      <c r="A219" s="148" t="str">
        <f t="shared" si="18"/>
        <v>IBVS 6018 </v>
      </c>
      <c r="B219" s="2" t="str">
        <f t="shared" si="19"/>
        <v>II</v>
      </c>
      <c r="C219" s="148">
        <f t="shared" si="20"/>
        <v>55916.034299999999</v>
      </c>
      <c r="D219" t="str">
        <f t="shared" si="21"/>
        <v>vis</v>
      </c>
      <c r="E219">
        <f>VLOOKUP(C219,Active!C$21:E$961,3,FALSE)</f>
        <v>46210.870647377073</v>
      </c>
      <c r="F219" s="2" t="s">
        <v>159</v>
      </c>
      <c r="G219" t="str">
        <f t="shared" si="22"/>
        <v>55916.0343</v>
      </c>
      <c r="H219" s="148">
        <f t="shared" si="23"/>
        <v>46210.5</v>
      </c>
      <c r="I219" s="170" t="s">
        <v>1118</v>
      </c>
      <c r="J219" s="171" t="s">
        <v>1119</v>
      </c>
      <c r="K219" s="170" t="s">
        <v>1120</v>
      </c>
      <c r="L219" s="170" t="s">
        <v>1121</v>
      </c>
      <c r="M219" s="171" t="s">
        <v>725</v>
      </c>
      <c r="N219" s="171" t="s">
        <v>194</v>
      </c>
      <c r="O219" s="172" t="s">
        <v>883</v>
      </c>
      <c r="P219" s="173" t="s">
        <v>1122</v>
      </c>
    </row>
    <row r="220" spans="1:16" ht="12.75" customHeight="1">
      <c r="A220" s="148" t="str">
        <f t="shared" si="18"/>
        <v> JAAVSO 41;122 </v>
      </c>
      <c r="B220" s="2" t="str">
        <f t="shared" si="19"/>
        <v>I</v>
      </c>
      <c r="C220" s="148">
        <f t="shared" si="20"/>
        <v>55966.913</v>
      </c>
      <c r="D220" t="str">
        <f t="shared" si="21"/>
        <v>vis</v>
      </c>
      <c r="E220">
        <f>VLOOKUP(C220,Active!C$21:E$961,3,FALSE)</f>
        <v>46354.377443839971</v>
      </c>
      <c r="F220" s="2" t="s">
        <v>159</v>
      </c>
      <c r="G220" t="str">
        <f t="shared" si="22"/>
        <v>55966.9130</v>
      </c>
      <c r="H220" s="148">
        <f t="shared" si="23"/>
        <v>46354</v>
      </c>
      <c r="I220" s="170" t="s">
        <v>1123</v>
      </c>
      <c r="J220" s="171" t="s">
        <v>1124</v>
      </c>
      <c r="K220" s="170" t="s">
        <v>1125</v>
      </c>
      <c r="L220" s="170" t="s">
        <v>1126</v>
      </c>
      <c r="M220" s="171" t="s">
        <v>725</v>
      </c>
      <c r="N220" s="171" t="s">
        <v>159</v>
      </c>
      <c r="O220" s="172" t="s">
        <v>715</v>
      </c>
      <c r="P220" s="172" t="s">
        <v>155</v>
      </c>
    </row>
    <row r="221" spans="1:16" ht="12.75" customHeight="1">
      <c r="A221" s="148" t="str">
        <f t="shared" si="18"/>
        <v>IBVS 6029 </v>
      </c>
      <c r="B221" s="2" t="str">
        <f t="shared" si="19"/>
        <v>II</v>
      </c>
      <c r="C221" s="148">
        <f t="shared" si="20"/>
        <v>55968.865400000002</v>
      </c>
      <c r="D221" t="str">
        <f t="shared" si="21"/>
        <v>vis</v>
      </c>
      <c r="E221">
        <f>VLOOKUP(C221,Active!C$21:E$961,3,FALSE)</f>
        <v>46359.884319397221</v>
      </c>
      <c r="F221" s="2" t="s">
        <v>159</v>
      </c>
      <c r="G221" t="str">
        <f t="shared" si="22"/>
        <v>55968.8654</v>
      </c>
      <c r="H221" s="148">
        <f t="shared" si="23"/>
        <v>46359.5</v>
      </c>
      <c r="I221" s="170" t="s">
        <v>1127</v>
      </c>
      <c r="J221" s="171" t="s">
        <v>1128</v>
      </c>
      <c r="K221" s="170" t="s">
        <v>1129</v>
      </c>
      <c r="L221" s="170" t="s">
        <v>1130</v>
      </c>
      <c r="M221" s="171" t="s">
        <v>725</v>
      </c>
      <c r="N221" s="171" t="s">
        <v>159</v>
      </c>
      <c r="O221" s="172" t="s">
        <v>466</v>
      </c>
      <c r="P221" s="173" t="s">
        <v>1131</v>
      </c>
    </row>
    <row r="222" spans="1:16" ht="12.75" customHeight="1">
      <c r="A222" s="148" t="str">
        <f t="shared" si="18"/>
        <v> JAAVSO 41;122 </v>
      </c>
      <c r="B222" s="2" t="str">
        <f t="shared" si="19"/>
        <v>II</v>
      </c>
      <c r="C222" s="148">
        <f t="shared" si="20"/>
        <v>55998.644999999997</v>
      </c>
      <c r="D222" t="str">
        <f t="shared" si="21"/>
        <v>vis</v>
      </c>
      <c r="E222">
        <f>VLOOKUP(C222,Active!C$21:E$961,3,FALSE)</f>
        <v>46443.879684765154</v>
      </c>
      <c r="F222" s="2" t="s">
        <v>159</v>
      </c>
      <c r="G222" t="str">
        <f t="shared" si="22"/>
        <v>55998.6450</v>
      </c>
      <c r="H222" s="148">
        <f t="shared" si="23"/>
        <v>46443.5</v>
      </c>
      <c r="I222" s="170" t="s">
        <v>1132</v>
      </c>
      <c r="J222" s="171" t="s">
        <v>1133</v>
      </c>
      <c r="K222" s="170" t="s">
        <v>1134</v>
      </c>
      <c r="L222" s="170" t="s">
        <v>1135</v>
      </c>
      <c r="M222" s="171" t="s">
        <v>725</v>
      </c>
      <c r="N222" s="171" t="s">
        <v>159</v>
      </c>
      <c r="O222" s="172" t="s">
        <v>1026</v>
      </c>
      <c r="P222" s="172" t="s">
        <v>155</v>
      </c>
    </row>
    <row r="223" spans="1:16" ht="12.75" customHeight="1">
      <c r="A223" s="148" t="str">
        <f t="shared" si="18"/>
        <v>OEJV 0160 </v>
      </c>
      <c r="B223" s="2" t="str">
        <f t="shared" si="19"/>
        <v>II</v>
      </c>
      <c r="C223" s="148">
        <f t="shared" si="20"/>
        <v>56007.508889999997</v>
      </c>
      <c r="D223" t="str">
        <f t="shared" si="21"/>
        <v>vis</v>
      </c>
      <c r="E223">
        <f>VLOOKUP(C223,Active!C$21:E$961,3,FALSE)</f>
        <v>46468.880882871621</v>
      </c>
      <c r="F223" s="2" t="s">
        <v>159</v>
      </c>
      <c r="G223" t="str">
        <f t="shared" si="22"/>
        <v>56007.50889</v>
      </c>
      <c r="H223" s="148">
        <f t="shared" si="23"/>
        <v>46468.5</v>
      </c>
      <c r="I223" s="170" t="s">
        <v>1136</v>
      </c>
      <c r="J223" s="171" t="s">
        <v>1137</v>
      </c>
      <c r="K223" s="170" t="s">
        <v>1138</v>
      </c>
      <c r="L223" s="170" t="s">
        <v>1139</v>
      </c>
      <c r="M223" s="171" t="s">
        <v>725</v>
      </c>
      <c r="N223" s="171" t="s">
        <v>61</v>
      </c>
      <c r="O223" s="172" t="s">
        <v>1140</v>
      </c>
      <c r="P223" s="173" t="s">
        <v>1112</v>
      </c>
    </row>
    <row r="224" spans="1:16" ht="12.75" customHeight="1">
      <c r="A224" s="148" t="str">
        <f t="shared" si="18"/>
        <v>OEJV 0160 </v>
      </c>
      <c r="B224" s="2" t="str">
        <f t="shared" si="19"/>
        <v>II</v>
      </c>
      <c r="C224" s="148">
        <f t="shared" si="20"/>
        <v>56007.509389999999</v>
      </c>
      <c r="D224" t="str">
        <f t="shared" si="21"/>
        <v>vis</v>
      </c>
      <c r="E224">
        <f>VLOOKUP(C224,Active!C$21:E$961,3,FALSE)</f>
        <v>46468.882293155264</v>
      </c>
      <c r="F224" s="2" t="s">
        <v>159</v>
      </c>
      <c r="G224" t="str">
        <f t="shared" si="22"/>
        <v>56007.50939</v>
      </c>
      <c r="H224" s="148">
        <f t="shared" si="23"/>
        <v>46468.5</v>
      </c>
      <c r="I224" s="170" t="s">
        <v>1141</v>
      </c>
      <c r="J224" s="171" t="s">
        <v>1142</v>
      </c>
      <c r="K224" s="170" t="s">
        <v>1138</v>
      </c>
      <c r="L224" s="170" t="s">
        <v>1143</v>
      </c>
      <c r="M224" s="171" t="s">
        <v>725</v>
      </c>
      <c r="N224" s="171" t="s">
        <v>232</v>
      </c>
      <c r="O224" s="172" t="s">
        <v>1140</v>
      </c>
      <c r="P224" s="173" t="s">
        <v>1112</v>
      </c>
    </row>
    <row r="225" spans="1:16" ht="12.75" customHeight="1">
      <c r="A225" s="148" t="str">
        <f t="shared" si="18"/>
        <v>OEJV 0160 </v>
      </c>
      <c r="B225" s="2" t="str">
        <f t="shared" si="19"/>
        <v>II</v>
      </c>
      <c r="C225" s="148">
        <f t="shared" si="20"/>
        <v>56007.509489999997</v>
      </c>
      <c r="D225" t="str">
        <f t="shared" si="21"/>
        <v>vis</v>
      </c>
      <c r="E225">
        <f>VLOOKUP(C225,Active!C$21:E$961,3,FALSE)</f>
        <v>46468.882575211988</v>
      </c>
      <c r="F225" s="2" t="s">
        <v>159</v>
      </c>
      <c r="G225" t="str">
        <f t="shared" si="22"/>
        <v>56007.50949</v>
      </c>
      <c r="H225" s="148">
        <f t="shared" si="23"/>
        <v>46468.5</v>
      </c>
      <c r="I225" s="170" t="s">
        <v>1144</v>
      </c>
      <c r="J225" s="171" t="s">
        <v>1142</v>
      </c>
      <c r="K225" s="170" t="s">
        <v>1138</v>
      </c>
      <c r="L225" s="170" t="s">
        <v>1145</v>
      </c>
      <c r="M225" s="171" t="s">
        <v>725</v>
      </c>
      <c r="N225" s="171" t="s">
        <v>159</v>
      </c>
      <c r="O225" s="172" t="s">
        <v>1140</v>
      </c>
      <c r="P225" s="173" t="s">
        <v>1112</v>
      </c>
    </row>
    <row r="226" spans="1:16" ht="12.75" customHeight="1">
      <c r="A226" s="148" t="str">
        <f t="shared" si="18"/>
        <v>IBVS 6029 </v>
      </c>
      <c r="B226" s="2" t="str">
        <f t="shared" si="19"/>
        <v>I</v>
      </c>
      <c r="C226" s="148">
        <f t="shared" si="20"/>
        <v>56046.688000000002</v>
      </c>
      <c r="D226" t="str">
        <f t="shared" si="21"/>
        <v>vis</v>
      </c>
      <c r="E226">
        <f>VLOOKUP(C226,Active!C$21:E$961,3,FALSE)</f>
        <v>46579.388198592496</v>
      </c>
      <c r="F226" s="2" t="s">
        <v>159</v>
      </c>
      <c r="G226" t="str">
        <f t="shared" si="22"/>
        <v>56046.6880</v>
      </c>
      <c r="H226" s="148">
        <f t="shared" si="23"/>
        <v>46579</v>
      </c>
      <c r="I226" s="170" t="s">
        <v>1146</v>
      </c>
      <c r="J226" s="171" t="s">
        <v>1147</v>
      </c>
      <c r="K226" s="170" t="s">
        <v>1148</v>
      </c>
      <c r="L226" s="170" t="s">
        <v>1149</v>
      </c>
      <c r="M226" s="171" t="s">
        <v>725</v>
      </c>
      <c r="N226" s="171" t="s">
        <v>159</v>
      </c>
      <c r="O226" s="172" t="s">
        <v>466</v>
      </c>
      <c r="P226" s="173" t="s">
        <v>1131</v>
      </c>
    </row>
    <row r="227" spans="1:16" ht="12.75" customHeight="1">
      <c r="A227" s="148" t="str">
        <f t="shared" si="18"/>
        <v>BAVM 234 </v>
      </c>
      <c r="B227" s="2" t="str">
        <f t="shared" si="19"/>
        <v>I</v>
      </c>
      <c r="C227" s="148">
        <f t="shared" si="20"/>
        <v>56354.4398</v>
      </c>
      <c r="D227" t="str">
        <f t="shared" si="21"/>
        <v>vis</v>
      </c>
      <c r="E227">
        <f>VLOOKUP(C227,Active!C$21:E$961,3,FALSE)</f>
        <v>47447.422855997043</v>
      </c>
      <c r="F227" s="2" t="s">
        <v>159</v>
      </c>
      <c r="G227" t="str">
        <f t="shared" si="22"/>
        <v>56354.4398</v>
      </c>
      <c r="H227" s="148">
        <f t="shared" si="23"/>
        <v>47447</v>
      </c>
      <c r="I227" s="170" t="s">
        <v>1150</v>
      </c>
      <c r="J227" s="171" t="s">
        <v>1151</v>
      </c>
      <c r="K227" s="170" t="s">
        <v>1152</v>
      </c>
      <c r="L227" s="170" t="s">
        <v>1153</v>
      </c>
      <c r="M227" s="171" t="s">
        <v>725</v>
      </c>
      <c r="N227" s="171" t="s">
        <v>781</v>
      </c>
      <c r="O227" s="172" t="s">
        <v>938</v>
      </c>
      <c r="P227" s="173" t="s">
        <v>1154</v>
      </c>
    </row>
    <row r="228" spans="1:16" ht="12.75" customHeight="1">
      <c r="A228" s="148" t="str">
        <f t="shared" si="18"/>
        <v> JAAVSO 41;328 </v>
      </c>
      <c r="B228" s="2" t="str">
        <f t="shared" si="19"/>
        <v>I</v>
      </c>
      <c r="C228" s="148">
        <f t="shared" si="20"/>
        <v>56358.695</v>
      </c>
      <c r="D228" t="str">
        <f t="shared" si="21"/>
        <v>vis</v>
      </c>
      <c r="E228">
        <f>VLOOKUP(C228,Active!C$21:E$961,3,FALSE)</f>
        <v>47459.424933886396</v>
      </c>
      <c r="F228" s="2" t="s">
        <v>159</v>
      </c>
      <c r="G228" t="str">
        <f t="shared" si="22"/>
        <v>56358.6950</v>
      </c>
      <c r="H228" s="148">
        <f t="shared" si="23"/>
        <v>47459</v>
      </c>
      <c r="I228" s="170" t="s">
        <v>1155</v>
      </c>
      <c r="J228" s="171" t="s">
        <v>1156</v>
      </c>
      <c r="K228" s="170" t="s">
        <v>1157</v>
      </c>
      <c r="L228" s="170" t="s">
        <v>1158</v>
      </c>
      <c r="M228" s="171" t="s">
        <v>725</v>
      </c>
      <c r="N228" s="171" t="s">
        <v>159</v>
      </c>
      <c r="O228" s="172" t="s">
        <v>1026</v>
      </c>
      <c r="P228" s="172" t="s">
        <v>906</v>
      </c>
    </row>
    <row r="229" spans="1:16" ht="12.75" customHeight="1">
      <c r="A229" s="148" t="str">
        <f t="shared" si="18"/>
        <v> JAAVSO 41;328 </v>
      </c>
      <c r="B229" s="2" t="str">
        <f t="shared" si="19"/>
        <v>I</v>
      </c>
      <c r="C229" s="148">
        <f t="shared" si="20"/>
        <v>56463.642399999997</v>
      </c>
      <c r="D229" t="str">
        <f t="shared" si="21"/>
        <v>vis</v>
      </c>
      <c r="E229">
        <f>VLOOKUP(C229,Active!C$21:E$961,3,FALSE)</f>
        <v>47755.43613643499</v>
      </c>
      <c r="F229" s="2" t="s">
        <v>159</v>
      </c>
      <c r="G229" t="str">
        <f t="shared" si="22"/>
        <v>56463.6424</v>
      </c>
      <c r="H229" s="148">
        <f t="shared" si="23"/>
        <v>47755</v>
      </c>
      <c r="I229" s="170" t="s">
        <v>1159</v>
      </c>
      <c r="J229" s="171" t="s">
        <v>1160</v>
      </c>
      <c r="K229" s="170" t="s">
        <v>1161</v>
      </c>
      <c r="L229" s="170" t="s">
        <v>1162</v>
      </c>
      <c r="M229" s="171" t="s">
        <v>725</v>
      </c>
      <c r="N229" s="171" t="s">
        <v>159</v>
      </c>
      <c r="O229" s="172" t="s">
        <v>955</v>
      </c>
      <c r="P229" s="172" t="s">
        <v>906</v>
      </c>
    </row>
    <row r="230" spans="1:16" ht="12.75" customHeight="1">
      <c r="A230" s="148" t="str">
        <f t="shared" si="18"/>
        <v> JAAVSO 42;426 </v>
      </c>
      <c r="B230" s="2" t="str">
        <f t="shared" si="19"/>
        <v>II</v>
      </c>
      <c r="C230" s="148">
        <f t="shared" si="20"/>
        <v>56766.6086</v>
      </c>
      <c r="D230" t="str">
        <f t="shared" si="21"/>
        <v>vis</v>
      </c>
      <c r="E230">
        <f>VLOOKUP(C230,Active!C$21:E$961,3,FALSE)</f>
        <v>48609.972687064947</v>
      </c>
      <c r="F230" s="2" t="s">
        <v>159</v>
      </c>
      <c r="G230" t="str">
        <f t="shared" si="22"/>
        <v>56766.6086</v>
      </c>
      <c r="H230" s="148">
        <f t="shared" si="23"/>
        <v>48609.5</v>
      </c>
      <c r="I230" s="170" t="s">
        <v>1163</v>
      </c>
      <c r="J230" s="171" t="s">
        <v>1164</v>
      </c>
      <c r="K230" s="170" t="s">
        <v>1165</v>
      </c>
      <c r="L230" s="170" t="s">
        <v>1166</v>
      </c>
      <c r="M230" s="171" t="s">
        <v>725</v>
      </c>
      <c r="N230" s="171" t="s">
        <v>159</v>
      </c>
      <c r="O230" s="172" t="s">
        <v>715</v>
      </c>
      <c r="P230" s="172" t="s">
        <v>1167</v>
      </c>
    </row>
    <row r="231" spans="1:16" ht="12.75" customHeight="1">
      <c r="A231" s="148" t="str">
        <f t="shared" si="18"/>
        <v> PZ 4.196 </v>
      </c>
      <c r="B231" s="2" t="str">
        <f t="shared" si="19"/>
        <v>II</v>
      </c>
      <c r="C231" s="148">
        <f t="shared" si="20"/>
        <v>26093.284</v>
      </c>
      <c r="D231" t="str">
        <f t="shared" si="21"/>
        <v>vis</v>
      </c>
      <c r="E231">
        <f>VLOOKUP(C231,Active!C$21:E$961,3,FALSE)</f>
        <v>-37906.203044870643</v>
      </c>
      <c r="F231" s="2" t="s">
        <v>159</v>
      </c>
      <c r="G231" t="str">
        <f t="shared" si="22"/>
        <v>26093.284</v>
      </c>
      <c r="H231" s="148">
        <f t="shared" si="23"/>
        <v>-7578.5</v>
      </c>
      <c r="I231" s="170" t="s">
        <v>1168</v>
      </c>
      <c r="J231" s="171" t="s">
        <v>1169</v>
      </c>
      <c r="K231" s="170">
        <v>-7578.5</v>
      </c>
      <c r="L231" s="170" t="s">
        <v>1170</v>
      </c>
      <c r="M231" s="171" t="s">
        <v>399</v>
      </c>
      <c r="N231" s="171"/>
      <c r="O231" s="172" t="s">
        <v>1171</v>
      </c>
      <c r="P231" s="172" t="s">
        <v>52</v>
      </c>
    </row>
    <row r="232" spans="1:16" ht="12.75" customHeight="1">
      <c r="A232" s="148" t="str">
        <f t="shared" si="18"/>
        <v> PZ 4.196 </v>
      </c>
      <c r="B232" s="2" t="str">
        <f t="shared" si="19"/>
        <v>II</v>
      </c>
      <c r="C232" s="148">
        <f t="shared" si="20"/>
        <v>26423.360000000001</v>
      </c>
      <c r="D232" t="str">
        <f t="shared" si="21"/>
        <v>vis</v>
      </c>
      <c r="E232">
        <f>VLOOKUP(C232,Active!C$21:E$961,3,FALSE)</f>
        <v>-36975.201479396565</v>
      </c>
      <c r="F232" s="2" t="s">
        <v>159</v>
      </c>
      <c r="G232" t="str">
        <f t="shared" si="22"/>
        <v>26423.360</v>
      </c>
      <c r="H232" s="148">
        <f t="shared" si="23"/>
        <v>-6647.5</v>
      </c>
      <c r="I232" s="170" t="s">
        <v>1172</v>
      </c>
      <c r="J232" s="171" t="s">
        <v>1173</v>
      </c>
      <c r="K232" s="170">
        <v>-6647.5</v>
      </c>
      <c r="L232" s="170" t="s">
        <v>1174</v>
      </c>
      <c r="M232" s="171" t="s">
        <v>399</v>
      </c>
      <c r="N232" s="171"/>
      <c r="O232" s="172" t="s">
        <v>1171</v>
      </c>
      <c r="P232" s="172" t="s">
        <v>52</v>
      </c>
    </row>
    <row r="233" spans="1:16" ht="12.75" customHeight="1">
      <c r="A233" s="148" t="str">
        <f t="shared" si="18"/>
        <v> PZ 4.196 </v>
      </c>
      <c r="B233" s="2" t="str">
        <f t="shared" si="19"/>
        <v>II</v>
      </c>
      <c r="C233" s="148">
        <f t="shared" si="20"/>
        <v>26450.312999999998</v>
      </c>
      <c r="D233" t="str">
        <f t="shared" si="21"/>
        <v>vis</v>
      </c>
      <c r="E233">
        <f>VLOOKUP(C233,Active!C$21:E$961,3,FALSE)</f>
        <v>-36899.178729501931</v>
      </c>
      <c r="F233" s="2" t="s">
        <v>159</v>
      </c>
      <c r="G233" t="str">
        <f t="shared" si="22"/>
        <v>26450.313</v>
      </c>
      <c r="H233" s="148">
        <f t="shared" si="23"/>
        <v>-6571.5</v>
      </c>
      <c r="I233" s="170" t="s">
        <v>1175</v>
      </c>
      <c r="J233" s="171" t="s">
        <v>1176</v>
      </c>
      <c r="K233" s="170">
        <v>-6571.5</v>
      </c>
      <c r="L233" s="170" t="s">
        <v>1177</v>
      </c>
      <c r="M233" s="171" t="s">
        <v>399</v>
      </c>
      <c r="N233" s="171"/>
      <c r="O233" s="172" t="s">
        <v>1171</v>
      </c>
      <c r="P233" s="172" t="s">
        <v>52</v>
      </c>
    </row>
    <row r="234" spans="1:16" ht="12.75" customHeight="1">
      <c r="A234" s="148" t="str">
        <f t="shared" si="18"/>
        <v> PZ 4.196 </v>
      </c>
      <c r="B234" s="2" t="str">
        <f t="shared" si="19"/>
        <v>II</v>
      </c>
      <c r="C234" s="148">
        <f t="shared" si="20"/>
        <v>26455.274000000001</v>
      </c>
      <c r="D234" t="str">
        <f t="shared" si="21"/>
        <v>vis</v>
      </c>
      <c r="E234">
        <f>VLOOKUP(C234,Active!C$21:E$961,3,FALSE)</f>
        <v>-36885.185895226437</v>
      </c>
      <c r="F234" s="2" t="s">
        <v>159</v>
      </c>
      <c r="G234" t="str">
        <f t="shared" si="22"/>
        <v>26455.274</v>
      </c>
      <c r="H234" s="148">
        <f t="shared" si="23"/>
        <v>-6557.5</v>
      </c>
      <c r="I234" s="170" t="s">
        <v>1178</v>
      </c>
      <c r="J234" s="171" t="s">
        <v>1179</v>
      </c>
      <c r="K234" s="170">
        <v>-6557.5</v>
      </c>
      <c r="L234" s="170" t="s">
        <v>1180</v>
      </c>
      <c r="M234" s="171" t="s">
        <v>399</v>
      </c>
      <c r="N234" s="171"/>
      <c r="O234" s="172" t="s">
        <v>1171</v>
      </c>
      <c r="P234" s="172" t="s">
        <v>52</v>
      </c>
    </row>
    <row r="235" spans="1:16" ht="12.75" customHeight="1">
      <c r="A235" s="148" t="str">
        <f t="shared" si="18"/>
        <v> AN 288.72 </v>
      </c>
      <c r="B235" s="2" t="str">
        <f t="shared" si="19"/>
        <v>II</v>
      </c>
      <c r="C235" s="148">
        <f t="shared" si="20"/>
        <v>38112.391000000003</v>
      </c>
      <c r="D235" t="str">
        <f t="shared" si="21"/>
        <v>vis</v>
      </c>
      <c r="E235">
        <f>VLOOKUP(C235,Active!C$21:E$961,3,FALSE)</f>
        <v>-4005.5031072793481</v>
      </c>
      <c r="F235" s="2" t="s">
        <v>159</v>
      </c>
      <c r="G235" t="str">
        <f t="shared" si="22"/>
        <v>38112.391</v>
      </c>
      <c r="H235" s="148">
        <f t="shared" si="23"/>
        <v>-4005.5</v>
      </c>
      <c r="I235" s="170" t="s">
        <v>1181</v>
      </c>
      <c r="J235" s="171" t="s">
        <v>1182</v>
      </c>
      <c r="K235" s="170">
        <v>-4005.5</v>
      </c>
      <c r="L235" s="170" t="s">
        <v>1183</v>
      </c>
      <c r="M235" s="171" t="s">
        <v>465</v>
      </c>
      <c r="N235" s="171"/>
      <c r="O235" s="172" t="s">
        <v>1184</v>
      </c>
      <c r="P235" s="172" t="s">
        <v>57</v>
      </c>
    </row>
    <row r="236" spans="1:16" ht="12.75" customHeight="1">
      <c r="A236" s="148" t="str">
        <f t="shared" si="18"/>
        <v> AN 288.72 </v>
      </c>
      <c r="B236" s="2" t="str">
        <f t="shared" si="19"/>
        <v>II</v>
      </c>
      <c r="C236" s="148">
        <f t="shared" si="20"/>
        <v>38112.391000000003</v>
      </c>
      <c r="D236" t="str">
        <f t="shared" si="21"/>
        <v>vis</v>
      </c>
      <c r="E236">
        <f>VLOOKUP(C236,Active!C$21:E$961,3,FALSE)</f>
        <v>-4005.5031072793481</v>
      </c>
      <c r="F236" s="2" t="s">
        <v>159</v>
      </c>
      <c r="G236" t="str">
        <f t="shared" si="22"/>
        <v>38112.391</v>
      </c>
      <c r="H236" s="148">
        <f t="shared" si="23"/>
        <v>-4005.5</v>
      </c>
      <c r="I236" s="170" t="s">
        <v>1181</v>
      </c>
      <c r="J236" s="171" t="s">
        <v>1182</v>
      </c>
      <c r="K236" s="170">
        <v>-4005.5</v>
      </c>
      <c r="L236" s="170" t="s">
        <v>1183</v>
      </c>
      <c r="M236" s="171" t="s">
        <v>465</v>
      </c>
      <c r="N236" s="171"/>
      <c r="O236" s="172" t="s">
        <v>1185</v>
      </c>
      <c r="P236" s="172" t="s">
        <v>57</v>
      </c>
    </row>
    <row r="237" spans="1:16" ht="12.75" customHeight="1">
      <c r="A237" s="148" t="str">
        <f t="shared" si="18"/>
        <v> AN 288.72 </v>
      </c>
      <c r="B237" s="2" t="str">
        <f t="shared" si="19"/>
        <v>II</v>
      </c>
      <c r="C237" s="148">
        <f t="shared" si="20"/>
        <v>38112.392999999996</v>
      </c>
      <c r="D237" t="str">
        <f t="shared" si="21"/>
        <v>vis</v>
      </c>
      <c r="E237">
        <f>VLOOKUP(C237,Active!C$21:E$961,3,FALSE)</f>
        <v>-4005.4974661448077</v>
      </c>
      <c r="F237" s="2" t="s">
        <v>159</v>
      </c>
      <c r="G237" t="str">
        <f t="shared" si="22"/>
        <v>38112.393</v>
      </c>
      <c r="H237" s="148">
        <f t="shared" si="23"/>
        <v>-4005.5</v>
      </c>
      <c r="I237" s="170" t="s">
        <v>1186</v>
      </c>
      <c r="J237" s="171" t="s">
        <v>1187</v>
      </c>
      <c r="K237" s="170">
        <v>-4005.5</v>
      </c>
      <c r="L237" s="170" t="s">
        <v>592</v>
      </c>
      <c r="M237" s="171" t="s">
        <v>465</v>
      </c>
      <c r="N237" s="171"/>
      <c r="O237" s="172" t="s">
        <v>1188</v>
      </c>
      <c r="P237" s="172" t="s">
        <v>57</v>
      </c>
    </row>
    <row r="238" spans="1:16" ht="12.75" customHeight="1">
      <c r="A238" s="148" t="str">
        <f t="shared" si="18"/>
        <v> AOEB 7 </v>
      </c>
      <c r="B238" s="2" t="str">
        <f t="shared" si="19"/>
        <v>II</v>
      </c>
      <c r="C238" s="148">
        <f t="shared" si="20"/>
        <v>51370.696000000004</v>
      </c>
      <c r="D238" t="str">
        <f t="shared" si="21"/>
        <v>vis</v>
      </c>
      <c r="E238">
        <f>VLOOKUP(C238,Active!C$21:E$961,3,FALSE)</f>
        <v>33390.438162406179</v>
      </c>
      <c r="F238" s="2" t="s">
        <v>159</v>
      </c>
      <c r="G238" t="str">
        <f t="shared" si="22"/>
        <v>51370.696</v>
      </c>
      <c r="H238" s="148">
        <f t="shared" si="23"/>
        <v>33390.5</v>
      </c>
      <c r="I238" s="170" t="s">
        <v>1189</v>
      </c>
      <c r="J238" s="171" t="s">
        <v>1190</v>
      </c>
      <c r="K238" s="170">
        <v>33390.5</v>
      </c>
      <c r="L238" s="170" t="s">
        <v>1191</v>
      </c>
      <c r="M238" s="171" t="s">
        <v>465</v>
      </c>
      <c r="N238" s="171"/>
      <c r="O238" s="172" t="s">
        <v>715</v>
      </c>
      <c r="P238" s="172" t="s">
        <v>111</v>
      </c>
    </row>
    <row r="239" spans="1:16" ht="12.75" customHeight="1">
      <c r="A239" s="148" t="str">
        <f t="shared" si="18"/>
        <v> AOEB 7 </v>
      </c>
      <c r="B239" s="2" t="str">
        <f t="shared" si="19"/>
        <v>I</v>
      </c>
      <c r="C239" s="148">
        <f t="shared" si="20"/>
        <v>51488.925999999999</v>
      </c>
      <c r="D239" t="str">
        <f t="shared" si="21"/>
        <v>vis</v>
      </c>
      <c r="E239">
        <f>VLOOKUP(C239,Active!C$21:E$961,3,FALSE)</f>
        <v>33723.913831906524</v>
      </c>
      <c r="F239" s="2" t="s">
        <v>159</v>
      </c>
      <c r="G239" t="str">
        <f t="shared" si="22"/>
        <v>51488.926</v>
      </c>
      <c r="H239" s="148">
        <f t="shared" si="23"/>
        <v>33724</v>
      </c>
      <c r="I239" s="170" t="s">
        <v>1192</v>
      </c>
      <c r="J239" s="171" t="s">
        <v>1193</v>
      </c>
      <c r="K239" s="170">
        <v>33724</v>
      </c>
      <c r="L239" s="170" t="s">
        <v>1194</v>
      </c>
      <c r="M239" s="171" t="s">
        <v>465</v>
      </c>
      <c r="N239" s="171"/>
      <c r="O239" s="172" t="s">
        <v>715</v>
      </c>
      <c r="P239" s="172" t="s">
        <v>111</v>
      </c>
    </row>
    <row r="240" spans="1:16" ht="12.75" customHeight="1">
      <c r="A240" s="148" t="str">
        <f t="shared" si="18"/>
        <v> AOEB 7 </v>
      </c>
      <c r="B240" s="2" t="str">
        <f t="shared" si="19"/>
        <v>II</v>
      </c>
      <c r="C240" s="148">
        <f t="shared" si="20"/>
        <v>51615.683499999999</v>
      </c>
      <c r="D240" t="str">
        <f t="shared" si="21"/>
        <v>vis</v>
      </c>
      <c r="E240">
        <f>VLOOKUP(C240,Active!C$21:E$961,3,FALSE)</f>
        <v>34081.441888886067</v>
      </c>
      <c r="F240" s="2" t="s">
        <v>159</v>
      </c>
      <c r="G240" t="str">
        <f t="shared" si="22"/>
        <v>51615.6835</v>
      </c>
      <c r="H240" s="148">
        <f t="shared" si="23"/>
        <v>34081.5</v>
      </c>
      <c r="I240" s="170" t="s">
        <v>1195</v>
      </c>
      <c r="J240" s="171" t="s">
        <v>1196</v>
      </c>
      <c r="K240" s="170">
        <v>34081.5</v>
      </c>
      <c r="L240" s="170" t="s">
        <v>1197</v>
      </c>
      <c r="M240" s="171" t="s">
        <v>725</v>
      </c>
      <c r="N240" s="171" t="s">
        <v>954</v>
      </c>
      <c r="O240" s="172" t="s">
        <v>726</v>
      </c>
      <c r="P240" s="172" t="s">
        <v>111</v>
      </c>
    </row>
    <row r="241" spans="1:16" ht="12.75" customHeight="1">
      <c r="A241" s="148" t="str">
        <f t="shared" si="18"/>
        <v> AOEB 7 </v>
      </c>
      <c r="B241" s="2" t="str">
        <f t="shared" si="19"/>
        <v>I</v>
      </c>
      <c r="C241" s="148">
        <f t="shared" si="20"/>
        <v>51629.696000000004</v>
      </c>
      <c r="D241" t="str">
        <f t="shared" si="21"/>
        <v>vis</v>
      </c>
      <c r="E241">
        <f>VLOOKUP(C241,Active!C$21:E$961,3,FALSE)</f>
        <v>34120.965087895413</v>
      </c>
      <c r="F241" s="2" t="s">
        <v>159</v>
      </c>
      <c r="G241" t="str">
        <f t="shared" si="22"/>
        <v>51629.696</v>
      </c>
      <c r="H241" s="148">
        <f t="shared" si="23"/>
        <v>34121</v>
      </c>
      <c r="I241" s="170" t="s">
        <v>1198</v>
      </c>
      <c r="J241" s="171" t="s">
        <v>1199</v>
      </c>
      <c r="K241" s="170">
        <v>34121</v>
      </c>
      <c r="L241" s="170" t="s">
        <v>1200</v>
      </c>
      <c r="M241" s="171" t="s">
        <v>465</v>
      </c>
      <c r="N241" s="171"/>
      <c r="O241" s="172" t="s">
        <v>715</v>
      </c>
      <c r="P241" s="172" t="s">
        <v>111</v>
      </c>
    </row>
    <row r="242" spans="1:16" ht="12.75" customHeight="1">
      <c r="A242" s="148" t="str">
        <f t="shared" si="18"/>
        <v> AOEB 7 </v>
      </c>
      <c r="B242" s="2" t="str">
        <f t="shared" si="19"/>
        <v>I</v>
      </c>
      <c r="C242" s="148">
        <f t="shared" si="20"/>
        <v>51690.671699999999</v>
      </c>
      <c r="D242" t="str">
        <f t="shared" si="21"/>
        <v>vis</v>
      </c>
      <c r="E242">
        <f>VLOOKUP(C242,Active!C$21:E$961,3,FALSE)</f>
        <v>34292.951152183254</v>
      </c>
      <c r="F242" s="2" t="s">
        <v>159</v>
      </c>
      <c r="G242" t="str">
        <f t="shared" si="22"/>
        <v>51690.6717</v>
      </c>
      <c r="H242" s="148">
        <f t="shared" si="23"/>
        <v>34293</v>
      </c>
      <c r="I242" s="170" t="s">
        <v>1201</v>
      </c>
      <c r="J242" s="171" t="s">
        <v>1202</v>
      </c>
      <c r="K242" s="170">
        <v>34293</v>
      </c>
      <c r="L242" s="170" t="s">
        <v>1203</v>
      </c>
      <c r="M242" s="171" t="s">
        <v>725</v>
      </c>
      <c r="N242" s="171" t="s">
        <v>954</v>
      </c>
      <c r="O242" s="172" t="s">
        <v>715</v>
      </c>
      <c r="P242" s="172" t="s">
        <v>111</v>
      </c>
    </row>
    <row r="243" spans="1:16" ht="12.75" customHeight="1">
      <c r="A243" s="148" t="str">
        <f t="shared" si="18"/>
        <v> AOEB 7 </v>
      </c>
      <c r="B243" s="2" t="str">
        <f t="shared" si="19"/>
        <v>II</v>
      </c>
      <c r="C243" s="148">
        <f t="shared" si="20"/>
        <v>51699.711000000003</v>
      </c>
      <c r="D243" t="str">
        <f t="shared" si="21"/>
        <v>vis</v>
      </c>
      <c r="E243">
        <f>VLOOKUP(C243,Active!C$21:E$961,3,FALSE)</f>
        <v>34318.447105996296</v>
      </c>
      <c r="F243" s="2" t="s">
        <v>159</v>
      </c>
      <c r="G243" t="str">
        <f t="shared" si="22"/>
        <v>51699.711</v>
      </c>
      <c r="H243" s="148">
        <f t="shared" si="23"/>
        <v>34318.5</v>
      </c>
      <c r="I243" s="170" t="s">
        <v>1204</v>
      </c>
      <c r="J243" s="171" t="s">
        <v>1205</v>
      </c>
      <c r="K243" s="170">
        <v>34318.5</v>
      </c>
      <c r="L243" s="170" t="s">
        <v>1206</v>
      </c>
      <c r="M243" s="171" t="s">
        <v>465</v>
      </c>
      <c r="N243" s="171"/>
      <c r="O243" s="172" t="s">
        <v>1207</v>
      </c>
      <c r="P243" s="172" t="s">
        <v>111</v>
      </c>
    </row>
    <row r="244" spans="1:16" ht="12.75" customHeight="1">
      <c r="A244" s="148" t="str">
        <f t="shared" si="18"/>
        <v> AOEB 7 </v>
      </c>
      <c r="B244" s="2" t="str">
        <f t="shared" si="19"/>
        <v>I</v>
      </c>
      <c r="C244" s="148">
        <f t="shared" si="20"/>
        <v>51996.646999999997</v>
      </c>
      <c r="D244" t="str">
        <f t="shared" si="21"/>
        <v>vis</v>
      </c>
      <c r="E244">
        <f>VLOOKUP(C244,Active!C$21:E$961,3,FALSE)</f>
        <v>35155.97507181509</v>
      </c>
      <c r="F244" s="2" t="s">
        <v>159</v>
      </c>
      <c r="G244" t="str">
        <f t="shared" si="22"/>
        <v>51996.647</v>
      </c>
      <c r="H244" s="148">
        <f t="shared" si="23"/>
        <v>35156</v>
      </c>
      <c r="I244" s="170" t="s">
        <v>1208</v>
      </c>
      <c r="J244" s="171" t="s">
        <v>1209</v>
      </c>
      <c r="K244" s="170">
        <v>35156</v>
      </c>
      <c r="L244" s="170" t="s">
        <v>1210</v>
      </c>
      <c r="M244" s="171" t="s">
        <v>465</v>
      </c>
      <c r="N244" s="171"/>
      <c r="O244" s="172" t="s">
        <v>715</v>
      </c>
      <c r="P244" s="172" t="s">
        <v>111</v>
      </c>
    </row>
    <row r="245" spans="1:16" ht="12.75" customHeight="1">
      <c r="A245" s="148" t="str">
        <f t="shared" si="18"/>
        <v> AOEB 7 </v>
      </c>
      <c r="B245" s="2" t="str">
        <f t="shared" si="19"/>
        <v>I</v>
      </c>
      <c r="C245" s="148">
        <f t="shared" si="20"/>
        <v>52001.610699999997</v>
      </c>
      <c r="D245" t="str">
        <f t="shared" si="21"/>
        <v>vis</v>
      </c>
      <c r="E245">
        <f>VLOOKUP(C245,Active!C$21:E$961,3,FALSE)</f>
        <v>35169.975521622233</v>
      </c>
      <c r="F245" s="2" t="s">
        <v>159</v>
      </c>
      <c r="G245" t="str">
        <f t="shared" si="22"/>
        <v>52001.6107</v>
      </c>
      <c r="H245" s="148">
        <f t="shared" si="23"/>
        <v>35170</v>
      </c>
      <c r="I245" s="170" t="s">
        <v>1211</v>
      </c>
      <c r="J245" s="171" t="s">
        <v>1212</v>
      </c>
      <c r="K245" s="170">
        <v>35170</v>
      </c>
      <c r="L245" s="170" t="s">
        <v>1213</v>
      </c>
      <c r="M245" s="171" t="s">
        <v>725</v>
      </c>
      <c r="N245" s="171" t="s">
        <v>954</v>
      </c>
      <c r="O245" s="172" t="s">
        <v>1050</v>
      </c>
      <c r="P245" s="172" t="s">
        <v>111</v>
      </c>
    </row>
    <row r="246" spans="1:16" ht="12.75" customHeight="1">
      <c r="A246" s="148" t="str">
        <f t="shared" si="18"/>
        <v> AOEB 7 </v>
      </c>
      <c r="B246" s="2" t="str">
        <f t="shared" si="19"/>
        <v>I</v>
      </c>
      <c r="C246" s="148">
        <f t="shared" si="20"/>
        <v>52021.820599999999</v>
      </c>
      <c r="D246" t="str">
        <f t="shared" si="21"/>
        <v>vis</v>
      </c>
      <c r="E246">
        <f>VLOOKUP(C246,Active!C$21:E$961,3,FALSE)</f>
        <v>35226.978904291907</v>
      </c>
      <c r="F246" s="2" t="s">
        <v>159</v>
      </c>
      <c r="G246" t="str">
        <f t="shared" si="22"/>
        <v>52021.8206</v>
      </c>
      <c r="H246" s="148">
        <f t="shared" si="23"/>
        <v>35227</v>
      </c>
      <c r="I246" s="170" t="s">
        <v>1214</v>
      </c>
      <c r="J246" s="171" t="s">
        <v>1215</v>
      </c>
      <c r="K246" s="170" t="s">
        <v>1216</v>
      </c>
      <c r="L246" s="170" t="s">
        <v>1217</v>
      </c>
      <c r="M246" s="171" t="s">
        <v>725</v>
      </c>
      <c r="N246" s="171" t="s">
        <v>954</v>
      </c>
      <c r="O246" s="172" t="s">
        <v>715</v>
      </c>
      <c r="P246" s="172" t="s">
        <v>111</v>
      </c>
    </row>
    <row r="247" spans="1:16" ht="12.75" customHeight="1">
      <c r="A247" s="148" t="str">
        <f t="shared" si="18"/>
        <v> AOEB 7 </v>
      </c>
      <c r="B247" s="2" t="str">
        <f t="shared" si="19"/>
        <v>II</v>
      </c>
      <c r="C247" s="148">
        <f t="shared" si="20"/>
        <v>52026.607000000004</v>
      </c>
      <c r="D247" t="str">
        <f t="shared" si="21"/>
        <v>vis</v>
      </c>
      <c r="E247">
        <f>VLOOKUP(C247,Active!C$21:E$961,3,FALSE)</f>
        <v>35240.479267520343</v>
      </c>
      <c r="F247" s="2" t="s">
        <v>159</v>
      </c>
      <c r="G247" t="str">
        <f t="shared" si="22"/>
        <v>52026.6070</v>
      </c>
      <c r="H247" s="148">
        <f t="shared" si="23"/>
        <v>35240.5</v>
      </c>
      <c r="I247" s="170" t="s">
        <v>1218</v>
      </c>
      <c r="J247" s="171" t="s">
        <v>1219</v>
      </c>
      <c r="K247" s="170" t="s">
        <v>1220</v>
      </c>
      <c r="L247" s="170" t="s">
        <v>871</v>
      </c>
      <c r="M247" s="171" t="s">
        <v>725</v>
      </c>
      <c r="N247" s="171" t="s">
        <v>954</v>
      </c>
      <c r="O247" s="172" t="s">
        <v>1050</v>
      </c>
      <c r="P247" s="172" t="s">
        <v>111</v>
      </c>
    </row>
    <row r="248" spans="1:16" ht="12.75" customHeight="1">
      <c r="A248" s="148" t="str">
        <f t="shared" si="18"/>
        <v> AOEB 7 </v>
      </c>
      <c r="B248" s="2" t="str">
        <f t="shared" si="19"/>
        <v>II</v>
      </c>
      <c r="C248" s="148">
        <f t="shared" si="20"/>
        <v>52038.661200000002</v>
      </c>
      <c r="D248" t="str">
        <f t="shared" si="21"/>
        <v>vis</v>
      </c>
      <c r="E248">
        <f>VLOOKUP(C248,Active!C$21:E$961,3,FALSE)</f>
        <v>35274.478949625489</v>
      </c>
      <c r="F248" s="2" t="s">
        <v>159</v>
      </c>
      <c r="G248" t="str">
        <f t="shared" si="22"/>
        <v>52038.6612</v>
      </c>
      <c r="H248" s="148">
        <f t="shared" si="23"/>
        <v>35274.5</v>
      </c>
      <c r="I248" s="170" t="s">
        <v>1221</v>
      </c>
      <c r="J248" s="171" t="s">
        <v>1222</v>
      </c>
      <c r="K248" s="170" t="s">
        <v>1223</v>
      </c>
      <c r="L248" s="170" t="s">
        <v>1217</v>
      </c>
      <c r="M248" s="171" t="s">
        <v>725</v>
      </c>
      <c r="N248" s="171" t="s">
        <v>954</v>
      </c>
      <c r="O248" s="172" t="s">
        <v>715</v>
      </c>
      <c r="P248" s="172" t="s">
        <v>111</v>
      </c>
    </row>
    <row r="249" spans="1:16" ht="12.75" customHeight="1">
      <c r="A249" s="148" t="str">
        <f t="shared" si="18"/>
        <v> AOEB 7 </v>
      </c>
      <c r="B249" s="2" t="str">
        <f t="shared" si="19"/>
        <v>I</v>
      </c>
      <c r="C249" s="148">
        <f t="shared" si="20"/>
        <v>52069.684399999998</v>
      </c>
      <c r="D249" t="str">
        <f t="shared" si="21"/>
        <v>vis</v>
      </c>
      <c r="E249">
        <f>VLOOKUP(C249,Active!C$21:E$961,3,FALSE)</f>
        <v>35361.981972462687</v>
      </c>
      <c r="F249" s="2" t="s">
        <v>159</v>
      </c>
      <c r="G249" t="str">
        <f t="shared" si="22"/>
        <v>52069.6844</v>
      </c>
      <c r="H249" s="148">
        <f t="shared" si="23"/>
        <v>35362</v>
      </c>
      <c r="I249" s="170" t="s">
        <v>1224</v>
      </c>
      <c r="J249" s="171" t="s">
        <v>1225</v>
      </c>
      <c r="K249" s="170" t="s">
        <v>1226</v>
      </c>
      <c r="L249" s="170" t="s">
        <v>1227</v>
      </c>
      <c r="M249" s="171" t="s">
        <v>725</v>
      </c>
      <c r="N249" s="171" t="s">
        <v>954</v>
      </c>
      <c r="O249" s="172" t="s">
        <v>715</v>
      </c>
      <c r="P249" s="172" t="s">
        <v>111</v>
      </c>
    </row>
    <row r="250" spans="1:16" ht="12.75" customHeight="1">
      <c r="A250" s="148" t="str">
        <f t="shared" si="18"/>
        <v> AOEB 7 </v>
      </c>
      <c r="B250" s="2" t="str">
        <f t="shared" si="19"/>
        <v>I</v>
      </c>
      <c r="C250" s="148">
        <f t="shared" si="20"/>
        <v>52074.647599999997</v>
      </c>
      <c r="D250" t="str">
        <f t="shared" si="21"/>
        <v>vis</v>
      </c>
      <c r="E250">
        <f>VLOOKUP(C250,Active!C$21:E$961,3,FALSE)</f>
        <v>35375.981011986187</v>
      </c>
      <c r="F250" s="2" t="s">
        <v>159</v>
      </c>
      <c r="G250" t="str">
        <f t="shared" si="22"/>
        <v>52074.6476</v>
      </c>
      <c r="H250" s="148">
        <f t="shared" si="23"/>
        <v>35376</v>
      </c>
      <c r="I250" s="170" t="s">
        <v>1228</v>
      </c>
      <c r="J250" s="171" t="s">
        <v>1229</v>
      </c>
      <c r="K250" s="170" t="s">
        <v>1230</v>
      </c>
      <c r="L250" s="170" t="s">
        <v>1231</v>
      </c>
      <c r="M250" s="171" t="s">
        <v>725</v>
      </c>
      <c r="N250" s="171" t="s">
        <v>954</v>
      </c>
      <c r="O250" s="172" t="s">
        <v>1050</v>
      </c>
      <c r="P250" s="172" t="s">
        <v>111</v>
      </c>
    </row>
    <row r="251" spans="1:16" ht="12.75" customHeight="1">
      <c r="A251" s="148" t="str">
        <f t="shared" si="18"/>
        <v> AOEB 7 </v>
      </c>
      <c r="B251" s="2" t="str">
        <f t="shared" si="19"/>
        <v>I</v>
      </c>
      <c r="C251" s="148">
        <f t="shared" si="20"/>
        <v>52316.806400000001</v>
      </c>
      <c r="D251" t="str">
        <f t="shared" si="21"/>
        <v>vis</v>
      </c>
      <c r="E251">
        <f>VLOOKUP(C251,Active!C$21:E$961,3,FALSE)</f>
        <v>36059.006199801501</v>
      </c>
      <c r="F251" s="2" t="s">
        <v>159</v>
      </c>
      <c r="G251" t="str">
        <f t="shared" si="22"/>
        <v>52316.8064</v>
      </c>
      <c r="H251" s="148">
        <f t="shared" si="23"/>
        <v>36059</v>
      </c>
      <c r="I251" s="170" t="s">
        <v>1232</v>
      </c>
      <c r="J251" s="171" t="s">
        <v>1233</v>
      </c>
      <c r="K251" s="170" t="s">
        <v>1234</v>
      </c>
      <c r="L251" s="170" t="s">
        <v>1235</v>
      </c>
      <c r="M251" s="171" t="s">
        <v>725</v>
      </c>
      <c r="N251" s="171" t="s">
        <v>954</v>
      </c>
      <c r="O251" s="172" t="s">
        <v>715</v>
      </c>
      <c r="P251" s="172" t="s">
        <v>111</v>
      </c>
    </row>
    <row r="252" spans="1:16" ht="12.75" customHeight="1">
      <c r="A252" s="148" t="str">
        <f t="shared" si="18"/>
        <v> AOEB 10 </v>
      </c>
      <c r="B252" s="2" t="str">
        <f t="shared" si="19"/>
        <v>I</v>
      </c>
      <c r="C252" s="148">
        <f t="shared" si="20"/>
        <v>52370.697999999997</v>
      </c>
      <c r="D252" t="str">
        <f t="shared" si="21"/>
        <v>vis</v>
      </c>
      <c r="E252">
        <f>VLOOKUP(C252,Active!C$21:E$961,3,FALSE)</f>
        <v>36211.01108342193</v>
      </c>
      <c r="F252" s="2" t="s">
        <v>159</v>
      </c>
      <c r="G252" t="str">
        <f t="shared" si="22"/>
        <v>52370.6980</v>
      </c>
      <c r="H252" s="148">
        <f t="shared" si="23"/>
        <v>36211</v>
      </c>
      <c r="I252" s="170" t="s">
        <v>1236</v>
      </c>
      <c r="J252" s="171" t="s">
        <v>1237</v>
      </c>
      <c r="K252" s="170" t="s">
        <v>1238</v>
      </c>
      <c r="L252" s="170" t="s">
        <v>1239</v>
      </c>
      <c r="M252" s="171" t="s">
        <v>725</v>
      </c>
      <c r="N252" s="171" t="s">
        <v>954</v>
      </c>
      <c r="O252" s="172" t="s">
        <v>726</v>
      </c>
      <c r="P252" s="172" t="s">
        <v>116</v>
      </c>
    </row>
    <row r="253" spans="1:16" ht="12.75" customHeight="1">
      <c r="A253" s="148" t="str">
        <f t="shared" si="18"/>
        <v> AOEB 10 </v>
      </c>
      <c r="B253" s="2" t="str">
        <f t="shared" si="19"/>
        <v>I</v>
      </c>
      <c r="C253" s="148">
        <f t="shared" si="20"/>
        <v>52645.827400000002</v>
      </c>
      <c r="D253" t="str">
        <f t="shared" si="21"/>
        <v>vis</v>
      </c>
      <c r="E253">
        <f>VLOOKUP(C253,Active!C$21:E$961,3,FALSE)</f>
        <v>36987.032066795298</v>
      </c>
      <c r="F253" s="2" t="s">
        <v>159</v>
      </c>
      <c r="G253" t="str">
        <f t="shared" si="22"/>
        <v>52645.8274</v>
      </c>
      <c r="H253" s="148">
        <f t="shared" si="23"/>
        <v>36987</v>
      </c>
      <c r="I253" s="170" t="s">
        <v>1240</v>
      </c>
      <c r="J253" s="171" t="s">
        <v>1241</v>
      </c>
      <c r="K253" s="170" t="s">
        <v>1242</v>
      </c>
      <c r="L253" s="170" t="s">
        <v>1243</v>
      </c>
      <c r="M253" s="171" t="s">
        <v>725</v>
      </c>
      <c r="N253" s="171" t="s">
        <v>954</v>
      </c>
      <c r="O253" s="172" t="s">
        <v>1050</v>
      </c>
      <c r="P253" s="172" t="s">
        <v>116</v>
      </c>
    </row>
    <row r="254" spans="1:16" ht="12.75" customHeight="1">
      <c r="A254" s="148" t="str">
        <f t="shared" si="18"/>
        <v> AOEB 10 </v>
      </c>
      <c r="B254" s="2" t="str">
        <f t="shared" si="19"/>
        <v>II</v>
      </c>
      <c r="C254" s="148">
        <f t="shared" si="20"/>
        <v>52696.707699999999</v>
      </c>
      <c r="D254" t="str">
        <f t="shared" si="21"/>
        <v>vis</v>
      </c>
      <c r="E254">
        <f>VLOOKUP(C254,Active!C$21:E$961,3,FALSE)</f>
        <v>37130.543376165835</v>
      </c>
      <c r="F254" s="2" t="s">
        <v>159</v>
      </c>
      <c r="G254" t="str">
        <f t="shared" si="22"/>
        <v>52696.7077</v>
      </c>
      <c r="H254" s="148">
        <f t="shared" si="23"/>
        <v>37130.5</v>
      </c>
      <c r="I254" s="170" t="s">
        <v>1244</v>
      </c>
      <c r="J254" s="171" t="s">
        <v>1245</v>
      </c>
      <c r="K254" s="170" t="s">
        <v>1246</v>
      </c>
      <c r="L254" s="170" t="s">
        <v>1247</v>
      </c>
      <c r="M254" s="171" t="s">
        <v>725</v>
      </c>
      <c r="N254" s="171" t="s">
        <v>954</v>
      </c>
      <c r="O254" s="172" t="s">
        <v>1248</v>
      </c>
      <c r="P254" s="172" t="s">
        <v>116</v>
      </c>
    </row>
    <row r="255" spans="1:16" ht="12.75" customHeight="1">
      <c r="A255" s="148" t="str">
        <f t="shared" si="18"/>
        <v> AOEB 10 </v>
      </c>
      <c r="B255" s="2" t="str">
        <f t="shared" si="19"/>
        <v>II</v>
      </c>
      <c r="C255" s="148">
        <f t="shared" si="20"/>
        <v>52712.662700000001</v>
      </c>
      <c r="D255" t="str">
        <f t="shared" si="21"/>
        <v>vis</v>
      </c>
      <c r="E255">
        <f>VLOOKUP(C255,Active!C$21:E$961,3,FALSE)</f>
        <v>37175.545527116345</v>
      </c>
      <c r="F255" s="2" t="s">
        <v>159</v>
      </c>
      <c r="G255" t="str">
        <f t="shared" si="22"/>
        <v>52712.6627</v>
      </c>
      <c r="H255" s="148">
        <f t="shared" si="23"/>
        <v>37175.5</v>
      </c>
      <c r="I255" s="170" t="s">
        <v>1249</v>
      </c>
      <c r="J255" s="171" t="s">
        <v>1250</v>
      </c>
      <c r="K255" s="170" t="s">
        <v>1251</v>
      </c>
      <c r="L255" s="170" t="s">
        <v>1252</v>
      </c>
      <c r="M255" s="171" t="s">
        <v>725</v>
      </c>
      <c r="N255" s="171" t="s">
        <v>954</v>
      </c>
      <c r="O255" s="172" t="s">
        <v>1248</v>
      </c>
      <c r="P255" s="172" t="s">
        <v>116</v>
      </c>
    </row>
    <row r="256" spans="1:16" ht="12.75" customHeight="1">
      <c r="A256" s="148" t="str">
        <f t="shared" si="18"/>
        <v>VSB 42 </v>
      </c>
      <c r="B256" s="2" t="str">
        <f t="shared" si="19"/>
        <v>I</v>
      </c>
      <c r="C256" s="148">
        <f t="shared" si="20"/>
        <v>52729.149700000002</v>
      </c>
      <c r="D256" t="str">
        <f t="shared" si="21"/>
        <v>vis</v>
      </c>
      <c r="E256">
        <f>VLOOKUP(C256,Active!C$21:E$961,3,FALSE)</f>
        <v>37222.048219859746</v>
      </c>
      <c r="F256" s="2" t="s">
        <v>159</v>
      </c>
      <c r="G256" t="str">
        <f t="shared" si="22"/>
        <v>52729.1497</v>
      </c>
      <c r="H256" s="148">
        <f t="shared" si="23"/>
        <v>37222</v>
      </c>
      <c r="I256" s="170" t="s">
        <v>1253</v>
      </c>
      <c r="J256" s="171" t="s">
        <v>1254</v>
      </c>
      <c r="K256" s="170" t="s">
        <v>1255</v>
      </c>
      <c r="L256" s="170" t="s">
        <v>1256</v>
      </c>
      <c r="M256" s="171" t="s">
        <v>389</v>
      </c>
      <c r="N256" s="171" t="s">
        <v>390</v>
      </c>
      <c r="O256" s="172" t="s">
        <v>1257</v>
      </c>
      <c r="P256" s="173" t="s">
        <v>118</v>
      </c>
    </row>
    <row r="257" spans="1:16" ht="12.75" customHeight="1">
      <c r="A257" s="148" t="str">
        <f t="shared" si="18"/>
        <v> AOEB 10 </v>
      </c>
      <c r="B257" s="2" t="str">
        <f t="shared" si="19"/>
        <v>I</v>
      </c>
      <c r="C257" s="148">
        <f t="shared" si="20"/>
        <v>52739.784699999997</v>
      </c>
      <c r="D257" t="str">
        <f t="shared" si="21"/>
        <v>vis</v>
      </c>
      <c r="E257">
        <f>VLOOKUP(C257,Active!C$21:E$961,3,FALSE)</f>
        <v>37252.044952881268</v>
      </c>
      <c r="F257" s="2" t="s">
        <v>159</v>
      </c>
      <c r="G257" t="str">
        <f t="shared" si="22"/>
        <v>52739.7847</v>
      </c>
      <c r="H257" s="148">
        <f t="shared" si="23"/>
        <v>37252</v>
      </c>
      <c r="I257" s="170" t="s">
        <v>1258</v>
      </c>
      <c r="J257" s="171" t="s">
        <v>1259</v>
      </c>
      <c r="K257" s="170" t="s">
        <v>1260</v>
      </c>
      <c r="L257" s="170" t="s">
        <v>1261</v>
      </c>
      <c r="M257" s="171" t="s">
        <v>725</v>
      </c>
      <c r="N257" s="171" t="s">
        <v>954</v>
      </c>
      <c r="O257" s="172" t="s">
        <v>715</v>
      </c>
      <c r="P257" s="172" t="s">
        <v>116</v>
      </c>
    </row>
    <row r="258" spans="1:16" ht="12.75" customHeight="1">
      <c r="A258" s="148" t="str">
        <f t="shared" si="18"/>
        <v> AOEB 10 </v>
      </c>
      <c r="B258" s="2" t="str">
        <f t="shared" si="19"/>
        <v>II</v>
      </c>
      <c r="C258" s="148">
        <f t="shared" si="20"/>
        <v>52756.627399999998</v>
      </c>
      <c r="D258" t="str">
        <f t="shared" si="21"/>
        <v>vis</v>
      </c>
      <c r="E258">
        <f>VLOOKUP(C258,Active!C$21:E$961,3,FALSE)</f>
        <v>37299.550921406124</v>
      </c>
      <c r="F258" s="2" t="s">
        <v>159</v>
      </c>
      <c r="G258" t="str">
        <f t="shared" si="22"/>
        <v>52756.6274</v>
      </c>
      <c r="H258" s="148">
        <f t="shared" si="23"/>
        <v>37299.5</v>
      </c>
      <c r="I258" s="170" t="s">
        <v>1262</v>
      </c>
      <c r="J258" s="171" t="s">
        <v>1263</v>
      </c>
      <c r="K258" s="170" t="s">
        <v>1264</v>
      </c>
      <c r="L258" s="170" t="s">
        <v>1265</v>
      </c>
      <c r="M258" s="171" t="s">
        <v>725</v>
      </c>
      <c r="N258" s="171" t="s">
        <v>954</v>
      </c>
      <c r="O258" s="172" t="s">
        <v>1050</v>
      </c>
      <c r="P258" s="172" t="s">
        <v>116</v>
      </c>
    </row>
    <row r="259" spans="1:16" ht="12.75" customHeight="1">
      <c r="A259" s="148" t="str">
        <f t="shared" si="18"/>
        <v>VSB 42 </v>
      </c>
      <c r="B259" s="2" t="str">
        <f t="shared" si="19"/>
        <v>II</v>
      </c>
      <c r="C259" s="148">
        <f t="shared" si="20"/>
        <v>53002.330199999997</v>
      </c>
      <c r="D259" t="str">
        <f t="shared" si="21"/>
        <v>vis</v>
      </c>
      <c r="E259">
        <f>VLOOKUP(C259,Active!C$21:E$961,3,FALSE)</f>
        <v>37992.572199661321</v>
      </c>
      <c r="F259" s="2" t="s">
        <v>159</v>
      </c>
      <c r="G259" t="str">
        <f t="shared" si="22"/>
        <v>53002.3302</v>
      </c>
      <c r="H259" s="148">
        <f t="shared" si="23"/>
        <v>37992.5</v>
      </c>
      <c r="I259" s="170" t="s">
        <v>1266</v>
      </c>
      <c r="J259" s="171" t="s">
        <v>1267</v>
      </c>
      <c r="K259" s="170" t="s">
        <v>1268</v>
      </c>
      <c r="L259" s="170" t="s">
        <v>1269</v>
      </c>
      <c r="M259" s="171" t="s">
        <v>389</v>
      </c>
      <c r="N259" s="171" t="s">
        <v>390</v>
      </c>
      <c r="O259" s="172" t="s">
        <v>1270</v>
      </c>
      <c r="P259" s="173" t="s">
        <v>118</v>
      </c>
    </row>
    <row r="260" spans="1:16" ht="12.75" customHeight="1">
      <c r="A260" s="148" t="str">
        <f t="shared" si="18"/>
        <v>VSB 42 </v>
      </c>
      <c r="B260" s="2" t="str">
        <f t="shared" si="19"/>
        <v>I</v>
      </c>
      <c r="C260" s="148">
        <f t="shared" si="20"/>
        <v>53005.344299999997</v>
      </c>
      <c r="D260" t="str">
        <f t="shared" si="21"/>
        <v>vis</v>
      </c>
      <c r="E260">
        <f>VLOOKUP(C260,Active!C$21:E$961,3,FALSE)</f>
        <v>38001.073671499616</v>
      </c>
      <c r="F260" s="2" t="s">
        <v>159</v>
      </c>
      <c r="G260" t="str">
        <f t="shared" si="22"/>
        <v>53005.3443</v>
      </c>
      <c r="H260" s="148">
        <f t="shared" si="23"/>
        <v>38001</v>
      </c>
      <c r="I260" s="170" t="s">
        <v>1271</v>
      </c>
      <c r="J260" s="171" t="s">
        <v>1272</v>
      </c>
      <c r="K260" s="170" t="s">
        <v>1273</v>
      </c>
      <c r="L260" s="170" t="s">
        <v>1274</v>
      </c>
      <c r="M260" s="171" t="s">
        <v>389</v>
      </c>
      <c r="N260" s="171" t="s">
        <v>390</v>
      </c>
      <c r="O260" s="172" t="s">
        <v>1270</v>
      </c>
      <c r="P260" s="173" t="s">
        <v>118</v>
      </c>
    </row>
    <row r="261" spans="1:16" ht="12.75" customHeight="1">
      <c r="A261" s="148" t="str">
        <f t="shared" si="18"/>
        <v> AOEB 10 </v>
      </c>
      <c r="B261" s="2" t="str">
        <f t="shared" si="19"/>
        <v>II</v>
      </c>
      <c r="C261" s="148">
        <f t="shared" si="20"/>
        <v>53197.687700000002</v>
      </c>
      <c r="D261" t="str">
        <f t="shared" si="21"/>
        <v>vis</v>
      </c>
      <c r="E261">
        <f>VLOOKUP(C261,Active!C$21:E$961,3,FALSE)</f>
        <v>38543.591172040731</v>
      </c>
      <c r="F261" s="2" t="s">
        <v>159</v>
      </c>
      <c r="G261" t="str">
        <f t="shared" si="22"/>
        <v>53197.6877</v>
      </c>
      <c r="H261" s="148">
        <f t="shared" si="23"/>
        <v>38543.5</v>
      </c>
      <c r="I261" s="170" t="s">
        <v>1275</v>
      </c>
      <c r="J261" s="171" t="s">
        <v>1276</v>
      </c>
      <c r="K261" s="170" t="s">
        <v>1277</v>
      </c>
      <c r="L261" s="170" t="s">
        <v>1278</v>
      </c>
      <c r="M261" s="171" t="s">
        <v>725</v>
      </c>
      <c r="N261" s="171" t="s">
        <v>954</v>
      </c>
      <c r="O261" s="172" t="s">
        <v>715</v>
      </c>
      <c r="P261" s="172" t="s">
        <v>116</v>
      </c>
    </row>
    <row r="262" spans="1:16" ht="12.75" customHeight="1">
      <c r="A262" s="148" t="str">
        <f t="shared" si="18"/>
        <v> AOEB 10 </v>
      </c>
      <c r="B262" s="2" t="str">
        <f t="shared" si="19"/>
        <v>I</v>
      </c>
      <c r="C262" s="148">
        <f t="shared" si="20"/>
        <v>53342.876400000001</v>
      </c>
      <c r="D262" t="str">
        <f t="shared" si="21"/>
        <v>vis</v>
      </c>
      <c r="E262">
        <f>VLOOKUP(C262,Active!C$21:E$961,3,FALSE)</f>
        <v>38953.105668669217</v>
      </c>
      <c r="F262" s="2" t="s">
        <v>159</v>
      </c>
      <c r="G262" t="str">
        <f t="shared" si="22"/>
        <v>53342.8764</v>
      </c>
      <c r="H262" s="148">
        <f t="shared" si="23"/>
        <v>38953</v>
      </c>
      <c r="I262" s="170" t="s">
        <v>1279</v>
      </c>
      <c r="J262" s="171" t="s">
        <v>1280</v>
      </c>
      <c r="K262" s="170" t="s">
        <v>1281</v>
      </c>
      <c r="L262" s="170" t="s">
        <v>1282</v>
      </c>
      <c r="M262" s="171" t="s">
        <v>725</v>
      </c>
      <c r="N262" s="171" t="s">
        <v>954</v>
      </c>
      <c r="O262" s="172" t="s">
        <v>1050</v>
      </c>
      <c r="P262" s="172" t="s">
        <v>116</v>
      </c>
    </row>
    <row r="263" spans="1:16" ht="12.75" customHeight="1">
      <c r="A263" s="148" t="str">
        <f t="shared" si="18"/>
        <v> AOEB 10 </v>
      </c>
      <c r="B263" s="2" t="str">
        <f t="shared" si="19"/>
        <v>I</v>
      </c>
      <c r="C263" s="148">
        <f t="shared" si="20"/>
        <v>53406.6947</v>
      </c>
      <c r="D263" t="str">
        <f t="shared" si="21"/>
        <v>vis</v>
      </c>
      <c r="E263">
        <f>VLOOKUP(C263,Active!C$21:E$961,3,FALSE)</f>
        <v>39133.109477506856</v>
      </c>
      <c r="F263" s="2" t="s">
        <v>159</v>
      </c>
      <c r="G263" t="str">
        <f t="shared" si="22"/>
        <v>53406.6947</v>
      </c>
      <c r="H263" s="148">
        <f t="shared" si="23"/>
        <v>39133</v>
      </c>
      <c r="I263" s="170" t="s">
        <v>1283</v>
      </c>
      <c r="J263" s="171" t="s">
        <v>1284</v>
      </c>
      <c r="K263" s="170" t="s">
        <v>1285</v>
      </c>
      <c r="L263" s="170" t="s">
        <v>1286</v>
      </c>
      <c r="M263" s="171" t="s">
        <v>725</v>
      </c>
      <c r="N263" s="171" t="s">
        <v>954</v>
      </c>
      <c r="O263" s="172" t="s">
        <v>1287</v>
      </c>
      <c r="P263" s="172" t="s">
        <v>116</v>
      </c>
    </row>
    <row r="264" spans="1:16" ht="12.75" customHeight="1">
      <c r="A264" s="148" t="str">
        <f t="shared" si="18"/>
        <v> AOEB 10 </v>
      </c>
      <c r="B264" s="2" t="str">
        <f t="shared" si="19"/>
        <v>I</v>
      </c>
      <c r="C264" s="148">
        <f t="shared" si="20"/>
        <v>53467.673999999999</v>
      </c>
      <c r="D264" t="str">
        <f t="shared" si="21"/>
        <v>vis</v>
      </c>
      <c r="E264">
        <f>VLOOKUP(C264,Active!C$21:E$961,3,FALSE)</f>
        <v>39305.105695836915</v>
      </c>
      <c r="F264" s="2" t="s">
        <v>159</v>
      </c>
      <c r="G264" t="str">
        <f t="shared" si="22"/>
        <v>53467.674</v>
      </c>
      <c r="H264" s="148">
        <f t="shared" si="23"/>
        <v>39305</v>
      </c>
      <c r="I264" s="170" t="s">
        <v>1288</v>
      </c>
      <c r="J264" s="171" t="s">
        <v>1289</v>
      </c>
      <c r="K264" s="170" t="s">
        <v>1290</v>
      </c>
      <c r="L264" s="170" t="s">
        <v>1291</v>
      </c>
      <c r="M264" s="171" t="s">
        <v>725</v>
      </c>
      <c r="N264" s="171" t="s">
        <v>954</v>
      </c>
      <c r="O264" s="172" t="s">
        <v>1292</v>
      </c>
      <c r="P264" s="172" t="s">
        <v>116</v>
      </c>
    </row>
    <row r="265" spans="1:16" ht="12.75" customHeight="1">
      <c r="A265" s="148" t="str">
        <f t="shared" si="18"/>
        <v> AOEB 10 </v>
      </c>
      <c r="B265" s="2" t="str">
        <f t="shared" si="19"/>
        <v>I</v>
      </c>
      <c r="C265" s="148">
        <f t="shared" si="20"/>
        <v>53469.804199999999</v>
      </c>
      <c r="D265" t="str">
        <f t="shared" si="21"/>
        <v>vis</v>
      </c>
      <c r="E265">
        <f>VLOOKUP(C265,Active!C$21:E$961,3,FALSE)</f>
        <v>39311.114068256516</v>
      </c>
      <c r="F265" s="2" t="s">
        <v>159</v>
      </c>
      <c r="G265" t="str">
        <f t="shared" si="22"/>
        <v>53469.8042</v>
      </c>
      <c r="H265" s="148">
        <f t="shared" si="23"/>
        <v>39311</v>
      </c>
      <c r="I265" s="170" t="s">
        <v>1293</v>
      </c>
      <c r="J265" s="171" t="s">
        <v>1294</v>
      </c>
      <c r="K265" s="170" t="s">
        <v>1295</v>
      </c>
      <c r="L265" s="170" t="s">
        <v>1296</v>
      </c>
      <c r="M265" s="171" t="s">
        <v>725</v>
      </c>
      <c r="N265" s="171" t="s">
        <v>954</v>
      </c>
      <c r="O265" s="172" t="s">
        <v>715</v>
      </c>
      <c r="P265" s="172" t="s">
        <v>116</v>
      </c>
    </row>
    <row r="266" spans="1:16" ht="12.75" customHeight="1">
      <c r="A266" s="148" t="str">
        <f t="shared" si="18"/>
        <v> AOEB 10 </v>
      </c>
      <c r="B266" s="2" t="str">
        <f t="shared" si="19"/>
        <v>I</v>
      </c>
      <c r="C266" s="148">
        <f t="shared" si="20"/>
        <v>53539.650399999999</v>
      </c>
      <c r="D266" t="str">
        <f t="shared" si="21"/>
        <v>vis</v>
      </c>
      <c r="E266">
        <f>VLOOKUP(C266,Active!C$21:E$961,3,FALSE)</f>
        <v>39508.119974600559</v>
      </c>
      <c r="F266" s="2" t="s">
        <v>159</v>
      </c>
      <c r="G266" t="str">
        <f t="shared" si="22"/>
        <v>53539.6504</v>
      </c>
      <c r="H266" s="148">
        <f t="shared" si="23"/>
        <v>39508</v>
      </c>
      <c r="I266" s="170" t="s">
        <v>1297</v>
      </c>
      <c r="J266" s="171" t="s">
        <v>1298</v>
      </c>
      <c r="K266" s="170" t="s">
        <v>1299</v>
      </c>
      <c r="L266" s="170" t="s">
        <v>1300</v>
      </c>
      <c r="M266" s="171" t="s">
        <v>725</v>
      </c>
      <c r="N266" s="171" t="s">
        <v>954</v>
      </c>
      <c r="O266" s="172" t="s">
        <v>715</v>
      </c>
      <c r="P266" s="172" t="s">
        <v>116</v>
      </c>
    </row>
    <row r="267" spans="1:16" ht="12.75" customHeight="1">
      <c r="A267" s="148" t="str">
        <f t="shared" ref="A267:A278" si="24">P267</f>
        <v>IBVS 5760 </v>
      </c>
      <c r="B267" s="2" t="str">
        <f t="shared" ref="B267:B278" si="25">IF(H267=INT(H267),"I","II")</f>
        <v>II</v>
      </c>
      <c r="C267" s="148">
        <f t="shared" ref="C267:C278" si="26">1*G267</f>
        <v>53783.757299999997</v>
      </c>
      <c r="D267" t="str">
        <f t="shared" ref="D267:D278" si="27">VLOOKUP(F267,I$1:J$5,2,FALSE)</f>
        <v>vis</v>
      </c>
      <c r="E267" t="e">
        <f>VLOOKUP(C267,Active!C$21:E$961,3,FALSE)</f>
        <v>#N/A</v>
      </c>
      <c r="F267" s="2" t="s">
        <v>159</v>
      </c>
      <c r="G267" t="str">
        <f t="shared" ref="G267:G278" si="28">MID(I267,3,LEN(I267)-3)</f>
        <v>53783.7573</v>
      </c>
      <c r="H267" s="148">
        <f t="shared" ref="H267:H278" si="29">1*K267</f>
        <v>40196.5</v>
      </c>
      <c r="I267" s="170" t="s">
        <v>1301</v>
      </c>
      <c r="J267" s="171" t="s">
        <v>1302</v>
      </c>
      <c r="K267" s="170" t="s">
        <v>1303</v>
      </c>
      <c r="L267" s="170" t="s">
        <v>1304</v>
      </c>
      <c r="M267" s="171" t="s">
        <v>725</v>
      </c>
      <c r="N267" s="171" t="s">
        <v>232</v>
      </c>
      <c r="O267" s="172" t="s">
        <v>926</v>
      </c>
      <c r="P267" s="173" t="s">
        <v>1305</v>
      </c>
    </row>
    <row r="268" spans="1:16" ht="12.75" customHeight="1">
      <c r="A268" s="148" t="str">
        <f t="shared" si="24"/>
        <v> AOEB 12 </v>
      </c>
      <c r="B268" s="2" t="str">
        <f t="shared" si="25"/>
        <v>I</v>
      </c>
      <c r="C268" s="148">
        <f t="shared" si="26"/>
        <v>53794.571799999998</v>
      </c>
      <c r="D268" t="str">
        <f t="shared" si="27"/>
        <v>vis</v>
      </c>
      <c r="E268">
        <f>VLOOKUP(C268,Active!C$21:E$961,3,FALSE)</f>
        <v>40227.142934382071</v>
      </c>
      <c r="F268" s="2" t="s">
        <v>159</v>
      </c>
      <c r="G268" t="str">
        <f t="shared" si="28"/>
        <v>53794.5718</v>
      </c>
      <c r="H268" s="148">
        <f t="shared" si="29"/>
        <v>40227</v>
      </c>
      <c r="I268" s="170" t="s">
        <v>1306</v>
      </c>
      <c r="J268" s="171" t="s">
        <v>1307</v>
      </c>
      <c r="K268" s="170" t="s">
        <v>1308</v>
      </c>
      <c r="L268" s="170" t="s">
        <v>1309</v>
      </c>
      <c r="M268" s="171" t="s">
        <v>725</v>
      </c>
      <c r="N268" s="171" t="s">
        <v>954</v>
      </c>
      <c r="O268" s="172" t="s">
        <v>715</v>
      </c>
      <c r="P268" s="172" t="s">
        <v>126</v>
      </c>
    </row>
    <row r="269" spans="1:16" ht="12.75" customHeight="1">
      <c r="A269" s="148" t="str">
        <f t="shared" si="24"/>
        <v> AOEB 12 </v>
      </c>
      <c r="B269" s="2" t="str">
        <f t="shared" si="25"/>
        <v>II</v>
      </c>
      <c r="C269" s="148">
        <f t="shared" si="26"/>
        <v>53838.712699999996</v>
      </c>
      <c r="D269" t="str">
        <f t="shared" si="27"/>
        <v>vis</v>
      </c>
      <c r="E269">
        <f>VLOOKUP(C269,Active!C$21:E$961,3,FALSE)</f>
        <v>40351.64531262657</v>
      </c>
      <c r="F269" s="2" t="s">
        <v>159</v>
      </c>
      <c r="G269" t="str">
        <f t="shared" si="28"/>
        <v>53838.7127</v>
      </c>
      <c r="H269" s="148">
        <f t="shared" si="29"/>
        <v>40351.5</v>
      </c>
      <c r="I269" s="170" t="s">
        <v>1310</v>
      </c>
      <c r="J269" s="171" t="s">
        <v>1311</v>
      </c>
      <c r="K269" s="170" t="s">
        <v>1312</v>
      </c>
      <c r="L269" s="170" t="s">
        <v>931</v>
      </c>
      <c r="M269" s="171" t="s">
        <v>725</v>
      </c>
      <c r="N269" s="171" t="s">
        <v>954</v>
      </c>
      <c r="O269" s="172" t="s">
        <v>1026</v>
      </c>
      <c r="P269" s="172" t="s">
        <v>126</v>
      </c>
    </row>
    <row r="270" spans="1:16" ht="12.75" customHeight="1">
      <c r="A270" s="148" t="str">
        <f t="shared" si="24"/>
        <v> AOEB 12 </v>
      </c>
      <c r="B270" s="2" t="str">
        <f t="shared" si="25"/>
        <v>I</v>
      </c>
      <c r="C270" s="148">
        <f t="shared" si="26"/>
        <v>53847.754000000001</v>
      </c>
      <c r="D270" t="str">
        <f t="shared" si="27"/>
        <v>vis</v>
      </c>
      <c r="E270">
        <f>VLOOKUP(C270,Active!C$21:E$961,3,FALSE)</f>
        <v>40377.146907574177</v>
      </c>
      <c r="F270" s="2" t="s">
        <v>159</v>
      </c>
      <c r="G270" t="str">
        <f t="shared" si="28"/>
        <v>53847.754</v>
      </c>
      <c r="H270" s="148">
        <f t="shared" si="29"/>
        <v>40377</v>
      </c>
      <c r="I270" s="170" t="s">
        <v>1313</v>
      </c>
      <c r="J270" s="171" t="s">
        <v>1314</v>
      </c>
      <c r="K270" s="170" t="s">
        <v>1315</v>
      </c>
      <c r="L270" s="170" t="s">
        <v>1316</v>
      </c>
      <c r="M270" s="171" t="s">
        <v>465</v>
      </c>
      <c r="N270" s="171"/>
      <c r="O270" s="172" t="s">
        <v>1317</v>
      </c>
      <c r="P270" s="172" t="s">
        <v>126</v>
      </c>
    </row>
    <row r="271" spans="1:16" ht="12.75" customHeight="1">
      <c r="A271" s="148" t="str">
        <f t="shared" si="24"/>
        <v> AOEB 12 </v>
      </c>
      <c r="B271" s="2" t="str">
        <f t="shared" si="25"/>
        <v>I</v>
      </c>
      <c r="C271" s="148">
        <f t="shared" si="26"/>
        <v>54175.712899999999</v>
      </c>
      <c r="D271" t="str">
        <f t="shared" si="27"/>
        <v>vis</v>
      </c>
      <c r="E271">
        <f>VLOOKUP(C271,Active!C$21:E$961,3,FALSE)</f>
        <v>41302.177050060003</v>
      </c>
      <c r="F271" s="2" t="s">
        <v>159</v>
      </c>
      <c r="G271" t="str">
        <f t="shared" si="28"/>
        <v>54175.7129</v>
      </c>
      <c r="H271" s="148">
        <f t="shared" si="29"/>
        <v>41302</v>
      </c>
      <c r="I271" s="170" t="s">
        <v>1318</v>
      </c>
      <c r="J271" s="171" t="s">
        <v>1319</v>
      </c>
      <c r="K271" s="170" t="s">
        <v>1320</v>
      </c>
      <c r="L271" s="170" t="s">
        <v>1321</v>
      </c>
      <c r="M271" s="171" t="s">
        <v>725</v>
      </c>
      <c r="N271" s="171" t="s">
        <v>954</v>
      </c>
      <c r="O271" s="172" t="s">
        <v>1026</v>
      </c>
      <c r="P271" s="172" t="s">
        <v>126</v>
      </c>
    </row>
    <row r="272" spans="1:16" ht="12.75" customHeight="1">
      <c r="A272" s="148" t="str">
        <f t="shared" si="24"/>
        <v> AOEB 12 </v>
      </c>
      <c r="B272" s="2" t="str">
        <f t="shared" si="25"/>
        <v>I</v>
      </c>
      <c r="C272" s="148">
        <f t="shared" si="26"/>
        <v>54219.678200000002</v>
      </c>
      <c r="D272" t="str">
        <f t="shared" si="27"/>
        <v>vis</v>
      </c>
      <c r="E272">
        <f>VLOOKUP(C272,Active!C$21:E$961,3,FALSE)</f>
        <v>41426.184136690179</v>
      </c>
      <c r="F272" s="2" t="s">
        <v>159</v>
      </c>
      <c r="G272" t="str">
        <f t="shared" si="28"/>
        <v>54219.6782</v>
      </c>
      <c r="H272" s="148">
        <f t="shared" si="29"/>
        <v>41426</v>
      </c>
      <c r="I272" s="170" t="s">
        <v>1322</v>
      </c>
      <c r="J272" s="171" t="s">
        <v>1323</v>
      </c>
      <c r="K272" s="170" t="s">
        <v>1324</v>
      </c>
      <c r="L272" s="170" t="s">
        <v>1325</v>
      </c>
      <c r="M272" s="171" t="s">
        <v>725</v>
      </c>
      <c r="N272" s="171" t="s">
        <v>954</v>
      </c>
      <c r="O272" s="172" t="s">
        <v>1326</v>
      </c>
      <c r="P272" s="172" t="s">
        <v>126</v>
      </c>
    </row>
    <row r="273" spans="1:16" ht="12.75" customHeight="1">
      <c r="A273" s="148" t="str">
        <f t="shared" si="24"/>
        <v> AOEB 12 </v>
      </c>
      <c r="B273" s="2" t="str">
        <f t="shared" si="25"/>
        <v>II</v>
      </c>
      <c r="C273" s="148">
        <f t="shared" si="26"/>
        <v>54246.800600000002</v>
      </c>
      <c r="D273" t="str">
        <f t="shared" si="27"/>
        <v>vis</v>
      </c>
      <c r="E273">
        <f>VLOOKUP(C273,Active!C$21:E$961,3,FALSE)</f>
        <v>41502.684690682028</v>
      </c>
      <c r="F273" s="2" t="s">
        <v>159</v>
      </c>
      <c r="G273" t="str">
        <f t="shared" si="28"/>
        <v>54246.8006</v>
      </c>
      <c r="H273" s="148">
        <f t="shared" si="29"/>
        <v>41502.5</v>
      </c>
      <c r="I273" s="170" t="s">
        <v>1327</v>
      </c>
      <c r="J273" s="171" t="s">
        <v>1328</v>
      </c>
      <c r="K273" s="170" t="s">
        <v>1329</v>
      </c>
      <c r="L273" s="170" t="s">
        <v>1330</v>
      </c>
      <c r="M273" s="171" t="s">
        <v>725</v>
      </c>
      <c r="N273" s="171" t="s">
        <v>954</v>
      </c>
      <c r="O273" s="172" t="s">
        <v>975</v>
      </c>
      <c r="P273" s="172" t="s">
        <v>126</v>
      </c>
    </row>
    <row r="274" spans="1:16" ht="12.75" customHeight="1">
      <c r="A274" s="148" t="str">
        <f t="shared" si="24"/>
        <v>VSB 48 </v>
      </c>
      <c r="B274" s="2" t="str">
        <f t="shared" si="25"/>
        <v>II</v>
      </c>
      <c r="C274" s="148">
        <f t="shared" si="26"/>
        <v>54607.025000000001</v>
      </c>
      <c r="D274" t="str">
        <f t="shared" si="27"/>
        <v>vis</v>
      </c>
      <c r="E274">
        <f>VLOOKUP(C274,Active!C$21:E$961,3,FALSE)</f>
        <v>42518.721846736866</v>
      </c>
      <c r="F274" s="2" t="s">
        <v>159</v>
      </c>
      <c r="G274" t="str">
        <f t="shared" si="28"/>
        <v>54607.0250</v>
      </c>
      <c r="H274" s="148">
        <f t="shared" si="29"/>
        <v>42518.5</v>
      </c>
      <c r="I274" s="170" t="s">
        <v>1331</v>
      </c>
      <c r="J274" s="171" t="s">
        <v>1332</v>
      </c>
      <c r="K274" s="170" t="s">
        <v>1333</v>
      </c>
      <c r="L274" s="170" t="s">
        <v>1334</v>
      </c>
      <c r="M274" s="171" t="s">
        <v>725</v>
      </c>
      <c r="N274" s="171" t="s">
        <v>1335</v>
      </c>
      <c r="O274" s="172" t="s">
        <v>1336</v>
      </c>
      <c r="P274" s="173" t="s">
        <v>133</v>
      </c>
    </row>
    <row r="275" spans="1:16" ht="12.75" customHeight="1">
      <c r="A275" s="148" t="str">
        <f t="shared" si="24"/>
        <v>OEJV 0137 </v>
      </c>
      <c r="B275" s="2" t="str">
        <f t="shared" si="25"/>
        <v>II</v>
      </c>
      <c r="C275" s="148">
        <f t="shared" si="26"/>
        <v>55309.393400000001</v>
      </c>
      <c r="D275" t="str">
        <f t="shared" si="27"/>
        <v>vis</v>
      </c>
      <c r="E275">
        <f>VLOOKUP(C275,Active!C$21:E$961,3,FALSE)</f>
        <v>44499.79917419939</v>
      </c>
      <c r="F275" s="2" t="s">
        <v>159</v>
      </c>
      <c r="G275" t="str">
        <f t="shared" si="28"/>
        <v>55309.3934</v>
      </c>
      <c r="H275" s="148">
        <f t="shared" si="29"/>
        <v>44499.5</v>
      </c>
      <c r="I275" s="170" t="s">
        <v>1337</v>
      </c>
      <c r="J275" s="171" t="s">
        <v>1338</v>
      </c>
      <c r="K275" s="170" t="s">
        <v>1339</v>
      </c>
      <c r="L275" s="170" t="s">
        <v>1074</v>
      </c>
      <c r="M275" s="171" t="s">
        <v>725</v>
      </c>
      <c r="N275" s="171" t="s">
        <v>232</v>
      </c>
      <c r="O275" s="172" t="s">
        <v>1340</v>
      </c>
      <c r="P275" s="173" t="s">
        <v>143</v>
      </c>
    </row>
    <row r="276" spans="1:16" ht="12.75" customHeight="1">
      <c r="A276" s="148" t="str">
        <f t="shared" si="24"/>
        <v> JAAVSO 41;122 </v>
      </c>
      <c r="B276" s="2" t="str">
        <f t="shared" si="25"/>
        <v>I</v>
      </c>
      <c r="C276" s="148">
        <f t="shared" si="26"/>
        <v>56004.849699999999</v>
      </c>
      <c r="D276" t="str">
        <f t="shared" si="27"/>
        <v>vis</v>
      </c>
      <c r="E276">
        <f>VLOOKUP(C276,Active!C$21:E$961,3,FALSE)</f>
        <v>46461.380458566637</v>
      </c>
      <c r="F276" s="2" t="s">
        <v>159</v>
      </c>
      <c r="G276" t="str">
        <f t="shared" si="28"/>
        <v>56004.8497</v>
      </c>
      <c r="H276" s="148">
        <f t="shared" si="29"/>
        <v>46461</v>
      </c>
      <c r="I276" s="170" t="s">
        <v>1341</v>
      </c>
      <c r="J276" s="171" t="s">
        <v>1342</v>
      </c>
      <c r="K276" s="170" t="s">
        <v>1343</v>
      </c>
      <c r="L276" s="170" t="s">
        <v>1344</v>
      </c>
      <c r="M276" s="171" t="s">
        <v>725</v>
      </c>
      <c r="N276" s="171" t="s">
        <v>159</v>
      </c>
      <c r="O276" s="172" t="s">
        <v>955</v>
      </c>
      <c r="P276" s="172" t="s">
        <v>155</v>
      </c>
    </row>
    <row r="277" spans="1:16" ht="12.75" customHeight="1">
      <c r="A277" s="148" t="str">
        <f t="shared" si="24"/>
        <v>VSB 56 </v>
      </c>
      <c r="B277" s="2" t="str">
        <f t="shared" si="25"/>
        <v>II</v>
      </c>
      <c r="C277" s="148">
        <f t="shared" si="26"/>
        <v>56362.000999999997</v>
      </c>
      <c r="D277" t="str">
        <f t="shared" si="27"/>
        <v>vis</v>
      </c>
      <c r="E277">
        <f>VLOOKUP(C277,Active!C$21:E$961,3,FALSE)</f>
        <v>47468.749729313669</v>
      </c>
      <c r="F277" s="2" t="s">
        <v>159</v>
      </c>
      <c r="G277" t="str">
        <f t="shared" si="28"/>
        <v>56362.001</v>
      </c>
      <c r="H277" s="148">
        <f t="shared" si="29"/>
        <v>47468.5</v>
      </c>
      <c r="I277" s="170" t="s">
        <v>1345</v>
      </c>
      <c r="J277" s="171" t="s">
        <v>1346</v>
      </c>
      <c r="K277" s="170" t="s">
        <v>1347</v>
      </c>
      <c r="L277" s="170" t="s">
        <v>1348</v>
      </c>
      <c r="M277" s="171" t="s">
        <v>465</v>
      </c>
      <c r="N277" s="171"/>
      <c r="O277" s="172" t="s">
        <v>1317</v>
      </c>
      <c r="P277" s="173" t="s">
        <v>157</v>
      </c>
    </row>
    <row r="278" spans="1:16" ht="12.75" customHeight="1">
      <c r="A278" s="148" t="str">
        <f t="shared" si="24"/>
        <v>VSB 56 </v>
      </c>
      <c r="B278" s="2" t="str">
        <f t="shared" si="25"/>
        <v>II</v>
      </c>
      <c r="C278" s="148">
        <f t="shared" si="26"/>
        <v>56365.605000000003</v>
      </c>
      <c r="D278" t="str">
        <f t="shared" si="27"/>
        <v>vis</v>
      </c>
      <c r="E278">
        <f>VLOOKUP(C278,Active!C$21:E$961,3,FALSE)</f>
        <v>47478.915053790384</v>
      </c>
      <c r="F278" s="2" t="s">
        <v>159</v>
      </c>
      <c r="G278" t="str">
        <f t="shared" si="28"/>
        <v>56365.605</v>
      </c>
      <c r="H278" s="148">
        <f t="shared" si="29"/>
        <v>47478.5</v>
      </c>
      <c r="I278" s="170" t="s">
        <v>1349</v>
      </c>
      <c r="J278" s="171" t="s">
        <v>1350</v>
      </c>
      <c r="K278" s="170" t="s">
        <v>1351</v>
      </c>
      <c r="L278" s="170" t="s">
        <v>1352</v>
      </c>
      <c r="M278" s="171" t="s">
        <v>465</v>
      </c>
      <c r="N278" s="171"/>
      <c r="O278" s="172" t="s">
        <v>1317</v>
      </c>
      <c r="P278" s="173" t="s">
        <v>157</v>
      </c>
    </row>
  </sheetData>
  <sheetProtection selectLockedCells="1" selectUnlockedCells="1"/>
  <phoneticPr fontId="28" type="noConversion"/>
  <hyperlinks>
    <hyperlink ref="A3" r:id="rId1" xr:uid="{00000000-0004-0000-0E00-000000000000}"/>
    <hyperlink ref="P13" r:id="rId2" xr:uid="{00000000-0004-0000-0E00-000001000000}"/>
    <hyperlink ref="P14" r:id="rId3" xr:uid="{00000000-0004-0000-0E00-000002000000}"/>
    <hyperlink ref="P16" r:id="rId4" xr:uid="{00000000-0004-0000-0E00-000003000000}"/>
    <hyperlink ref="P17" r:id="rId5" xr:uid="{00000000-0004-0000-0E00-000004000000}"/>
    <hyperlink ref="P18" r:id="rId6" xr:uid="{00000000-0004-0000-0E00-000005000000}"/>
    <hyperlink ref="P19" r:id="rId7" xr:uid="{00000000-0004-0000-0E00-000006000000}"/>
    <hyperlink ref="P21" r:id="rId8" xr:uid="{00000000-0004-0000-0E00-000007000000}"/>
    <hyperlink ref="P22" r:id="rId9" xr:uid="{00000000-0004-0000-0E00-000008000000}"/>
    <hyperlink ref="P23" r:id="rId10" xr:uid="{00000000-0004-0000-0E00-000009000000}"/>
    <hyperlink ref="P26" r:id="rId11" xr:uid="{00000000-0004-0000-0E00-00000A000000}"/>
    <hyperlink ref="P27" r:id="rId12" xr:uid="{00000000-0004-0000-0E00-00000B000000}"/>
    <hyperlink ref="P28" r:id="rId13" xr:uid="{00000000-0004-0000-0E00-00000C000000}"/>
    <hyperlink ref="P47" r:id="rId14" xr:uid="{00000000-0004-0000-0E00-00000D000000}"/>
    <hyperlink ref="P48" r:id="rId15" xr:uid="{00000000-0004-0000-0E00-00000E000000}"/>
    <hyperlink ref="P139" r:id="rId16" xr:uid="{00000000-0004-0000-0E00-00000F000000}"/>
    <hyperlink ref="P140" r:id="rId17" xr:uid="{00000000-0004-0000-0E00-000010000000}"/>
    <hyperlink ref="P141" r:id="rId18" xr:uid="{00000000-0004-0000-0E00-000011000000}"/>
    <hyperlink ref="P142" r:id="rId19" xr:uid="{00000000-0004-0000-0E00-000012000000}"/>
    <hyperlink ref="P143" r:id="rId20" xr:uid="{00000000-0004-0000-0E00-000013000000}"/>
    <hyperlink ref="P160" r:id="rId21" xr:uid="{00000000-0004-0000-0E00-000014000000}"/>
    <hyperlink ref="P161" r:id="rId22" xr:uid="{00000000-0004-0000-0E00-000015000000}"/>
    <hyperlink ref="P162" r:id="rId23" xr:uid="{00000000-0004-0000-0E00-000016000000}"/>
    <hyperlink ref="P163" r:id="rId24" xr:uid="{00000000-0004-0000-0E00-000017000000}"/>
    <hyperlink ref="P165" r:id="rId25" xr:uid="{00000000-0004-0000-0E00-000018000000}"/>
    <hyperlink ref="P167" r:id="rId26" xr:uid="{00000000-0004-0000-0E00-000019000000}"/>
    <hyperlink ref="P168" r:id="rId27" xr:uid="{00000000-0004-0000-0E00-00001A000000}"/>
    <hyperlink ref="P169" r:id="rId28" xr:uid="{00000000-0004-0000-0E00-00001B000000}"/>
    <hyperlink ref="P170" r:id="rId29" xr:uid="{00000000-0004-0000-0E00-00001C000000}"/>
    <hyperlink ref="P171" r:id="rId30" xr:uid="{00000000-0004-0000-0E00-00001D000000}"/>
    <hyperlink ref="P172" r:id="rId31" xr:uid="{00000000-0004-0000-0E00-00001E000000}"/>
    <hyperlink ref="P173" r:id="rId32" xr:uid="{00000000-0004-0000-0E00-00001F000000}"/>
    <hyperlink ref="P175" r:id="rId33" xr:uid="{00000000-0004-0000-0E00-000020000000}"/>
    <hyperlink ref="P176" r:id="rId34" xr:uid="{00000000-0004-0000-0E00-000021000000}"/>
    <hyperlink ref="P177" r:id="rId35" xr:uid="{00000000-0004-0000-0E00-000022000000}"/>
    <hyperlink ref="P178" r:id="rId36" xr:uid="{00000000-0004-0000-0E00-000023000000}"/>
    <hyperlink ref="P179" r:id="rId37" xr:uid="{00000000-0004-0000-0E00-000024000000}"/>
    <hyperlink ref="P180" r:id="rId38" xr:uid="{00000000-0004-0000-0E00-000025000000}"/>
    <hyperlink ref="P181" r:id="rId39" xr:uid="{00000000-0004-0000-0E00-000026000000}"/>
    <hyperlink ref="P182" r:id="rId40" xr:uid="{00000000-0004-0000-0E00-000027000000}"/>
    <hyperlink ref="P183" r:id="rId41" xr:uid="{00000000-0004-0000-0E00-000028000000}"/>
    <hyperlink ref="P184" r:id="rId42" xr:uid="{00000000-0004-0000-0E00-000029000000}"/>
    <hyperlink ref="P185" r:id="rId43" xr:uid="{00000000-0004-0000-0E00-00002A000000}"/>
    <hyperlink ref="P186" r:id="rId44" xr:uid="{00000000-0004-0000-0E00-00002B000000}"/>
    <hyperlink ref="P187" r:id="rId45" xr:uid="{00000000-0004-0000-0E00-00002C000000}"/>
    <hyperlink ref="P188" r:id="rId46" xr:uid="{00000000-0004-0000-0E00-00002D000000}"/>
    <hyperlink ref="P189" r:id="rId47" xr:uid="{00000000-0004-0000-0E00-00002E000000}"/>
    <hyperlink ref="P190" r:id="rId48" xr:uid="{00000000-0004-0000-0E00-00002F000000}"/>
    <hyperlink ref="P191" r:id="rId49" xr:uid="{00000000-0004-0000-0E00-000030000000}"/>
    <hyperlink ref="P192" r:id="rId50" xr:uid="{00000000-0004-0000-0E00-000031000000}"/>
    <hyperlink ref="P193" r:id="rId51" xr:uid="{00000000-0004-0000-0E00-000032000000}"/>
    <hyperlink ref="P194" r:id="rId52" xr:uid="{00000000-0004-0000-0E00-000033000000}"/>
    <hyperlink ref="P195" r:id="rId53" xr:uid="{00000000-0004-0000-0E00-000034000000}"/>
    <hyperlink ref="P196" r:id="rId54" xr:uid="{00000000-0004-0000-0E00-000035000000}"/>
    <hyperlink ref="P197" r:id="rId55" xr:uid="{00000000-0004-0000-0E00-000036000000}"/>
    <hyperlink ref="P201" r:id="rId56" xr:uid="{00000000-0004-0000-0E00-000037000000}"/>
    <hyperlink ref="P204" r:id="rId57" xr:uid="{00000000-0004-0000-0E00-000038000000}"/>
    <hyperlink ref="P207" r:id="rId58" xr:uid="{00000000-0004-0000-0E00-000039000000}"/>
    <hyperlink ref="P208" r:id="rId59" xr:uid="{00000000-0004-0000-0E00-00003A000000}"/>
    <hyperlink ref="P209" r:id="rId60" xr:uid="{00000000-0004-0000-0E00-00003B000000}"/>
    <hyperlink ref="P210" r:id="rId61" xr:uid="{00000000-0004-0000-0E00-00003C000000}"/>
    <hyperlink ref="P211" r:id="rId62" xr:uid="{00000000-0004-0000-0E00-00003D000000}"/>
    <hyperlink ref="P212" r:id="rId63" xr:uid="{00000000-0004-0000-0E00-00003E000000}"/>
    <hyperlink ref="P215" r:id="rId64" xr:uid="{00000000-0004-0000-0E00-00003F000000}"/>
    <hyperlink ref="P216" r:id="rId65" xr:uid="{00000000-0004-0000-0E00-000040000000}"/>
    <hyperlink ref="P217" r:id="rId66" xr:uid="{00000000-0004-0000-0E00-000041000000}"/>
    <hyperlink ref="P219" r:id="rId67" xr:uid="{00000000-0004-0000-0E00-000042000000}"/>
    <hyperlink ref="P221" r:id="rId68" xr:uid="{00000000-0004-0000-0E00-000043000000}"/>
    <hyperlink ref="P223" r:id="rId69" xr:uid="{00000000-0004-0000-0E00-000044000000}"/>
    <hyperlink ref="P224" r:id="rId70" xr:uid="{00000000-0004-0000-0E00-000045000000}"/>
    <hyperlink ref="P225" r:id="rId71" xr:uid="{00000000-0004-0000-0E00-000046000000}"/>
    <hyperlink ref="P226" r:id="rId72" xr:uid="{00000000-0004-0000-0E00-000047000000}"/>
    <hyperlink ref="P227" r:id="rId73" xr:uid="{00000000-0004-0000-0E00-000048000000}"/>
    <hyperlink ref="P256" r:id="rId74" xr:uid="{00000000-0004-0000-0E00-000049000000}"/>
    <hyperlink ref="P259" r:id="rId75" xr:uid="{00000000-0004-0000-0E00-00004A000000}"/>
    <hyperlink ref="P260" r:id="rId76" xr:uid="{00000000-0004-0000-0E00-00004B000000}"/>
    <hyperlink ref="P267" r:id="rId77" xr:uid="{00000000-0004-0000-0E00-00004C000000}"/>
    <hyperlink ref="P274" r:id="rId78" xr:uid="{00000000-0004-0000-0E00-00004D000000}"/>
    <hyperlink ref="P275" r:id="rId79" xr:uid="{00000000-0004-0000-0E00-00004E000000}"/>
    <hyperlink ref="P277" r:id="rId80" xr:uid="{00000000-0004-0000-0E00-00004F000000}"/>
    <hyperlink ref="P278" r:id="rId81" xr:uid="{00000000-0004-0000-0E00-00005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54"/>
  <sheetViews>
    <sheetView workbookViewId="0">
      <selection activeCell="E9" sqref="E9"/>
    </sheetView>
  </sheetViews>
  <sheetFormatPr defaultRowHeight="12.75"/>
  <cols>
    <col min="2" max="2" width="10.7109375" customWidth="1"/>
    <col min="5" max="5" width="10.42578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82" t="s">
        <v>173</v>
      </c>
      <c r="D1" s="83" t="s">
        <v>174</v>
      </c>
      <c r="M1" s="84" t="s">
        <v>175</v>
      </c>
      <c r="N1" t="s">
        <v>176</v>
      </c>
      <c r="O1">
        <f ca="1">H18*J18-I18*I18</f>
        <v>3817852.1892051101</v>
      </c>
      <c r="P1" t="s">
        <v>177</v>
      </c>
      <c r="U1" s="5" t="s">
        <v>178</v>
      </c>
      <c r="V1" s="85" t="s">
        <v>179</v>
      </c>
      <c r="AA1">
        <v>1</v>
      </c>
      <c r="AB1" t="s">
        <v>180</v>
      </c>
    </row>
    <row r="2" spans="1:28">
      <c r="M2" s="84" t="s">
        <v>181</v>
      </c>
      <c r="N2" t="s">
        <v>182</v>
      </c>
      <c r="O2">
        <f ca="1">+F18*J18-H18*I18</f>
        <v>1209891.2592420243</v>
      </c>
      <c r="P2" t="s">
        <v>183</v>
      </c>
      <c r="U2">
        <v>-4</v>
      </c>
      <c r="V2">
        <f ca="1">+E$4+E$5*U2+E$6*U2^2</f>
        <v>0.3294274580524133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M3" s="84" t="s">
        <v>191</v>
      </c>
      <c r="N3" t="s">
        <v>192</v>
      </c>
      <c r="O3">
        <f ca="1">+F18*I18-H18*H18</f>
        <v>58152.193943699822</v>
      </c>
      <c r="P3" t="s">
        <v>193</v>
      </c>
      <c r="U3">
        <v>-3.75</v>
      </c>
      <c r="V3">
        <f ca="1">+E$4+E$5*U3+E$6*U3^2</f>
        <v>0.29250276906551442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86" t="s">
        <v>197</v>
      </c>
      <c r="E4" s="87">
        <f ca="1">(G18*O1-K18*O2+L18*O3)/O7</f>
        <v>-8.6986783354752514E-4</v>
      </c>
      <c r="F4" s="88">
        <f ca="1">+E7/O7*O18</f>
        <v>5.173144721187775E-4</v>
      </c>
      <c r="G4" s="89">
        <f>+B18</f>
        <v>1</v>
      </c>
      <c r="H4" s="90">
        <f ca="1">ABS(F4/E4)</f>
        <v>0.59470468060538317</v>
      </c>
      <c r="M4" s="84" t="s">
        <v>198</v>
      </c>
      <c r="N4" t="s">
        <v>199</v>
      </c>
      <c r="O4">
        <f ca="1">+C18*J18-H18*H18</f>
        <v>1919544.6751577603</v>
      </c>
      <c r="P4" t="s">
        <v>200</v>
      </c>
      <c r="U4">
        <v>-3.5</v>
      </c>
      <c r="V4">
        <f t="shared" ref="V4:V36" ca="1" si="0">+E$4+E$5*U4+E$6*U4^2</f>
        <v>0.25774889422781905</v>
      </c>
      <c r="AA4">
        <v>4</v>
      </c>
      <c r="AB4" t="s">
        <v>201</v>
      </c>
    </row>
    <row r="5" spans="1:28">
      <c r="A5" t="s">
        <v>202</v>
      </c>
      <c r="B5" s="91">
        <v>40323</v>
      </c>
      <c r="D5" s="92" t="s">
        <v>203</v>
      </c>
      <c r="E5" s="93">
        <f ca="1">+(-G18*O2+K18*O4-L18*O5)/O7</f>
        <v>-1.3108278696977834E-2</v>
      </c>
      <c r="F5" s="94">
        <f ca="1">P18*E7/O7</f>
        <v>2.6064867895706282E-4</v>
      </c>
      <c r="G5" s="95">
        <f>+B18/A18</f>
        <v>1E-4</v>
      </c>
      <c r="H5" s="90">
        <f ca="1">ABS(F5/E5)</f>
        <v>1.9884279620722162E-2</v>
      </c>
      <c r="M5" s="84" t="s">
        <v>204</v>
      </c>
      <c r="N5" t="s">
        <v>205</v>
      </c>
      <c r="O5">
        <f ca="1">+C18*I18-F18*H18</f>
        <v>389295.68367841537</v>
      </c>
      <c r="P5" t="s">
        <v>206</v>
      </c>
      <c r="U5">
        <v>-3.25</v>
      </c>
      <c r="V5">
        <f t="shared" ca="1" si="0"/>
        <v>0.22516583353932718</v>
      </c>
      <c r="AA5">
        <v>5</v>
      </c>
      <c r="AB5" t="s">
        <v>207</v>
      </c>
    </row>
    <row r="6" spans="1:28">
      <c r="D6" s="96" t="s">
        <v>208</v>
      </c>
      <c r="E6" s="97">
        <f ca="1">+(G18*O3-K18*O5+L18*O6)/O7</f>
        <v>1.7366513193628093E-2</v>
      </c>
      <c r="F6" s="98">
        <f ca="1">Q18*E7/O7</f>
        <v>6.1804313880389026E-5</v>
      </c>
      <c r="G6" s="99">
        <f>+B18/A18^2</f>
        <v>1E-8</v>
      </c>
      <c r="H6" s="90">
        <f ca="1">ABS(F6/E6)</f>
        <v>3.5588211168990158E-3</v>
      </c>
      <c r="M6" s="100" t="s">
        <v>209</v>
      </c>
      <c r="N6" s="101" t="s">
        <v>210</v>
      </c>
      <c r="O6" s="101">
        <f ca="1">+C18*H18-F18*F18</f>
        <v>95017.138011775212</v>
      </c>
      <c r="P6" t="s">
        <v>211</v>
      </c>
      <c r="U6">
        <v>-3</v>
      </c>
      <c r="V6">
        <f t="shared" ca="1" si="0"/>
        <v>0.19475358700003881</v>
      </c>
      <c r="AA6">
        <v>6</v>
      </c>
      <c r="AB6" t="s">
        <v>212</v>
      </c>
    </row>
    <row r="7" spans="1:28">
      <c r="D7" s="83" t="s">
        <v>213</v>
      </c>
      <c r="E7" s="102">
        <f ca="1">SQRT(N18/(B15-3))</f>
        <v>3.7467718011134563E-3</v>
      </c>
      <c r="G7" s="103">
        <f>+B22</f>
        <v>0.28310638399852905</v>
      </c>
      <c r="M7" s="84" t="s">
        <v>214</v>
      </c>
      <c r="N7" t="s">
        <v>215</v>
      </c>
      <c r="O7">
        <f ca="1">+C18*O1-F18*O2+H18*O3</f>
        <v>164121937.1399079</v>
      </c>
      <c r="U7">
        <v>-2.75</v>
      </c>
      <c r="V7">
        <f t="shared" ca="1" si="0"/>
        <v>0.16651215460995397</v>
      </c>
      <c r="AA7">
        <v>7</v>
      </c>
      <c r="AB7" t="s">
        <v>216</v>
      </c>
    </row>
    <row r="8" spans="1:28">
      <c r="A8" s="26">
        <v>21</v>
      </c>
      <c r="B8" t="s">
        <v>217</v>
      </c>
      <c r="C8" s="104">
        <v>21</v>
      </c>
      <c r="D8" s="83" t="s">
        <v>218</v>
      </c>
      <c r="F8" s="105">
        <f ca="1">CORREL(INDIRECT(E12):INDIRECT(E13),INDIRECT(M12):INDIRECT(M13))</f>
        <v>0.99744171894323019</v>
      </c>
      <c r="G8" s="102"/>
      <c r="K8" s="103"/>
      <c r="U8">
        <v>-2.5</v>
      </c>
      <c r="V8">
        <f t="shared" ca="1" si="0"/>
        <v>0.14044153636907264</v>
      </c>
      <c r="AA8">
        <v>8</v>
      </c>
      <c r="AB8" t="s">
        <v>219</v>
      </c>
    </row>
    <row r="9" spans="1:28">
      <c r="A9" s="26">
        <f>20+COUNT(A21:A1449)</f>
        <v>345</v>
      </c>
      <c r="B9" t="s">
        <v>220</v>
      </c>
      <c r="C9" s="104">
        <f>A9</f>
        <v>345</v>
      </c>
      <c r="E9" s="106">
        <f ca="1">E6*G6</f>
        <v>1.7366513193628092E-10</v>
      </c>
      <c r="F9" s="107">
        <f ca="1">H6</f>
        <v>3.5588211168990158E-3</v>
      </c>
      <c r="G9" s="108">
        <f ca="1">F8</f>
        <v>0.99744171894323019</v>
      </c>
      <c r="K9" s="103"/>
      <c r="U9">
        <v>-2.25</v>
      </c>
      <c r="V9">
        <f t="shared" ca="1" si="0"/>
        <v>0.11654173227739482</v>
      </c>
      <c r="AA9">
        <v>9</v>
      </c>
      <c r="AB9" t="s">
        <v>61</v>
      </c>
    </row>
    <row r="10" spans="1:28">
      <c r="A10" s="109" t="s">
        <v>12</v>
      </c>
      <c r="B10" s="80">
        <f>Active!C8</f>
        <v>0.354538609</v>
      </c>
      <c r="D10" t="s">
        <v>221</v>
      </c>
      <c r="E10">
        <f ca="1">2*E9*365.2422/B10</f>
        <v>3.5781623350193436E-7</v>
      </c>
      <c r="F10">
        <f ca="1">+F9*E10</f>
        <v>1.2734039677559532E-9</v>
      </c>
      <c r="G10" t="s">
        <v>222</v>
      </c>
      <c r="U10">
        <v>-2</v>
      </c>
      <c r="V10">
        <f t="shared" ca="1" si="0"/>
        <v>9.4812742334920513E-2</v>
      </c>
      <c r="AA10">
        <v>10</v>
      </c>
      <c r="AB10" t="s">
        <v>223</v>
      </c>
    </row>
    <row r="11" spans="1:28">
      <c r="U11">
        <v>-1.75</v>
      </c>
      <c r="V11">
        <f t="shared" ca="1" si="0"/>
        <v>7.525456654164972E-2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-1.5</v>
      </c>
      <c r="V12">
        <f t="shared" ca="1" si="0"/>
        <v>5.786720489758243E-2</v>
      </c>
      <c r="AA12">
        <v>12</v>
      </c>
      <c r="AB12" t="s">
        <v>225</v>
      </c>
    </row>
    <row r="13" spans="1:28">
      <c r="C13" s="2" t="str">
        <f t="shared" si="1"/>
        <v>C345</v>
      </c>
      <c r="D13" s="2" t="str">
        <f t="shared" si="1"/>
        <v>D345</v>
      </c>
      <c r="E13" s="2" t="str">
        <f t="shared" si="1"/>
        <v>E345</v>
      </c>
      <c r="F13" s="2" t="str">
        <f t="shared" si="1"/>
        <v>F345</v>
      </c>
      <c r="G13" s="2" t="str">
        <f t="shared" si="1"/>
        <v>G345</v>
      </c>
      <c r="H13" s="2" t="str">
        <f t="shared" si="1"/>
        <v>H345</v>
      </c>
      <c r="I13" s="2" t="str">
        <f t="shared" si="1"/>
        <v>I345</v>
      </c>
      <c r="J13" s="2" t="str">
        <f t="shared" si="1"/>
        <v>J345</v>
      </c>
      <c r="K13" s="2" t="str">
        <f t="shared" si="1"/>
        <v>K345</v>
      </c>
      <c r="L13" s="2" t="str">
        <f t="shared" si="1"/>
        <v>L345</v>
      </c>
      <c r="M13" s="2" t="str">
        <f t="shared" si="1"/>
        <v>M345</v>
      </c>
      <c r="N13" s="2" t="str">
        <f t="shared" si="1"/>
        <v>N345</v>
      </c>
      <c r="O13" s="2" t="str">
        <f t="shared" si="1"/>
        <v>O345</v>
      </c>
      <c r="P13" s="2" t="str">
        <f t="shared" si="1"/>
        <v>P345</v>
      </c>
      <c r="Q13" s="2" t="str">
        <f t="shared" si="1"/>
        <v>Q345</v>
      </c>
      <c r="U13">
        <v>-1.25</v>
      </c>
      <c r="V13">
        <f t="shared" ca="1" si="0"/>
        <v>4.2650657402718659E-2</v>
      </c>
      <c r="AA13">
        <v>13</v>
      </c>
      <c r="AB13" t="s">
        <v>226</v>
      </c>
    </row>
    <row r="14" spans="1:28">
      <c r="U14">
        <v>-1</v>
      </c>
      <c r="V14">
        <f t="shared" ca="1" si="0"/>
        <v>2.9604924057058401E-2</v>
      </c>
      <c r="AA14">
        <v>14</v>
      </c>
      <c r="AB14" t="s">
        <v>227</v>
      </c>
    </row>
    <row r="15" spans="1:28">
      <c r="A15" s="83" t="s">
        <v>228</v>
      </c>
      <c r="B15" s="83">
        <f>C9-C8+1</f>
        <v>325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-0.75</v>
      </c>
      <c r="V15">
        <f t="shared" ca="1" si="0"/>
        <v>1.873000486060165E-2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-0.5</v>
      </c>
      <c r="V16">
        <f t="shared" ca="1" si="0"/>
        <v>1.0025899813348414E-2</v>
      </c>
      <c r="AA16">
        <v>16</v>
      </c>
      <c r="AB16" t="s">
        <v>63</v>
      </c>
    </row>
    <row r="17" spans="1:28">
      <c r="A17" s="83" t="s">
        <v>230</v>
      </c>
      <c r="U17">
        <v>-0.25</v>
      </c>
      <c r="V17">
        <f t="shared" ca="1" si="0"/>
        <v>3.4926089152986892E-3</v>
      </c>
      <c r="AA17">
        <v>17</v>
      </c>
      <c r="AB17" t="s">
        <v>231</v>
      </c>
    </row>
    <row r="18" spans="1:28">
      <c r="A18" s="110">
        <v>10000</v>
      </c>
      <c r="B18" s="110">
        <v>1</v>
      </c>
      <c r="C18">
        <f ca="1">SUM(INDIRECT(C12):INDIRECT(C13))</f>
        <v>187.90000000000006</v>
      </c>
      <c r="D18" s="111">
        <f ca="1">SUM(INDIRECT(D12):INDIRECT(D13))</f>
        <v>844.25559999999996</v>
      </c>
      <c r="E18" s="111">
        <f ca="1">SUM(INDIRECT(E12):INDIRECT(E13))</f>
        <v>40.696316454581392</v>
      </c>
      <c r="F18" s="83">
        <f ca="1">SUM(INDIRECT(F12):INDIRECT(F13))</f>
        <v>562.52081999999996</v>
      </c>
      <c r="G18" s="83">
        <f ca="1">SUM(INDIRECT(G12):INDIRECT(G13))</f>
        <v>30.490527664939872</v>
      </c>
      <c r="H18" s="83">
        <f ca="1">SUM(INDIRECT(H12):INDIRECT(H13))</f>
        <v>2189.7116069465005</v>
      </c>
      <c r="I18" s="83">
        <f ca="1">SUM(INDIRECT(I12):INDIRECT(I13))</f>
        <v>8627.2168833500691</v>
      </c>
      <c r="J18" s="83">
        <f ca="1">SUM(INDIRECT(J12):INDIRECT(J13))</f>
        <v>35733.803069473033</v>
      </c>
      <c r="K18" s="83">
        <f ca="1">SUM(INDIRECT(K12):INDIRECT(K13))</f>
        <v>120.63200705210598</v>
      </c>
      <c r="L18" s="83">
        <f ca="1">SUM(INDIRECT(L12):INDIRECT(L13))</f>
        <v>505.57883948664511</v>
      </c>
      <c r="N18">
        <f ca="1">SUM(INDIRECT(N12):INDIRECT(N13))</f>
        <v>4.5203322553373096E-3</v>
      </c>
      <c r="O18">
        <f ca="1">SQRT(SUM(INDIRECT(O12):INDIRECT(O13)))</f>
        <v>22660214.654495768</v>
      </c>
      <c r="P18">
        <f ca="1">SQRT(SUM(INDIRECT(P12):INDIRECT(P13)))</f>
        <v>11417339.612377351</v>
      </c>
      <c r="Q18">
        <f ca="1">SQRT(SUM(INDIRECT(Q12):INDIRECT(Q13)))</f>
        <v>2707248.868115731</v>
      </c>
      <c r="U18">
        <v>0</v>
      </c>
      <c r="V18">
        <f t="shared" ca="1" si="0"/>
        <v>-8.6986783354752514E-4</v>
      </c>
      <c r="AA18">
        <v>18</v>
      </c>
      <c r="AB18" t="s">
        <v>232</v>
      </c>
    </row>
    <row r="19" spans="1:28">
      <c r="A19" s="112" t="s">
        <v>233</v>
      </c>
      <c r="F19" s="46" t="s">
        <v>234</v>
      </c>
      <c r="G19" s="46" t="s">
        <v>235</v>
      </c>
      <c r="H19" s="46" t="s">
        <v>236</v>
      </c>
      <c r="I19" s="46" t="s">
        <v>237</v>
      </c>
      <c r="J19" s="46" t="s">
        <v>238</v>
      </c>
      <c r="K19" s="46" t="s">
        <v>239</v>
      </c>
      <c r="L19" s="46" t="s">
        <v>240</v>
      </c>
      <c r="U19">
        <v>0.25</v>
      </c>
      <c r="V19">
        <f t="shared" ca="1" si="0"/>
        <v>-3.0615304331902279E-3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8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33" t="s">
        <v>255</v>
      </c>
      <c r="U20">
        <v>0.5</v>
      </c>
      <c r="V20">
        <f t="shared" ca="1" si="0"/>
        <v>-3.082378883629419E-3</v>
      </c>
      <c r="AA20">
        <v>20</v>
      </c>
      <c r="AB20" t="s">
        <v>256</v>
      </c>
    </row>
    <row r="21" spans="1:28">
      <c r="A21" s="113">
        <v>-37907</v>
      </c>
      <c r="B21" s="113">
        <v>0.28255136300140293</v>
      </c>
      <c r="C21" s="114">
        <v>0.2</v>
      </c>
      <c r="D21" s="115">
        <f t="shared" ref="D21:D84" si="4">A21/A$18</f>
        <v>-3.7907000000000002</v>
      </c>
      <c r="E21" s="115">
        <f t="shared" ref="E21:E84" si="5">B21/B$18</f>
        <v>0.28255136300140293</v>
      </c>
      <c r="F21" s="26">
        <f t="shared" ref="F21:F84" si="6">$C21*D21</f>
        <v>-0.75814000000000004</v>
      </c>
      <c r="G21" s="26">
        <f t="shared" ref="G21:G84" si="7">$C21*E21</f>
        <v>5.6510272600280589E-2</v>
      </c>
      <c r="H21" s="26">
        <f t="shared" ref="H21:H84" si="8">C21*D21*D21</f>
        <v>2.8738812980000001</v>
      </c>
      <c r="I21" s="26">
        <f t="shared" ref="I21:I84" si="9">C21*D21*D21*D21</f>
        <v>-10.894021836328601</v>
      </c>
      <c r="J21" s="26">
        <f t="shared" ref="J21:J84" si="10">C21*D21*D21*D21*D21</f>
        <v>41.295968574970829</v>
      </c>
      <c r="K21" s="26">
        <f t="shared" ref="K21:K84" si="11">C21*E21*D21</f>
        <v>-0.21421349034588363</v>
      </c>
      <c r="L21" s="26">
        <f t="shared" ref="L21:L84" si="12">C21*E21*D21*D21</f>
        <v>0.81201907785414118</v>
      </c>
      <c r="M21" s="26">
        <f t="shared" ref="M21:M84" ca="1" si="13">+E$4+E$5*D21+E$6*D21^2</f>
        <v>0.29836617161627649</v>
      </c>
      <c r="N21" s="26">
        <f t="shared" ref="N21:N84" ca="1" si="14">C21*(M21-E21)^2</f>
        <v>5.002163430501576E-5</v>
      </c>
      <c r="O21" s="25">
        <f t="shared" ref="O21:O84" ca="1" si="15">(C21*O$1-O$2*F21+O$3*H21)^2</f>
        <v>3414955791029.4717</v>
      </c>
      <c r="P21" s="26">
        <f t="shared" ref="P21:P84" ca="1" si="16">(-C21*O$2+O$4*F21-O$5*H21)^2</f>
        <v>7930145693509.5146</v>
      </c>
      <c r="Q21" s="26">
        <f t="shared" ref="Q21:Q84" ca="1" si="17">+(C21*O$3-F21*O$5+H21*O$6)^2</f>
        <v>336213317334.42102</v>
      </c>
      <c r="R21">
        <f t="shared" ref="R21:R84" ca="1" si="18">+E21-M21</f>
        <v>-1.5814808614873554E-2</v>
      </c>
      <c r="U21">
        <v>0.75</v>
      </c>
      <c r="V21">
        <f t="shared" ca="1" si="0"/>
        <v>-9.3241318486509892E-4</v>
      </c>
      <c r="AA21">
        <v>21</v>
      </c>
      <c r="AB21" t="s">
        <v>257</v>
      </c>
    </row>
    <row r="22" spans="1:28">
      <c r="A22" s="113">
        <v>-36976</v>
      </c>
      <c r="B22" s="113">
        <v>0.28310638399852905</v>
      </c>
      <c r="C22" s="113">
        <v>0.2</v>
      </c>
      <c r="D22" s="115">
        <f t="shared" si="4"/>
        <v>-3.6976</v>
      </c>
      <c r="E22" s="115">
        <f t="shared" si="5"/>
        <v>0.28310638399852905</v>
      </c>
      <c r="F22" s="26">
        <f t="shared" si="6"/>
        <v>-0.73952000000000007</v>
      </c>
      <c r="G22" s="26">
        <f t="shared" si="7"/>
        <v>5.6621276799705814E-2</v>
      </c>
      <c r="H22" s="26">
        <f t="shared" si="8"/>
        <v>2.7344491520000003</v>
      </c>
      <c r="I22" s="26">
        <f t="shared" si="9"/>
        <v>-10.110899184435201</v>
      </c>
      <c r="J22" s="26">
        <f t="shared" si="10"/>
        <v>37.386060824367597</v>
      </c>
      <c r="K22" s="26">
        <f t="shared" si="11"/>
        <v>-0.20936283309459222</v>
      </c>
      <c r="L22" s="26">
        <f t="shared" si="12"/>
        <v>0.77414001165056423</v>
      </c>
      <c r="M22" s="26">
        <f t="shared" ca="1" si="13"/>
        <v>0.28503853985396344</v>
      </c>
      <c r="N22" s="26">
        <f t="shared" ca="1" si="14"/>
        <v>7.4664524993787289E-7</v>
      </c>
      <c r="O22" s="25">
        <f t="shared" ca="1" si="15"/>
        <v>3302664483000.0068</v>
      </c>
      <c r="P22" s="26">
        <f t="shared" ca="1" si="16"/>
        <v>7431235101839.4863</v>
      </c>
      <c r="Q22" s="26">
        <f t="shared" ca="1" si="17"/>
        <v>312863378149.23712</v>
      </c>
      <c r="R22">
        <f t="shared" ca="1" si="18"/>
        <v>-1.932155855434381E-3</v>
      </c>
      <c r="U22">
        <v>1</v>
      </c>
      <c r="V22">
        <f t="shared" ca="1" si="0"/>
        <v>3.3883666631027327E-3</v>
      </c>
      <c r="AA22">
        <v>22</v>
      </c>
      <c r="AB22" t="s">
        <v>159</v>
      </c>
    </row>
    <row r="23" spans="1:28">
      <c r="A23" s="113">
        <v>-36900</v>
      </c>
      <c r="B23" s="113">
        <v>0.2911720999982208</v>
      </c>
      <c r="C23" s="113">
        <v>0.2</v>
      </c>
      <c r="D23" s="115">
        <f t="shared" si="4"/>
        <v>-3.69</v>
      </c>
      <c r="E23" s="115">
        <f t="shared" si="5"/>
        <v>0.2911720999982208</v>
      </c>
      <c r="F23" s="26">
        <f t="shared" si="6"/>
        <v>-0.73799999999999999</v>
      </c>
      <c r="G23" s="26">
        <f t="shared" si="7"/>
        <v>5.8234419999644162E-2</v>
      </c>
      <c r="H23" s="26">
        <f t="shared" si="8"/>
        <v>2.72322</v>
      </c>
      <c r="I23" s="26">
        <f t="shared" si="9"/>
        <v>-10.048681799999999</v>
      </c>
      <c r="J23" s="26">
        <f t="shared" si="10"/>
        <v>37.079635841999995</v>
      </c>
      <c r="K23" s="26">
        <f t="shared" si="11"/>
        <v>-0.21488500979868697</v>
      </c>
      <c r="L23" s="26">
        <f t="shared" si="12"/>
        <v>0.79292568615715486</v>
      </c>
      <c r="M23" s="26">
        <f t="shared" ca="1" si="13"/>
        <v>0.28396386085406017</v>
      </c>
      <c r="N23" s="26">
        <f t="shared" ca="1" si="14"/>
        <v>1.0391742311881923E-5</v>
      </c>
      <c r="O23" s="25">
        <f t="shared" ca="1" si="15"/>
        <v>3293613027677.7412</v>
      </c>
      <c r="P23" s="26">
        <f t="shared" ca="1" si="16"/>
        <v>7391547262754.4912</v>
      </c>
      <c r="Q23" s="26">
        <f t="shared" ca="1" si="17"/>
        <v>311010578241.62311</v>
      </c>
      <c r="R23">
        <f t="shared" ca="1" si="18"/>
        <v>7.208239144160633E-3</v>
      </c>
      <c r="U23">
        <v>1.25</v>
      </c>
      <c r="V23">
        <f t="shared" ca="1" si="0"/>
        <v>9.8799606602740751E-3</v>
      </c>
      <c r="AA23">
        <v>23</v>
      </c>
      <c r="AB23" t="s">
        <v>258</v>
      </c>
    </row>
    <row r="24" spans="1:28">
      <c r="A24" s="113">
        <v>-36886</v>
      </c>
      <c r="B24" s="113">
        <v>0.28863157399973716</v>
      </c>
      <c r="C24" s="113">
        <v>0.2</v>
      </c>
      <c r="D24" s="115">
        <f t="shared" si="4"/>
        <v>-3.6886000000000001</v>
      </c>
      <c r="E24" s="115">
        <f t="shared" si="5"/>
        <v>0.28863157399973716</v>
      </c>
      <c r="F24" s="26">
        <f t="shared" si="6"/>
        <v>-0.73772000000000004</v>
      </c>
      <c r="G24" s="26">
        <f t="shared" si="7"/>
        <v>5.7726314799947435E-2</v>
      </c>
      <c r="H24" s="26">
        <f t="shared" si="8"/>
        <v>2.7211539920000001</v>
      </c>
      <c r="I24" s="26">
        <f t="shared" si="9"/>
        <v>-10.037248614891201</v>
      </c>
      <c r="J24" s="26">
        <f t="shared" si="10"/>
        <v>37.023395240887687</v>
      </c>
      <c r="K24" s="26">
        <f t="shared" si="11"/>
        <v>-0.21292928477108611</v>
      </c>
      <c r="L24" s="26">
        <f t="shared" si="12"/>
        <v>0.78541095980662823</v>
      </c>
      <c r="M24" s="26">
        <f t="shared" ca="1" si="13"/>
        <v>0.28376611248793371</v>
      </c>
      <c r="N24" s="26">
        <f t="shared" ca="1" si="14"/>
        <v>4.7345431445681397E-6</v>
      </c>
      <c r="O24" s="25">
        <f t="shared" ca="1" si="15"/>
        <v>3291947540824.0039</v>
      </c>
      <c r="P24" s="26">
        <f t="shared" ca="1" si="16"/>
        <v>7384253267123.0918</v>
      </c>
      <c r="Q24" s="26">
        <f t="shared" ca="1" si="17"/>
        <v>310670140086.42523</v>
      </c>
      <c r="R24">
        <f t="shared" ca="1" si="18"/>
        <v>4.8654615118034483E-3</v>
      </c>
      <c r="U24">
        <v>1.5</v>
      </c>
      <c r="V24">
        <f t="shared" ca="1" si="0"/>
        <v>1.8542368806648932E-2</v>
      </c>
      <c r="AA24">
        <v>24</v>
      </c>
      <c r="AB24" t="s">
        <v>178</v>
      </c>
    </row>
    <row r="25" spans="1:28">
      <c r="A25" s="113">
        <v>-34550</v>
      </c>
      <c r="B25" s="113">
        <v>0.25544095000077505</v>
      </c>
      <c r="C25" s="113">
        <v>0.2</v>
      </c>
      <c r="D25" s="115">
        <f t="shared" si="4"/>
        <v>-3.4550000000000001</v>
      </c>
      <c r="E25" s="115">
        <f t="shared" si="5"/>
        <v>0.25544095000077505</v>
      </c>
      <c r="F25" s="26">
        <f t="shared" si="6"/>
        <v>-0.69100000000000006</v>
      </c>
      <c r="G25" s="26">
        <f t="shared" si="7"/>
        <v>5.1088190000155013E-2</v>
      </c>
      <c r="H25" s="26">
        <f t="shared" si="8"/>
        <v>2.3874050000000002</v>
      </c>
      <c r="I25" s="26">
        <f t="shared" si="9"/>
        <v>-8.2484842750000009</v>
      </c>
      <c r="J25" s="26">
        <f t="shared" si="10"/>
        <v>28.498513170125005</v>
      </c>
      <c r="K25" s="26">
        <f t="shared" si="11"/>
        <v>-0.17650969645053557</v>
      </c>
      <c r="L25" s="26">
        <f t="shared" si="12"/>
        <v>0.60984100123660046</v>
      </c>
      <c r="M25" s="26">
        <f t="shared" ca="1" si="13"/>
        <v>0.25172373721967928</v>
      </c>
      <c r="N25" s="26">
        <f t="shared" ca="1" si="14"/>
        <v>2.7635341719883484E-6</v>
      </c>
      <c r="O25" s="25">
        <f t="shared" ca="1" si="15"/>
        <v>3022167154644.187</v>
      </c>
      <c r="P25" s="26">
        <f t="shared" ca="1" si="16"/>
        <v>6238955304101.8193</v>
      </c>
      <c r="Q25" s="26">
        <f t="shared" ca="1" si="17"/>
        <v>257534069261.88187</v>
      </c>
      <c r="R25">
        <f t="shared" ca="1" si="18"/>
        <v>3.7172127810957689E-3</v>
      </c>
      <c r="U25">
        <v>1.75</v>
      </c>
      <c r="V25">
        <f t="shared" ca="1" si="0"/>
        <v>2.9375591102227303E-2</v>
      </c>
      <c r="AA25">
        <v>25</v>
      </c>
      <c r="AB25" t="s">
        <v>242</v>
      </c>
    </row>
    <row r="26" spans="1:28">
      <c r="A26" s="113">
        <v>-34333</v>
      </c>
      <c r="B26" s="113">
        <v>0.25256279699897277</v>
      </c>
      <c r="C26" s="113">
        <v>0.2</v>
      </c>
      <c r="D26" s="115">
        <f t="shared" si="4"/>
        <v>-3.4333</v>
      </c>
      <c r="E26" s="115">
        <f t="shared" si="5"/>
        <v>0.25256279699897277</v>
      </c>
      <c r="F26" s="26">
        <f t="shared" si="6"/>
        <v>-0.68666000000000005</v>
      </c>
      <c r="G26" s="26">
        <f t="shared" si="7"/>
        <v>5.0512559399794557E-2</v>
      </c>
      <c r="H26" s="26">
        <f t="shared" si="8"/>
        <v>2.3575097780000003</v>
      </c>
      <c r="I26" s="26">
        <f t="shared" si="9"/>
        <v>-8.0940383208074014</v>
      </c>
      <c r="J26" s="26">
        <f t="shared" si="10"/>
        <v>27.789261766828051</v>
      </c>
      <c r="K26" s="26">
        <f t="shared" si="11"/>
        <v>-0.17342477018731464</v>
      </c>
      <c r="L26" s="26">
        <f t="shared" si="12"/>
        <v>0.59541926348410734</v>
      </c>
      <c r="M26" s="26">
        <f t="shared" ca="1" si="13"/>
        <v>0.24884340873550767</v>
      </c>
      <c r="N26" s="26">
        <f t="shared" ca="1" si="14"/>
        <v>2.7667698108803881E-6</v>
      </c>
      <c r="O26" s="25">
        <f t="shared" ca="1" si="15"/>
        <v>2997914724518.4131</v>
      </c>
      <c r="P26" s="26">
        <f t="shared" ca="1" si="16"/>
        <v>6139597796574.2236</v>
      </c>
      <c r="Q26" s="26">
        <f t="shared" ca="1" si="17"/>
        <v>252956735852.33252</v>
      </c>
      <c r="R26">
        <f t="shared" ca="1" si="18"/>
        <v>3.719388263465101E-3</v>
      </c>
      <c r="U26">
        <v>2</v>
      </c>
      <c r="V26">
        <f t="shared" ca="1" si="0"/>
        <v>4.2379627547009177E-2</v>
      </c>
      <c r="AA26">
        <v>26</v>
      </c>
      <c r="AB26" t="s">
        <v>259</v>
      </c>
    </row>
    <row r="27" spans="1:28">
      <c r="A27" s="113">
        <v>-4005.5</v>
      </c>
      <c r="B27" s="113">
        <v>-1.1016505013685673E-3</v>
      </c>
      <c r="C27" s="113">
        <v>0.1</v>
      </c>
      <c r="D27" s="115">
        <f t="shared" si="4"/>
        <v>-0.40055000000000002</v>
      </c>
      <c r="E27" s="115">
        <f t="shared" si="5"/>
        <v>-1.1016505013685673E-3</v>
      </c>
      <c r="F27" s="26">
        <f t="shared" si="6"/>
        <v>-4.0055000000000007E-2</v>
      </c>
      <c r="G27" s="26">
        <f t="shared" si="7"/>
        <v>-1.1016505013685674E-4</v>
      </c>
      <c r="H27" s="26">
        <f t="shared" si="8"/>
        <v>1.6044030250000004E-2</v>
      </c>
      <c r="I27" s="26">
        <f t="shared" si="9"/>
        <v>-6.4264363166375016E-3</v>
      </c>
      <c r="J27" s="26">
        <f t="shared" si="10"/>
        <v>2.5741090666291512E-3</v>
      </c>
      <c r="K27" s="26">
        <f t="shared" si="11"/>
        <v>4.4126610832317972E-5</v>
      </c>
      <c r="L27" s="26">
        <f t="shared" si="12"/>
        <v>-1.7674913968884964E-5</v>
      </c>
      <c r="M27" s="26">
        <f t="shared" ca="1" si="13"/>
        <v>7.1669418286828789E-3</v>
      </c>
      <c r="N27" s="26">
        <f t="shared" ca="1" si="14"/>
        <v>6.8369619120585612E-6</v>
      </c>
      <c r="O27" s="25">
        <f t="shared" ca="1" si="15"/>
        <v>185916544991.73685</v>
      </c>
      <c r="P27" s="26">
        <f t="shared" ca="1" si="16"/>
        <v>41665937693.888054</v>
      </c>
      <c r="Q27" s="26">
        <f t="shared" ca="1" si="17"/>
        <v>525918628.95379722</v>
      </c>
      <c r="R27">
        <f t="shared" ca="1" si="18"/>
        <v>-8.2685923300514462E-3</v>
      </c>
      <c r="U27">
        <v>2.25</v>
      </c>
      <c r="V27">
        <f t="shared" ca="1" si="0"/>
        <v>5.7554478140994569E-2</v>
      </c>
    </row>
    <row r="28" spans="1:28">
      <c r="A28" s="113">
        <v>-4005.5</v>
      </c>
      <c r="B28" s="113">
        <v>-1.1016505013685673E-3</v>
      </c>
      <c r="C28" s="113">
        <v>0.1</v>
      </c>
      <c r="D28" s="115">
        <f t="shared" si="4"/>
        <v>-0.40055000000000002</v>
      </c>
      <c r="E28" s="115">
        <f t="shared" si="5"/>
        <v>-1.1016505013685673E-3</v>
      </c>
      <c r="F28" s="26">
        <f t="shared" si="6"/>
        <v>-4.0055000000000007E-2</v>
      </c>
      <c r="G28" s="26">
        <f t="shared" si="7"/>
        <v>-1.1016505013685674E-4</v>
      </c>
      <c r="H28" s="26">
        <f t="shared" si="8"/>
        <v>1.6044030250000004E-2</v>
      </c>
      <c r="I28" s="26">
        <f t="shared" si="9"/>
        <v>-6.4264363166375016E-3</v>
      </c>
      <c r="J28" s="26">
        <f t="shared" si="10"/>
        <v>2.5741090666291512E-3</v>
      </c>
      <c r="K28" s="26">
        <f t="shared" si="11"/>
        <v>4.4126610832317972E-5</v>
      </c>
      <c r="L28" s="26">
        <f t="shared" si="12"/>
        <v>-1.7674913968884964E-5</v>
      </c>
      <c r="M28" s="26">
        <f t="shared" ca="1" si="13"/>
        <v>7.1669418286828789E-3</v>
      </c>
      <c r="N28" s="26">
        <f t="shared" ca="1" si="14"/>
        <v>6.8369619120585612E-6</v>
      </c>
      <c r="O28" s="25">
        <f t="shared" ca="1" si="15"/>
        <v>185916544991.73685</v>
      </c>
      <c r="P28" s="26">
        <f t="shared" ca="1" si="16"/>
        <v>41665937693.888054</v>
      </c>
      <c r="Q28" s="26">
        <f t="shared" ca="1" si="17"/>
        <v>525918628.95379722</v>
      </c>
      <c r="R28">
        <f t="shared" ca="1" si="18"/>
        <v>-8.2685923300514462E-3</v>
      </c>
      <c r="U28">
        <v>2.5</v>
      </c>
      <c r="V28">
        <f t="shared" ca="1" si="0"/>
        <v>7.4900142884183465E-2</v>
      </c>
    </row>
    <row r="29" spans="1:28">
      <c r="A29" s="113">
        <v>-4005.5</v>
      </c>
      <c r="B29" s="113">
        <v>-1.0165050480281934E-4</v>
      </c>
      <c r="C29" s="113">
        <v>0.1</v>
      </c>
      <c r="D29" s="115">
        <f t="shared" si="4"/>
        <v>-0.40055000000000002</v>
      </c>
      <c r="E29" s="115">
        <f t="shared" si="5"/>
        <v>-1.0165050480281934E-4</v>
      </c>
      <c r="F29" s="26">
        <f t="shared" si="6"/>
        <v>-4.0055000000000007E-2</v>
      </c>
      <c r="G29" s="26">
        <f t="shared" si="7"/>
        <v>-1.0165050480281935E-5</v>
      </c>
      <c r="H29" s="26">
        <f t="shared" si="8"/>
        <v>1.6044030250000004E-2</v>
      </c>
      <c r="I29" s="26">
        <f t="shared" si="9"/>
        <v>-6.4264363166375016E-3</v>
      </c>
      <c r="J29" s="26">
        <f t="shared" si="10"/>
        <v>2.5741090666291512E-3</v>
      </c>
      <c r="K29" s="26">
        <f t="shared" si="11"/>
        <v>4.0716109698769294E-6</v>
      </c>
      <c r="L29" s="26">
        <f t="shared" si="12"/>
        <v>-1.630883773984204E-6</v>
      </c>
      <c r="M29" s="26">
        <f t="shared" ca="1" si="13"/>
        <v>7.1669418286828789E-3</v>
      </c>
      <c r="N29" s="26">
        <f t="shared" ca="1" si="14"/>
        <v>5.2832434510407074E-6</v>
      </c>
      <c r="O29" s="25">
        <f t="shared" ca="1" si="15"/>
        <v>185916544991.73685</v>
      </c>
      <c r="P29" s="26">
        <f t="shared" ca="1" si="16"/>
        <v>41665937693.888054</v>
      </c>
      <c r="Q29" s="26">
        <f t="shared" ca="1" si="17"/>
        <v>525918628.95379722</v>
      </c>
      <c r="R29">
        <f t="shared" ca="1" si="18"/>
        <v>-7.2685923334856982E-3</v>
      </c>
      <c r="U29">
        <v>2.75</v>
      </c>
      <c r="V29">
        <f t="shared" ca="1" si="0"/>
        <v>9.4416621776575879E-2</v>
      </c>
    </row>
    <row r="30" spans="1:28">
      <c r="A30" s="113">
        <v>-4005.5</v>
      </c>
      <c r="B30" s="113">
        <v>8.9834949176292866E-4</v>
      </c>
      <c r="C30" s="113">
        <v>0.1</v>
      </c>
      <c r="D30" s="115">
        <f t="shared" si="4"/>
        <v>-0.40055000000000002</v>
      </c>
      <c r="E30" s="115">
        <f t="shared" si="5"/>
        <v>8.9834949176292866E-4</v>
      </c>
      <c r="F30" s="26">
        <f t="shared" si="6"/>
        <v>-4.0055000000000007E-2</v>
      </c>
      <c r="G30" s="26">
        <f t="shared" si="7"/>
        <v>8.9834949176292869E-5</v>
      </c>
      <c r="H30" s="26">
        <f t="shared" si="8"/>
        <v>1.6044030250000004E-2</v>
      </c>
      <c r="I30" s="26">
        <f t="shared" si="9"/>
        <v>-6.4264363166375016E-3</v>
      </c>
      <c r="J30" s="26">
        <f t="shared" si="10"/>
        <v>2.5741090666291512E-3</v>
      </c>
      <c r="K30" s="26">
        <f t="shared" si="11"/>
        <v>-3.5983388892564111E-5</v>
      </c>
      <c r="L30" s="26">
        <f t="shared" si="12"/>
        <v>1.4413146420916555E-5</v>
      </c>
      <c r="M30" s="26">
        <f t="shared" ca="1" si="13"/>
        <v>7.1669418286828789E-3</v>
      </c>
      <c r="N30" s="26">
        <f t="shared" ca="1" si="14"/>
        <v>3.9295249886491523E-6</v>
      </c>
      <c r="O30" s="25">
        <f t="shared" ca="1" si="15"/>
        <v>185916544991.73685</v>
      </c>
      <c r="P30" s="26">
        <f t="shared" ca="1" si="16"/>
        <v>41665937693.888054</v>
      </c>
      <c r="Q30" s="26">
        <f t="shared" ca="1" si="17"/>
        <v>525918628.95379722</v>
      </c>
      <c r="R30">
        <f t="shared" ca="1" si="18"/>
        <v>-6.2685923369199502E-3</v>
      </c>
      <c r="U30">
        <v>3</v>
      </c>
      <c r="V30">
        <f t="shared" ca="1" si="0"/>
        <v>0.11610391481817181</v>
      </c>
    </row>
    <row r="31" spans="1:28">
      <c r="A31" s="113">
        <v>0</v>
      </c>
      <c r="B31" s="113">
        <v>5.9999999939464033E-4</v>
      </c>
      <c r="C31" s="113">
        <v>0.1</v>
      </c>
      <c r="D31" s="115">
        <f t="shared" si="4"/>
        <v>0</v>
      </c>
      <c r="E31" s="115">
        <f t="shared" si="5"/>
        <v>5.9999999939464033E-4</v>
      </c>
      <c r="F31" s="26">
        <f t="shared" si="6"/>
        <v>0</v>
      </c>
      <c r="G31" s="26">
        <f t="shared" si="7"/>
        <v>5.9999999939464034E-5</v>
      </c>
      <c r="H31" s="26">
        <f t="shared" si="8"/>
        <v>0</v>
      </c>
      <c r="I31" s="26">
        <f t="shared" si="9"/>
        <v>0</v>
      </c>
      <c r="J31" s="26">
        <f t="shared" si="10"/>
        <v>0</v>
      </c>
      <c r="K31" s="26">
        <f t="shared" si="11"/>
        <v>0</v>
      </c>
      <c r="L31" s="26">
        <f t="shared" si="12"/>
        <v>0</v>
      </c>
      <c r="M31" s="26">
        <f t="shared" ca="1" si="13"/>
        <v>-8.6986783354752514E-4</v>
      </c>
      <c r="N31" s="26">
        <f t="shared" ca="1" si="14"/>
        <v>2.1605114463180979E-7</v>
      </c>
      <c r="O31" s="25">
        <f t="shared" ca="1" si="15"/>
        <v>145759953386.18253</v>
      </c>
      <c r="P31" s="26">
        <f t="shared" ca="1" si="16"/>
        <v>14638368591.902515</v>
      </c>
      <c r="Q31" s="26">
        <f t="shared" ca="1" si="17"/>
        <v>33816776.604656786</v>
      </c>
      <c r="R31">
        <f t="shared" ca="1" si="18"/>
        <v>1.4698678329421655E-3</v>
      </c>
      <c r="U31">
        <v>3.25</v>
      </c>
      <c r="V31">
        <f t="shared" ca="1" si="0"/>
        <v>0.13996202200897126</v>
      </c>
    </row>
    <row r="32" spans="1:28">
      <c r="A32" s="113">
        <v>0</v>
      </c>
      <c r="B32" s="113">
        <v>0</v>
      </c>
      <c r="C32" s="113">
        <v>1</v>
      </c>
      <c r="D32" s="115">
        <f t="shared" si="4"/>
        <v>0</v>
      </c>
      <c r="E32" s="115">
        <f t="shared" si="5"/>
        <v>0</v>
      </c>
      <c r="F32" s="26">
        <f t="shared" si="6"/>
        <v>0</v>
      </c>
      <c r="G32" s="26">
        <f t="shared" si="7"/>
        <v>0</v>
      </c>
      <c r="H32" s="26">
        <f t="shared" si="8"/>
        <v>0</v>
      </c>
      <c r="I32" s="26">
        <f t="shared" si="9"/>
        <v>0</v>
      </c>
      <c r="J32" s="26">
        <f t="shared" si="10"/>
        <v>0</v>
      </c>
      <c r="K32" s="26">
        <f t="shared" si="11"/>
        <v>0</v>
      </c>
      <c r="L32" s="26">
        <f t="shared" si="12"/>
        <v>0</v>
      </c>
      <c r="M32" s="26">
        <f t="shared" ca="1" si="13"/>
        <v>-8.6986783354752514E-4</v>
      </c>
      <c r="N32" s="26">
        <f t="shared" ca="1" si="14"/>
        <v>7.5667004784066492E-7</v>
      </c>
      <c r="O32" s="25">
        <f t="shared" ca="1" si="15"/>
        <v>14575995338618.252</v>
      </c>
      <c r="P32" s="26">
        <f t="shared" ca="1" si="16"/>
        <v>1463836859190.2512</v>
      </c>
      <c r="Q32" s="26">
        <f t="shared" ca="1" si="17"/>
        <v>3381677660.4656782</v>
      </c>
      <c r="R32">
        <f t="shared" ca="1" si="18"/>
        <v>8.6986783354752514E-4</v>
      </c>
      <c r="U32">
        <v>3.5</v>
      </c>
      <c r="V32">
        <f t="shared" ca="1" si="0"/>
        <v>0.16599094334897421</v>
      </c>
    </row>
    <row r="33" spans="1:22">
      <c r="A33" s="113">
        <v>0.5</v>
      </c>
      <c r="B33" s="113">
        <v>-1.0693044969229959E-3</v>
      </c>
      <c r="C33" s="113">
        <v>1</v>
      </c>
      <c r="D33" s="115">
        <f t="shared" si="4"/>
        <v>5.0000000000000002E-5</v>
      </c>
      <c r="E33" s="115">
        <f t="shared" si="5"/>
        <v>-1.0693044969229959E-3</v>
      </c>
      <c r="F33" s="26">
        <f t="shared" si="6"/>
        <v>5.0000000000000002E-5</v>
      </c>
      <c r="G33" s="26">
        <f t="shared" si="7"/>
        <v>-1.0693044969229959E-3</v>
      </c>
      <c r="H33" s="26">
        <f t="shared" si="8"/>
        <v>2.5000000000000001E-9</v>
      </c>
      <c r="I33" s="26">
        <f t="shared" si="9"/>
        <v>1.25E-13</v>
      </c>
      <c r="J33" s="26">
        <f t="shared" si="10"/>
        <v>6.2499999999999999E-18</v>
      </c>
      <c r="K33" s="26">
        <f t="shared" si="11"/>
        <v>-5.3465224846149798E-8</v>
      </c>
      <c r="L33" s="26">
        <f t="shared" si="12"/>
        <v>-2.6732612423074899E-12</v>
      </c>
      <c r="M33" s="26">
        <f t="shared" ca="1" si="13"/>
        <v>-8.7052320406609107E-4</v>
      </c>
      <c r="N33" s="26">
        <f t="shared" ca="1" si="14"/>
        <v>3.9514002389862564E-8</v>
      </c>
      <c r="O33" s="25">
        <f t="shared" ca="1" si="15"/>
        <v>14575533424788.629</v>
      </c>
      <c r="P33" s="26">
        <f t="shared" ca="1" si="16"/>
        <v>1463604626724.3013</v>
      </c>
      <c r="Q33" s="26">
        <f t="shared" ca="1" si="17"/>
        <v>3379414227.1516585</v>
      </c>
      <c r="R33">
        <f t="shared" ca="1" si="18"/>
        <v>-1.9878129285690483E-4</v>
      </c>
      <c r="U33">
        <v>3.75</v>
      </c>
      <c r="V33">
        <f t="shared" ca="1" si="0"/>
        <v>0.19419067883818067</v>
      </c>
    </row>
    <row r="34" spans="1:22">
      <c r="A34" s="113">
        <v>3</v>
      </c>
      <c r="B34" s="113">
        <v>1.1884172999998555E-2</v>
      </c>
      <c r="C34" s="113">
        <v>1</v>
      </c>
      <c r="D34" s="115">
        <f t="shared" si="4"/>
        <v>2.9999999999999997E-4</v>
      </c>
      <c r="E34" s="115">
        <f t="shared" si="5"/>
        <v>1.1884172999998555E-2</v>
      </c>
      <c r="F34" s="26">
        <f t="shared" si="6"/>
        <v>2.9999999999999997E-4</v>
      </c>
      <c r="G34" s="26">
        <f t="shared" si="7"/>
        <v>1.1884172999998555E-2</v>
      </c>
      <c r="H34" s="26">
        <f t="shared" si="8"/>
        <v>8.9999999999999985E-8</v>
      </c>
      <c r="I34" s="26">
        <f t="shared" si="9"/>
        <v>2.6999999999999994E-11</v>
      </c>
      <c r="J34" s="26">
        <f t="shared" si="10"/>
        <v>8.0999999999999967E-15</v>
      </c>
      <c r="K34" s="26">
        <f t="shared" si="11"/>
        <v>3.5652518999995659E-6</v>
      </c>
      <c r="L34" s="26">
        <f t="shared" si="12"/>
        <v>1.0695755699998696E-9</v>
      </c>
      <c r="M34" s="26">
        <f t="shared" ca="1" si="13"/>
        <v>-8.7379875417043103E-4</v>
      </c>
      <c r="N34" s="26">
        <f t="shared" ca="1" si="14"/>
        <v>1.6276584328017368E-4</v>
      </c>
      <c r="O34" s="25">
        <f t="shared" ca="1" si="15"/>
        <v>14573223998727.059</v>
      </c>
      <c r="P34" s="26">
        <f t="shared" ca="1" si="16"/>
        <v>1462443811355.0198</v>
      </c>
      <c r="Q34" s="26">
        <f t="shared" ca="1" si="17"/>
        <v>3368109253.7926235</v>
      </c>
      <c r="R34">
        <f t="shared" ca="1" si="18"/>
        <v>1.2757971754168986E-2</v>
      </c>
      <c r="U34">
        <v>4</v>
      </c>
      <c r="V34">
        <f t="shared" ca="1" si="0"/>
        <v>0.22456122847659063</v>
      </c>
    </row>
    <row r="35" spans="1:22">
      <c r="A35" s="113">
        <v>82</v>
      </c>
      <c r="B35" s="113">
        <v>-1.659379995544441E-4</v>
      </c>
      <c r="C35" s="113">
        <v>1</v>
      </c>
      <c r="D35" s="115">
        <f t="shared" si="4"/>
        <v>8.2000000000000007E-3</v>
      </c>
      <c r="E35" s="115">
        <f t="shared" si="5"/>
        <v>-1.659379995544441E-4</v>
      </c>
      <c r="F35" s="26">
        <f t="shared" si="6"/>
        <v>8.2000000000000007E-3</v>
      </c>
      <c r="G35" s="26">
        <f t="shared" si="7"/>
        <v>-1.659379995544441E-4</v>
      </c>
      <c r="H35" s="26">
        <f t="shared" si="8"/>
        <v>6.7240000000000014E-5</v>
      </c>
      <c r="I35" s="26">
        <f t="shared" si="9"/>
        <v>5.513680000000002E-7</v>
      </c>
      <c r="J35" s="26">
        <f t="shared" si="10"/>
        <v>4.521217600000002E-9</v>
      </c>
      <c r="K35" s="26">
        <f t="shared" si="11"/>
        <v>-1.3606915963464417E-6</v>
      </c>
      <c r="L35" s="26">
        <f t="shared" si="12"/>
        <v>-1.1157671090040822E-8</v>
      </c>
      <c r="M35" s="26">
        <f t="shared" ca="1" si="13"/>
        <v>-9.7618799451560398E-4</v>
      </c>
      <c r="N35" s="26">
        <f t="shared" ca="1" si="14"/>
        <v>6.5650505433455959E-7</v>
      </c>
      <c r="O35" s="25">
        <f t="shared" ca="1" si="15"/>
        <v>14500368895932.322</v>
      </c>
      <c r="P35" s="26">
        <f t="shared" ca="1" si="16"/>
        <v>1426059111313.1399</v>
      </c>
      <c r="Q35" s="26">
        <f t="shared" ca="1" si="17"/>
        <v>3021300543.6532989</v>
      </c>
      <c r="R35">
        <f t="shared" ca="1" si="18"/>
        <v>8.1024999496115988E-4</v>
      </c>
      <c r="U35">
        <v>4.25</v>
      </c>
      <c r="V35">
        <f t="shared" ca="1" si="0"/>
        <v>0.25710259226420407</v>
      </c>
    </row>
    <row r="36" spans="1:22">
      <c r="A36" s="113">
        <v>84.5</v>
      </c>
      <c r="B36" s="113">
        <v>-5.1246050134068355E-4</v>
      </c>
      <c r="C36" s="113">
        <v>1</v>
      </c>
      <c r="D36" s="115">
        <f t="shared" si="4"/>
        <v>8.4499999999999992E-3</v>
      </c>
      <c r="E36" s="115">
        <f t="shared" si="5"/>
        <v>-5.1246050134068355E-4</v>
      </c>
      <c r="F36" s="26">
        <f t="shared" si="6"/>
        <v>8.4499999999999992E-3</v>
      </c>
      <c r="G36" s="26">
        <f t="shared" si="7"/>
        <v>-5.1246050134068355E-4</v>
      </c>
      <c r="H36" s="26">
        <f t="shared" si="8"/>
        <v>7.1402499999999986E-5</v>
      </c>
      <c r="I36" s="26">
        <f t="shared" si="9"/>
        <v>6.0335112499999986E-7</v>
      </c>
      <c r="J36" s="26">
        <f t="shared" si="10"/>
        <v>5.0983170062499986E-9</v>
      </c>
      <c r="K36" s="26">
        <f t="shared" si="11"/>
        <v>-4.3302912363287757E-6</v>
      </c>
      <c r="L36" s="26">
        <f t="shared" si="12"/>
        <v>-3.659096094697815E-8</v>
      </c>
      <c r="M36" s="26">
        <f t="shared" ca="1" si="13"/>
        <v>-9.7939277607867977E-4</v>
      </c>
      <c r="N36" s="26">
        <f t="shared" ca="1" si="14"/>
        <v>2.1802574919199959E-7</v>
      </c>
      <c r="O36" s="25">
        <f t="shared" ca="1" si="15"/>
        <v>14498067237131.166</v>
      </c>
      <c r="P36" s="26">
        <f t="shared" ca="1" si="16"/>
        <v>1424917072030.8733</v>
      </c>
      <c r="Q36" s="26">
        <f t="shared" ca="1" si="17"/>
        <v>3010654335.1163583</v>
      </c>
      <c r="R36">
        <f t="shared" ca="1" si="18"/>
        <v>4.6693227473799622E-4</v>
      </c>
      <c r="U36">
        <v>4.5</v>
      </c>
      <c r="V36">
        <f t="shared" ca="1" si="0"/>
        <v>0.29181477020102109</v>
      </c>
    </row>
    <row r="37" spans="1:22">
      <c r="A37" s="113">
        <v>87.5</v>
      </c>
      <c r="B37" s="113">
        <v>-7.2828750126063824E-4</v>
      </c>
      <c r="C37" s="113">
        <v>1</v>
      </c>
      <c r="D37" s="115">
        <f t="shared" si="4"/>
        <v>8.7500000000000008E-3</v>
      </c>
      <c r="E37" s="115">
        <f t="shared" si="5"/>
        <v>-7.2828750126063824E-4</v>
      </c>
      <c r="F37" s="26">
        <f t="shared" si="6"/>
        <v>8.7500000000000008E-3</v>
      </c>
      <c r="G37" s="26">
        <f t="shared" si="7"/>
        <v>-7.2828750126063824E-4</v>
      </c>
      <c r="H37" s="26">
        <f t="shared" si="8"/>
        <v>7.6562500000000011E-5</v>
      </c>
      <c r="I37" s="26">
        <f t="shared" si="9"/>
        <v>6.6992187500000019E-7</v>
      </c>
      <c r="J37" s="26">
        <f t="shared" si="10"/>
        <v>5.8618164062500022E-9</v>
      </c>
      <c r="K37" s="26">
        <f t="shared" si="11"/>
        <v>-6.3725156360305855E-6</v>
      </c>
      <c r="L37" s="26">
        <f t="shared" si="12"/>
        <v>-5.5759511815267627E-8</v>
      </c>
      <c r="M37" s="26">
        <f t="shared" ca="1" si="13"/>
        <v>-9.8323564847969404E-4</v>
      </c>
      <c r="N37" s="26">
        <f t="shared" ca="1" si="14"/>
        <v>6.4998557770429358E-8</v>
      </c>
      <c r="O37" s="25">
        <f t="shared" ca="1" si="15"/>
        <v>14495305560778.801</v>
      </c>
      <c r="P37" s="26">
        <f t="shared" ca="1" si="16"/>
        <v>1423547382038.6277</v>
      </c>
      <c r="Q37" s="26">
        <f t="shared" ca="1" si="17"/>
        <v>2997905404.8011761</v>
      </c>
      <c r="R37">
        <f t="shared" ca="1" si="18"/>
        <v>2.5494814721905581E-4</v>
      </c>
    </row>
    <row r="38" spans="1:22">
      <c r="A38" s="113">
        <v>96</v>
      </c>
      <c r="B38" s="113">
        <v>5.935360022704117E-4</v>
      </c>
      <c r="C38" s="113">
        <v>1</v>
      </c>
      <c r="D38" s="115">
        <f t="shared" si="4"/>
        <v>9.5999999999999992E-3</v>
      </c>
      <c r="E38" s="115">
        <f t="shared" si="5"/>
        <v>5.935360022704117E-4</v>
      </c>
      <c r="F38" s="26">
        <f t="shared" si="6"/>
        <v>9.5999999999999992E-3</v>
      </c>
      <c r="G38" s="26">
        <f t="shared" si="7"/>
        <v>5.935360022704117E-4</v>
      </c>
      <c r="H38" s="26">
        <f t="shared" si="8"/>
        <v>9.2159999999999985E-5</v>
      </c>
      <c r="I38" s="26">
        <f t="shared" si="9"/>
        <v>8.847359999999998E-7</v>
      </c>
      <c r="J38" s="26">
        <f t="shared" si="10"/>
        <v>8.4934655999999966E-9</v>
      </c>
      <c r="K38" s="26">
        <f t="shared" si="11"/>
        <v>5.6979456217959521E-6</v>
      </c>
      <c r="L38" s="26">
        <f t="shared" si="12"/>
        <v>5.4700277969241133E-8</v>
      </c>
      <c r="M38" s="26">
        <f t="shared" ca="1" si="13"/>
        <v>-9.9410681118258771E-4</v>
      </c>
      <c r="N38" s="26">
        <f t="shared" ca="1" si="14"/>
        <v>2.5206097031089553E-6</v>
      </c>
      <c r="O38" s="25">
        <f t="shared" ca="1" si="15"/>
        <v>14487482672371.766</v>
      </c>
      <c r="P38" s="26">
        <f t="shared" ca="1" si="16"/>
        <v>1419671077208.502</v>
      </c>
      <c r="Q38" s="26">
        <f t="shared" ca="1" si="17"/>
        <v>2961940445.2556143</v>
      </c>
      <c r="R38">
        <f t="shared" ca="1" si="18"/>
        <v>1.5876428134529994E-3</v>
      </c>
    </row>
    <row r="39" spans="1:22">
      <c r="A39" s="113">
        <v>172</v>
      </c>
      <c r="B39" s="113">
        <v>-1.61407479972695E-2</v>
      </c>
      <c r="C39" s="113">
        <v>1</v>
      </c>
      <c r="D39" s="115">
        <f t="shared" si="4"/>
        <v>1.72E-2</v>
      </c>
      <c r="E39" s="115">
        <f t="shared" si="5"/>
        <v>-1.61407479972695E-2</v>
      </c>
      <c r="F39" s="26">
        <f t="shared" si="6"/>
        <v>1.72E-2</v>
      </c>
      <c r="G39" s="26">
        <f t="shared" si="7"/>
        <v>-1.61407479972695E-2</v>
      </c>
      <c r="H39" s="26">
        <f t="shared" si="8"/>
        <v>2.9584000000000001E-4</v>
      </c>
      <c r="I39" s="26">
        <f t="shared" si="9"/>
        <v>5.0884479999999999E-6</v>
      </c>
      <c r="J39" s="26">
        <f t="shared" si="10"/>
        <v>8.7521305599999998E-8</v>
      </c>
      <c r="K39" s="26">
        <f t="shared" si="11"/>
        <v>-2.776208655530354E-4</v>
      </c>
      <c r="L39" s="26">
        <f t="shared" si="12"/>
        <v>-4.7750788875122089E-6</v>
      </c>
      <c r="M39" s="26">
        <f t="shared" ca="1" si="13"/>
        <v>-1.090192517872341E-3</v>
      </c>
      <c r="N39" s="26">
        <f t="shared" ca="1" si="14"/>
        <v>2.2651922023841185E-4</v>
      </c>
      <c r="O39" s="25">
        <f t="shared" ca="1" si="15"/>
        <v>14417659048945.539</v>
      </c>
      <c r="P39" s="26">
        <f t="shared" ca="1" si="16"/>
        <v>1385306072286.3938</v>
      </c>
      <c r="Q39" s="26">
        <f t="shared" ca="1" si="17"/>
        <v>2650645302.4146938</v>
      </c>
      <c r="R39">
        <f t="shared" ca="1" si="18"/>
        <v>-1.5050555479397159E-2</v>
      </c>
    </row>
    <row r="40" spans="1:22">
      <c r="A40" s="113">
        <v>231</v>
      </c>
      <c r="B40" s="113">
        <v>5.8132100093644112E-4</v>
      </c>
      <c r="C40" s="113">
        <v>1</v>
      </c>
      <c r="D40" s="115">
        <f t="shared" si="4"/>
        <v>2.3099999999999999E-2</v>
      </c>
      <c r="E40" s="115">
        <f t="shared" si="5"/>
        <v>5.8132100093644112E-4</v>
      </c>
      <c r="F40" s="26">
        <f t="shared" si="6"/>
        <v>2.3099999999999999E-2</v>
      </c>
      <c r="G40" s="26">
        <f t="shared" si="7"/>
        <v>5.8132100093644112E-4</v>
      </c>
      <c r="H40" s="26">
        <f t="shared" si="8"/>
        <v>5.336099999999999E-4</v>
      </c>
      <c r="I40" s="26">
        <f t="shared" si="9"/>
        <v>1.2326390999999996E-5</v>
      </c>
      <c r="J40" s="26">
        <f t="shared" si="10"/>
        <v>2.847396320999999E-7</v>
      </c>
      <c r="K40" s="26">
        <f t="shared" si="11"/>
        <v>1.342851512163179E-5</v>
      </c>
      <c r="L40" s="26">
        <f t="shared" si="12"/>
        <v>3.1019869930969431E-7</v>
      </c>
      <c r="M40" s="26">
        <f t="shared" ca="1" si="13"/>
        <v>-1.1634021263424612E-3</v>
      </c>
      <c r="N40" s="26">
        <f t="shared" ca="1" si="14"/>
        <v>3.044058790861873E-6</v>
      </c>
      <c r="O40" s="25">
        <f t="shared" ca="1" si="15"/>
        <v>14363605270612.875</v>
      </c>
      <c r="P40" s="26">
        <f t="shared" ca="1" si="16"/>
        <v>1358990570525.8223</v>
      </c>
      <c r="Q40" s="26">
        <f t="shared" ca="1" si="17"/>
        <v>2421640412.7234874</v>
      </c>
      <c r="R40">
        <f t="shared" ca="1" si="18"/>
        <v>1.7447231272789024E-3</v>
      </c>
    </row>
    <row r="41" spans="1:22">
      <c r="A41" s="113">
        <v>313</v>
      </c>
      <c r="B41" s="113">
        <v>2.1538299188250676E-4</v>
      </c>
      <c r="C41" s="113">
        <v>1</v>
      </c>
      <c r="D41" s="115">
        <f t="shared" si="4"/>
        <v>3.1300000000000001E-2</v>
      </c>
      <c r="E41" s="115">
        <f t="shared" si="5"/>
        <v>2.1538299188250676E-4</v>
      </c>
      <c r="F41" s="26">
        <f t="shared" si="6"/>
        <v>3.1300000000000001E-2</v>
      </c>
      <c r="G41" s="26">
        <f t="shared" si="7"/>
        <v>2.1538299188250676E-4</v>
      </c>
      <c r="H41" s="26">
        <f t="shared" si="8"/>
        <v>9.7969000000000007E-4</v>
      </c>
      <c r="I41" s="26">
        <f t="shared" si="9"/>
        <v>3.0664297000000002E-5</v>
      </c>
      <c r="J41" s="26">
        <f t="shared" si="10"/>
        <v>9.5979249610000007E-7</v>
      </c>
      <c r="K41" s="26">
        <f t="shared" si="11"/>
        <v>6.7414876459224618E-6</v>
      </c>
      <c r="L41" s="26">
        <f t="shared" si="12"/>
        <v>2.1100856331737306E-7</v>
      </c>
      <c r="M41" s="26">
        <f t="shared" ca="1" si="13"/>
        <v>-1.2631431574522658E-3</v>
      </c>
      <c r="N41" s="26">
        <f t="shared" ca="1" si="14"/>
        <v>2.1860395742667104E-6</v>
      </c>
      <c r="O41" s="25">
        <f t="shared" ca="1" si="15"/>
        <v>14288699104753.021</v>
      </c>
      <c r="P41" s="26">
        <f t="shared" ca="1" si="16"/>
        <v>1322939106438.0466</v>
      </c>
      <c r="Q41" s="26">
        <f t="shared" ca="1" si="17"/>
        <v>2121553666.6470513</v>
      </c>
      <c r="R41">
        <f t="shared" ca="1" si="18"/>
        <v>1.4785261493347726E-3</v>
      </c>
    </row>
    <row r="42" spans="1:22">
      <c r="A42" s="113">
        <v>327</v>
      </c>
      <c r="B42" s="113">
        <v>-2.5143002858385444E-5</v>
      </c>
      <c r="C42" s="113">
        <v>1</v>
      </c>
      <c r="D42" s="115">
        <f t="shared" si="4"/>
        <v>3.27E-2</v>
      </c>
      <c r="E42" s="115">
        <f t="shared" si="5"/>
        <v>-2.5143002858385444E-5</v>
      </c>
      <c r="F42" s="26">
        <f t="shared" si="6"/>
        <v>3.27E-2</v>
      </c>
      <c r="G42" s="26">
        <f t="shared" si="7"/>
        <v>-2.5143002858385444E-5</v>
      </c>
      <c r="H42" s="26">
        <f t="shared" si="8"/>
        <v>1.0692900000000001E-3</v>
      </c>
      <c r="I42" s="26">
        <f t="shared" si="9"/>
        <v>3.4965783000000003E-5</v>
      </c>
      <c r="J42" s="26">
        <f t="shared" si="10"/>
        <v>1.1433811041000001E-6</v>
      </c>
      <c r="K42" s="26">
        <f t="shared" si="11"/>
        <v>-8.2217619346920403E-7</v>
      </c>
      <c r="L42" s="26">
        <f t="shared" si="12"/>
        <v>-2.6885161526442971E-8</v>
      </c>
      <c r="M42" s="26">
        <f t="shared" ca="1" si="13"/>
        <v>-1.2799387080458858E-3</v>
      </c>
      <c r="N42" s="26">
        <f t="shared" ca="1" si="14"/>
        <v>1.5745122617569963E-6</v>
      </c>
      <c r="O42" s="25">
        <f t="shared" ca="1" si="15"/>
        <v>14275935724443.547</v>
      </c>
      <c r="P42" s="26">
        <f t="shared" ca="1" si="16"/>
        <v>1316844421579.9617</v>
      </c>
      <c r="Q42" s="26">
        <f t="shared" ca="1" si="17"/>
        <v>2072418730.3022521</v>
      </c>
      <c r="R42">
        <f t="shared" ca="1" si="18"/>
        <v>1.2547957051875004E-3</v>
      </c>
    </row>
    <row r="43" spans="1:22">
      <c r="A43" s="113">
        <v>327</v>
      </c>
      <c r="B43" s="113">
        <v>1.1374857000191696E-2</v>
      </c>
      <c r="C43" s="113">
        <v>1</v>
      </c>
      <c r="D43" s="115">
        <f t="shared" si="4"/>
        <v>3.27E-2</v>
      </c>
      <c r="E43" s="115">
        <f t="shared" si="5"/>
        <v>1.1374857000191696E-2</v>
      </c>
      <c r="F43" s="26">
        <f t="shared" si="6"/>
        <v>3.27E-2</v>
      </c>
      <c r="G43" s="26">
        <f t="shared" si="7"/>
        <v>1.1374857000191696E-2</v>
      </c>
      <c r="H43" s="26">
        <f t="shared" si="8"/>
        <v>1.0692900000000001E-3</v>
      </c>
      <c r="I43" s="26">
        <f t="shared" si="9"/>
        <v>3.4965783000000003E-5</v>
      </c>
      <c r="J43" s="26">
        <f t="shared" si="10"/>
        <v>1.1433811041000001E-6</v>
      </c>
      <c r="K43" s="26">
        <f t="shared" si="11"/>
        <v>3.7195782390626848E-4</v>
      </c>
      <c r="L43" s="26">
        <f t="shared" si="12"/>
        <v>1.216302084173498E-5</v>
      </c>
      <c r="M43" s="26">
        <f t="shared" ca="1" si="13"/>
        <v>-1.2799387080458858E-3</v>
      </c>
      <c r="N43" s="26">
        <f t="shared" ca="1" si="14"/>
        <v>1.6014385441722831E-4</v>
      </c>
      <c r="O43" s="25">
        <f t="shared" ca="1" si="15"/>
        <v>14275935724443.547</v>
      </c>
      <c r="P43" s="26">
        <f t="shared" ca="1" si="16"/>
        <v>1316844421579.9617</v>
      </c>
      <c r="Q43" s="26">
        <f t="shared" ca="1" si="17"/>
        <v>2072418730.3022521</v>
      </c>
      <c r="R43">
        <f t="shared" ca="1" si="18"/>
        <v>1.2654795708237581E-2</v>
      </c>
    </row>
    <row r="44" spans="1:22">
      <c r="A44" s="113">
        <v>335.5</v>
      </c>
      <c r="B44" s="113">
        <v>2.7966804991592653E-3</v>
      </c>
      <c r="C44" s="113">
        <v>1</v>
      </c>
      <c r="D44" s="115">
        <f t="shared" si="4"/>
        <v>3.3550000000000003E-2</v>
      </c>
      <c r="E44" s="115">
        <f t="shared" si="5"/>
        <v>2.7966804991592653E-3</v>
      </c>
      <c r="F44" s="26">
        <f t="shared" si="6"/>
        <v>3.3550000000000003E-2</v>
      </c>
      <c r="G44" s="26">
        <f t="shared" si="7"/>
        <v>2.7966804991592653E-3</v>
      </c>
      <c r="H44" s="26">
        <f t="shared" si="8"/>
        <v>1.1256025000000002E-3</v>
      </c>
      <c r="I44" s="26">
        <f t="shared" si="9"/>
        <v>3.7763963875000015E-5</v>
      </c>
      <c r="J44" s="26">
        <f t="shared" si="10"/>
        <v>1.2669809880062506E-6</v>
      </c>
      <c r="K44" s="26">
        <f t="shared" si="11"/>
        <v>9.3828630746793361E-5</v>
      </c>
      <c r="L44" s="26">
        <f t="shared" si="12"/>
        <v>3.1479505615549174E-6</v>
      </c>
      <c r="M44" s="26">
        <f t="shared" ca="1" si="13"/>
        <v>-1.2901027931641008E-3</v>
      </c>
      <c r="N44" s="26">
        <f t="shared" ca="1" si="14"/>
        <v>1.6701797678413412E-5</v>
      </c>
      <c r="O44" s="25">
        <f t="shared" ca="1" si="15"/>
        <v>14268190151845.191</v>
      </c>
      <c r="P44" s="26">
        <f t="shared" ca="1" si="16"/>
        <v>1313152648705.1934</v>
      </c>
      <c r="Q44" s="26">
        <f t="shared" ca="1" si="17"/>
        <v>2042884088.682405</v>
      </c>
      <c r="R44">
        <f t="shared" ca="1" si="18"/>
        <v>4.0867832923233661E-3</v>
      </c>
    </row>
    <row r="45" spans="1:22">
      <c r="A45" s="113">
        <v>397.5</v>
      </c>
      <c r="B45" s="113">
        <v>-8.9707749430090189E-4</v>
      </c>
      <c r="C45" s="113">
        <v>1</v>
      </c>
      <c r="D45" s="115">
        <f t="shared" si="4"/>
        <v>3.9750000000000001E-2</v>
      </c>
      <c r="E45" s="115">
        <f t="shared" si="5"/>
        <v>-8.9707749430090189E-4</v>
      </c>
      <c r="F45" s="26">
        <f t="shared" si="6"/>
        <v>3.9750000000000001E-2</v>
      </c>
      <c r="G45" s="26">
        <f t="shared" si="7"/>
        <v>-8.9707749430090189E-4</v>
      </c>
      <c r="H45" s="26">
        <f t="shared" si="8"/>
        <v>1.5800625000000001E-3</v>
      </c>
      <c r="I45" s="26">
        <f t="shared" si="9"/>
        <v>6.2807484374999999E-5</v>
      </c>
      <c r="J45" s="26">
        <f t="shared" si="10"/>
        <v>2.4965975039062502E-6</v>
      </c>
      <c r="K45" s="26">
        <f t="shared" si="11"/>
        <v>-3.5658830398460853E-5</v>
      </c>
      <c r="L45" s="26">
        <f t="shared" si="12"/>
        <v>-1.417438508338819E-6</v>
      </c>
      <c r="M45" s="26">
        <f t="shared" ca="1" si="13"/>
        <v>-1.3634817354993868E-3</v>
      </c>
      <c r="N45" s="26">
        <f t="shared" ca="1" si="14"/>
        <v>2.175329162079345E-7</v>
      </c>
      <c r="O45" s="25">
        <f t="shared" ca="1" si="15"/>
        <v>14211775776195.996</v>
      </c>
      <c r="P45" s="26">
        <f t="shared" ca="1" si="16"/>
        <v>1286419779576.7432</v>
      </c>
      <c r="Q45" s="26">
        <f t="shared" ca="1" si="17"/>
        <v>1834222468.6690845</v>
      </c>
      <c r="R45">
        <f t="shared" ca="1" si="18"/>
        <v>4.6640424119848492E-4</v>
      </c>
    </row>
    <row r="46" spans="1:22">
      <c r="A46" s="113">
        <v>406</v>
      </c>
      <c r="B46" s="113">
        <v>1.524745995993726E-3</v>
      </c>
      <c r="C46" s="113">
        <v>1</v>
      </c>
      <c r="D46" s="115">
        <f t="shared" si="4"/>
        <v>4.0599999999999997E-2</v>
      </c>
      <c r="E46" s="115">
        <f t="shared" si="5"/>
        <v>1.524745995993726E-3</v>
      </c>
      <c r="F46" s="26">
        <f t="shared" si="6"/>
        <v>4.0599999999999997E-2</v>
      </c>
      <c r="G46" s="26">
        <f t="shared" si="7"/>
        <v>1.524745995993726E-3</v>
      </c>
      <c r="H46" s="26">
        <f t="shared" si="8"/>
        <v>1.6483599999999998E-3</v>
      </c>
      <c r="I46" s="26">
        <f t="shared" si="9"/>
        <v>6.6923415999999987E-5</v>
      </c>
      <c r="J46" s="26">
        <f t="shared" si="10"/>
        <v>2.7170906895999994E-6</v>
      </c>
      <c r="K46" s="26">
        <f t="shared" si="11"/>
        <v>6.1904687437345271E-5</v>
      </c>
      <c r="L46" s="26">
        <f t="shared" si="12"/>
        <v>2.5133303099562179E-6</v>
      </c>
      <c r="M46" s="26">
        <f t="shared" ca="1" si="13"/>
        <v>-1.3734376829569765E-3</v>
      </c>
      <c r="N46" s="26">
        <f t="shared" ca="1" si="14"/>
        <v>8.3994686369362289E-6</v>
      </c>
      <c r="O46" s="25">
        <f t="shared" ca="1" si="15"/>
        <v>14204052884316.939</v>
      </c>
      <c r="P46" s="26">
        <f t="shared" ca="1" si="16"/>
        <v>1282781502505.7141</v>
      </c>
      <c r="Q46" s="26">
        <f t="shared" ca="1" si="17"/>
        <v>1806540000.6966462</v>
      </c>
      <c r="R46">
        <f t="shared" ca="1" si="18"/>
        <v>2.8981836789507024E-3</v>
      </c>
    </row>
    <row r="47" spans="1:22">
      <c r="A47" s="113">
        <v>420</v>
      </c>
      <c r="B47" s="113">
        <v>-4.1577999945729971E-4</v>
      </c>
      <c r="C47" s="113">
        <v>1</v>
      </c>
      <c r="D47" s="115">
        <f t="shared" si="4"/>
        <v>4.2000000000000003E-2</v>
      </c>
      <c r="E47" s="115">
        <f t="shared" si="5"/>
        <v>-4.1577999945729971E-4</v>
      </c>
      <c r="F47" s="26">
        <f t="shared" si="6"/>
        <v>4.2000000000000003E-2</v>
      </c>
      <c r="G47" s="26">
        <f t="shared" si="7"/>
        <v>-4.1577999945729971E-4</v>
      </c>
      <c r="H47" s="26">
        <f t="shared" si="8"/>
        <v>1.7640000000000002E-3</v>
      </c>
      <c r="I47" s="26">
        <f t="shared" si="9"/>
        <v>7.4088000000000013E-5</v>
      </c>
      <c r="J47" s="26">
        <f t="shared" si="10"/>
        <v>3.1116960000000009E-6</v>
      </c>
      <c r="K47" s="26">
        <f t="shared" si="11"/>
        <v>-1.746275997720659E-5</v>
      </c>
      <c r="L47" s="26">
        <f t="shared" si="12"/>
        <v>-7.334359190426768E-7</v>
      </c>
      <c r="M47" s="26">
        <f t="shared" ca="1" si="13"/>
        <v>-1.3897810095470343E-3</v>
      </c>
      <c r="N47" s="26">
        <f t="shared" ca="1" si="14"/>
        <v>9.4867796765582323E-7</v>
      </c>
      <c r="O47" s="25">
        <f t="shared" ca="1" si="15"/>
        <v>14191338782768.463</v>
      </c>
      <c r="P47" s="26">
        <f t="shared" ca="1" si="16"/>
        <v>1276803048905.7498</v>
      </c>
      <c r="Q47" s="26">
        <f t="shared" ca="1" si="17"/>
        <v>1761429315.9453876</v>
      </c>
      <c r="R47">
        <f t="shared" ca="1" si="18"/>
        <v>9.7400101008973455E-4</v>
      </c>
    </row>
    <row r="48" spans="1:22">
      <c r="A48" s="113">
        <v>476.5</v>
      </c>
      <c r="B48" s="113">
        <v>-3.3147188500151969E-2</v>
      </c>
      <c r="C48" s="113">
        <v>1</v>
      </c>
      <c r="D48" s="115">
        <f t="shared" si="4"/>
        <v>4.7649999999999998E-2</v>
      </c>
      <c r="E48" s="115">
        <f t="shared" si="5"/>
        <v>-3.3147188500151969E-2</v>
      </c>
      <c r="F48" s="26">
        <f t="shared" si="6"/>
        <v>4.7649999999999998E-2</v>
      </c>
      <c r="G48" s="26">
        <f t="shared" si="7"/>
        <v>-3.3147188500151969E-2</v>
      </c>
      <c r="H48" s="26">
        <f t="shared" si="8"/>
        <v>2.2705224999999998E-3</v>
      </c>
      <c r="I48" s="26">
        <f t="shared" si="9"/>
        <v>1.0819039712499999E-4</v>
      </c>
      <c r="J48" s="26">
        <f t="shared" si="10"/>
        <v>5.1552724230062494E-6</v>
      </c>
      <c r="K48" s="26">
        <f t="shared" si="11"/>
        <v>-1.5794635320322413E-3</v>
      </c>
      <c r="L48" s="26">
        <f t="shared" si="12"/>
        <v>-7.5261437301336293E-5</v>
      </c>
      <c r="M48" s="26">
        <f t="shared" ca="1" si="13"/>
        <v>-1.4550462545058394E-3</v>
      </c>
      <c r="N48" s="26">
        <f t="shared" ca="1" si="14"/>
        <v>1.0043918801182681E-3</v>
      </c>
      <c r="O48" s="25">
        <f t="shared" ca="1" si="15"/>
        <v>14140103568210.631</v>
      </c>
      <c r="P48" s="26">
        <f t="shared" ca="1" si="16"/>
        <v>1252852324252.9214</v>
      </c>
      <c r="Q48" s="26">
        <f t="shared" ca="1" si="17"/>
        <v>1585472579.7807369</v>
      </c>
      <c r="R48">
        <f t="shared" ca="1" si="18"/>
        <v>-3.1692142245646128E-2</v>
      </c>
    </row>
    <row r="49" spans="1:18">
      <c r="A49" s="113">
        <v>504.5</v>
      </c>
      <c r="B49" s="113">
        <v>3.7717594968853518E-3</v>
      </c>
      <c r="C49" s="113">
        <v>1</v>
      </c>
      <c r="D49" s="115">
        <f t="shared" si="4"/>
        <v>5.0450000000000002E-2</v>
      </c>
      <c r="E49" s="115">
        <f t="shared" si="5"/>
        <v>3.7717594968853518E-3</v>
      </c>
      <c r="F49" s="26">
        <f t="shared" si="6"/>
        <v>5.0450000000000002E-2</v>
      </c>
      <c r="G49" s="26">
        <f t="shared" si="7"/>
        <v>3.7717594968853518E-3</v>
      </c>
      <c r="H49" s="26">
        <f t="shared" si="8"/>
        <v>2.5452025000000001E-3</v>
      </c>
      <c r="I49" s="26">
        <f t="shared" si="9"/>
        <v>1.2840546612500001E-4</v>
      </c>
      <c r="J49" s="26">
        <f t="shared" si="10"/>
        <v>6.4780557660062508E-6</v>
      </c>
      <c r="K49" s="26">
        <f t="shared" si="11"/>
        <v>1.9028526661786599E-4</v>
      </c>
      <c r="L49" s="26">
        <f t="shared" si="12"/>
        <v>9.5998917008713404E-6</v>
      </c>
      <c r="M49" s="26">
        <f t="shared" ca="1" si="13"/>
        <v>-1.4869792010133516E-3</v>
      </c>
      <c r="N49" s="26">
        <f t="shared" ca="1" si="14"/>
        <v>2.7654332692777346E-5</v>
      </c>
      <c r="O49" s="25">
        <f t="shared" ca="1" si="15"/>
        <v>14114757340229.828</v>
      </c>
      <c r="P49" s="26">
        <f t="shared" ca="1" si="16"/>
        <v>1241087498355.6868</v>
      </c>
      <c r="Q49" s="26">
        <f t="shared" ca="1" si="17"/>
        <v>1501877519.8690412</v>
      </c>
      <c r="R49">
        <f t="shared" ca="1" si="18"/>
        <v>5.258738697898703E-3</v>
      </c>
    </row>
    <row r="50" spans="1:18">
      <c r="A50" s="113">
        <v>642.5</v>
      </c>
      <c r="B50" s="113">
        <v>-1.5562824992230162E-3</v>
      </c>
      <c r="C50" s="113">
        <v>1</v>
      </c>
      <c r="D50" s="115">
        <f t="shared" si="4"/>
        <v>6.4250000000000002E-2</v>
      </c>
      <c r="E50" s="115">
        <f t="shared" si="5"/>
        <v>-1.5562824992230162E-3</v>
      </c>
      <c r="F50" s="26">
        <f t="shared" si="6"/>
        <v>6.4250000000000002E-2</v>
      </c>
      <c r="G50" s="26">
        <f t="shared" si="7"/>
        <v>-1.5562824992230162E-3</v>
      </c>
      <c r="H50" s="26">
        <f t="shared" si="8"/>
        <v>4.1280624999999998E-3</v>
      </c>
      <c r="I50" s="26">
        <f t="shared" si="9"/>
        <v>2.6522801562499999E-4</v>
      </c>
      <c r="J50" s="26">
        <f t="shared" si="10"/>
        <v>1.704090000390625E-5</v>
      </c>
      <c r="K50" s="26">
        <f t="shared" si="11"/>
        <v>-9.9991150575078798E-5</v>
      </c>
      <c r="L50" s="26">
        <f t="shared" si="12"/>
        <v>-6.4244314244488126E-6</v>
      </c>
      <c r="M50" s="26">
        <f t="shared" ca="1" si="13"/>
        <v>-1.6403846879579796E-3</v>
      </c>
      <c r="N50" s="26">
        <f t="shared" ca="1" si="14"/>
        <v>7.0731781500114014E-9</v>
      </c>
      <c r="O50" s="25">
        <f t="shared" ca="1" si="15"/>
        <v>13990268480298.111</v>
      </c>
      <c r="P50" s="26">
        <f t="shared" ca="1" si="16"/>
        <v>1184108618562.5847</v>
      </c>
      <c r="Q50" s="26">
        <f t="shared" ca="1" si="17"/>
        <v>1124407293.5026166</v>
      </c>
      <c r="R50">
        <f t="shared" ca="1" si="18"/>
        <v>8.4102188734963383E-5</v>
      </c>
    </row>
    <row r="51" spans="1:18">
      <c r="A51" s="113">
        <v>1162</v>
      </c>
      <c r="B51" s="113">
        <v>-1.5363657999841962E-2</v>
      </c>
      <c r="C51" s="113">
        <v>1</v>
      </c>
      <c r="D51" s="115">
        <f t="shared" si="4"/>
        <v>0.1162</v>
      </c>
      <c r="E51" s="115">
        <f t="shared" si="5"/>
        <v>-1.5363657999841962E-2</v>
      </c>
      <c r="F51" s="26">
        <f t="shared" si="6"/>
        <v>0.1162</v>
      </c>
      <c r="G51" s="26">
        <f t="shared" si="7"/>
        <v>-1.5363657999841962E-2</v>
      </c>
      <c r="H51" s="26">
        <f t="shared" si="8"/>
        <v>1.3502439999999999E-2</v>
      </c>
      <c r="I51" s="26">
        <f t="shared" si="9"/>
        <v>1.568983528E-3</v>
      </c>
      <c r="J51" s="26">
        <f t="shared" si="10"/>
        <v>1.8231588595359998E-4</v>
      </c>
      <c r="K51" s="26">
        <f t="shared" si="11"/>
        <v>-1.785257059581636E-3</v>
      </c>
      <c r="L51" s="26">
        <f t="shared" si="12"/>
        <v>-2.0744687032338611E-4</v>
      </c>
      <c r="M51" s="26">
        <f t="shared" ca="1" si="13"/>
        <v>-2.1585595157301777E-3</v>
      </c>
      <c r="N51" s="26">
        <f t="shared" ca="1" si="14"/>
        <v>1.7437462597509132E-4</v>
      </c>
      <c r="O51" s="25">
        <f t="shared" ca="1" si="15"/>
        <v>13528037247656.631</v>
      </c>
      <c r="P51" s="26">
        <f t="shared" ca="1" si="16"/>
        <v>984255682779.4563</v>
      </c>
      <c r="Q51" s="26">
        <f t="shared" ca="1" si="17"/>
        <v>201611564.23151147</v>
      </c>
      <c r="R51">
        <f t="shared" ca="1" si="18"/>
        <v>-1.3205098484111784E-2</v>
      </c>
    </row>
    <row r="52" spans="1:18">
      <c r="A52" s="113">
        <v>1232.5</v>
      </c>
      <c r="B52" s="113">
        <v>3.6644074934883974E-3</v>
      </c>
      <c r="C52" s="113">
        <v>1</v>
      </c>
      <c r="D52" s="115">
        <f t="shared" si="4"/>
        <v>0.12325</v>
      </c>
      <c r="E52" s="115">
        <f t="shared" si="5"/>
        <v>3.6644074934883974E-3</v>
      </c>
      <c r="F52" s="26">
        <f t="shared" si="6"/>
        <v>0.12325</v>
      </c>
      <c r="G52" s="26">
        <f t="shared" si="7"/>
        <v>3.6644074934883974E-3</v>
      </c>
      <c r="H52" s="26">
        <f t="shared" si="8"/>
        <v>1.5190562499999999E-2</v>
      </c>
      <c r="I52" s="26">
        <f t="shared" si="9"/>
        <v>1.8722368281249998E-3</v>
      </c>
      <c r="J52" s="26">
        <f t="shared" si="10"/>
        <v>2.3075318906640621E-4</v>
      </c>
      <c r="K52" s="26">
        <f t="shared" si="11"/>
        <v>4.5163822357244498E-4</v>
      </c>
      <c r="L52" s="26">
        <f t="shared" si="12"/>
        <v>5.5664411055303844E-5</v>
      </c>
      <c r="M52" s="26">
        <f t="shared" ca="1" si="13"/>
        <v>-2.2216560788751614E-3</v>
      </c>
      <c r="N52" s="26">
        <f t="shared" ca="1" si="14"/>
        <v>3.464574437790526E-5</v>
      </c>
      <c r="O52" s="25">
        <f t="shared" ca="1" si="15"/>
        <v>13466084934440.629</v>
      </c>
      <c r="P52" s="26">
        <f t="shared" ca="1" si="16"/>
        <v>958873763791.17212</v>
      </c>
      <c r="Q52" s="26">
        <f t="shared" ca="1" si="17"/>
        <v>134905082.0893009</v>
      </c>
      <c r="R52">
        <f t="shared" ca="1" si="18"/>
        <v>5.8860635723635589E-3</v>
      </c>
    </row>
    <row r="53" spans="1:18">
      <c r="A53" s="113">
        <v>1339.5</v>
      </c>
      <c r="B53" s="113">
        <v>1.4033244500751607E-2</v>
      </c>
      <c r="C53" s="113">
        <v>1</v>
      </c>
      <c r="D53" s="115">
        <f t="shared" si="4"/>
        <v>0.13395000000000001</v>
      </c>
      <c r="E53" s="115">
        <f t="shared" si="5"/>
        <v>1.4033244500751607E-2</v>
      </c>
      <c r="F53" s="26">
        <f t="shared" si="6"/>
        <v>0.13395000000000001</v>
      </c>
      <c r="G53" s="26">
        <f t="shared" si="7"/>
        <v>1.4033244500751607E-2</v>
      </c>
      <c r="H53" s="26">
        <f t="shared" si="8"/>
        <v>1.7942602500000005E-2</v>
      </c>
      <c r="I53" s="26">
        <f t="shared" si="9"/>
        <v>2.403411604875001E-3</v>
      </c>
      <c r="J53" s="26">
        <f t="shared" si="10"/>
        <v>3.2193698447300641E-4</v>
      </c>
      <c r="K53" s="26">
        <f t="shared" si="11"/>
        <v>1.8797531008756779E-3</v>
      </c>
      <c r="L53" s="26">
        <f t="shared" si="12"/>
        <v>2.5179292786229706E-4</v>
      </c>
      <c r="M53" s="26">
        <f t="shared" ca="1" si="13"/>
        <v>-2.3141213219634318E-3</v>
      </c>
      <c r="N53" s="26">
        <f t="shared" ca="1" si="14"/>
        <v>2.6723636934167168E-4</v>
      </c>
      <c r="O53" s="25">
        <f t="shared" ca="1" si="15"/>
        <v>13372410452000.918</v>
      </c>
      <c r="P53" s="26">
        <f t="shared" ca="1" si="16"/>
        <v>921126258103.31384</v>
      </c>
      <c r="Q53" s="26">
        <f t="shared" ca="1" si="17"/>
        <v>59457853.168800563</v>
      </c>
      <c r="R53">
        <f t="shared" ca="1" si="18"/>
        <v>1.6347365822715038E-2</v>
      </c>
    </row>
    <row r="54" spans="1:18">
      <c r="A54" s="113">
        <v>1379</v>
      </c>
      <c r="B54" s="113">
        <v>5.7581889996072277E-3</v>
      </c>
      <c r="C54" s="113">
        <v>1</v>
      </c>
      <c r="D54" s="115">
        <f t="shared" si="4"/>
        <v>0.13789999999999999</v>
      </c>
      <c r="E54" s="115">
        <f t="shared" si="5"/>
        <v>5.7581889996072277E-3</v>
      </c>
      <c r="F54" s="26">
        <f t="shared" si="6"/>
        <v>0.13789999999999999</v>
      </c>
      <c r="G54" s="26">
        <f t="shared" si="7"/>
        <v>5.7581889996072277E-3</v>
      </c>
      <c r="H54" s="26">
        <f t="shared" si="8"/>
        <v>1.9016409999999997E-2</v>
      </c>
      <c r="I54" s="26">
        <f t="shared" si="9"/>
        <v>2.6223629389999998E-3</v>
      </c>
      <c r="J54" s="26">
        <f t="shared" si="10"/>
        <v>3.6162384928809996E-4</v>
      </c>
      <c r="K54" s="26">
        <f t="shared" si="11"/>
        <v>7.9405426304583672E-4</v>
      </c>
      <c r="L54" s="26">
        <f t="shared" si="12"/>
        <v>1.0950008287402088E-4</v>
      </c>
      <c r="M54" s="26">
        <f t="shared" ca="1" si="13"/>
        <v>-2.347250730700327E-3</v>
      </c>
      <c r="N54" s="26">
        <f t="shared" ca="1" si="14"/>
        <v>6.5698153221648212E-5</v>
      </c>
      <c r="O54" s="25">
        <f t="shared" ca="1" si="15"/>
        <v>13337936891906.928</v>
      </c>
      <c r="P54" s="26">
        <f t="shared" ca="1" si="16"/>
        <v>907425907457.79248</v>
      </c>
      <c r="Q54" s="26">
        <f t="shared" ca="1" si="17"/>
        <v>39378185.466329128</v>
      </c>
      <c r="R54">
        <f t="shared" ca="1" si="18"/>
        <v>8.1054397303075548E-3</v>
      </c>
    </row>
    <row r="55" spans="1:18">
      <c r="A55" s="113">
        <v>1582</v>
      </c>
      <c r="B55" s="113">
        <v>8.4205620005377568E-3</v>
      </c>
      <c r="C55" s="113">
        <v>1</v>
      </c>
      <c r="D55" s="115">
        <f t="shared" si="4"/>
        <v>0.15820000000000001</v>
      </c>
      <c r="E55" s="115">
        <f t="shared" si="5"/>
        <v>8.4205620005377568E-3</v>
      </c>
      <c r="F55" s="26">
        <f t="shared" si="6"/>
        <v>0.15820000000000001</v>
      </c>
      <c r="G55" s="26">
        <f t="shared" si="7"/>
        <v>8.4205620005377568E-3</v>
      </c>
      <c r="H55" s="26">
        <f t="shared" si="8"/>
        <v>2.5027240000000003E-2</v>
      </c>
      <c r="I55" s="26">
        <f t="shared" si="9"/>
        <v>3.9593093680000005E-3</v>
      </c>
      <c r="J55" s="26">
        <f t="shared" si="10"/>
        <v>6.2636274201760013E-4</v>
      </c>
      <c r="K55" s="26">
        <f t="shared" si="11"/>
        <v>1.3321329084850732E-3</v>
      </c>
      <c r="L55" s="26">
        <f t="shared" si="12"/>
        <v>2.1074342612233858E-4</v>
      </c>
      <c r="M55" s="26">
        <f t="shared" ca="1" si="13"/>
        <v>-2.5089616297493218E-3</v>
      </c>
      <c r="N55" s="26">
        <f t="shared" ca="1" si="14"/>
        <v>1.1945448678500366E-4</v>
      </c>
      <c r="O55" s="25">
        <f t="shared" ca="1" si="15"/>
        <v>13161678587715.48</v>
      </c>
      <c r="P55" s="26">
        <f t="shared" ca="1" si="16"/>
        <v>838986913291.82556</v>
      </c>
      <c r="Q55" s="26">
        <f t="shared" ca="1" si="17"/>
        <v>1115910.1761777238</v>
      </c>
      <c r="R55">
        <f t="shared" ca="1" si="18"/>
        <v>1.0929523630287079E-2</v>
      </c>
    </row>
    <row r="56" spans="1:18">
      <c r="A56" s="113">
        <v>3334.5</v>
      </c>
      <c r="B56" s="113">
        <v>-3.6917104953317903E-3</v>
      </c>
      <c r="C56" s="113">
        <v>1</v>
      </c>
      <c r="D56" s="115">
        <f t="shared" si="4"/>
        <v>0.33345000000000002</v>
      </c>
      <c r="E56" s="115">
        <f t="shared" si="5"/>
        <v>-3.6917104953317903E-3</v>
      </c>
      <c r="F56" s="26">
        <f t="shared" si="6"/>
        <v>0.33345000000000002</v>
      </c>
      <c r="G56" s="26">
        <f t="shared" si="7"/>
        <v>-3.6917104953317903E-3</v>
      </c>
      <c r="H56" s="26">
        <f t="shared" si="8"/>
        <v>0.11118890250000002</v>
      </c>
      <c r="I56" s="26">
        <f t="shared" si="9"/>
        <v>3.7075939538625008E-2</v>
      </c>
      <c r="J56" s="26">
        <f t="shared" si="10"/>
        <v>1.2362972039154509E-2</v>
      </c>
      <c r="K56" s="26">
        <f t="shared" si="11"/>
        <v>-1.2310008646683856E-3</v>
      </c>
      <c r="L56" s="26">
        <f t="shared" si="12"/>
        <v>-4.1047723832367321E-4</v>
      </c>
      <c r="M56" s="26">
        <f t="shared" ca="1" si="13"/>
        <v>-3.3098598228035068E-3</v>
      </c>
      <c r="N56" s="26">
        <f t="shared" ca="1" si="14"/>
        <v>1.4580993611030239E-7</v>
      </c>
      <c r="O56" s="25">
        <f t="shared" ca="1" si="15"/>
        <v>11702418793740.934</v>
      </c>
      <c r="P56" s="26">
        <f t="shared" ca="1" si="16"/>
        <v>375897063086.73169</v>
      </c>
      <c r="Q56" s="26">
        <f t="shared" ca="1" si="17"/>
        <v>3732428020.1777172</v>
      </c>
      <c r="R56">
        <f t="shared" ca="1" si="18"/>
        <v>-3.8185067252828348E-4</v>
      </c>
    </row>
    <row r="57" spans="1:18">
      <c r="A57" s="113">
        <v>3335</v>
      </c>
      <c r="B57" s="113">
        <v>-3.9610150051885284E-3</v>
      </c>
      <c r="C57" s="113">
        <v>1</v>
      </c>
      <c r="D57" s="115">
        <f t="shared" si="4"/>
        <v>0.33350000000000002</v>
      </c>
      <c r="E57" s="115">
        <f t="shared" si="5"/>
        <v>-3.9610150051885284E-3</v>
      </c>
      <c r="F57" s="26">
        <f t="shared" si="6"/>
        <v>0.33350000000000002</v>
      </c>
      <c r="G57" s="26">
        <f t="shared" si="7"/>
        <v>-3.9610150051885284E-3</v>
      </c>
      <c r="H57" s="26">
        <f t="shared" si="8"/>
        <v>0.11122225000000001</v>
      </c>
      <c r="I57" s="26">
        <f t="shared" si="9"/>
        <v>3.7092620375000003E-2</v>
      </c>
      <c r="J57" s="26">
        <f t="shared" si="10"/>
        <v>1.2370388895062501E-2</v>
      </c>
      <c r="K57" s="26">
        <f t="shared" si="11"/>
        <v>-1.3209985042303743E-3</v>
      </c>
      <c r="L57" s="26">
        <f t="shared" si="12"/>
        <v>-4.4055300116082989E-4</v>
      </c>
      <c r="M57" s="26">
        <f t="shared" ca="1" si="13"/>
        <v>-3.3099361069396311E-3</v>
      </c>
      <c r="N57" s="26">
        <f t="shared" ca="1" si="14"/>
        <v>4.239037317449981E-7</v>
      </c>
      <c r="O57" s="25">
        <f t="shared" ca="1" si="15"/>
        <v>11702018175656.99</v>
      </c>
      <c r="P57" s="26">
        <f t="shared" ca="1" si="16"/>
        <v>375795300527.48444</v>
      </c>
      <c r="Q57" s="26">
        <f t="shared" ca="1" si="17"/>
        <v>3734419472.8295631</v>
      </c>
      <c r="R57">
        <f t="shared" ca="1" si="18"/>
        <v>-6.5107889824889739E-4</v>
      </c>
    </row>
    <row r="58" spans="1:18">
      <c r="A58" s="113">
        <v>3343</v>
      </c>
      <c r="B58" s="113">
        <v>-2.7698870035237633E-3</v>
      </c>
      <c r="C58" s="113">
        <v>1</v>
      </c>
      <c r="D58" s="115">
        <f t="shared" si="4"/>
        <v>0.33429999999999999</v>
      </c>
      <c r="E58" s="115">
        <f t="shared" si="5"/>
        <v>-2.7698870035237633E-3</v>
      </c>
      <c r="F58" s="26">
        <f t="shared" si="6"/>
        <v>0.33429999999999999</v>
      </c>
      <c r="G58" s="26">
        <f t="shared" si="7"/>
        <v>-2.7698870035237633E-3</v>
      </c>
      <c r="H58" s="26">
        <f t="shared" si="8"/>
        <v>0.11175648999999999</v>
      </c>
      <c r="I58" s="26">
        <f t="shared" si="9"/>
        <v>3.7360194606999991E-2</v>
      </c>
      <c r="J58" s="26">
        <f t="shared" si="10"/>
        <v>1.2489513057120096E-2</v>
      </c>
      <c r="K58" s="26">
        <f t="shared" si="11"/>
        <v>-9.2597322527799403E-4</v>
      </c>
      <c r="L58" s="26">
        <f t="shared" si="12"/>
        <v>-3.0955284921043341E-4</v>
      </c>
      <c r="M58" s="26">
        <f t="shared" ca="1" si="13"/>
        <v>-3.3111448438886493E-3</v>
      </c>
      <c r="N58" s="26">
        <f t="shared" ca="1" si="14"/>
        <v>2.9296004975646047E-7</v>
      </c>
      <c r="O58" s="25">
        <f t="shared" ca="1" si="15"/>
        <v>11695609489395.982</v>
      </c>
      <c r="P58" s="26">
        <f t="shared" ca="1" si="16"/>
        <v>374169297027.01636</v>
      </c>
      <c r="Q58" s="26">
        <f t="shared" ca="1" si="17"/>
        <v>3766347018.7368102</v>
      </c>
      <c r="R58">
        <f t="shared" ca="1" si="18"/>
        <v>5.4125784036488604E-4</v>
      </c>
    </row>
    <row r="59" spans="1:18">
      <c r="A59" s="113">
        <v>3343.5</v>
      </c>
      <c r="B59" s="113">
        <v>-1.2391915006446652E-3</v>
      </c>
      <c r="C59" s="113">
        <v>1</v>
      </c>
      <c r="D59" s="115">
        <f t="shared" si="4"/>
        <v>0.33434999999999998</v>
      </c>
      <c r="E59" s="115">
        <f t="shared" si="5"/>
        <v>-1.2391915006446652E-3</v>
      </c>
      <c r="F59" s="26">
        <f t="shared" si="6"/>
        <v>0.33434999999999998</v>
      </c>
      <c r="G59" s="26">
        <f t="shared" si="7"/>
        <v>-1.2391915006446652E-3</v>
      </c>
      <c r="H59" s="26">
        <f t="shared" si="8"/>
        <v>0.11178992249999999</v>
      </c>
      <c r="I59" s="26">
        <f t="shared" si="9"/>
        <v>3.7376960587874992E-2</v>
      </c>
      <c r="J59" s="26">
        <f t="shared" si="10"/>
        <v>1.2496986772556003E-2</v>
      </c>
      <c r="K59" s="26">
        <f t="shared" si="11"/>
        <v>-4.1432367824054378E-4</v>
      </c>
      <c r="L59" s="26">
        <f t="shared" si="12"/>
        <v>-1.385291218197258E-4</v>
      </c>
      <c r="M59" s="26">
        <f t="shared" ca="1" si="13"/>
        <v>-3.3112196518711519E-3</v>
      </c>
      <c r="N59" s="26">
        <f t="shared" ca="1" si="14"/>
        <v>4.2933006594750525E-6</v>
      </c>
      <c r="O59" s="25">
        <f t="shared" ca="1" si="15"/>
        <v>11695209021692.09</v>
      </c>
      <c r="P59" s="26">
        <f t="shared" ca="1" si="16"/>
        <v>374067809099.28131</v>
      </c>
      <c r="Q59" s="26">
        <f t="shared" ca="1" si="17"/>
        <v>3768346506.9548779</v>
      </c>
      <c r="R59">
        <f t="shared" ca="1" si="18"/>
        <v>2.0720281512264867E-3</v>
      </c>
    </row>
    <row r="60" spans="1:18">
      <c r="A60" s="113">
        <v>3346</v>
      </c>
      <c r="B60" s="113">
        <v>-3.0857140009175055E-3</v>
      </c>
      <c r="C60" s="113">
        <v>1</v>
      </c>
      <c r="D60" s="115">
        <f t="shared" si="4"/>
        <v>0.33460000000000001</v>
      </c>
      <c r="E60" s="115">
        <f t="shared" si="5"/>
        <v>-3.0857140009175055E-3</v>
      </c>
      <c r="F60" s="26">
        <f t="shared" si="6"/>
        <v>0.33460000000000001</v>
      </c>
      <c r="G60" s="26">
        <f t="shared" si="7"/>
        <v>-3.0857140009175055E-3</v>
      </c>
      <c r="H60" s="26">
        <f t="shared" si="8"/>
        <v>0.11195716</v>
      </c>
      <c r="I60" s="26">
        <f t="shared" si="9"/>
        <v>3.7460865736E-2</v>
      </c>
      <c r="J60" s="26">
        <f t="shared" si="10"/>
        <v>1.2534405675265601E-2</v>
      </c>
      <c r="K60" s="26">
        <f t="shared" si="11"/>
        <v>-1.0324799047069975E-3</v>
      </c>
      <c r="L60" s="26">
        <f t="shared" si="12"/>
        <v>-3.4546777611496138E-4</v>
      </c>
      <c r="M60" s="26">
        <f t="shared" ca="1" si="13"/>
        <v>-3.3115923892951772E-3</v>
      </c>
      <c r="N60" s="26">
        <f t="shared" ca="1" si="14"/>
        <v>5.1021046336094295E-8</v>
      </c>
      <c r="O60" s="25">
        <f t="shared" ca="1" si="15"/>
        <v>11693206815845.074</v>
      </c>
      <c r="P60" s="26">
        <f t="shared" ca="1" si="16"/>
        <v>373560611632.33221</v>
      </c>
      <c r="Q60" s="26">
        <f t="shared" ca="1" si="17"/>
        <v>3778351031.0532017</v>
      </c>
      <c r="R60">
        <f t="shared" ca="1" si="18"/>
        <v>2.2587838837767171E-4</v>
      </c>
    </row>
    <row r="61" spans="1:18">
      <c r="A61" s="113">
        <v>5255.5</v>
      </c>
      <c r="B61" s="113">
        <v>-4.0595995014882647E-3</v>
      </c>
      <c r="C61" s="113">
        <v>1</v>
      </c>
      <c r="D61" s="115">
        <f t="shared" si="4"/>
        <v>0.52554999999999996</v>
      </c>
      <c r="E61" s="115">
        <f t="shared" si="5"/>
        <v>-4.0595995014882647E-3</v>
      </c>
      <c r="F61" s="26">
        <f t="shared" si="6"/>
        <v>0.52554999999999996</v>
      </c>
      <c r="G61" s="26">
        <f t="shared" si="7"/>
        <v>-4.0595995014882647E-3</v>
      </c>
      <c r="H61" s="26">
        <f t="shared" si="8"/>
        <v>0.27620280249999996</v>
      </c>
      <c r="I61" s="26">
        <f t="shared" si="9"/>
        <v>0.14515838285387497</v>
      </c>
      <c r="J61" s="26">
        <f t="shared" si="10"/>
        <v>7.6287988108853982E-2</v>
      </c>
      <c r="K61" s="26">
        <f t="shared" si="11"/>
        <v>-2.1335225180071572E-3</v>
      </c>
      <c r="L61" s="26">
        <f t="shared" si="12"/>
        <v>-1.1212727593386614E-3</v>
      </c>
      <c r="M61" s="26">
        <f t="shared" ca="1" si="13"/>
        <v>-2.9622440890109221E-3</v>
      </c>
      <c r="N61" s="26">
        <f t="shared" ca="1" si="14"/>
        <v>1.2041889012933187E-6</v>
      </c>
      <c r="O61" s="25">
        <f t="shared" ca="1" si="15"/>
        <v>10227559856383.184</v>
      </c>
      <c r="P61" s="26">
        <f t="shared" ca="1" si="16"/>
        <v>95233413189.973206</v>
      </c>
      <c r="Q61" s="26">
        <f t="shared" ca="1" si="17"/>
        <v>14447595938.722107</v>
      </c>
      <c r="R61">
        <f t="shared" ca="1" si="18"/>
        <v>-1.0973554124773426E-3</v>
      </c>
    </row>
    <row r="62" spans="1:18">
      <c r="A62" s="113">
        <v>5256</v>
      </c>
      <c r="B62" s="113">
        <v>-3.1289040052797645E-3</v>
      </c>
      <c r="C62" s="113">
        <v>1</v>
      </c>
      <c r="D62" s="115">
        <f t="shared" si="4"/>
        <v>0.52559999999999996</v>
      </c>
      <c r="E62" s="115">
        <f t="shared" si="5"/>
        <v>-3.1289040052797645E-3</v>
      </c>
      <c r="F62" s="26">
        <f t="shared" si="6"/>
        <v>0.52559999999999996</v>
      </c>
      <c r="G62" s="26">
        <f t="shared" si="7"/>
        <v>-3.1289040052797645E-3</v>
      </c>
      <c r="H62" s="26">
        <f t="shared" si="8"/>
        <v>0.27625535999999995</v>
      </c>
      <c r="I62" s="26">
        <f t="shared" si="9"/>
        <v>0.14519981721599995</v>
      </c>
      <c r="J62" s="26">
        <f t="shared" si="10"/>
        <v>7.6317023928729563E-2</v>
      </c>
      <c r="K62" s="26">
        <f t="shared" si="11"/>
        <v>-1.6445519451750441E-3</v>
      </c>
      <c r="L62" s="26">
        <f t="shared" si="12"/>
        <v>-8.6437650238400314E-4</v>
      </c>
      <c r="M62" s="26">
        <f t="shared" ca="1" si="13"/>
        <v>-2.9619867624285966E-3</v>
      </c>
      <c r="N62" s="26">
        <f t="shared" ca="1" si="14"/>
        <v>2.7861365961035771E-8</v>
      </c>
      <c r="O62" s="25">
        <f t="shared" ca="1" si="15"/>
        <v>10227192478378.1</v>
      </c>
      <c r="P62" s="26">
        <f t="shared" ca="1" si="16"/>
        <v>95186810041.650391</v>
      </c>
      <c r="Q62" s="26">
        <f t="shared" ca="1" si="17"/>
        <v>14451074904.065622</v>
      </c>
      <c r="R62">
        <f t="shared" ca="1" si="18"/>
        <v>-1.6691724285116793E-4</v>
      </c>
    </row>
    <row r="63" spans="1:18">
      <c r="A63" s="113">
        <v>8269.5</v>
      </c>
      <c r="B63" s="113">
        <v>-1.2527125501947012E-2</v>
      </c>
      <c r="C63" s="113">
        <v>0.1</v>
      </c>
      <c r="D63" s="115">
        <f t="shared" si="4"/>
        <v>0.82694999999999996</v>
      </c>
      <c r="E63" s="115">
        <f t="shared" si="5"/>
        <v>-1.2527125501947012E-2</v>
      </c>
      <c r="F63" s="26">
        <f t="shared" si="6"/>
        <v>8.2695000000000005E-2</v>
      </c>
      <c r="G63" s="26">
        <f t="shared" si="7"/>
        <v>-1.2527125501947012E-3</v>
      </c>
      <c r="H63" s="26">
        <f t="shared" si="8"/>
        <v>6.8384630249999995E-2</v>
      </c>
      <c r="I63" s="26">
        <f t="shared" si="9"/>
        <v>5.6550669985237494E-2</v>
      </c>
      <c r="J63" s="26">
        <f t="shared" si="10"/>
        <v>4.6764576544292141E-2</v>
      </c>
      <c r="K63" s="26">
        <f t="shared" si="11"/>
        <v>-1.0359306433835082E-3</v>
      </c>
      <c r="L63" s="26">
        <f t="shared" si="12"/>
        <v>-8.5666284554599206E-4</v>
      </c>
      <c r="M63" s="26">
        <f t="shared" ca="1" si="13"/>
        <v>1.6626693276669199E-4</v>
      </c>
      <c r="N63" s="26">
        <f t="shared" ca="1" si="14"/>
        <v>1.611222115016471E-5</v>
      </c>
      <c r="O63" s="25">
        <f t="shared" ca="1" si="15"/>
        <v>81630191253.654907</v>
      </c>
      <c r="P63" s="26">
        <f t="shared" ca="1" si="16"/>
        <v>123782971.74558502</v>
      </c>
      <c r="Q63" s="26">
        <f t="shared" ca="1" si="17"/>
        <v>395209442.62217396</v>
      </c>
      <c r="R63">
        <f t="shared" ca="1" si="18"/>
        <v>-1.2693392434713704E-2</v>
      </c>
    </row>
    <row r="64" spans="1:18">
      <c r="A64" s="113">
        <v>8563</v>
      </c>
      <c r="B64" s="113">
        <v>-1.6088670017779805E-3</v>
      </c>
      <c r="C64" s="113">
        <v>0.1</v>
      </c>
      <c r="D64" s="115">
        <f t="shared" si="4"/>
        <v>0.85629999999999995</v>
      </c>
      <c r="E64" s="115">
        <f t="shared" si="5"/>
        <v>-1.6088670017779805E-3</v>
      </c>
      <c r="F64" s="26">
        <f t="shared" si="6"/>
        <v>8.5629999999999998E-2</v>
      </c>
      <c r="G64" s="26">
        <f t="shared" si="7"/>
        <v>-1.6088670017779807E-4</v>
      </c>
      <c r="H64" s="26">
        <f t="shared" si="8"/>
        <v>7.332496899999999E-2</v>
      </c>
      <c r="I64" s="26">
        <f t="shared" si="9"/>
        <v>6.278817095469999E-2</v>
      </c>
      <c r="J64" s="26">
        <f t="shared" si="10"/>
        <v>5.37655107885096E-2</v>
      </c>
      <c r="K64" s="26">
        <f t="shared" si="11"/>
        <v>-1.3776728136224848E-4</v>
      </c>
      <c r="L64" s="26">
        <f t="shared" si="12"/>
        <v>-1.1797012303049337E-4</v>
      </c>
      <c r="M64" s="26">
        <f t="shared" ca="1" si="13"/>
        <v>6.3950353383906283E-4</v>
      </c>
      <c r="N64" s="26">
        <f t="shared" ca="1" si="14"/>
        <v>5.0551700654308707E-7</v>
      </c>
      <c r="O64" s="25">
        <f t="shared" ca="1" si="15"/>
        <v>79775877478.87851</v>
      </c>
      <c r="P64" s="26">
        <f t="shared" ca="1" si="16"/>
        <v>220118488.17229608</v>
      </c>
      <c r="Q64" s="26">
        <f t="shared" ca="1" si="17"/>
        <v>422427506.67254168</v>
      </c>
      <c r="R64">
        <f t="shared" ca="1" si="18"/>
        <v>-2.2483705356170433E-3</v>
      </c>
    </row>
    <row r="65" spans="1:18">
      <c r="A65" s="113">
        <v>10189</v>
      </c>
      <c r="B65" s="113">
        <v>-2.0387101001688279E-2</v>
      </c>
      <c r="C65" s="113">
        <v>0.1</v>
      </c>
      <c r="D65" s="115">
        <f t="shared" si="4"/>
        <v>1.0188999999999999</v>
      </c>
      <c r="E65" s="115">
        <f t="shared" si="5"/>
        <v>-2.0387101001688279E-2</v>
      </c>
      <c r="F65" s="26">
        <f t="shared" si="6"/>
        <v>0.10188999999999999</v>
      </c>
      <c r="G65" s="26">
        <f t="shared" si="7"/>
        <v>-2.0387101001688281E-3</v>
      </c>
      <c r="H65" s="26">
        <f t="shared" si="8"/>
        <v>0.10381572099999999</v>
      </c>
      <c r="I65" s="26">
        <f t="shared" si="9"/>
        <v>0.10577783812689998</v>
      </c>
      <c r="J65" s="26">
        <f t="shared" si="10"/>
        <v>0.10777703926749838</v>
      </c>
      <c r="K65" s="26">
        <f t="shared" si="11"/>
        <v>-2.0772417210620188E-3</v>
      </c>
      <c r="L65" s="26">
        <f t="shared" si="12"/>
        <v>-2.1165015895900905E-3</v>
      </c>
      <c r="M65" s="26">
        <f t="shared" ca="1" si="13"/>
        <v>3.8032778866268872E-3</v>
      </c>
      <c r="N65" s="26">
        <f t="shared" ca="1" si="14"/>
        <v>5.851744307602442E-5</v>
      </c>
      <c r="O65" s="25">
        <f t="shared" ca="1" si="15"/>
        <v>69984856195.68364</v>
      </c>
      <c r="P65" s="26">
        <f t="shared" ca="1" si="16"/>
        <v>1168154068.0329428</v>
      </c>
      <c r="Q65" s="26">
        <f t="shared" ca="1" si="17"/>
        <v>575320766.38806081</v>
      </c>
      <c r="R65">
        <f t="shared" ca="1" si="18"/>
        <v>-2.4190378888315166E-2</v>
      </c>
    </row>
    <row r="66" spans="1:18">
      <c r="A66" s="113">
        <v>10248</v>
      </c>
      <c r="B66" s="113">
        <v>-1.650320045882836E-4</v>
      </c>
      <c r="C66" s="113">
        <v>0.1</v>
      </c>
      <c r="D66" s="115">
        <f t="shared" si="4"/>
        <v>1.0247999999999999</v>
      </c>
      <c r="E66" s="115">
        <f t="shared" si="5"/>
        <v>-1.650320045882836E-4</v>
      </c>
      <c r="F66" s="26">
        <f t="shared" si="6"/>
        <v>0.10248</v>
      </c>
      <c r="G66" s="26">
        <f t="shared" si="7"/>
        <v>-1.6503200458828361E-5</v>
      </c>
      <c r="H66" s="26">
        <f t="shared" si="8"/>
        <v>0.105021504</v>
      </c>
      <c r="I66" s="26">
        <f t="shared" si="9"/>
        <v>0.10762603729919999</v>
      </c>
      <c r="J66" s="26">
        <f t="shared" si="10"/>
        <v>0.11029516302422014</v>
      </c>
      <c r="K66" s="26">
        <f t="shared" si="11"/>
        <v>-1.6912479830207302E-5</v>
      </c>
      <c r="L66" s="26">
        <f t="shared" si="12"/>
        <v>-1.7331909329996441E-5</v>
      </c>
      <c r="M66" s="26">
        <f t="shared" ca="1" si="13"/>
        <v>3.9353415060962432E-3</v>
      </c>
      <c r="N66" s="26">
        <f t="shared" ca="1" si="14"/>
        <v>1.6813062927123351E-6</v>
      </c>
      <c r="O66" s="25">
        <f t="shared" ca="1" si="15"/>
        <v>69644684439.406281</v>
      </c>
      <c r="P66" s="26">
        <f t="shared" ca="1" si="16"/>
        <v>1213922748.7788997</v>
      </c>
      <c r="Q66" s="26">
        <f t="shared" ca="1" si="17"/>
        <v>580856250.22918808</v>
      </c>
      <c r="R66">
        <f t="shared" ca="1" si="18"/>
        <v>-4.1003735106845268E-3</v>
      </c>
    </row>
    <row r="67" spans="1:18">
      <c r="A67" s="113">
        <v>10248</v>
      </c>
      <c r="B67" s="113">
        <v>5.8349679966340773E-3</v>
      </c>
      <c r="C67" s="113">
        <v>0.1</v>
      </c>
      <c r="D67" s="115">
        <f t="shared" si="4"/>
        <v>1.0247999999999999</v>
      </c>
      <c r="E67" s="115">
        <f t="shared" si="5"/>
        <v>5.8349679966340773E-3</v>
      </c>
      <c r="F67" s="26">
        <f t="shared" si="6"/>
        <v>0.10248</v>
      </c>
      <c r="G67" s="26">
        <f t="shared" si="7"/>
        <v>5.8349679966340773E-4</v>
      </c>
      <c r="H67" s="26">
        <f t="shared" si="8"/>
        <v>0.105021504</v>
      </c>
      <c r="I67" s="26">
        <f t="shared" si="9"/>
        <v>0.10762603729919999</v>
      </c>
      <c r="J67" s="26">
        <f t="shared" si="10"/>
        <v>0.11029516302422014</v>
      </c>
      <c r="K67" s="26">
        <f t="shared" si="11"/>
        <v>5.9796752029506021E-4</v>
      </c>
      <c r="L67" s="26">
        <f t="shared" si="12"/>
        <v>6.1279711479837761E-4</v>
      </c>
      <c r="M67" s="26">
        <f t="shared" ca="1" si="13"/>
        <v>3.9353415060962432E-3</v>
      </c>
      <c r="N67" s="26">
        <f t="shared" ca="1" si="14"/>
        <v>3.6085808035530881E-7</v>
      </c>
      <c r="O67" s="25">
        <f t="shared" ca="1" si="15"/>
        <v>69644684439.406281</v>
      </c>
      <c r="P67" s="26">
        <f t="shared" ca="1" si="16"/>
        <v>1213922748.7788997</v>
      </c>
      <c r="Q67" s="26">
        <f t="shared" ca="1" si="17"/>
        <v>580856250.22918808</v>
      </c>
      <c r="R67">
        <f t="shared" ca="1" si="18"/>
        <v>1.8996264905378341E-3</v>
      </c>
    </row>
    <row r="68" spans="1:18">
      <c r="A68" s="113">
        <v>10276.5</v>
      </c>
      <c r="B68" s="113">
        <v>-5.1538850675569847E-4</v>
      </c>
      <c r="C68" s="113">
        <v>0.1</v>
      </c>
      <c r="D68" s="115">
        <f t="shared" si="4"/>
        <v>1.02765</v>
      </c>
      <c r="E68" s="115">
        <f t="shared" si="5"/>
        <v>-5.1538850675569847E-4</v>
      </c>
      <c r="F68" s="26">
        <f t="shared" si="6"/>
        <v>0.102765</v>
      </c>
      <c r="G68" s="26">
        <f t="shared" si="7"/>
        <v>-5.1538850675569849E-5</v>
      </c>
      <c r="H68" s="26">
        <f t="shared" si="8"/>
        <v>0.10560645225</v>
      </c>
      <c r="I68" s="26">
        <f t="shared" si="9"/>
        <v>0.10852647065471249</v>
      </c>
      <c r="J68" s="26">
        <f t="shared" si="10"/>
        <v>0.11152722756831529</v>
      </c>
      <c r="K68" s="26">
        <f t="shared" si="11"/>
        <v>-5.296389989674935E-5</v>
      </c>
      <c r="L68" s="26">
        <f t="shared" si="12"/>
        <v>-5.4428351728894465E-5</v>
      </c>
      <c r="M68" s="26">
        <f t="shared" ca="1" si="13"/>
        <v>3.9995680268220014E-3</v>
      </c>
      <c r="N68" s="26">
        <f t="shared" ca="1" si="14"/>
        <v>2.0384832500095961E-6</v>
      </c>
      <c r="O68" s="25">
        <f t="shared" ca="1" si="15"/>
        <v>69480737486.040115</v>
      </c>
      <c r="P68" s="26">
        <f t="shared" ca="1" si="16"/>
        <v>1236278100.6866705</v>
      </c>
      <c r="Q68" s="26">
        <f t="shared" ca="1" si="17"/>
        <v>583528215.80203247</v>
      </c>
      <c r="R68">
        <f t="shared" ca="1" si="18"/>
        <v>-4.5149565335776999E-3</v>
      </c>
    </row>
    <row r="69" spans="1:18">
      <c r="A69" s="113">
        <v>10302</v>
      </c>
      <c r="B69" s="113">
        <v>-1.2499180011218414E-3</v>
      </c>
      <c r="C69" s="113">
        <v>0.1</v>
      </c>
      <c r="D69" s="115">
        <f t="shared" si="4"/>
        <v>1.0302</v>
      </c>
      <c r="E69" s="115">
        <f t="shared" si="5"/>
        <v>-1.2499180011218414E-3</v>
      </c>
      <c r="F69" s="26">
        <f t="shared" si="6"/>
        <v>0.10302</v>
      </c>
      <c r="G69" s="26">
        <f t="shared" si="7"/>
        <v>-1.2499180011218413E-4</v>
      </c>
      <c r="H69" s="26">
        <f t="shared" si="8"/>
        <v>0.10613120400000001</v>
      </c>
      <c r="I69" s="26">
        <f t="shared" si="9"/>
        <v>0.10933636636080001</v>
      </c>
      <c r="J69" s="26">
        <f t="shared" si="10"/>
        <v>0.11263832462489616</v>
      </c>
      <c r="K69" s="26">
        <f t="shared" si="11"/>
        <v>-1.2876655247557209E-4</v>
      </c>
      <c r="L69" s="26">
        <f t="shared" si="12"/>
        <v>-1.3265530236033436E-4</v>
      </c>
      <c r="M69" s="26">
        <f t="shared" ca="1" si="13"/>
        <v>4.0572729980422571E-3</v>
      </c>
      <c r="N69" s="26">
        <f t="shared" ca="1" si="14"/>
        <v>2.8166276301608422E-6</v>
      </c>
      <c r="O69" s="25">
        <f t="shared" ca="1" si="15"/>
        <v>69334254039.287445</v>
      </c>
      <c r="P69" s="26">
        <f t="shared" ca="1" si="16"/>
        <v>1256415150.911449</v>
      </c>
      <c r="Q69" s="26">
        <f t="shared" ca="1" si="17"/>
        <v>585917785.06170678</v>
      </c>
      <c r="R69">
        <f t="shared" ca="1" si="18"/>
        <v>-5.3071909991640985E-3</v>
      </c>
    </row>
    <row r="70" spans="1:18">
      <c r="A70" s="113">
        <v>10304.5</v>
      </c>
      <c r="B70" s="113">
        <v>3.4035595017485321E-3</v>
      </c>
      <c r="C70" s="113">
        <v>0.1</v>
      </c>
      <c r="D70" s="115">
        <f t="shared" si="4"/>
        <v>1.0304500000000001</v>
      </c>
      <c r="E70" s="115">
        <f t="shared" si="5"/>
        <v>3.4035595017485321E-3</v>
      </c>
      <c r="F70" s="26">
        <f t="shared" si="6"/>
        <v>0.10304500000000001</v>
      </c>
      <c r="G70" s="26">
        <f t="shared" si="7"/>
        <v>3.4035595017485322E-4</v>
      </c>
      <c r="H70" s="26">
        <f t="shared" si="8"/>
        <v>0.10618272025000002</v>
      </c>
      <c r="I70" s="26">
        <f t="shared" si="9"/>
        <v>0.10941598408161253</v>
      </c>
      <c r="J70" s="26">
        <f t="shared" si="10"/>
        <v>0.11274770079689764</v>
      </c>
      <c r="K70" s="26">
        <f t="shared" si="11"/>
        <v>3.5071978885767752E-4</v>
      </c>
      <c r="L70" s="26">
        <f t="shared" si="12"/>
        <v>3.6139920642839384E-4</v>
      </c>
      <c r="M70" s="26">
        <f t="shared" ca="1" si="13"/>
        <v>4.0629425047211259E-3</v>
      </c>
      <c r="N70" s="26">
        <f t="shared" ca="1" si="14"/>
        <v>4.3478594460915577E-8</v>
      </c>
      <c r="O70" s="25">
        <f t="shared" ca="1" si="15"/>
        <v>69319903380.654709</v>
      </c>
      <c r="P70" s="26">
        <f t="shared" ca="1" si="16"/>
        <v>1258396194.3846045</v>
      </c>
      <c r="Q70" s="26">
        <f t="shared" ca="1" si="17"/>
        <v>586151997.31217885</v>
      </c>
      <c r="R70">
        <f t="shared" ca="1" si="18"/>
        <v>-6.5938300297259389E-4</v>
      </c>
    </row>
    <row r="71" spans="1:18">
      <c r="A71" s="113">
        <v>10546.5</v>
      </c>
      <c r="B71" s="113">
        <v>1.7060181497072335E-2</v>
      </c>
      <c r="C71" s="113">
        <v>0.1</v>
      </c>
      <c r="D71" s="115">
        <f t="shared" si="4"/>
        <v>1.0546500000000001</v>
      </c>
      <c r="E71" s="115">
        <f t="shared" si="5"/>
        <v>1.7060181497072335E-2</v>
      </c>
      <c r="F71" s="26">
        <f t="shared" si="6"/>
        <v>0.10546500000000002</v>
      </c>
      <c r="G71" s="26">
        <f t="shared" si="7"/>
        <v>1.7060181497072337E-3</v>
      </c>
      <c r="H71" s="26">
        <f t="shared" si="8"/>
        <v>0.11122866225000003</v>
      </c>
      <c r="I71" s="26">
        <f t="shared" si="9"/>
        <v>0.11730730864196254</v>
      </c>
      <c r="J71" s="26">
        <f t="shared" si="10"/>
        <v>0.1237181530592458</v>
      </c>
      <c r="K71" s="26">
        <f t="shared" si="11"/>
        <v>1.7992520415887341E-3</v>
      </c>
      <c r="L71" s="26">
        <f t="shared" si="12"/>
        <v>1.8975811656615587E-3</v>
      </c>
      <c r="M71" s="26">
        <f t="shared" ca="1" si="13"/>
        <v>4.6220263434270797E-3</v>
      </c>
      <c r="N71" s="26">
        <f t="shared" ca="1" si="14"/>
        <v>1.5470770362615203E-5</v>
      </c>
      <c r="O71" s="25">
        <f t="shared" ca="1" si="15"/>
        <v>67939583963.350784</v>
      </c>
      <c r="P71" s="26">
        <f t="shared" ca="1" si="16"/>
        <v>1455789917.30393</v>
      </c>
      <c r="Q71" s="26">
        <f t="shared" ca="1" si="17"/>
        <v>608767821.33444166</v>
      </c>
      <c r="R71">
        <f t="shared" ca="1" si="18"/>
        <v>1.2438155153645256E-2</v>
      </c>
    </row>
    <row r="72" spans="1:18">
      <c r="A72" s="113">
        <v>10605</v>
      </c>
      <c r="B72" s="113">
        <v>1.8551554996520281E-2</v>
      </c>
      <c r="C72" s="113">
        <v>0.1</v>
      </c>
      <c r="D72" s="115">
        <f t="shared" si="4"/>
        <v>1.0605</v>
      </c>
      <c r="E72" s="115">
        <f t="shared" si="5"/>
        <v>1.8551554996520281E-2</v>
      </c>
      <c r="F72" s="26">
        <f t="shared" si="6"/>
        <v>0.10605000000000001</v>
      </c>
      <c r="G72" s="26">
        <f t="shared" si="7"/>
        <v>1.8551554996520281E-3</v>
      </c>
      <c r="H72" s="26">
        <f t="shared" si="8"/>
        <v>0.11246602500000001</v>
      </c>
      <c r="I72" s="26">
        <f t="shared" si="9"/>
        <v>0.11927021951250001</v>
      </c>
      <c r="J72" s="26">
        <f t="shared" si="10"/>
        <v>0.12648606779300625</v>
      </c>
      <c r="K72" s="26">
        <f t="shared" si="11"/>
        <v>1.9673924073809758E-3</v>
      </c>
      <c r="L72" s="26">
        <f t="shared" si="12"/>
        <v>2.0864196480275248E-3</v>
      </c>
      <c r="M72" s="26">
        <f t="shared" ca="1" si="13"/>
        <v>4.7602296782815502E-3</v>
      </c>
      <c r="N72" s="26">
        <f t="shared" ca="1" si="14"/>
        <v>1.9020065403349265E-5</v>
      </c>
      <c r="O72" s="25">
        <f t="shared" ca="1" si="15"/>
        <v>67608526696.261917</v>
      </c>
      <c r="P72" s="26">
        <f t="shared" ca="1" si="16"/>
        <v>1505133401.1969137</v>
      </c>
      <c r="Q72" s="26">
        <f t="shared" ca="1" si="17"/>
        <v>614216322.77418733</v>
      </c>
      <c r="R72">
        <f t="shared" ca="1" si="18"/>
        <v>1.3791325318238731E-2</v>
      </c>
    </row>
    <row r="73" spans="1:18">
      <c r="A73" s="113">
        <v>10661.5</v>
      </c>
      <c r="B73" s="113">
        <v>1.3120146504661534E-2</v>
      </c>
      <c r="C73" s="113">
        <v>0.1</v>
      </c>
      <c r="D73" s="115">
        <f t="shared" si="4"/>
        <v>1.0661499999999999</v>
      </c>
      <c r="E73" s="115">
        <f t="shared" si="5"/>
        <v>1.3120146504661534E-2</v>
      </c>
      <c r="F73" s="26">
        <f t="shared" si="6"/>
        <v>0.106615</v>
      </c>
      <c r="G73" s="26">
        <f t="shared" si="7"/>
        <v>1.3120146504661534E-3</v>
      </c>
      <c r="H73" s="26">
        <f t="shared" si="8"/>
        <v>0.11366758225</v>
      </c>
      <c r="I73" s="26">
        <f t="shared" si="9"/>
        <v>0.12118669281583749</v>
      </c>
      <c r="J73" s="26">
        <f t="shared" si="10"/>
        <v>0.12920319254560514</v>
      </c>
      <c r="K73" s="26">
        <f t="shared" si="11"/>
        <v>1.3988044195944894E-3</v>
      </c>
      <c r="L73" s="26">
        <f t="shared" si="12"/>
        <v>1.4913353319506648E-3</v>
      </c>
      <c r="M73" s="26">
        <f t="shared" ca="1" si="13"/>
        <v>4.8948365019938697E-3</v>
      </c>
      <c r="N73" s="26">
        <f t="shared" ca="1" si="14"/>
        <v>6.7655724639984738E-6</v>
      </c>
      <c r="O73" s="25">
        <f t="shared" ca="1" si="15"/>
        <v>67289751223.624321</v>
      </c>
      <c r="P73" s="26">
        <f t="shared" ca="1" si="16"/>
        <v>1553371205.9451404</v>
      </c>
      <c r="Q73" s="26">
        <f t="shared" ca="1" si="17"/>
        <v>619470861.48525953</v>
      </c>
      <c r="R73">
        <f t="shared" ca="1" si="18"/>
        <v>8.2253100026676643E-3</v>
      </c>
    </row>
    <row r="74" spans="1:18">
      <c r="A74" s="113">
        <v>11438</v>
      </c>
      <c r="B74" s="113">
        <v>1.2890258003608324E-2</v>
      </c>
      <c r="C74" s="113">
        <v>0.1</v>
      </c>
      <c r="D74" s="115">
        <f t="shared" si="4"/>
        <v>1.1437999999999999</v>
      </c>
      <c r="E74" s="115">
        <f t="shared" si="5"/>
        <v>1.2890258003608324E-2</v>
      </c>
      <c r="F74" s="26">
        <f t="shared" si="6"/>
        <v>0.11438</v>
      </c>
      <c r="G74" s="26">
        <f t="shared" si="7"/>
        <v>1.2890258003608324E-3</v>
      </c>
      <c r="H74" s="26">
        <f t="shared" si="8"/>
        <v>0.130827844</v>
      </c>
      <c r="I74" s="26">
        <f t="shared" si="9"/>
        <v>0.14964088796719999</v>
      </c>
      <c r="J74" s="26">
        <f t="shared" si="10"/>
        <v>0.17115924765688334</v>
      </c>
      <c r="K74" s="26">
        <f t="shared" si="11"/>
        <v>1.4743877104527201E-3</v>
      </c>
      <c r="L74" s="26">
        <f t="shared" si="12"/>
        <v>1.6864046632158211E-3</v>
      </c>
      <c r="M74" s="26">
        <f t="shared" ca="1" si="13"/>
        <v>6.8571177820484046E-3</v>
      </c>
      <c r="N74" s="26">
        <f t="shared" ca="1" si="14"/>
        <v>3.6398780933004067E-6</v>
      </c>
      <c r="O74" s="25">
        <f t="shared" ca="1" si="15"/>
        <v>63003903022.099373</v>
      </c>
      <c r="P74" s="26">
        <f t="shared" ca="1" si="16"/>
        <v>2269348464.9077249</v>
      </c>
      <c r="Q74" s="26">
        <f t="shared" ca="1" si="17"/>
        <v>690719008.13855267</v>
      </c>
      <c r="R74">
        <f t="shared" ca="1" si="18"/>
        <v>6.0331402215599191E-3</v>
      </c>
    </row>
    <row r="75" spans="1:18">
      <c r="A75" s="113">
        <v>11604.5</v>
      </c>
      <c r="B75" s="113">
        <v>3.2118594972416759E-3</v>
      </c>
      <c r="C75" s="113">
        <v>0.1</v>
      </c>
      <c r="D75" s="115">
        <f t="shared" si="4"/>
        <v>1.16045</v>
      </c>
      <c r="E75" s="115">
        <f t="shared" si="5"/>
        <v>3.2118594972416759E-3</v>
      </c>
      <c r="F75" s="26">
        <f t="shared" si="6"/>
        <v>0.11604500000000001</v>
      </c>
      <c r="G75" s="26">
        <f t="shared" si="7"/>
        <v>3.2118594972416762E-4</v>
      </c>
      <c r="H75" s="26">
        <f t="shared" si="8"/>
        <v>0.13466442025</v>
      </c>
      <c r="I75" s="26">
        <f t="shared" si="9"/>
        <v>0.15627132647911249</v>
      </c>
      <c r="J75" s="26">
        <f t="shared" si="10"/>
        <v>0.18134506081268609</v>
      </c>
      <c r="K75" s="26">
        <f t="shared" si="11"/>
        <v>3.7272023535741031E-4</v>
      </c>
      <c r="L75" s="26">
        <f t="shared" si="12"/>
        <v>4.325231971205068E-4</v>
      </c>
      <c r="M75" s="26">
        <f t="shared" ca="1" si="13"/>
        <v>7.3051444623835823E-3</v>
      </c>
      <c r="N75" s="26">
        <f t="shared" ca="1" si="14"/>
        <v>1.6754981805856778E-6</v>
      </c>
      <c r="O75" s="25">
        <f t="shared" ca="1" si="15"/>
        <v>62107826749.885422</v>
      </c>
      <c r="P75" s="26">
        <f t="shared" ca="1" si="16"/>
        <v>2434451226.6048946</v>
      </c>
      <c r="Q75" s="26">
        <f t="shared" ca="1" si="17"/>
        <v>705708279.12070549</v>
      </c>
      <c r="R75">
        <f t="shared" ca="1" si="18"/>
        <v>-4.0932849651419065E-3</v>
      </c>
    </row>
    <row r="76" spans="1:18">
      <c r="A76" s="113">
        <v>12273</v>
      </c>
      <c r="B76" s="113">
        <v>1.1517429957166314E-3</v>
      </c>
      <c r="C76" s="113">
        <v>0.1</v>
      </c>
      <c r="D76" s="115">
        <f t="shared" si="4"/>
        <v>1.2273000000000001</v>
      </c>
      <c r="E76" s="115">
        <f t="shared" si="5"/>
        <v>1.1517429957166314E-3</v>
      </c>
      <c r="F76" s="26">
        <f t="shared" si="6"/>
        <v>0.12273000000000001</v>
      </c>
      <c r="G76" s="26">
        <f t="shared" si="7"/>
        <v>1.1517429957166315E-4</v>
      </c>
      <c r="H76" s="26">
        <f t="shared" si="8"/>
        <v>0.15062652900000001</v>
      </c>
      <c r="I76" s="26">
        <f t="shared" si="9"/>
        <v>0.18486393904170001</v>
      </c>
      <c r="J76" s="26">
        <f t="shared" si="10"/>
        <v>0.22688351238587842</v>
      </c>
      <c r="K76" s="26">
        <f t="shared" si="11"/>
        <v>1.413534178643022E-4</v>
      </c>
      <c r="L76" s="26">
        <f t="shared" si="12"/>
        <v>1.734830497448581E-4</v>
      </c>
      <c r="M76" s="26">
        <f t="shared" ca="1" si="13"/>
        <v>9.2009177535406286E-3</v>
      </c>
      <c r="N76" s="26">
        <f t="shared" ca="1" si="14"/>
        <v>6.4789214281991003E-6</v>
      </c>
      <c r="O76" s="25">
        <f t="shared" ca="1" si="15"/>
        <v>58590394429.067566</v>
      </c>
      <c r="P76" s="26">
        <f t="shared" ca="1" si="16"/>
        <v>3131335196.7400851</v>
      </c>
      <c r="Q76" s="26">
        <f t="shared" ca="1" si="17"/>
        <v>764574381.63992286</v>
      </c>
      <c r="R76">
        <f t="shared" ca="1" si="18"/>
        <v>-8.0491747578239972E-3</v>
      </c>
    </row>
    <row r="77" spans="1:18">
      <c r="A77" s="113">
        <v>13545</v>
      </c>
      <c r="B77" s="113">
        <v>2.5041095002961811E-2</v>
      </c>
      <c r="C77" s="113">
        <v>0.1</v>
      </c>
      <c r="D77" s="115">
        <f t="shared" si="4"/>
        <v>1.3545</v>
      </c>
      <c r="E77" s="115">
        <f t="shared" si="5"/>
        <v>2.5041095002961811E-2</v>
      </c>
      <c r="F77" s="26">
        <f t="shared" si="6"/>
        <v>0.13545000000000001</v>
      </c>
      <c r="G77" s="26">
        <f t="shared" si="7"/>
        <v>2.5041095002961812E-3</v>
      </c>
      <c r="H77" s="26">
        <f t="shared" si="8"/>
        <v>0.18346702500000003</v>
      </c>
      <c r="I77" s="26">
        <f t="shared" si="9"/>
        <v>0.24850608536250005</v>
      </c>
      <c r="J77" s="26">
        <f t="shared" si="10"/>
        <v>0.3366014926235063</v>
      </c>
      <c r="K77" s="26">
        <f t="shared" si="11"/>
        <v>3.3918163181511775E-3</v>
      </c>
      <c r="L77" s="26">
        <f t="shared" si="12"/>
        <v>4.5942152029357702E-3</v>
      </c>
      <c r="M77" s="26">
        <f t="shared" ca="1" si="13"/>
        <v>1.3236793773977951E-2</v>
      </c>
      <c r="N77" s="26">
        <f t="shared" ca="1" si="14"/>
        <v>1.3934152750458987E-5</v>
      </c>
      <c r="O77" s="25">
        <f t="shared" ca="1" si="15"/>
        <v>52246282793.422707</v>
      </c>
      <c r="P77" s="26">
        <f t="shared" ca="1" si="16"/>
        <v>4568445868.8423586</v>
      </c>
      <c r="Q77" s="26">
        <f t="shared" ca="1" si="17"/>
        <v>869210101.00606418</v>
      </c>
      <c r="R77">
        <f t="shared" ca="1" si="18"/>
        <v>1.1804301228983859E-2</v>
      </c>
    </row>
    <row r="78" spans="1:18">
      <c r="A78" s="113">
        <v>13584.5</v>
      </c>
      <c r="B78" s="113">
        <v>4.7660394993727095E-3</v>
      </c>
      <c r="C78" s="113">
        <v>0.1</v>
      </c>
      <c r="D78" s="115">
        <f t="shared" si="4"/>
        <v>1.3584499999999999</v>
      </c>
      <c r="E78" s="115">
        <f t="shared" si="5"/>
        <v>4.7660394993727095E-3</v>
      </c>
      <c r="F78" s="26">
        <f t="shared" si="6"/>
        <v>0.13584499999999999</v>
      </c>
      <c r="G78" s="26">
        <f t="shared" si="7"/>
        <v>4.7660394993727097E-4</v>
      </c>
      <c r="H78" s="26">
        <f t="shared" si="8"/>
        <v>0.18453864024999997</v>
      </c>
      <c r="I78" s="26">
        <f t="shared" si="9"/>
        <v>0.25068651584761242</v>
      </c>
      <c r="J78" s="26">
        <f t="shared" si="10"/>
        <v>0.34054509745318906</v>
      </c>
      <c r="K78" s="26">
        <f t="shared" si="11"/>
        <v>6.4744263579228571E-4</v>
      </c>
      <c r="L78" s="26">
        <f t="shared" si="12"/>
        <v>8.7951844859203052E-4</v>
      </c>
      <c r="M78" s="26">
        <f t="shared" ca="1" si="13"/>
        <v>1.3371118276901066E-2</v>
      </c>
      <c r="N78" s="26">
        <f t="shared" ca="1" si="14"/>
        <v>7.4047380767468917E-6</v>
      </c>
      <c r="O78" s="25">
        <f t="shared" ca="1" si="15"/>
        <v>52056468867.572968</v>
      </c>
      <c r="P78" s="26">
        <f t="shared" ca="1" si="16"/>
        <v>4614664828.1343803</v>
      </c>
      <c r="Q78" s="26">
        <f t="shared" ca="1" si="17"/>
        <v>872276016.85605109</v>
      </c>
      <c r="R78">
        <f t="shared" ca="1" si="18"/>
        <v>-8.6050787775283563E-3</v>
      </c>
    </row>
    <row r="79" spans="1:18">
      <c r="A79" s="113">
        <v>14290</v>
      </c>
      <c r="B79" s="113">
        <v>3.7773900039610453E-3</v>
      </c>
      <c r="C79" s="113">
        <v>0.1</v>
      </c>
      <c r="D79" s="115">
        <f t="shared" si="4"/>
        <v>1.429</v>
      </c>
      <c r="E79" s="115">
        <f t="shared" si="5"/>
        <v>3.7773900039610453E-3</v>
      </c>
      <c r="F79" s="26">
        <f t="shared" si="6"/>
        <v>0.1429</v>
      </c>
      <c r="G79" s="26">
        <f t="shared" si="7"/>
        <v>3.7773900039610457E-4</v>
      </c>
      <c r="H79" s="26">
        <f t="shared" si="8"/>
        <v>0.2042041</v>
      </c>
      <c r="I79" s="26">
        <f t="shared" si="9"/>
        <v>0.29180765889999999</v>
      </c>
      <c r="J79" s="26">
        <f t="shared" si="10"/>
        <v>0.41699314456809999</v>
      </c>
      <c r="K79" s="26">
        <f t="shared" si="11"/>
        <v>5.3978903156603347E-4</v>
      </c>
      <c r="L79" s="26">
        <f t="shared" si="12"/>
        <v>7.713585261078619E-4</v>
      </c>
      <c r="M79" s="26">
        <f t="shared" ca="1" si="13"/>
        <v>1.5861533876900653E-2</v>
      </c>
      <c r="N79" s="26">
        <f t="shared" ca="1" si="14"/>
        <v>1.4602653314190387E-5</v>
      </c>
      <c r="O79" s="25">
        <f t="shared" ca="1" si="15"/>
        <v>48737924526.573616</v>
      </c>
      <c r="P79" s="26">
        <f t="shared" ca="1" si="16"/>
        <v>5449102060.4183512</v>
      </c>
      <c r="Q79" s="26">
        <f t="shared" ca="1" si="17"/>
        <v>924904624.71259618</v>
      </c>
      <c r="R79">
        <f t="shared" ca="1" si="18"/>
        <v>-1.2084143872939608E-2</v>
      </c>
    </row>
    <row r="80" spans="1:18">
      <c r="A80" s="113">
        <v>14390.5</v>
      </c>
      <c r="B80" s="113">
        <v>1.3947185500001069E-2</v>
      </c>
      <c r="C80" s="113">
        <v>1</v>
      </c>
      <c r="D80" s="115">
        <f t="shared" si="4"/>
        <v>1.4390499999999999</v>
      </c>
      <c r="E80" s="115">
        <f t="shared" si="5"/>
        <v>1.3947185500001069E-2</v>
      </c>
      <c r="F80" s="26">
        <f t="shared" si="6"/>
        <v>1.4390499999999999</v>
      </c>
      <c r="G80" s="26">
        <f t="shared" si="7"/>
        <v>1.3947185500001069E-2</v>
      </c>
      <c r="H80" s="26">
        <f t="shared" si="8"/>
        <v>2.0708649024999999</v>
      </c>
      <c r="I80" s="26">
        <f t="shared" si="9"/>
        <v>2.9800781379426247</v>
      </c>
      <c r="J80" s="26">
        <f t="shared" si="10"/>
        <v>4.2884814444063339</v>
      </c>
      <c r="K80" s="26">
        <f t="shared" si="11"/>
        <v>2.0070697293776536E-2</v>
      </c>
      <c r="L80" s="26">
        <f t="shared" si="12"/>
        <v>2.8882736940609124E-2</v>
      </c>
      <c r="M80" s="26">
        <f t="shared" ca="1" si="13"/>
        <v>1.6230366359054123E-2</v>
      </c>
      <c r="N80" s="26">
        <f t="shared" ca="1" si="14"/>
        <v>5.2129148351462396E-6</v>
      </c>
      <c r="O80" s="25">
        <f t="shared" ca="1" si="15"/>
        <v>4827615376766.4541</v>
      </c>
      <c r="P80" s="26">
        <f t="shared" ca="1" si="16"/>
        <v>556890163248.21606</v>
      </c>
      <c r="Q80" s="26">
        <f t="shared" ca="1" si="17"/>
        <v>93205710756.804245</v>
      </c>
      <c r="R80">
        <f t="shared" ca="1" si="18"/>
        <v>-2.2831808590530536E-3</v>
      </c>
    </row>
    <row r="81" spans="1:18">
      <c r="A81" s="113">
        <v>14391</v>
      </c>
      <c r="B81" s="113">
        <v>1.2377880993881263E-2</v>
      </c>
      <c r="C81" s="113">
        <v>1</v>
      </c>
      <c r="D81" s="115">
        <f t="shared" si="4"/>
        <v>1.4391</v>
      </c>
      <c r="E81" s="115">
        <f t="shared" si="5"/>
        <v>1.2377880993881263E-2</v>
      </c>
      <c r="F81" s="26">
        <f t="shared" si="6"/>
        <v>1.4391</v>
      </c>
      <c r="G81" s="26">
        <f t="shared" si="7"/>
        <v>1.2377880993881263E-2</v>
      </c>
      <c r="H81" s="26">
        <f t="shared" si="8"/>
        <v>2.0710088099999999</v>
      </c>
      <c r="I81" s="26">
        <f t="shared" si="9"/>
        <v>2.9803887784710001</v>
      </c>
      <c r="J81" s="26">
        <f t="shared" si="10"/>
        <v>4.2890774910976166</v>
      </c>
      <c r="K81" s="26">
        <f t="shared" si="11"/>
        <v>1.7813008538294525E-2</v>
      </c>
      <c r="L81" s="26">
        <f t="shared" si="12"/>
        <v>2.5634700587459654E-2</v>
      </c>
      <c r="M81" s="26">
        <f t="shared" ca="1" si="13"/>
        <v>1.6232210116616689E-2</v>
      </c>
      <c r="N81" s="26">
        <f t="shared" ca="1" si="14"/>
        <v>1.485585298636644E-5</v>
      </c>
      <c r="O81" s="25">
        <f t="shared" ca="1" si="15"/>
        <v>4827386318593.542</v>
      </c>
      <c r="P81" s="26">
        <f t="shared" ca="1" si="16"/>
        <v>556949797241.27551</v>
      </c>
      <c r="Q81" s="26">
        <f t="shared" ca="1" si="17"/>
        <v>93209246794.16452</v>
      </c>
      <c r="R81">
        <f t="shared" ca="1" si="18"/>
        <v>-3.8543291227354261E-3</v>
      </c>
    </row>
    <row r="82" spans="1:18">
      <c r="A82" s="113">
        <v>14393.5</v>
      </c>
      <c r="B82" s="113">
        <v>1.413135850452818E-2</v>
      </c>
      <c r="C82" s="113">
        <v>1</v>
      </c>
      <c r="D82" s="115">
        <f t="shared" si="4"/>
        <v>1.4393499999999999</v>
      </c>
      <c r="E82" s="115">
        <f t="shared" si="5"/>
        <v>1.413135850452818E-2</v>
      </c>
      <c r="F82" s="26">
        <f t="shared" si="6"/>
        <v>1.4393499999999999</v>
      </c>
      <c r="G82" s="26">
        <f t="shared" si="7"/>
        <v>1.413135850452818E-2</v>
      </c>
      <c r="H82" s="26">
        <f t="shared" si="8"/>
        <v>2.0717284224999997</v>
      </c>
      <c r="I82" s="26">
        <f t="shared" si="9"/>
        <v>2.9819423049253744</v>
      </c>
      <c r="J82" s="26">
        <f t="shared" si="10"/>
        <v>4.2920586565943371</v>
      </c>
      <c r="K82" s="26">
        <f t="shared" si="11"/>
        <v>2.0339970863492634E-2</v>
      </c>
      <c r="L82" s="26">
        <f t="shared" si="12"/>
        <v>2.9276337062368121E-2</v>
      </c>
      <c r="M82" s="26">
        <f t="shared" ca="1" si="13"/>
        <v>1.6241430206917987E-2</v>
      </c>
      <c r="N82" s="26">
        <f t="shared" ca="1" si="14"/>
        <v>4.4524025892262204E-6</v>
      </c>
      <c r="O82" s="25">
        <f t="shared" ca="1" si="15"/>
        <v>4826241128405.5889</v>
      </c>
      <c r="P82" s="26">
        <f t="shared" ca="1" si="16"/>
        <v>557247971507.00549</v>
      </c>
      <c r="Q82" s="26">
        <f t="shared" ca="1" si="17"/>
        <v>93226923635.323349</v>
      </c>
      <c r="R82">
        <f t="shared" ca="1" si="18"/>
        <v>-2.1100717023898076E-3</v>
      </c>
    </row>
    <row r="83" spans="1:18">
      <c r="A83" s="113">
        <v>14410.5</v>
      </c>
      <c r="B83" s="113">
        <v>1.3675005495315418E-2</v>
      </c>
      <c r="C83" s="113">
        <v>1</v>
      </c>
      <c r="D83" s="115">
        <f t="shared" si="4"/>
        <v>1.4410499999999999</v>
      </c>
      <c r="E83" s="115">
        <f t="shared" si="5"/>
        <v>1.3675005495315418E-2</v>
      </c>
      <c r="F83" s="26">
        <f t="shared" si="6"/>
        <v>1.4410499999999999</v>
      </c>
      <c r="G83" s="26">
        <f t="shared" si="7"/>
        <v>1.3675005495315418E-2</v>
      </c>
      <c r="H83" s="26">
        <f t="shared" si="8"/>
        <v>2.0766251025</v>
      </c>
      <c r="I83" s="26">
        <f t="shared" si="9"/>
        <v>2.9925206039576246</v>
      </c>
      <c r="J83" s="26">
        <f t="shared" si="10"/>
        <v>4.312371816333135</v>
      </c>
      <c r="K83" s="26">
        <f t="shared" si="11"/>
        <v>1.9706366669024283E-2</v>
      </c>
      <c r="L83" s="26">
        <f t="shared" si="12"/>
        <v>2.8397859688397441E-2</v>
      </c>
      <c r="M83" s="26">
        <f t="shared" ca="1" si="13"/>
        <v>1.6304184390958109E-2</v>
      </c>
      <c r="N83" s="26">
        <f t="shared" ca="1" si="14"/>
        <v>6.9125816652929222E-6</v>
      </c>
      <c r="O83" s="25">
        <f t="shared" ca="1" si="15"/>
        <v>4818458284229.6621</v>
      </c>
      <c r="P83" s="26">
        <f t="shared" ca="1" si="16"/>
        <v>559275742470.33105</v>
      </c>
      <c r="Q83" s="26">
        <f t="shared" ca="1" si="17"/>
        <v>93346978132.015396</v>
      </c>
      <c r="R83">
        <f t="shared" ca="1" si="18"/>
        <v>-2.6291788956426913E-3</v>
      </c>
    </row>
    <row r="84" spans="1:18">
      <c r="A84" s="113">
        <v>14413</v>
      </c>
      <c r="B84" s="113">
        <v>1.3728482997976243E-2</v>
      </c>
      <c r="C84" s="113">
        <v>1</v>
      </c>
      <c r="D84" s="115">
        <f t="shared" si="4"/>
        <v>1.4413</v>
      </c>
      <c r="E84" s="115">
        <f t="shared" si="5"/>
        <v>1.3728482997976243E-2</v>
      </c>
      <c r="F84" s="26">
        <f t="shared" si="6"/>
        <v>1.4413</v>
      </c>
      <c r="G84" s="26">
        <f t="shared" si="7"/>
        <v>1.3728482997976243E-2</v>
      </c>
      <c r="H84" s="26">
        <f t="shared" si="8"/>
        <v>2.07734569</v>
      </c>
      <c r="I84" s="26">
        <f t="shared" si="9"/>
        <v>2.9940783429970002</v>
      </c>
      <c r="J84" s="26">
        <f t="shared" si="10"/>
        <v>4.3153651157615762</v>
      </c>
      <c r="K84" s="26">
        <f t="shared" si="11"/>
        <v>1.9786862544983162E-2</v>
      </c>
      <c r="L84" s="26">
        <f t="shared" si="12"/>
        <v>2.851880498608423E-2</v>
      </c>
      <c r="M84" s="26">
        <f t="shared" ca="1" si="13"/>
        <v>1.6313421413609773E-2</v>
      </c>
      <c r="N84" s="26">
        <f t="shared" ca="1" si="14"/>
        <v>6.6819066126179819E-6</v>
      </c>
      <c r="O84" s="25">
        <f t="shared" ca="1" si="15"/>
        <v>4817314402471.1416</v>
      </c>
      <c r="P84" s="26">
        <f t="shared" ca="1" si="16"/>
        <v>559573970762.56628</v>
      </c>
      <c r="Q84" s="26">
        <f t="shared" ca="1" si="17"/>
        <v>93364611413.380173</v>
      </c>
      <c r="R84">
        <f t="shared" ca="1" si="18"/>
        <v>-2.5849384156335295E-3</v>
      </c>
    </row>
    <row r="85" spans="1:18">
      <c r="A85" s="113">
        <v>14432.5</v>
      </c>
      <c r="B85" s="113">
        <v>1.402560750284465E-2</v>
      </c>
      <c r="C85" s="113">
        <v>1</v>
      </c>
      <c r="D85" s="115">
        <f t="shared" ref="D85:D148" si="19">A85/A$18</f>
        <v>1.4432499999999999</v>
      </c>
      <c r="E85" s="115">
        <f t="shared" ref="E85:E148" si="20">B85/B$18</f>
        <v>1.402560750284465E-2</v>
      </c>
      <c r="F85" s="26">
        <f t="shared" ref="F85:F148" si="21">$C85*D85</f>
        <v>1.4432499999999999</v>
      </c>
      <c r="G85" s="26">
        <f t="shared" ref="G85:G148" si="22">$C85*E85</f>
        <v>1.402560750284465E-2</v>
      </c>
      <c r="H85" s="26">
        <f t="shared" ref="H85:H148" si="23">C85*D85*D85</f>
        <v>2.0829705624999999</v>
      </c>
      <c r="I85" s="26">
        <f t="shared" ref="I85:I148" si="24">C85*D85*D85*D85</f>
        <v>3.0062472643281248</v>
      </c>
      <c r="J85" s="26">
        <f t="shared" ref="J85:J148" si="25">C85*D85*D85*D85*D85</f>
        <v>4.3387663642415664</v>
      </c>
      <c r="K85" s="26">
        <f t="shared" ref="K85:K148" si="26">C85*E85*D85</f>
        <v>2.0242458028480539E-2</v>
      </c>
      <c r="L85" s="26">
        <f t="shared" ref="L85:L148" si="27">C85*E85*D85*D85</f>
        <v>2.9214927549604537E-2</v>
      </c>
      <c r="M85" s="26">
        <f t="shared" ref="M85:M148" ca="1" si="28">+E$4+E$5*D85+E$6*D85^2</f>
        <v>1.6385544692634396E-2</v>
      </c>
      <c r="N85" s="26">
        <f t="shared" ref="N85:N148" ca="1" si="29">C85*(M85-E85)^2</f>
        <v>5.569303539752723E-6</v>
      </c>
      <c r="O85" s="25">
        <f t="shared" ref="O85:O148" ca="1" si="30">(C85*O$1-O$2*F85+O$3*H85)^2</f>
        <v>4808397879243.9453</v>
      </c>
      <c r="P85" s="26">
        <f t="shared" ref="P85:P148" ca="1" si="31">(-C85*O$2+O$4*F85-O$5*H85)^2</f>
        <v>561900375838.28894</v>
      </c>
      <c r="Q85" s="26">
        <f t="shared" ref="Q85:Q148" ca="1" si="32">+(C85*O$3-F85*O$5+H85*O$6)^2</f>
        <v>93501958874.31131</v>
      </c>
      <c r="R85">
        <f t="shared" ref="R85:R148" ca="1" si="33">+E85-M85</f>
        <v>-2.3599371897897459E-3</v>
      </c>
    </row>
    <row r="86" spans="1:18">
      <c r="A86" s="113">
        <v>14433</v>
      </c>
      <c r="B86" s="113">
        <v>1.1756302999856416E-2</v>
      </c>
      <c r="C86" s="113">
        <v>1</v>
      </c>
      <c r="D86" s="115">
        <f t="shared" si="19"/>
        <v>1.4433</v>
      </c>
      <c r="E86" s="115">
        <f t="shared" si="20"/>
        <v>1.1756302999856416E-2</v>
      </c>
      <c r="F86" s="26">
        <f t="shared" si="21"/>
        <v>1.4433</v>
      </c>
      <c r="G86" s="26">
        <f t="shared" si="22"/>
        <v>1.1756302999856416E-2</v>
      </c>
      <c r="H86" s="26">
        <f t="shared" si="23"/>
        <v>2.0831148900000001</v>
      </c>
      <c r="I86" s="26">
        <f t="shared" si="24"/>
        <v>3.0065597207370001</v>
      </c>
      <c r="J86" s="26">
        <f t="shared" si="25"/>
        <v>4.3393676449397125</v>
      </c>
      <c r="K86" s="26">
        <f t="shared" si="26"/>
        <v>1.6967872119692765E-2</v>
      </c>
      <c r="L86" s="26">
        <f t="shared" si="27"/>
        <v>2.4489729830352566E-2</v>
      </c>
      <c r="M86" s="26">
        <f t="shared" ca="1" si="28"/>
        <v>1.6387395744132501E-2</v>
      </c>
      <c r="N86" s="26">
        <f t="shared" ca="1" si="29"/>
        <v>2.14470200060866E-5</v>
      </c>
      <c r="O86" s="25">
        <f t="shared" ca="1" si="30"/>
        <v>4808169384553.2529</v>
      </c>
      <c r="P86" s="26">
        <f t="shared" ca="1" si="31"/>
        <v>561960032341.61194</v>
      </c>
      <c r="Q86" s="26">
        <f t="shared" ca="1" si="32"/>
        <v>93505476120.510773</v>
      </c>
      <c r="R86">
        <f t="shared" ca="1" si="33"/>
        <v>-4.6310927442760851E-3</v>
      </c>
    </row>
    <row r="87" spans="1:18">
      <c r="A87" s="113">
        <v>14641.5</v>
      </c>
      <c r="B87" s="113">
        <v>1.3456326501909643E-2</v>
      </c>
      <c r="C87" s="113">
        <v>1</v>
      </c>
      <c r="D87" s="115">
        <f t="shared" si="19"/>
        <v>1.4641500000000001</v>
      </c>
      <c r="E87" s="115">
        <f t="shared" si="20"/>
        <v>1.3456326501909643E-2</v>
      </c>
      <c r="F87" s="26">
        <f t="shared" si="21"/>
        <v>1.4641500000000001</v>
      </c>
      <c r="G87" s="26">
        <f t="shared" si="22"/>
        <v>1.3456326501909643E-2</v>
      </c>
      <c r="H87" s="26">
        <f t="shared" si="23"/>
        <v>2.1437352225000001</v>
      </c>
      <c r="I87" s="26">
        <f t="shared" si="24"/>
        <v>3.1387499260233755</v>
      </c>
      <c r="J87" s="26">
        <f t="shared" si="25"/>
        <v>4.5956007041871256</v>
      </c>
      <c r="K87" s="26">
        <f t="shared" si="26"/>
        <v>1.9702080447771005E-2</v>
      </c>
      <c r="L87" s="26">
        <f t="shared" si="27"/>
        <v>2.8846801087603919E-2</v>
      </c>
      <c r="M87" s="26">
        <f t="shared" ca="1" si="28"/>
        <v>1.7166851937463888E-2</v>
      </c>
      <c r="N87" s="26">
        <f t="shared" ca="1" si="29"/>
        <v>1.3767999007895018E-5</v>
      </c>
      <c r="O87" s="25">
        <f t="shared" ca="1" si="30"/>
        <v>4713470296899.1328</v>
      </c>
      <c r="P87" s="26">
        <f t="shared" ca="1" si="31"/>
        <v>586852838377.87878</v>
      </c>
      <c r="Q87" s="26">
        <f t="shared" ca="1" si="32"/>
        <v>94952414014.362137</v>
      </c>
      <c r="R87">
        <f t="shared" ca="1" si="33"/>
        <v>-3.7105254355542447E-3</v>
      </c>
    </row>
    <row r="88" spans="1:18">
      <c r="A88" s="113">
        <v>14644</v>
      </c>
      <c r="B88" s="113">
        <v>1.3609804002044257E-2</v>
      </c>
      <c r="C88" s="113">
        <v>1</v>
      </c>
      <c r="D88" s="115">
        <f t="shared" si="19"/>
        <v>1.4643999999999999</v>
      </c>
      <c r="E88" s="115">
        <f t="shared" si="20"/>
        <v>1.3609804002044257E-2</v>
      </c>
      <c r="F88" s="26">
        <f t="shared" si="21"/>
        <v>1.4643999999999999</v>
      </c>
      <c r="G88" s="26">
        <f t="shared" si="22"/>
        <v>1.3609804002044257E-2</v>
      </c>
      <c r="H88" s="26">
        <f t="shared" si="23"/>
        <v>2.1444673599999997</v>
      </c>
      <c r="I88" s="26">
        <f t="shared" si="24"/>
        <v>3.1403580019839996</v>
      </c>
      <c r="J88" s="26">
        <f t="shared" si="25"/>
        <v>4.5987402581053685</v>
      </c>
      <c r="K88" s="26">
        <f t="shared" si="26"/>
        <v>1.9930196980593607E-2</v>
      </c>
      <c r="L88" s="26">
        <f t="shared" si="27"/>
        <v>2.9185780458381275E-2</v>
      </c>
      <c r="M88" s="26">
        <f t="shared" ca="1" si="28"/>
        <v>1.7176289543342934E-2</v>
      </c>
      <c r="N88" s="26">
        <f t="shared" ca="1" si="29"/>
        <v>1.2719819116292518E-5</v>
      </c>
      <c r="O88" s="25">
        <f t="shared" ca="1" si="30"/>
        <v>4712341862429.375</v>
      </c>
      <c r="P88" s="26">
        <f t="shared" ca="1" si="31"/>
        <v>587151439068.5592</v>
      </c>
      <c r="Q88" s="26">
        <f t="shared" ca="1" si="32"/>
        <v>94969521870.888718</v>
      </c>
      <c r="R88">
        <f t="shared" ca="1" si="33"/>
        <v>-3.5664855412986772E-3</v>
      </c>
    </row>
    <row r="89" spans="1:18">
      <c r="A89" s="113">
        <v>14647</v>
      </c>
      <c r="B89" s="113">
        <v>1.3093977002426982E-2</v>
      </c>
      <c r="C89" s="113">
        <v>1</v>
      </c>
      <c r="D89" s="115">
        <f t="shared" si="19"/>
        <v>1.4646999999999999</v>
      </c>
      <c r="E89" s="115">
        <f t="shared" si="20"/>
        <v>1.3093977002426982E-2</v>
      </c>
      <c r="F89" s="26">
        <f t="shared" si="21"/>
        <v>1.4646999999999999</v>
      </c>
      <c r="G89" s="26">
        <f t="shared" si="22"/>
        <v>1.3093977002426982E-2</v>
      </c>
      <c r="H89" s="26">
        <f t="shared" si="23"/>
        <v>2.1453460899999999</v>
      </c>
      <c r="I89" s="26">
        <f t="shared" si="24"/>
        <v>3.1422884180229995</v>
      </c>
      <c r="J89" s="26">
        <f t="shared" si="25"/>
        <v>4.6025098458782869</v>
      </c>
      <c r="K89" s="26">
        <f t="shared" si="26"/>
        <v>1.9178748115454797E-2</v>
      </c>
      <c r="L89" s="26">
        <f t="shared" si="27"/>
        <v>2.8091112364706641E-2</v>
      </c>
      <c r="M89" s="26">
        <f t="shared" ca="1" si="28"/>
        <v>1.7187617535872481E-2</v>
      </c>
      <c r="N89" s="26">
        <f t="shared" ca="1" si="29"/>
        <v>1.6757892817067946E-5</v>
      </c>
      <c r="O89" s="25">
        <f t="shared" ca="1" si="30"/>
        <v>4710987961040.8789</v>
      </c>
      <c r="P89" s="26">
        <f t="shared" ca="1" si="31"/>
        <v>587509761678.36621</v>
      </c>
      <c r="Q89" s="26">
        <f t="shared" ca="1" si="32"/>
        <v>94990043668.947601</v>
      </c>
      <c r="R89">
        <f t="shared" ca="1" si="33"/>
        <v>-4.0936405334454987E-3</v>
      </c>
    </row>
    <row r="90" spans="1:18">
      <c r="A90" s="113">
        <v>14661</v>
      </c>
      <c r="B90" s="113">
        <v>1.3453450999804772E-2</v>
      </c>
      <c r="C90" s="113">
        <v>1</v>
      </c>
      <c r="D90" s="115">
        <f t="shared" si="19"/>
        <v>1.4661</v>
      </c>
      <c r="E90" s="115">
        <f t="shared" si="20"/>
        <v>1.3453450999804772E-2</v>
      </c>
      <c r="F90" s="26">
        <f t="shared" si="21"/>
        <v>1.4661</v>
      </c>
      <c r="G90" s="26">
        <f t="shared" si="22"/>
        <v>1.3453450999804772E-2</v>
      </c>
      <c r="H90" s="26">
        <f t="shared" si="23"/>
        <v>2.1494492099999998</v>
      </c>
      <c r="I90" s="26">
        <f t="shared" si="24"/>
        <v>3.1513074867809996</v>
      </c>
      <c r="J90" s="26">
        <f t="shared" si="25"/>
        <v>4.6201319063696236</v>
      </c>
      <c r="K90" s="26">
        <f t="shared" si="26"/>
        <v>1.9724104510813776E-2</v>
      </c>
      <c r="L90" s="26">
        <f t="shared" si="27"/>
        <v>2.8917509623304076E-2</v>
      </c>
      <c r="M90" s="26">
        <f t="shared" ca="1" si="28"/>
        <v>1.7240522833311747E-2</v>
      </c>
      <c r="N90" s="26">
        <f t="shared" ca="1" si="29"/>
        <v>1.4341913072141879E-5</v>
      </c>
      <c r="O90" s="25">
        <f t="shared" ca="1" si="30"/>
        <v>4704672926975.9346</v>
      </c>
      <c r="P90" s="26">
        <f t="shared" ca="1" si="31"/>
        <v>589181956731.90735</v>
      </c>
      <c r="Q90" s="26">
        <f t="shared" ca="1" si="32"/>
        <v>95085701908.362717</v>
      </c>
      <c r="R90">
        <f t="shared" ca="1" si="33"/>
        <v>-3.7870718335069747E-3</v>
      </c>
    </row>
    <row r="91" spans="1:18">
      <c r="A91" s="113">
        <v>15577.5</v>
      </c>
      <c r="B91" s="113">
        <v>6.3183024976751767E-3</v>
      </c>
      <c r="C91" s="113">
        <v>0.1</v>
      </c>
      <c r="D91" s="115">
        <f t="shared" si="19"/>
        <v>1.55775</v>
      </c>
      <c r="E91" s="115">
        <f t="shared" si="20"/>
        <v>6.3183024976751767E-3</v>
      </c>
      <c r="F91" s="26">
        <f t="shared" si="21"/>
        <v>0.155775</v>
      </c>
      <c r="G91" s="26">
        <f t="shared" si="22"/>
        <v>6.3183024976751776E-4</v>
      </c>
      <c r="H91" s="26">
        <f t="shared" si="23"/>
        <v>0.24265850624999999</v>
      </c>
      <c r="I91" s="26">
        <f t="shared" si="24"/>
        <v>0.37800128811093747</v>
      </c>
      <c r="J91" s="26">
        <f t="shared" si="25"/>
        <v>0.58883150655481287</v>
      </c>
      <c r="K91" s="26">
        <f t="shared" si="26"/>
        <v>9.8423357157535079E-4</v>
      </c>
      <c r="L91" s="26">
        <f t="shared" si="27"/>
        <v>1.5331898461215026E-3</v>
      </c>
      <c r="M91" s="26">
        <f t="shared" ca="1" si="28"/>
        <v>2.0852032529602355E-2</v>
      </c>
      <c r="N91" s="26">
        <f t="shared" ca="1" si="29"/>
        <v>2.1122930864094199E-5</v>
      </c>
      <c r="O91" s="25">
        <f t="shared" ca="1" si="30"/>
        <v>43025351545.197769</v>
      </c>
      <c r="P91" s="26">
        <f t="shared" ca="1" si="31"/>
        <v>6982613987.0652752</v>
      </c>
      <c r="Q91" s="26">
        <f t="shared" ca="1" si="32"/>
        <v>1009370957.8036253</v>
      </c>
      <c r="R91">
        <f t="shared" ca="1" si="33"/>
        <v>-1.4533730031927178E-2</v>
      </c>
    </row>
    <row r="92" spans="1:18">
      <c r="A92" s="113">
        <v>15639.5</v>
      </c>
      <c r="B92" s="113">
        <v>1.9924544496461749E-2</v>
      </c>
      <c r="C92" s="113">
        <v>0.1</v>
      </c>
      <c r="D92" s="115">
        <f t="shared" si="19"/>
        <v>1.56395</v>
      </c>
      <c r="E92" s="115">
        <f t="shared" si="20"/>
        <v>1.9924544496461749E-2</v>
      </c>
      <c r="F92" s="26">
        <f t="shared" si="21"/>
        <v>0.15639500000000001</v>
      </c>
      <c r="G92" s="26">
        <f t="shared" si="22"/>
        <v>1.9924544496461752E-3</v>
      </c>
      <c r="H92" s="26">
        <f t="shared" si="23"/>
        <v>0.24459396024999999</v>
      </c>
      <c r="I92" s="26">
        <f t="shared" si="24"/>
        <v>0.3825327241329875</v>
      </c>
      <c r="J92" s="26">
        <f t="shared" si="25"/>
        <v>0.59826205390778575</v>
      </c>
      <c r="K92" s="26">
        <f t="shared" si="26"/>
        <v>3.1160991365241355E-3</v>
      </c>
      <c r="L92" s="26">
        <f t="shared" si="27"/>
        <v>4.8734232445669214E-3</v>
      </c>
      <c r="M92" s="26">
        <f t="shared" ca="1" si="28"/>
        <v>2.110688207594769E-2</v>
      </c>
      <c r="N92" s="26">
        <f t="shared" ca="1" si="29"/>
        <v>1.3979221518646726E-7</v>
      </c>
      <c r="O92" s="25">
        <f t="shared" ca="1" si="30"/>
        <v>42761256614.785889</v>
      </c>
      <c r="P92" s="26">
        <f t="shared" ca="1" si="31"/>
        <v>7055780017.1319952</v>
      </c>
      <c r="Q92" s="26">
        <f t="shared" ca="1" si="32"/>
        <v>1013025465.529842</v>
      </c>
      <c r="R92">
        <f t="shared" ca="1" si="33"/>
        <v>-1.1823375794859405E-3</v>
      </c>
    </row>
    <row r="93" spans="1:18">
      <c r="A93" s="113">
        <v>15655</v>
      </c>
      <c r="B93" s="113">
        <v>-3.4238950029248372E-3</v>
      </c>
      <c r="C93" s="113">
        <v>0.1</v>
      </c>
      <c r="D93" s="115">
        <f t="shared" si="19"/>
        <v>1.5654999999999999</v>
      </c>
      <c r="E93" s="115">
        <f t="shared" si="20"/>
        <v>-3.4238950029248372E-3</v>
      </c>
      <c r="F93" s="26">
        <f t="shared" si="21"/>
        <v>0.15654999999999999</v>
      </c>
      <c r="G93" s="26">
        <f t="shared" si="22"/>
        <v>-3.4238950029248373E-4</v>
      </c>
      <c r="H93" s="26">
        <f t="shared" si="23"/>
        <v>0.24507902499999998</v>
      </c>
      <c r="I93" s="26">
        <f t="shared" si="24"/>
        <v>0.38367121363749995</v>
      </c>
      <c r="J93" s="26">
        <f t="shared" si="25"/>
        <v>0.60063728494950619</v>
      </c>
      <c r="K93" s="26">
        <f t="shared" si="26"/>
        <v>-5.3601076270788325E-4</v>
      </c>
      <c r="L93" s="26">
        <f t="shared" si="27"/>
        <v>-8.3912484901919112E-4</v>
      </c>
      <c r="M93" s="26">
        <f t="shared" ca="1" si="28"/>
        <v>2.1170803077773769E-2</v>
      </c>
      <c r="N93" s="26">
        <f t="shared" ca="1" si="29"/>
        <v>6.0489917368071965E-5</v>
      </c>
      <c r="O93" s="25">
        <f t="shared" ca="1" si="30"/>
        <v>42695388784.898087</v>
      </c>
      <c r="P93" s="26">
        <f t="shared" ca="1" si="31"/>
        <v>7074052443.528348</v>
      </c>
      <c r="Q93" s="26">
        <f t="shared" ca="1" si="32"/>
        <v>1013932855.3663417</v>
      </c>
      <c r="R93">
        <f t="shared" ca="1" si="33"/>
        <v>-2.4594698080698606E-2</v>
      </c>
    </row>
    <row r="94" spans="1:18">
      <c r="A94" s="113">
        <v>15707.5</v>
      </c>
      <c r="B94" s="113">
        <v>8.2991324961767532E-3</v>
      </c>
      <c r="C94" s="113">
        <v>0.1</v>
      </c>
      <c r="D94" s="115">
        <f t="shared" si="19"/>
        <v>1.5707500000000001</v>
      </c>
      <c r="E94" s="115">
        <f t="shared" si="20"/>
        <v>8.2991324961767532E-3</v>
      </c>
      <c r="F94" s="26">
        <f t="shared" si="21"/>
        <v>0.15707500000000002</v>
      </c>
      <c r="G94" s="26">
        <f t="shared" si="22"/>
        <v>8.2991324961767532E-4</v>
      </c>
      <c r="H94" s="26">
        <f t="shared" si="23"/>
        <v>0.24672555625000003</v>
      </c>
      <c r="I94" s="26">
        <f t="shared" si="24"/>
        <v>0.38754416747968756</v>
      </c>
      <c r="J94" s="26">
        <f t="shared" si="25"/>
        <v>0.60873500106871925</v>
      </c>
      <c r="K94" s="26">
        <f t="shared" si="26"/>
        <v>1.3035862368369635E-3</v>
      </c>
      <c r="L94" s="26">
        <f t="shared" si="27"/>
        <v>2.0476080815116605E-3</v>
      </c>
      <c r="M94" s="26">
        <f t="shared" ca="1" si="28"/>
        <v>2.1387929681383092E-2</v>
      </c>
      <c r="N94" s="26">
        <f t="shared" ca="1" si="29"/>
        <v>1.7131661175546539E-5</v>
      </c>
      <c r="O94" s="25">
        <f t="shared" ca="1" si="30"/>
        <v>42472750843.859375</v>
      </c>
      <c r="P94" s="26">
        <f t="shared" ca="1" si="31"/>
        <v>7135883678.1264191</v>
      </c>
      <c r="Q94" s="26">
        <f t="shared" ca="1" si="32"/>
        <v>1016987655.37509</v>
      </c>
      <c r="R94">
        <f t="shared" ca="1" si="33"/>
        <v>-1.3088797185206339E-2</v>
      </c>
    </row>
    <row r="95" spans="1:18">
      <c r="A95" s="113">
        <v>15713</v>
      </c>
      <c r="B95" s="113">
        <v>6.3367830007337034E-3</v>
      </c>
      <c r="C95" s="113">
        <v>0.1</v>
      </c>
      <c r="D95" s="115">
        <f t="shared" si="19"/>
        <v>1.5712999999999999</v>
      </c>
      <c r="E95" s="115">
        <f t="shared" si="20"/>
        <v>6.3367830007337034E-3</v>
      </c>
      <c r="F95" s="26">
        <f t="shared" si="21"/>
        <v>0.15712999999999999</v>
      </c>
      <c r="G95" s="26">
        <f t="shared" si="22"/>
        <v>6.3367830007337038E-4</v>
      </c>
      <c r="H95" s="26">
        <f t="shared" si="23"/>
        <v>0.24689836899999998</v>
      </c>
      <c r="I95" s="26">
        <f t="shared" si="24"/>
        <v>0.38795140720969995</v>
      </c>
      <c r="J95" s="26">
        <f t="shared" si="25"/>
        <v>0.60958804614860151</v>
      </c>
      <c r="K95" s="26">
        <f t="shared" si="26"/>
        <v>9.9569871290528683E-4</v>
      </c>
      <c r="L95" s="26">
        <f t="shared" si="27"/>
        <v>1.5645413875880771E-3</v>
      </c>
      <c r="M95" s="26">
        <f t="shared" ca="1" si="28"/>
        <v>2.1410731677128779E-2</v>
      </c>
      <c r="N95" s="26">
        <f t="shared" ca="1" si="29"/>
        <v>2.2722392869859288E-5</v>
      </c>
      <c r="O95" s="25">
        <f t="shared" ca="1" si="30"/>
        <v>42449468192.497231</v>
      </c>
      <c r="P95" s="26">
        <f t="shared" ca="1" si="31"/>
        <v>7142355814.8626318</v>
      </c>
      <c r="Q95" s="26">
        <f t="shared" ca="1" si="32"/>
        <v>1017306014.420754</v>
      </c>
      <c r="R95">
        <f t="shared" ca="1" si="33"/>
        <v>-1.5073948676395076E-2</v>
      </c>
    </row>
    <row r="96" spans="1:18">
      <c r="A96" s="113">
        <v>15761</v>
      </c>
      <c r="B96" s="113">
        <v>8.483550998789724E-3</v>
      </c>
      <c r="C96" s="113">
        <v>0.1</v>
      </c>
      <c r="D96" s="115">
        <f t="shared" si="19"/>
        <v>1.5761000000000001</v>
      </c>
      <c r="E96" s="115">
        <f t="shared" si="20"/>
        <v>8.483550998789724E-3</v>
      </c>
      <c r="F96" s="26">
        <f t="shared" si="21"/>
        <v>0.15761000000000003</v>
      </c>
      <c r="G96" s="26">
        <f t="shared" si="22"/>
        <v>8.4835509987897246E-4</v>
      </c>
      <c r="H96" s="26">
        <f t="shared" si="23"/>
        <v>0.24840912100000007</v>
      </c>
      <c r="I96" s="26">
        <f t="shared" si="24"/>
        <v>0.39151761560810011</v>
      </c>
      <c r="J96" s="26">
        <f t="shared" si="25"/>
        <v>0.61707091395992664</v>
      </c>
      <c r="K96" s="26">
        <f t="shared" si="26"/>
        <v>1.3370924729192485E-3</v>
      </c>
      <c r="L96" s="26">
        <f t="shared" si="27"/>
        <v>2.1073914465680275E-3</v>
      </c>
      <c r="M96" s="26">
        <f t="shared" ca="1" si="28"/>
        <v>2.1610176884786288E-2</v>
      </c>
      <c r="N96" s="26">
        <f t="shared" ca="1" si="29"/>
        <v>1.7230830715091506E-5</v>
      </c>
      <c r="O96" s="25">
        <f t="shared" ca="1" si="30"/>
        <v>42246606479.002808</v>
      </c>
      <c r="P96" s="26">
        <f t="shared" ca="1" si="31"/>
        <v>7198794799.9481869</v>
      </c>
      <c r="Q96" s="26">
        <f t="shared" ca="1" si="32"/>
        <v>1020070949.0661536</v>
      </c>
      <c r="R96">
        <f t="shared" ca="1" si="33"/>
        <v>-1.3126625885996564E-2</v>
      </c>
    </row>
    <row r="97" spans="1:18">
      <c r="A97" s="113">
        <v>15871</v>
      </c>
      <c r="B97" s="113">
        <v>1.3236560997029301E-2</v>
      </c>
      <c r="C97" s="113">
        <v>0.1</v>
      </c>
      <c r="D97" s="115">
        <f t="shared" si="19"/>
        <v>1.5871</v>
      </c>
      <c r="E97" s="115">
        <f t="shared" si="20"/>
        <v>1.3236560997029301E-2</v>
      </c>
      <c r="F97" s="26">
        <f t="shared" si="21"/>
        <v>0.15871000000000002</v>
      </c>
      <c r="G97" s="26">
        <f t="shared" si="22"/>
        <v>1.3236560997029303E-3</v>
      </c>
      <c r="H97" s="26">
        <f t="shared" si="23"/>
        <v>0.25188864100000002</v>
      </c>
      <c r="I97" s="26">
        <f t="shared" si="24"/>
        <v>0.39977246213110001</v>
      </c>
      <c r="J97" s="26">
        <f t="shared" si="25"/>
        <v>0.6344788746482688</v>
      </c>
      <c r="K97" s="26">
        <f t="shared" si="26"/>
        <v>2.1007745958385206E-3</v>
      </c>
      <c r="L97" s="26">
        <f t="shared" si="27"/>
        <v>3.3341393610553157E-3</v>
      </c>
      <c r="M97" s="26">
        <f t="shared" ca="1" si="28"/>
        <v>2.2070257118994456E-2</v>
      </c>
      <c r="N97" s="26">
        <f t="shared" ca="1" si="29"/>
        <v>7.8034187175222226E-6</v>
      </c>
      <c r="O97" s="25">
        <f t="shared" ca="1" si="30"/>
        <v>41783960872.17585</v>
      </c>
      <c r="P97" s="26">
        <f t="shared" ca="1" si="31"/>
        <v>7327813474.9271755</v>
      </c>
      <c r="Q97" s="26">
        <f t="shared" ca="1" si="32"/>
        <v>1026315598.5943134</v>
      </c>
      <c r="R97">
        <f t="shared" ca="1" si="33"/>
        <v>-8.8336961219651552E-3</v>
      </c>
    </row>
    <row r="98" spans="1:18">
      <c r="A98" s="113">
        <v>15879.5</v>
      </c>
      <c r="B98" s="113">
        <v>1.0658384497219231E-2</v>
      </c>
      <c r="C98" s="113">
        <v>0.1</v>
      </c>
      <c r="D98" s="115">
        <f t="shared" si="19"/>
        <v>1.58795</v>
      </c>
      <c r="E98" s="115">
        <f t="shared" si="20"/>
        <v>1.0658384497219231E-2</v>
      </c>
      <c r="F98" s="26">
        <f t="shared" si="21"/>
        <v>0.15879500000000002</v>
      </c>
      <c r="G98" s="26">
        <f t="shared" si="22"/>
        <v>1.0658384497219231E-3</v>
      </c>
      <c r="H98" s="26">
        <f t="shared" si="23"/>
        <v>0.25215852025000002</v>
      </c>
      <c r="I98" s="26">
        <f t="shared" si="24"/>
        <v>0.40041512223098752</v>
      </c>
      <c r="J98" s="26">
        <f t="shared" si="25"/>
        <v>0.63583919334669659</v>
      </c>
      <c r="K98" s="26">
        <f t="shared" si="26"/>
        <v>1.6924981662359278E-3</v>
      </c>
      <c r="L98" s="26">
        <f t="shared" si="27"/>
        <v>2.6876024630743413E-3</v>
      </c>
      <c r="M98" s="26">
        <f t="shared" ca="1" si="28"/>
        <v>2.2105983697660134E-2</v>
      </c>
      <c r="N98" s="26">
        <f t="shared" ca="1" si="29"/>
        <v>1.3104752745393521E-5</v>
      </c>
      <c r="O98" s="25">
        <f t="shared" ca="1" si="30"/>
        <v>41748340939.715263</v>
      </c>
      <c r="P98" s="26">
        <f t="shared" ca="1" si="31"/>
        <v>7337763616.2440052</v>
      </c>
      <c r="Q98" s="26">
        <f t="shared" ca="1" si="32"/>
        <v>1026792799.2960218</v>
      </c>
      <c r="R98">
        <f t="shared" ca="1" si="33"/>
        <v>-1.1447599200440903E-2</v>
      </c>
    </row>
    <row r="99" spans="1:18">
      <c r="A99" s="113">
        <v>16542</v>
      </c>
      <c r="B99" s="113">
        <v>2.0829921995755285E-2</v>
      </c>
      <c r="C99" s="113">
        <v>0.1</v>
      </c>
      <c r="D99" s="115">
        <f t="shared" si="19"/>
        <v>1.6541999999999999</v>
      </c>
      <c r="E99" s="115">
        <f t="shared" si="20"/>
        <v>2.0829921995755285E-2</v>
      </c>
      <c r="F99" s="26">
        <f t="shared" si="21"/>
        <v>0.16542000000000001</v>
      </c>
      <c r="G99" s="26">
        <f t="shared" si="22"/>
        <v>2.0829921995755285E-3</v>
      </c>
      <c r="H99" s="26">
        <f t="shared" si="23"/>
        <v>0.27363776400000001</v>
      </c>
      <c r="I99" s="26">
        <f t="shared" si="24"/>
        <v>0.4526515892088</v>
      </c>
      <c r="J99" s="26">
        <f t="shared" si="25"/>
        <v>0.74877625886919685</v>
      </c>
      <c r="K99" s="26">
        <f t="shared" si="26"/>
        <v>3.4456856965378391E-3</v>
      </c>
      <c r="L99" s="26">
        <f t="shared" si="27"/>
        <v>5.6998532792128928E-3</v>
      </c>
      <c r="M99" s="26">
        <f t="shared" ca="1" si="28"/>
        <v>2.496775593372064E-2</v>
      </c>
      <c r="N99" s="26">
        <f t="shared" ca="1" si="29"/>
        <v>1.7121669698177879E-6</v>
      </c>
      <c r="O99" s="25">
        <f t="shared" ca="1" si="30"/>
        <v>39029022362.693253</v>
      </c>
      <c r="P99" s="26">
        <f t="shared" ca="1" si="31"/>
        <v>8102871942.8051472</v>
      </c>
      <c r="Q99" s="26">
        <f t="shared" ca="1" si="32"/>
        <v>1061573392.3014795</v>
      </c>
      <c r="R99">
        <f t="shared" ca="1" si="33"/>
        <v>-4.1378339379653552E-3</v>
      </c>
    </row>
    <row r="100" spans="1:18">
      <c r="A100" s="113">
        <v>16567.5</v>
      </c>
      <c r="B100" s="113">
        <v>1.709539250441594E-2</v>
      </c>
      <c r="C100" s="113">
        <v>0.1</v>
      </c>
      <c r="D100" s="115">
        <f t="shared" si="19"/>
        <v>1.6567499999999999</v>
      </c>
      <c r="E100" s="115">
        <f t="shared" si="20"/>
        <v>1.709539250441594E-2</v>
      </c>
      <c r="F100" s="26">
        <f t="shared" si="21"/>
        <v>0.16567500000000002</v>
      </c>
      <c r="G100" s="26">
        <f t="shared" si="22"/>
        <v>1.709539250441594E-3</v>
      </c>
      <c r="H100" s="26">
        <f t="shared" si="23"/>
        <v>0.27448205624999999</v>
      </c>
      <c r="I100" s="26">
        <f t="shared" si="24"/>
        <v>0.45474814669218749</v>
      </c>
      <c r="J100" s="26">
        <f t="shared" si="25"/>
        <v>0.75340399203228159</v>
      </c>
      <c r="K100" s="26">
        <f t="shared" si="26"/>
        <v>2.8322791531691107E-3</v>
      </c>
      <c r="L100" s="26">
        <f t="shared" si="27"/>
        <v>4.6923784870129236E-3</v>
      </c>
      <c r="M100" s="26">
        <f t="shared" ca="1" si="28"/>
        <v>2.5080953948032378E-2</v>
      </c>
      <c r="N100" s="26">
        <f t="shared" ca="1" si="29"/>
        <v>6.3769191569773442E-6</v>
      </c>
      <c r="O100" s="25">
        <f t="shared" ca="1" si="30"/>
        <v>38926586950.15667</v>
      </c>
      <c r="P100" s="26">
        <f t="shared" ca="1" si="31"/>
        <v>8131847753.2340002</v>
      </c>
      <c r="Q100" s="26">
        <f t="shared" ca="1" si="32"/>
        <v>1062815002.0356535</v>
      </c>
      <c r="R100">
        <f t="shared" ca="1" si="33"/>
        <v>-7.9855614436164374E-3</v>
      </c>
    </row>
    <row r="101" spans="1:18">
      <c r="A101" s="113">
        <v>16597</v>
      </c>
      <c r="B101" s="113">
        <v>6.2064269950496964E-3</v>
      </c>
      <c r="C101" s="113">
        <v>0.1</v>
      </c>
      <c r="D101" s="115">
        <f t="shared" si="19"/>
        <v>1.6597</v>
      </c>
      <c r="E101" s="115">
        <f t="shared" si="20"/>
        <v>6.2064269950496964E-3</v>
      </c>
      <c r="F101" s="26">
        <f t="shared" si="21"/>
        <v>0.16597000000000001</v>
      </c>
      <c r="G101" s="26">
        <f t="shared" si="22"/>
        <v>6.2064269950496971E-4</v>
      </c>
      <c r="H101" s="26">
        <f t="shared" si="23"/>
        <v>0.27546040900000002</v>
      </c>
      <c r="I101" s="26">
        <f t="shared" si="24"/>
        <v>0.45718164081730001</v>
      </c>
      <c r="J101" s="26">
        <f t="shared" si="25"/>
        <v>0.75878436926447279</v>
      </c>
      <c r="K101" s="26">
        <f t="shared" si="26"/>
        <v>1.0300806883683981E-3</v>
      </c>
      <c r="L101" s="26">
        <f t="shared" si="27"/>
        <v>1.7096249184850303E-3</v>
      </c>
      <c r="M101" s="26">
        <f t="shared" ca="1" si="28"/>
        <v>2.5212190285285273E-2</v>
      </c>
      <c r="N101" s="26">
        <f t="shared" ca="1" si="29"/>
        <v>3.6121903824446629E-5</v>
      </c>
      <c r="O101" s="25">
        <f t="shared" ca="1" si="30"/>
        <v>38808288341.586433</v>
      </c>
      <c r="P101" s="26">
        <f t="shared" ca="1" si="31"/>
        <v>8165319158.1255741</v>
      </c>
      <c r="Q101" s="26">
        <f t="shared" ca="1" si="32"/>
        <v>1064242220.8102105</v>
      </c>
      <c r="R101">
        <f t="shared" ca="1" si="33"/>
        <v>-1.9005763290235577E-2</v>
      </c>
    </row>
    <row r="102" spans="1:18">
      <c r="A102" s="113">
        <v>16751</v>
      </c>
      <c r="B102" s="113">
        <v>2.2606409984291531E-3</v>
      </c>
      <c r="C102" s="113">
        <v>0.1</v>
      </c>
      <c r="D102" s="115">
        <f t="shared" si="19"/>
        <v>1.6751</v>
      </c>
      <c r="E102" s="115">
        <f t="shared" si="20"/>
        <v>2.2606409984291531E-3</v>
      </c>
      <c r="F102" s="26">
        <f t="shared" si="21"/>
        <v>0.16751000000000002</v>
      </c>
      <c r="G102" s="26">
        <f t="shared" si="22"/>
        <v>2.2606409984291532E-4</v>
      </c>
      <c r="H102" s="26">
        <f t="shared" si="23"/>
        <v>0.28059600100000004</v>
      </c>
      <c r="I102" s="26">
        <f t="shared" si="24"/>
        <v>0.47002636127510006</v>
      </c>
      <c r="J102" s="26">
        <f t="shared" si="25"/>
        <v>0.78734115777192015</v>
      </c>
      <c r="K102" s="26">
        <f t="shared" si="26"/>
        <v>3.7867997364686743E-4</v>
      </c>
      <c r="L102" s="26">
        <f t="shared" si="27"/>
        <v>6.3432682385586769E-4</v>
      </c>
      <c r="M102" s="26">
        <f t="shared" ca="1" si="28"/>
        <v>2.5902196055602723E-2</v>
      </c>
      <c r="N102" s="26">
        <f t="shared" ca="1" si="29"/>
        <v>5.5892312552136915E-5</v>
      </c>
      <c r="O102" s="25">
        <f t="shared" ca="1" si="30"/>
        <v>38194294805.55941</v>
      </c>
      <c r="P102" s="26">
        <f t="shared" ca="1" si="31"/>
        <v>8339158037.7648382</v>
      </c>
      <c r="Q102" s="26">
        <f t="shared" ca="1" si="32"/>
        <v>1071532538.8868545</v>
      </c>
      <c r="R102">
        <f t="shared" ca="1" si="33"/>
        <v>-2.364155505717357E-2</v>
      </c>
    </row>
    <row r="103" spans="1:18">
      <c r="A103" s="113">
        <v>17637.5</v>
      </c>
      <c r="B103" s="113">
        <v>3.1783762497070711E-2</v>
      </c>
      <c r="C103" s="113">
        <v>0.1</v>
      </c>
      <c r="D103" s="115">
        <f t="shared" si="19"/>
        <v>1.7637499999999999</v>
      </c>
      <c r="E103" s="115">
        <f t="shared" si="20"/>
        <v>3.1783762497070711E-2</v>
      </c>
      <c r="F103" s="26">
        <f t="shared" si="21"/>
        <v>0.176375</v>
      </c>
      <c r="G103" s="26">
        <f t="shared" si="22"/>
        <v>3.1783762497070711E-3</v>
      </c>
      <c r="H103" s="26">
        <f t="shared" si="23"/>
        <v>0.31108140624999997</v>
      </c>
      <c r="I103" s="26">
        <f t="shared" si="24"/>
        <v>0.54866983027343741</v>
      </c>
      <c r="J103" s="26">
        <f t="shared" si="25"/>
        <v>0.96771641314477519</v>
      </c>
      <c r="K103" s="26">
        <f t="shared" si="26"/>
        <v>5.6058611104208463E-3</v>
      </c>
      <c r="L103" s="26">
        <f t="shared" si="27"/>
        <v>9.8873375335047677E-3</v>
      </c>
      <c r="M103" s="26">
        <f t="shared" ca="1" si="28"/>
        <v>3.0034399073987871E-2</v>
      </c>
      <c r="N103" s="26">
        <f t="shared" ca="1" si="29"/>
        <v>3.0602723860201113E-7</v>
      </c>
      <c r="O103" s="25">
        <f t="shared" ca="1" si="30"/>
        <v>34775056820.841667</v>
      </c>
      <c r="P103" s="26">
        <f t="shared" ca="1" si="31"/>
        <v>9306059093.4763374</v>
      </c>
      <c r="Q103" s="26">
        <f t="shared" ca="1" si="32"/>
        <v>1108140337.5416167</v>
      </c>
      <c r="R103">
        <f t="shared" ca="1" si="33"/>
        <v>1.7493634230828399E-3</v>
      </c>
    </row>
    <row r="104" spans="1:18">
      <c r="A104" s="113">
        <v>17671.5</v>
      </c>
      <c r="B104" s="113">
        <v>3.4471056504116859E-2</v>
      </c>
      <c r="C104" s="113">
        <v>0.1</v>
      </c>
      <c r="D104" s="115">
        <f t="shared" si="19"/>
        <v>1.76715</v>
      </c>
      <c r="E104" s="115">
        <f t="shared" si="20"/>
        <v>3.4471056504116859E-2</v>
      </c>
      <c r="F104" s="26">
        <f t="shared" si="21"/>
        <v>0.17671500000000001</v>
      </c>
      <c r="G104" s="26">
        <f t="shared" si="22"/>
        <v>3.4471056504116861E-3</v>
      </c>
      <c r="H104" s="26">
        <f t="shared" si="23"/>
        <v>0.31228191225000002</v>
      </c>
      <c r="I104" s="26">
        <f t="shared" si="24"/>
        <v>0.55184898123258752</v>
      </c>
      <c r="J104" s="26">
        <f t="shared" si="25"/>
        <v>0.97519992718516701</v>
      </c>
      <c r="K104" s="26">
        <f t="shared" si="26"/>
        <v>6.0915527501250108E-3</v>
      </c>
      <c r="L104" s="26">
        <f t="shared" si="27"/>
        <v>1.0764687442383413E-2</v>
      </c>
      <c r="M104" s="26">
        <f t="shared" ca="1" si="28"/>
        <v>3.0198316959298449E-2</v>
      </c>
      <c r="N104" s="26">
        <f t="shared" ca="1" si="29"/>
        <v>1.8256303217855038E-6</v>
      </c>
      <c r="O104" s="25">
        <f t="shared" ca="1" si="30"/>
        <v>34647788140.019569</v>
      </c>
      <c r="P104" s="26">
        <f t="shared" ca="1" si="31"/>
        <v>9341843161.1454639</v>
      </c>
      <c r="Q104" s="26">
        <f t="shared" ca="1" si="32"/>
        <v>1109358500.022887</v>
      </c>
      <c r="R104">
        <f t="shared" ca="1" si="33"/>
        <v>4.2727395448184102E-3</v>
      </c>
    </row>
    <row r="105" spans="1:18">
      <c r="A105" s="113">
        <v>17707</v>
      </c>
      <c r="B105" s="113">
        <v>2.0350437000161037E-2</v>
      </c>
      <c r="C105" s="113">
        <v>0.1</v>
      </c>
      <c r="D105" s="115">
        <f t="shared" si="19"/>
        <v>1.7706999999999999</v>
      </c>
      <c r="E105" s="115">
        <f t="shared" si="20"/>
        <v>2.0350437000161037E-2</v>
      </c>
      <c r="F105" s="26">
        <f t="shared" si="21"/>
        <v>0.17707000000000001</v>
      </c>
      <c r="G105" s="26">
        <f t="shared" si="22"/>
        <v>2.0350437000161039E-3</v>
      </c>
      <c r="H105" s="26">
        <f t="shared" si="23"/>
        <v>0.31353784899999998</v>
      </c>
      <c r="I105" s="26">
        <f t="shared" si="24"/>
        <v>0.55518146922429989</v>
      </c>
      <c r="J105" s="26">
        <f t="shared" si="25"/>
        <v>0.98305982755546784</v>
      </c>
      <c r="K105" s="26">
        <f t="shared" si="26"/>
        <v>3.6034518796185153E-3</v>
      </c>
      <c r="L105" s="26">
        <f t="shared" si="27"/>
        <v>6.3806322432405048E-3</v>
      </c>
      <c r="M105" s="26">
        <f t="shared" ca="1" si="28"/>
        <v>3.0369894991316551E-2</v>
      </c>
      <c r="N105" s="26">
        <f t="shared" ca="1" si="29"/>
        <v>1.0038953843653009E-5</v>
      </c>
      <c r="O105" s="25">
        <f t="shared" ca="1" si="30"/>
        <v>34515206956.242569</v>
      </c>
      <c r="P105" s="26">
        <f t="shared" ca="1" si="31"/>
        <v>9379093176.3764629</v>
      </c>
      <c r="Q105" s="26">
        <f t="shared" ca="1" si="32"/>
        <v>1110615493.7840323</v>
      </c>
      <c r="R105">
        <f t="shared" ca="1" si="33"/>
        <v>-1.0019457991155514E-2</v>
      </c>
    </row>
    <row r="106" spans="1:18">
      <c r="A106" s="113">
        <v>17724</v>
      </c>
      <c r="B106" s="113">
        <v>2.6194083999143913E-2</v>
      </c>
      <c r="C106" s="113">
        <v>0.1</v>
      </c>
      <c r="D106" s="115">
        <f t="shared" si="19"/>
        <v>1.7724</v>
      </c>
      <c r="E106" s="115">
        <f t="shared" si="20"/>
        <v>2.6194083999143913E-2</v>
      </c>
      <c r="F106" s="26">
        <f t="shared" si="21"/>
        <v>0.17724000000000001</v>
      </c>
      <c r="G106" s="26">
        <f t="shared" si="22"/>
        <v>2.6194083999143917E-3</v>
      </c>
      <c r="H106" s="26">
        <f t="shared" si="23"/>
        <v>0.31414017599999999</v>
      </c>
      <c r="I106" s="26">
        <f t="shared" si="24"/>
        <v>0.55678204794239994</v>
      </c>
      <c r="J106" s="26">
        <f t="shared" si="25"/>
        <v>0.98684050177310967</v>
      </c>
      <c r="K106" s="26">
        <f t="shared" si="26"/>
        <v>4.6426394480082681E-3</v>
      </c>
      <c r="L106" s="26">
        <f t="shared" si="27"/>
        <v>8.2286141576498537E-3</v>
      </c>
      <c r="M106" s="26">
        <f t="shared" ca="1" si="28"/>
        <v>3.0452214115455473E-2</v>
      </c>
      <c r="N106" s="26">
        <f t="shared" ca="1" si="29"/>
        <v>1.8131672087439502E-6</v>
      </c>
      <c r="O106" s="25">
        <f t="shared" ca="1" si="30"/>
        <v>34451826635.774467</v>
      </c>
      <c r="P106" s="26">
        <f t="shared" ca="1" si="31"/>
        <v>9396890095.5514488</v>
      </c>
      <c r="Q106" s="26">
        <f t="shared" ca="1" si="32"/>
        <v>1111212032.6975815</v>
      </c>
      <c r="R106">
        <f t="shared" ca="1" si="33"/>
        <v>-4.2581301163115599E-3</v>
      </c>
    </row>
    <row r="107" spans="1:18">
      <c r="A107" s="113">
        <v>18578.5</v>
      </c>
      <c r="B107" s="113">
        <v>2.9952693497762084E-2</v>
      </c>
      <c r="C107" s="113">
        <v>0.1</v>
      </c>
      <c r="D107" s="115">
        <f t="shared" si="19"/>
        <v>1.85785</v>
      </c>
      <c r="E107" s="115">
        <f t="shared" si="20"/>
        <v>2.9952693497762084E-2</v>
      </c>
      <c r="F107" s="26">
        <f t="shared" si="21"/>
        <v>0.18578500000000001</v>
      </c>
      <c r="G107" s="26">
        <f t="shared" si="22"/>
        <v>2.9952693497762085E-3</v>
      </c>
      <c r="H107" s="26">
        <f t="shared" si="23"/>
        <v>0.34516066225000003</v>
      </c>
      <c r="I107" s="26">
        <f t="shared" si="24"/>
        <v>0.64125673636116254</v>
      </c>
      <c r="J107" s="26">
        <f t="shared" si="25"/>
        <v>1.1913588276485858</v>
      </c>
      <c r="K107" s="26">
        <f t="shared" si="26"/>
        <v>5.5647611614817287E-3</v>
      </c>
      <c r="L107" s="26">
        <f t="shared" si="27"/>
        <v>1.033849152385883E-2</v>
      </c>
      <c r="M107" s="26">
        <f t="shared" ca="1" si="28"/>
        <v>3.4719288538132553E-2</v>
      </c>
      <c r="N107" s="26">
        <f t="shared" ca="1" si="29"/>
        <v>2.2720428278884355E-6</v>
      </c>
      <c r="O107" s="25">
        <f t="shared" ca="1" si="30"/>
        <v>31356413061.701775</v>
      </c>
      <c r="P107" s="26">
        <f t="shared" ca="1" si="31"/>
        <v>10254382619.917152</v>
      </c>
      <c r="Q107" s="26">
        <f t="shared" ca="1" si="32"/>
        <v>1136627115.0130033</v>
      </c>
      <c r="R107">
        <f t="shared" ca="1" si="33"/>
        <v>-4.7665950403704693E-3</v>
      </c>
    </row>
    <row r="108" spans="1:18">
      <c r="A108" s="113">
        <v>18644.5</v>
      </c>
      <c r="B108" s="113">
        <v>2.6404499498312362E-2</v>
      </c>
      <c r="C108" s="113">
        <v>0.1</v>
      </c>
      <c r="D108" s="115">
        <f t="shared" si="19"/>
        <v>1.8644499999999999</v>
      </c>
      <c r="E108" s="115">
        <f t="shared" si="20"/>
        <v>2.6404499498312362E-2</v>
      </c>
      <c r="F108" s="26">
        <f t="shared" si="21"/>
        <v>0.186445</v>
      </c>
      <c r="G108" s="26">
        <f t="shared" si="22"/>
        <v>2.6404499498312362E-3</v>
      </c>
      <c r="H108" s="26">
        <f t="shared" si="23"/>
        <v>0.34761738025</v>
      </c>
      <c r="I108" s="26">
        <f t="shared" si="24"/>
        <v>0.64811522460711246</v>
      </c>
      <c r="J108" s="26">
        <f t="shared" si="25"/>
        <v>1.2083784305187308</v>
      </c>
      <c r="K108" s="26">
        <f t="shared" si="26"/>
        <v>4.9229869089628484E-3</v>
      </c>
      <c r="L108" s="26">
        <f t="shared" si="27"/>
        <v>9.1786629424157832E-3</v>
      </c>
      <c r="M108" s="26">
        <f t="shared" ca="1" si="28"/>
        <v>3.5059420154332735E-2</v>
      </c>
      <c r="N108" s="26">
        <f t="shared" ca="1" si="29"/>
        <v>7.4907651562008135E-6</v>
      </c>
      <c r="O108" s="25">
        <f t="shared" ca="1" si="30"/>
        <v>31124636133.247688</v>
      </c>
      <c r="P108" s="26">
        <f t="shared" ca="1" si="31"/>
        <v>10317365913.149286</v>
      </c>
      <c r="Q108" s="26">
        <f t="shared" ca="1" si="32"/>
        <v>1138212547.046886</v>
      </c>
      <c r="R108">
        <f t="shared" ca="1" si="33"/>
        <v>-8.6549206560203734E-3</v>
      </c>
    </row>
    <row r="109" spans="1:18">
      <c r="A109" s="113">
        <v>18650</v>
      </c>
      <c r="B109" s="113">
        <v>4.3442149995826185E-2</v>
      </c>
      <c r="C109" s="113">
        <v>0.1</v>
      </c>
      <c r="D109" s="115">
        <f t="shared" si="19"/>
        <v>1.865</v>
      </c>
      <c r="E109" s="115">
        <f t="shared" si="20"/>
        <v>4.3442149995826185E-2</v>
      </c>
      <c r="F109" s="26">
        <f t="shared" si="21"/>
        <v>0.1865</v>
      </c>
      <c r="G109" s="26">
        <f t="shared" si="22"/>
        <v>4.3442149995826188E-3</v>
      </c>
      <c r="H109" s="26">
        <f t="shared" si="23"/>
        <v>0.34782249999999998</v>
      </c>
      <c r="I109" s="26">
        <f t="shared" si="24"/>
        <v>0.64868896249999997</v>
      </c>
      <c r="J109" s="26">
        <f t="shared" si="25"/>
        <v>1.2098049150624999</v>
      </c>
      <c r="K109" s="26">
        <f t="shared" si="26"/>
        <v>8.1019609742215837E-3</v>
      </c>
      <c r="L109" s="26">
        <f t="shared" si="27"/>
        <v>1.5110157216923253E-2</v>
      </c>
      <c r="M109" s="26">
        <f t="shared" ca="1" si="28"/>
        <v>3.5087832749495888E-2</v>
      </c>
      <c r="N109" s="26">
        <f t="shared" ca="1" si="29"/>
        <v>6.9794616652331822E-6</v>
      </c>
      <c r="O109" s="25">
        <f t="shared" ca="1" si="30"/>
        <v>31105368265.732674</v>
      </c>
      <c r="P109" s="26">
        <f t="shared" ca="1" si="31"/>
        <v>10322592117.102581</v>
      </c>
      <c r="Q109" s="26">
        <f t="shared" ca="1" si="32"/>
        <v>1138342194.8851309</v>
      </c>
      <c r="R109">
        <f t="shared" ca="1" si="33"/>
        <v>8.3543172463302964E-3</v>
      </c>
    </row>
    <row r="110" spans="1:18">
      <c r="A110" s="113">
        <v>18753.5</v>
      </c>
      <c r="B110" s="113">
        <v>1.9696118499268778E-2</v>
      </c>
      <c r="C110" s="113">
        <v>0.1</v>
      </c>
      <c r="D110" s="115">
        <f t="shared" si="19"/>
        <v>1.8753500000000001</v>
      </c>
      <c r="E110" s="115">
        <f t="shared" si="20"/>
        <v>1.9696118499268778E-2</v>
      </c>
      <c r="F110" s="26">
        <f t="shared" si="21"/>
        <v>0.18753500000000001</v>
      </c>
      <c r="G110" s="26">
        <f t="shared" si="22"/>
        <v>1.969611849926878E-3</v>
      </c>
      <c r="H110" s="26">
        <f t="shared" si="23"/>
        <v>0.35169376225000004</v>
      </c>
      <c r="I110" s="26">
        <f t="shared" si="24"/>
        <v>0.65954889703553765</v>
      </c>
      <c r="J110" s="26">
        <f t="shared" si="25"/>
        <v>1.2368850240555955</v>
      </c>
      <c r="K110" s="26">
        <f t="shared" si="26"/>
        <v>3.6937115827603709E-3</v>
      </c>
      <c r="L110" s="26">
        <f t="shared" si="27"/>
        <v>6.9270020167296617E-3</v>
      </c>
      <c r="M110" s="26">
        <f t="shared" ca="1" si="28"/>
        <v>3.5624465334388365E-2</v>
      </c>
      <c r="N110" s="26">
        <f t="shared" ca="1" si="29"/>
        <v>2.537122328998642E-5</v>
      </c>
      <c r="O110" s="25">
        <f t="shared" ca="1" si="30"/>
        <v>30744124538.73196</v>
      </c>
      <c r="P110" s="26">
        <f t="shared" ca="1" si="31"/>
        <v>10420289878.045656</v>
      </c>
      <c r="Q110" s="26">
        <f t="shared" ca="1" si="32"/>
        <v>1140710899.1012201</v>
      </c>
      <c r="R110">
        <f t="shared" ca="1" si="33"/>
        <v>-1.5928346835119588E-2</v>
      </c>
    </row>
    <row r="111" spans="1:18">
      <c r="A111" s="113">
        <v>18835.5</v>
      </c>
      <c r="B111" s="113">
        <v>1.5530180498899426E-2</v>
      </c>
      <c r="C111" s="113">
        <v>0.1</v>
      </c>
      <c r="D111" s="115">
        <f t="shared" si="19"/>
        <v>1.8835500000000001</v>
      </c>
      <c r="E111" s="115">
        <f t="shared" si="20"/>
        <v>1.5530180498899426E-2</v>
      </c>
      <c r="F111" s="26">
        <f t="shared" si="21"/>
        <v>0.18835500000000002</v>
      </c>
      <c r="G111" s="26">
        <f t="shared" si="22"/>
        <v>1.5530180498899426E-3</v>
      </c>
      <c r="H111" s="26">
        <f t="shared" si="23"/>
        <v>0.35477606025000008</v>
      </c>
      <c r="I111" s="26">
        <f t="shared" si="24"/>
        <v>0.66823844828388768</v>
      </c>
      <c r="J111" s="26">
        <f t="shared" si="25"/>
        <v>1.2586605292651167</v>
      </c>
      <c r="K111" s="26">
        <f t="shared" si="26"/>
        <v>2.9251871478702014E-3</v>
      </c>
      <c r="L111" s="26">
        <f t="shared" si="27"/>
        <v>5.5097362523709179E-3</v>
      </c>
      <c r="M111" s="26">
        <f t="shared" ca="1" si="28"/>
        <v>3.6052265137910079E-2</v>
      </c>
      <c r="N111" s="26">
        <f t="shared" ca="1" si="29"/>
        <v>4.2115595793071704E-5</v>
      </c>
      <c r="O111" s="25">
        <f t="shared" ca="1" si="30"/>
        <v>30459728547.33379</v>
      </c>
      <c r="P111" s="26">
        <f t="shared" ca="1" si="31"/>
        <v>10496806222.804487</v>
      </c>
      <c r="Q111" s="26">
        <f t="shared" ca="1" si="32"/>
        <v>1142491594.5810077</v>
      </c>
      <c r="R111">
        <f t="shared" ca="1" si="33"/>
        <v>-2.0522084639010653E-2</v>
      </c>
    </row>
    <row r="112" spans="1:18">
      <c r="A112" s="113">
        <v>19409.5</v>
      </c>
      <c r="B112" s="113">
        <v>3.9368614503473509E-2</v>
      </c>
      <c r="C112" s="113">
        <v>0.1</v>
      </c>
      <c r="D112" s="115">
        <f t="shared" si="19"/>
        <v>1.94095</v>
      </c>
      <c r="E112" s="115">
        <f t="shared" si="20"/>
        <v>3.9368614503473509E-2</v>
      </c>
      <c r="F112" s="26">
        <f t="shared" si="21"/>
        <v>0.19409500000000002</v>
      </c>
      <c r="G112" s="26">
        <f t="shared" si="22"/>
        <v>3.9368614503473513E-3</v>
      </c>
      <c r="H112" s="26">
        <f t="shared" si="23"/>
        <v>0.37672869025</v>
      </c>
      <c r="I112" s="26">
        <f t="shared" si="24"/>
        <v>0.73121155134073745</v>
      </c>
      <c r="J112" s="26">
        <f t="shared" si="25"/>
        <v>1.4192450605748044</v>
      </c>
      <c r="K112" s="26">
        <f t="shared" si="26"/>
        <v>7.6412512320516912E-3</v>
      </c>
      <c r="L112" s="26">
        <f t="shared" si="27"/>
        <v>1.483128657885073E-2</v>
      </c>
      <c r="M112" s="26">
        <f t="shared" ca="1" si="28"/>
        <v>3.9112256326001904E-2</v>
      </c>
      <c r="N112" s="26">
        <f t="shared" ca="1" si="29"/>
        <v>6.5719515156562959E-9</v>
      </c>
      <c r="O112" s="25">
        <f t="shared" ca="1" si="30"/>
        <v>28513353376.41856</v>
      </c>
      <c r="P112" s="26">
        <f t="shared" ca="1" si="31"/>
        <v>11009474870.739304</v>
      </c>
      <c r="Q112" s="26">
        <f t="shared" ca="1" si="32"/>
        <v>1152564773.3516979</v>
      </c>
      <c r="R112">
        <f t="shared" ca="1" si="33"/>
        <v>2.5635817747160505E-4</v>
      </c>
    </row>
    <row r="113" spans="1:18">
      <c r="A113" s="113">
        <v>19752</v>
      </c>
      <c r="B113" s="113">
        <v>2.3895031998108607E-2</v>
      </c>
      <c r="C113" s="113">
        <v>0.1</v>
      </c>
      <c r="D113" s="115">
        <f t="shared" si="19"/>
        <v>1.9752000000000001</v>
      </c>
      <c r="E113" s="115">
        <f t="shared" si="20"/>
        <v>2.3895031998108607E-2</v>
      </c>
      <c r="F113" s="26">
        <f t="shared" si="21"/>
        <v>0.19752000000000003</v>
      </c>
      <c r="G113" s="26">
        <f t="shared" si="22"/>
        <v>2.3895031998108609E-3</v>
      </c>
      <c r="H113" s="26">
        <f t="shared" si="23"/>
        <v>0.39014150400000008</v>
      </c>
      <c r="I113" s="26">
        <f t="shared" si="24"/>
        <v>0.77060749870080014</v>
      </c>
      <c r="J113" s="26">
        <f t="shared" si="25"/>
        <v>1.5221039314338205</v>
      </c>
      <c r="K113" s="26">
        <f t="shared" si="26"/>
        <v>4.7197467202664128E-3</v>
      </c>
      <c r="L113" s="26">
        <f t="shared" si="27"/>
        <v>9.3224437218702196E-3</v>
      </c>
      <c r="M113" s="26">
        <f t="shared" ca="1" si="28"/>
        <v>4.0992635850160934E-2</v>
      </c>
      <c r="N113" s="26">
        <f t="shared" ca="1" si="29"/>
        <v>2.9232805748171462E-5</v>
      </c>
      <c r="O113" s="25">
        <f t="shared" ca="1" si="30"/>
        <v>27388622100.359764</v>
      </c>
      <c r="P113" s="26">
        <f t="shared" ca="1" si="31"/>
        <v>11295211978.386656</v>
      </c>
      <c r="Q113" s="26">
        <f t="shared" ca="1" si="32"/>
        <v>1156566843.7656996</v>
      </c>
      <c r="R113">
        <f t="shared" ca="1" si="33"/>
        <v>-1.7097603852052327E-2</v>
      </c>
    </row>
    <row r="114" spans="1:18">
      <c r="A114" s="113">
        <v>19800</v>
      </c>
      <c r="B114" s="113">
        <v>1.6041800001403317E-2</v>
      </c>
      <c r="C114" s="113">
        <v>0.1</v>
      </c>
      <c r="D114" s="115">
        <f t="shared" si="19"/>
        <v>1.98</v>
      </c>
      <c r="E114" s="115">
        <f t="shared" si="20"/>
        <v>1.6041800001403317E-2</v>
      </c>
      <c r="F114" s="26">
        <f t="shared" si="21"/>
        <v>0.19800000000000001</v>
      </c>
      <c r="G114" s="26">
        <f t="shared" si="22"/>
        <v>1.6041800001403317E-3</v>
      </c>
      <c r="H114" s="26">
        <f t="shared" si="23"/>
        <v>0.39204</v>
      </c>
      <c r="I114" s="26">
        <f t="shared" si="24"/>
        <v>0.77623920000000002</v>
      </c>
      <c r="J114" s="26">
        <f t="shared" si="25"/>
        <v>1.5369536159999999</v>
      </c>
      <c r="K114" s="26">
        <f t="shared" si="26"/>
        <v>3.1762764002778569E-3</v>
      </c>
      <c r="L114" s="26">
        <f t="shared" si="27"/>
        <v>6.2890272725501569E-3</v>
      </c>
      <c r="M114" s="26">
        <f t="shared" ca="1" si="28"/>
        <v>4.1259418670735931E-2</v>
      </c>
      <c r="N114" s="26">
        <f t="shared" ca="1" si="29"/>
        <v>6.3592829135187276E-5</v>
      </c>
      <c r="O114" s="25">
        <f t="shared" ca="1" si="30"/>
        <v>27233163394.266899</v>
      </c>
      <c r="P114" s="26">
        <f t="shared" ca="1" si="31"/>
        <v>11333995606.953552</v>
      </c>
      <c r="Q114" s="26">
        <f t="shared" ca="1" si="32"/>
        <v>1157007108.0245652</v>
      </c>
      <c r="R114">
        <f t="shared" ca="1" si="33"/>
        <v>-2.5217618669332614E-2</v>
      </c>
    </row>
    <row r="115" spans="1:18">
      <c r="A115" s="113">
        <v>19800</v>
      </c>
      <c r="B115" s="113">
        <v>3.4041799997794442E-2</v>
      </c>
      <c r="C115" s="113">
        <v>0.1</v>
      </c>
      <c r="D115" s="115">
        <f t="shared" si="19"/>
        <v>1.98</v>
      </c>
      <c r="E115" s="115">
        <f t="shared" si="20"/>
        <v>3.4041799997794442E-2</v>
      </c>
      <c r="F115" s="26">
        <f t="shared" si="21"/>
        <v>0.19800000000000001</v>
      </c>
      <c r="G115" s="26">
        <f t="shared" si="22"/>
        <v>3.4041799997794444E-3</v>
      </c>
      <c r="H115" s="26">
        <f t="shared" si="23"/>
        <v>0.39204</v>
      </c>
      <c r="I115" s="26">
        <f t="shared" si="24"/>
        <v>0.77623920000000002</v>
      </c>
      <c r="J115" s="26">
        <f t="shared" si="25"/>
        <v>1.5369536159999999</v>
      </c>
      <c r="K115" s="26">
        <f t="shared" si="26"/>
        <v>6.7402763995632999E-3</v>
      </c>
      <c r="L115" s="26">
        <f t="shared" si="27"/>
        <v>1.3345747271135334E-2</v>
      </c>
      <c r="M115" s="26">
        <f t="shared" ca="1" si="28"/>
        <v>4.1259418670735931E-2</v>
      </c>
      <c r="N115" s="26">
        <f t="shared" ca="1" si="29"/>
        <v>5.2094019307993667E-6</v>
      </c>
      <c r="O115" s="25">
        <f t="shared" ca="1" si="30"/>
        <v>27233163394.266899</v>
      </c>
      <c r="P115" s="26">
        <f t="shared" ca="1" si="31"/>
        <v>11333995606.953552</v>
      </c>
      <c r="Q115" s="26">
        <f t="shared" ca="1" si="32"/>
        <v>1157007108.0245652</v>
      </c>
      <c r="R115">
        <f t="shared" ca="1" si="33"/>
        <v>-7.2176186729414893E-3</v>
      </c>
    </row>
    <row r="116" spans="1:18">
      <c r="A116" s="113">
        <v>19804</v>
      </c>
      <c r="B116" s="113">
        <v>3.188736399897607E-2</v>
      </c>
      <c r="C116" s="113">
        <v>0.1</v>
      </c>
      <c r="D116" s="115">
        <f t="shared" si="19"/>
        <v>1.9803999999999999</v>
      </c>
      <c r="E116" s="115">
        <f t="shared" si="20"/>
        <v>3.188736399897607E-2</v>
      </c>
      <c r="F116" s="26">
        <f t="shared" si="21"/>
        <v>0.19803999999999999</v>
      </c>
      <c r="G116" s="26">
        <f t="shared" si="22"/>
        <v>3.1887363998976074E-3</v>
      </c>
      <c r="H116" s="26">
        <f t="shared" si="23"/>
        <v>0.39219841599999999</v>
      </c>
      <c r="I116" s="26">
        <f t="shared" si="24"/>
        <v>0.77670974304639995</v>
      </c>
      <c r="J116" s="26">
        <f t="shared" si="25"/>
        <v>1.5381959751290903</v>
      </c>
      <c r="K116" s="26">
        <f t="shared" si="26"/>
        <v>6.3149735663572213E-3</v>
      </c>
      <c r="L116" s="26">
        <f t="shared" si="27"/>
        <v>1.2506173650813841E-2</v>
      </c>
      <c r="M116" s="26">
        <f t="shared" ca="1" si="28"/>
        <v>4.1281686694797953E-2</v>
      </c>
      <c r="N116" s="26">
        <f t="shared" ca="1" si="29"/>
        <v>8.8253298913234134E-6</v>
      </c>
      <c r="O116" s="25">
        <f t="shared" ca="1" si="30"/>
        <v>27220232465.051525</v>
      </c>
      <c r="P116" s="26">
        <f t="shared" ca="1" si="31"/>
        <v>11337213332.865091</v>
      </c>
      <c r="Q116" s="26">
        <f t="shared" ca="1" si="32"/>
        <v>1157042455.9659522</v>
      </c>
      <c r="R116">
        <f t="shared" ca="1" si="33"/>
        <v>-9.3943226958218828E-3</v>
      </c>
    </row>
    <row r="117" spans="1:18">
      <c r="A117" s="113">
        <v>19823.5</v>
      </c>
      <c r="B117" s="113">
        <v>2.9384488501818851E-2</v>
      </c>
      <c r="C117" s="113">
        <v>0.1</v>
      </c>
      <c r="D117" s="115">
        <f t="shared" si="19"/>
        <v>1.9823500000000001</v>
      </c>
      <c r="E117" s="115">
        <f t="shared" si="20"/>
        <v>2.9384488501818851E-2</v>
      </c>
      <c r="F117" s="26">
        <f t="shared" si="21"/>
        <v>0.19823500000000002</v>
      </c>
      <c r="G117" s="26">
        <f t="shared" si="22"/>
        <v>2.9384488501818852E-3</v>
      </c>
      <c r="H117" s="26">
        <f t="shared" si="23"/>
        <v>0.39297115225000007</v>
      </c>
      <c r="I117" s="26">
        <f t="shared" si="24"/>
        <v>0.77900636366278764</v>
      </c>
      <c r="J117" s="26">
        <f t="shared" si="25"/>
        <v>1.544263265006927</v>
      </c>
      <c r="K117" s="26">
        <f t="shared" si="26"/>
        <v>5.8250340781580605E-3</v>
      </c>
      <c r="L117" s="26">
        <f t="shared" si="27"/>
        <v>1.1547256304836632E-2</v>
      </c>
      <c r="M117" s="26">
        <f t="shared" ca="1" si="28"/>
        <v>4.1390322894147055E-2</v>
      </c>
      <c r="N117" s="26">
        <f t="shared" ca="1" si="29"/>
        <v>1.4414005945601075E-5</v>
      </c>
      <c r="O117" s="25">
        <f t="shared" ca="1" si="30"/>
        <v>27157246941.188431</v>
      </c>
      <c r="P117" s="26">
        <f t="shared" ca="1" si="31"/>
        <v>11352868270.761106</v>
      </c>
      <c r="Q117" s="26">
        <f t="shared" ca="1" si="32"/>
        <v>1157211822.5300779</v>
      </c>
      <c r="R117">
        <f t="shared" ca="1" si="33"/>
        <v>-1.2005834392328205E-2</v>
      </c>
    </row>
    <row r="118" spans="1:18">
      <c r="A118" s="113">
        <v>20557</v>
      </c>
      <c r="B118" s="113">
        <v>5.8314786998380441E-2</v>
      </c>
      <c r="C118" s="113">
        <v>0.1</v>
      </c>
      <c r="D118" s="115">
        <f t="shared" si="19"/>
        <v>2.0556999999999999</v>
      </c>
      <c r="E118" s="115">
        <f t="shared" si="20"/>
        <v>5.8314786998380441E-2</v>
      </c>
      <c r="F118" s="26">
        <f t="shared" si="21"/>
        <v>0.20557</v>
      </c>
      <c r="G118" s="26">
        <f t="shared" si="22"/>
        <v>5.8314786998380445E-3</v>
      </c>
      <c r="H118" s="26">
        <f t="shared" si="23"/>
        <v>0.42259024899999997</v>
      </c>
      <c r="I118" s="26">
        <f t="shared" si="24"/>
        <v>0.86871877486929994</v>
      </c>
      <c r="J118" s="26">
        <f t="shared" si="25"/>
        <v>1.7858251854988199</v>
      </c>
      <c r="K118" s="26">
        <f t="shared" si="26"/>
        <v>1.1987770763257067E-2</v>
      </c>
      <c r="L118" s="26">
        <f t="shared" si="27"/>
        <v>2.4643260358027552E-2</v>
      </c>
      <c r="M118" s="26">
        <f t="shared" ca="1" si="28"/>
        <v>4.557263499664594E-2</v>
      </c>
      <c r="N118" s="26">
        <f t="shared" ca="1" si="29"/>
        <v>1.6236243763530657E-5</v>
      </c>
      <c r="O118" s="25">
        <f t="shared" ca="1" si="30"/>
        <v>24851133490.433941</v>
      </c>
      <c r="P118" s="26">
        <f t="shared" ca="1" si="31"/>
        <v>11902616467.792988</v>
      </c>
      <c r="Q118" s="26">
        <f t="shared" ca="1" si="32"/>
        <v>1160014002.0046372</v>
      </c>
      <c r="R118">
        <f t="shared" ca="1" si="33"/>
        <v>1.2742152001734501E-2</v>
      </c>
    </row>
    <row r="119" spans="1:18">
      <c r="A119" s="113">
        <v>20570</v>
      </c>
      <c r="B119" s="113">
        <v>3.6312869997345842E-2</v>
      </c>
      <c r="C119" s="113">
        <v>0.1</v>
      </c>
      <c r="D119" s="115">
        <f t="shared" si="19"/>
        <v>2.0569999999999999</v>
      </c>
      <c r="E119" s="115">
        <f t="shared" si="20"/>
        <v>3.6312869997345842E-2</v>
      </c>
      <c r="F119" s="26">
        <f t="shared" si="21"/>
        <v>0.20569999999999999</v>
      </c>
      <c r="G119" s="26">
        <f t="shared" si="22"/>
        <v>3.6312869997345842E-3</v>
      </c>
      <c r="H119" s="26">
        <f t="shared" si="23"/>
        <v>0.42312489999999997</v>
      </c>
      <c r="I119" s="26">
        <f t="shared" si="24"/>
        <v>0.8703679192999999</v>
      </c>
      <c r="J119" s="26">
        <f t="shared" si="25"/>
        <v>1.7903468100000997</v>
      </c>
      <c r="K119" s="26">
        <f t="shared" si="26"/>
        <v>7.4695573584540398E-3</v>
      </c>
      <c r="L119" s="26">
        <f t="shared" si="27"/>
        <v>1.5364879486339959E-2</v>
      </c>
      <c r="M119" s="26">
        <f t="shared" ca="1" si="28"/>
        <v>4.5648444470794747E-2</v>
      </c>
      <c r="N119" s="26">
        <f t="shared" ca="1" si="29"/>
        <v>8.7152950749310797E-6</v>
      </c>
      <c r="O119" s="25">
        <f t="shared" ca="1" si="30"/>
        <v>24811362127.967674</v>
      </c>
      <c r="P119" s="26">
        <f t="shared" ca="1" si="31"/>
        <v>11911652348.19241</v>
      </c>
      <c r="Q119" s="26">
        <f t="shared" ca="1" si="32"/>
        <v>1160000884.6365104</v>
      </c>
      <c r="R119">
        <f t="shared" ca="1" si="33"/>
        <v>-9.3355744734489043E-3</v>
      </c>
    </row>
    <row r="120" spans="1:18">
      <c r="A120" s="113">
        <v>20661</v>
      </c>
      <c r="B120" s="113">
        <v>5.1299450999067631E-2</v>
      </c>
      <c r="C120" s="113">
        <v>0.1</v>
      </c>
      <c r="D120" s="115">
        <f t="shared" si="19"/>
        <v>2.0661</v>
      </c>
      <c r="E120" s="115">
        <f t="shared" si="20"/>
        <v>5.1299450999067631E-2</v>
      </c>
      <c r="F120" s="26">
        <f t="shared" si="21"/>
        <v>0.20661000000000002</v>
      </c>
      <c r="G120" s="26">
        <f t="shared" si="22"/>
        <v>5.1299450999067638E-3</v>
      </c>
      <c r="H120" s="26">
        <f t="shared" si="23"/>
        <v>0.42687692100000002</v>
      </c>
      <c r="I120" s="26">
        <f t="shared" si="24"/>
        <v>0.8819704064781001</v>
      </c>
      <c r="J120" s="26">
        <f t="shared" si="25"/>
        <v>1.8222390568244027</v>
      </c>
      <c r="K120" s="26">
        <f t="shared" si="26"/>
        <v>1.0598979570917365E-2</v>
      </c>
      <c r="L120" s="26">
        <f t="shared" si="27"/>
        <v>2.1898551691472368E-2</v>
      </c>
      <c r="M120" s="26">
        <f t="shared" ca="1" si="28"/>
        <v>4.6180754356644954E-2</v>
      </c>
      <c r="N120" s="26">
        <f t="shared" ca="1" si="29"/>
        <v>2.6201055317149182E-6</v>
      </c>
      <c r="O120" s="25">
        <f t="shared" ca="1" si="30"/>
        <v>24534026803.766354</v>
      </c>
      <c r="P120" s="26">
        <f t="shared" ca="1" si="31"/>
        <v>11974193175.2913</v>
      </c>
      <c r="Q120" s="26">
        <f t="shared" ca="1" si="32"/>
        <v>1159847814.1748288</v>
      </c>
      <c r="R120">
        <f t="shared" ca="1" si="33"/>
        <v>5.1186966424226765E-3</v>
      </c>
    </row>
    <row r="121" spans="1:18">
      <c r="A121" s="113">
        <v>20712</v>
      </c>
      <c r="B121" s="113">
        <v>5.3830391996598337E-2</v>
      </c>
      <c r="C121" s="113">
        <v>0.1</v>
      </c>
      <c r="D121" s="115">
        <f t="shared" si="19"/>
        <v>2.0712000000000002</v>
      </c>
      <c r="E121" s="115">
        <f t="shared" si="20"/>
        <v>5.3830391996598337E-2</v>
      </c>
      <c r="F121" s="26">
        <f t="shared" si="21"/>
        <v>0.20712000000000003</v>
      </c>
      <c r="G121" s="26">
        <f t="shared" si="22"/>
        <v>5.3830391996598339E-3</v>
      </c>
      <c r="H121" s="26">
        <f t="shared" si="23"/>
        <v>0.42898694400000009</v>
      </c>
      <c r="I121" s="26">
        <f t="shared" si="24"/>
        <v>0.88851775841280023</v>
      </c>
      <c r="J121" s="26">
        <f t="shared" si="25"/>
        <v>1.8402979812245919</v>
      </c>
      <c r="K121" s="26">
        <f t="shared" si="26"/>
        <v>1.1149350790335449E-2</v>
      </c>
      <c r="L121" s="26">
        <f t="shared" si="27"/>
        <v>2.3092535356942782E-2</v>
      </c>
      <c r="M121" s="26">
        <f t="shared" ca="1" si="28"/>
        <v>4.648033955797394E-2</v>
      </c>
      <c r="N121" s="26">
        <f t="shared" ca="1" si="29"/>
        <v>5.4023270850528437E-6</v>
      </c>
      <c r="O121" s="25">
        <f t="shared" ca="1" si="30"/>
        <v>24379410202.58437</v>
      </c>
      <c r="P121" s="26">
        <f t="shared" ca="1" si="31"/>
        <v>12008697227.351936</v>
      </c>
      <c r="Q121" s="26">
        <f t="shared" ca="1" si="32"/>
        <v>1159715164.4861536</v>
      </c>
      <c r="R121">
        <f t="shared" ca="1" si="33"/>
        <v>7.3500524386243965E-3</v>
      </c>
    </row>
    <row r="122" spans="1:18">
      <c r="A122" s="113">
        <v>20790</v>
      </c>
      <c r="B122" s="113">
        <v>3.8818889996036887E-2</v>
      </c>
      <c r="C122" s="113">
        <v>0.1</v>
      </c>
      <c r="D122" s="115">
        <f t="shared" si="19"/>
        <v>2.0790000000000002</v>
      </c>
      <c r="E122" s="115">
        <f t="shared" si="20"/>
        <v>3.8818889996036887E-2</v>
      </c>
      <c r="F122" s="26">
        <f t="shared" si="21"/>
        <v>0.20790000000000003</v>
      </c>
      <c r="G122" s="26">
        <f t="shared" si="22"/>
        <v>3.8818889996036889E-3</v>
      </c>
      <c r="H122" s="26">
        <f t="shared" si="23"/>
        <v>0.43222410000000011</v>
      </c>
      <c r="I122" s="26">
        <f t="shared" si="24"/>
        <v>0.89859390390000027</v>
      </c>
      <c r="J122" s="26">
        <f t="shared" si="25"/>
        <v>1.8681767262081008</v>
      </c>
      <c r="K122" s="26">
        <f t="shared" si="26"/>
        <v>8.0704472301760706E-3</v>
      </c>
      <c r="L122" s="26">
        <f t="shared" si="27"/>
        <v>1.6778459791536051E-2</v>
      </c>
      <c r="M122" s="26">
        <f t="shared" ca="1" si="28"/>
        <v>4.6940276107975853E-2</v>
      </c>
      <c r="N122" s="26">
        <f t="shared" ca="1" si="29"/>
        <v>6.5956912379195124E-6</v>
      </c>
      <c r="O122" s="25">
        <f t="shared" ca="1" si="30"/>
        <v>24144064955.895798</v>
      </c>
      <c r="P122" s="26">
        <f t="shared" ca="1" si="31"/>
        <v>12060703773.183781</v>
      </c>
      <c r="Q122" s="26">
        <f t="shared" ca="1" si="32"/>
        <v>1159447193.1434624</v>
      </c>
      <c r="R122">
        <f t="shared" ca="1" si="33"/>
        <v>-8.1213861119389663E-3</v>
      </c>
    </row>
    <row r="123" spans="1:18">
      <c r="A123" s="113">
        <v>20804</v>
      </c>
      <c r="B123" s="113">
        <v>2.9278364003403112E-2</v>
      </c>
      <c r="C123" s="113">
        <v>0.1</v>
      </c>
      <c r="D123" s="115">
        <f t="shared" si="19"/>
        <v>2.0804</v>
      </c>
      <c r="E123" s="115">
        <f t="shared" si="20"/>
        <v>2.9278364003403112E-2</v>
      </c>
      <c r="F123" s="26">
        <f t="shared" si="21"/>
        <v>0.20804</v>
      </c>
      <c r="G123" s="26">
        <f t="shared" si="22"/>
        <v>2.9278364003403113E-3</v>
      </c>
      <c r="H123" s="26">
        <f t="shared" si="23"/>
        <v>0.43280641600000003</v>
      </c>
      <c r="I123" s="26">
        <f t="shared" si="24"/>
        <v>0.90041046784640011</v>
      </c>
      <c r="J123" s="26">
        <f t="shared" si="25"/>
        <v>1.8732139373076508</v>
      </c>
      <c r="K123" s="26">
        <f t="shared" si="26"/>
        <v>6.0910708472679837E-3</v>
      </c>
      <c r="L123" s="26">
        <f t="shared" si="27"/>
        <v>1.2671863790656313E-2</v>
      </c>
      <c r="M123" s="26">
        <f t="shared" ca="1" si="28"/>
        <v>4.7023052502768684E-2</v>
      </c>
      <c r="N123" s="26">
        <f t="shared" ca="1" si="29"/>
        <v>3.1487396993951674E-5</v>
      </c>
      <c r="O123" s="25">
        <f t="shared" ca="1" si="30"/>
        <v>24101967582.910721</v>
      </c>
      <c r="P123" s="26">
        <f t="shared" ca="1" si="31"/>
        <v>12069940001.988289</v>
      </c>
      <c r="Q123" s="26">
        <f t="shared" ca="1" si="32"/>
        <v>1159390764.8084538</v>
      </c>
      <c r="R123">
        <f t="shared" ca="1" si="33"/>
        <v>-1.7744688499365571E-2</v>
      </c>
    </row>
    <row r="124" spans="1:18">
      <c r="A124" s="113">
        <v>20804</v>
      </c>
      <c r="B124" s="113">
        <v>3.2278364000376314E-2</v>
      </c>
      <c r="C124" s="113">
        <v>0.1</v>
      </c>
      <c r="D124" s="115">
        <f t="shared" si="19"/>
        <v>2.0804</v>
      </c>
      <c r="E124" s="115">
        <f t="shared" si="20"/>
        <v>3.2278364000376314E-2</v>
      </c>
      <c r="F124" s="26">
        <f t="shared" si="21"/>
        <v>0.20804</v>
      </c>
      <c r="G124" s="26">
        <f t="shared" si="22"/>
        <v>3.2278364000376315E-3</v>
      </c>
      <c r="H124" s="26">
        <f t="shared" si="23"/>
        <v>0.43280641600000003</v>
      </c>
      <c r="I124" s="26">
        <f t="shared" si="24"/>
        <v>0.90041046784640011</v>
      </c>
      <c r="J124" s="26">
        <f t="shared" si="25"/>
        <v>1.8732139373076508</v>
      </c>
      <c r="K124" s="26">
        <f t="shared" si="26"/>
        <v>6.7151908466382883E-3</v>
      </c>
      <c r="L124" s="26">
        <f t="shared" si="27"/>
        <v>1.3970283037346294E-2</v>
      </c>
      <c r="M124" s="26">
        <f t="shared" ca="1" si="28"/>
        <v>4.7023052502768684E-2</v>
      </c>
      <c r="N124" s="26">
        <f t="shared" ca="1" si="29"/>
        <v>2.1740583903258174E-5</v>
      </c>
      <c r="O124" s="25">
        <f t="shared" ca="1" si="30"/>
        <v>24101967582.910721</v>
      </c>
      <c r="P124" s="26">
        <f t="shared" ca="1" si="31"/>
        <v>12069940001.988289</v>
      </c>
      <c r="Q124" s="26">
        <f t="shared" ca="1" si="32"/>
        <v>1159390764.8084538</v>
      </c>
      <c r="R124">
        <f t="shared" ca="1" si="33"/>
        <v>-1.474468850239237E-2</v>
      </c>
    </row>
    <row r="125" spans="1:18">
      <c r="A125" s="113">
        <v>20824.5</v>
      </c>
      <c r="B125" s="113">
        <v>5.2236879499105271E-2</v>
      </c>
      <c r="C125" s="113">
        <v>0.1</v>
      </c>
      <c r="D125" s="115">
        <f t="shared" si="19"/>
        <v>2.0824500000000001</v>
      </c>
      <c r="E125" s="115">
        <f t="shared" si="20"/>
        <v>5.2236879499105271E-2</v>
      </c>
      <c r="F125" s="26">
        <f t="shared" si="21"/>
        <v>0.20824500000000001</v>
      </c>
      <c r="G125" s="26">
        <f t="shared" si="22"/>
        <v>5.2236879499105273E-3</v>
      </c>
      <c r="H125" s="26">
        <f t="shared" si="23"/>
        <v>0.43365980025000006</v>
      </c>
      <c r="I125" s="26">
        <f t="shared" si="24"/>
        <v>0.90307485103061269</v>
      </c>
      <c r="J125" s="26">
        <f t="shared" si="25"/>
        <v>1.8806082235286996</v>
      </c>
      <c r="K125" s="26">
        <f t="shared" si="26"/>
        <v>1.0878068971291179E-2</v>
      </c>
      <c r="L125" s="26">
        <f t="shared" si="27"/>
        <v>2.2653034729265317E-2</v>
      </c>
      <c r="M125" s="26">
        <f t="shared" ca="1" si="28"/>
        <v>4.714438361980848E-2</v>
      </c>
      <c r="N125" s="26">
        <f t="shared" ca="1" si="29"/>
        <v>2.5933514280654795E-6</v>
      </c>
      <c r="O125" s="25">
        <f t="shared" ca="1" si="30"/>
        <v>24040404027.653511</v>
      </c>
      <c r="P125" s="26">
        <f t="shared" ca="1" si="31"/>
        <v>12083410327.216562</v>
      </c>
      <c r="Q125" s="26">
        <f t="shared" ca="1" si="32"/>
        <v>1159303563.8925471</v>
      </c>
      <c r="R125">
        <f t="shared" ca="1" si="33"/>
        <v>5.0924958792967906E-3</v>
      </c>
    </row>
    <row r="126" spans="1:18">
      <c r="A126" s="113">
        <v>21213</v>
      </c>
      <c r="B126" s="113">
        <v>3.398728300089715E-2</v>
      </c>
      <c r="C126" s="113">
        <v>0.1</v>
      </c>
      <c r="D126" s="115">
        <f t="shared" si="19"/>
        <v>2.1213000000000002</v>
      </c>
      <c r="E126" s="115">
        <f t="shared" si="20"/>
        <v>3.398728300089715E-2</v>
      </c>
      <c r="F126" s="26">
        <f t="shared" si="21"/>
        <v>0.21213000000000004</v>
      </c>
      <c r="G126" s="26">
        <f t="shared" si="22"/>
        <v>3.3987283000897154E-3</v>
      </c>
      <c r="H126" s="26">
        <f t="shared" si="23"/>
        <v>0.44999136900000014</v>
      </c>
      <c r="I126" s="26">
        <f t="shared" si="24"/>
        <v>0.95456669105970038</v>
      </c>
      <c r="J126" s="26">
        <f t="shared" si="25"/>
        <v>2.0249223217449428</v>
      </c>
      <c r="K126" s="26">
        <f t="shared" si="26"/>
        <v>7.2097223429803143E-3</v>
      </c>
      <c r="L126" s="26">
        <f t="shared" si="27"/>
        <v>1.5293984006164142E-2</v>
      </c>
      <c r="M126" s="26">
        <f t="shared" ca="1" si="28"/>
        <v>4.9471351034126081E-2</v>
      </c>
      <c r="N126" s="26">
        <f t="shared" ca="1" si="29"/>
        <v>2.3975636285766206E-5</v>
      </c>
      <c r="O126" s="25">
        <f t="shared" ca="1" si="30"/>
        <v>22891378765.029209</v>
      </c>
      <c r="P126" s="26">
        <f t="shared" ca="1" si="31"/>
        <v>12326370403.832804</v>
      </c>
      <c r="Q126" s="26">
        <f t="shared" ca="1" si="32"/>
        <v>1156624458.4013176</v>
      </c>
      <c r="R126">
        <f t="shared" ca="1" si="33"/>
        <v>-1.548406803322893E-2</v>
      </c>
    </row>
    <row r="127" spans="1:18">
      <c r="A127" s="113">
        <v>22627</v>
      </c>
      <c r="B127" s="113">
        <v>4.3394156993599609E-2</v>
      </c>
      <c r="C127" s="113">
        <v>0.1</v>
      </c>
      <c r="D127" s="115">
        <f t="shared" si="19"/>
        <v>2.2627000000000002</v>
      </c>
      <c r="E127" s="115">
        <f t="shared" si="20"/>
        <v>4.3394156993599609E-2</v>
      </c>
      <c r="F127" s="26">
        <f t="shared" si="21"/>
        <v>0.22627000000000003</v>
      </c>
      <c r="G127" s="26">
        <f t="shared" si="22"/>
        <v>4.3394156993599607E-3</v>
      </c>
      <c r="H127" s="26">
        <f t="shared" si="23"/>
        <v>0.51198112900000015</v>
      </c>
      <c r="I127" s="26">
        <f t="shared" si="24"/>
        <v>1.1584597005883004</v>
      </c>
      <c r="J127" s="26">
        <f t="shared" si="25"/>
        <v>2.6212467645211475</v>
      </c>
      <c r="K127" s="26">
        <f t="shared" si="26"/>
        <v>9.8187959029417838E-3</v>
      </c>
      <c r="L127" s="26">
        <f t="shared" si="27"/>
        <v>2.2216989489586374E-2</v>
      </c>
      <c r="M127" s="26">
        <f t="shared" ca="1" si="28"/>
        <v>5.8383300275471797E-2</v>
      </c>
      <c r="N127" s="26">
        <f t="shared" ca="1" si="29"/>
        <v>2.2467441632449418E-5</v>
      </c>
      <c r="O127" s="25">
        <f t="shared" ca="1" si="30"/>
        <v>18987723726.424953</v>
      </c>
      <c r="P127" s="26">
        <f t="shared" ca="1" si="31"/>
        <v>13003799699.98621</v>
      </c>
      <c r="Q127" s="26">
        <f t="shared" ca="1" si="32"/>
        <v>1130555444.9250114</v>
      </c>
      <c r="R127">
        <f t="shared" ca="1" si="33"/>
        <v>-1.4989143281872189E-2</v>
      </c>
    </row>
    <row r="128" spans="1:18">
      <c r="A128" s="113">
        <v>23595</v>
      </c>
      <c r="B128" s="113">
        <v>7.6020644999516662E-2</v>
      </c>
      <c r="C128" s="113">
        <v>0.1</v>
      </c>
      <c r="D128" s="115">
        <f t="shared" si="19"/>
        <v>2.3595000000000002</v>
      </c>
      <c r="E128" s="115">
        <f t="shared" si="20"/>
        <v>7.6020644999516662E-2</v>
      </c>
      <c r="F128" s="26">
        <f t="shared" si="21"/>
        <v>0.23595000000000002</v>
      </c>
      <c r="G128" s="26">
        <f t="shared" si="22"/>
        <v>7.6020644999516664E-3</v>
      </c>
      <c r="H128" s="26">
        <f t="shared" si="23"/>
        <v>0.55672402500000007</v>
      </c>
      <c r="I128" s="26">
        <f t="shared" si="24"/>
        <v>1.3135903369875002</v>
      </c>
      <c r="J128" s="26">
        <f t="shared" si="25"/>
        <v>3.0994164001220068</v>
      </c>
      <c r="K128" s="26">
        <f t="shared" si="26"/>
        <v>1.7937071187635958E-2</v>
      </c>
      <c r="L128" s="26">
        <f t="shared" si="27"/>
        <v>4.2322519467227045E-2</v>
      </c>
      <c r="M128" s="26">
        <f t="shared" ca="1" si="28"/>
        <v>6.4884699834655654E-2</v>
      </c>
      <c r="N128" s="26">
        <f t="shared" ca="1" si="29"/>
        <v>1.2400927471479127E-5</v>
      </c>
      <c r="O128" s="25">
        <f t="shared" ca="1" si="30"/>
        <v>16560112275.88615</v>
      </c>
      <c r="P128" s="26">
        <f t="shared" ca="1" si="31"/>
        <v>13270390336.78998</v>
      </c>
      <c r="Q128" s="26">
        <f t="shared" ca="1" si="32"/>
        <v>1098310878.230305</v>
      </c>
      <c r="R128">
        <f t="shared" ca="1" si="33"/>
        <v>1.1135945164861008E-2</v>
      </c>
    </row>
    <row r="129" spans="1:18">
      <c r="A129" s="113">
        <v>23732</v>
      </c>
      <c r="B129" s="113">
        <v>6.3231211999664083E-2</v>
      </c>
      <c r="C129" s="113">
        <v>0.1</v>
      </c>
      <c r="D129" s="115">
        <f t="shared" si="19"/>
        <v>2.3732000000000002</v>
      </c>
      <c r="E129" s="115">
        <f t="shared" si="20"/>
        <v>6.3231211999664083E-2</v>
      </c>
      <c r="F129" s="26">
        <f t="shared" si="21"/>
        <v>0.23732000000000003</v>
      </c>
      <c r="G129" s="26">
        <f t="shared" si="22"/>
        <v>6.323121199966409E-3</v>
      </c>
      <c r="H129" s="26">
        <f t="shared" si="23"/>
        <v>0.56320782400000013</v>
      </c>
      <c r="I129" s="26">
        <f t="shared" si="24"/>
        <v>1.3366048079168005</v>
      </c>
      <c r="J129" s="26">
        <f t="shared" si="25"/>
        <v>3.1720305301481511</v>
      </c>
      <c r="K129" s="26">
        <f t="shared" si="26"/>
        <v>1.5006031231760282E-2</v>
      </c>
      <c r="L129" s="26">
        <f t="shared" si="27"/>
        <v>3.5612313319213502E-2</v>
      </c>
      <c r="M129" s="26">
        <f t="shared" ca="1" si="28"/>
        <v>6.5831126225290387E-2</v>
      </c>
      <c r="N129" s="26">
        <f t="shared" ca="1" si="29"/>
        <v>6.7595539806140243E-7</v>
      </c>
      <c r="O129" s="25">
        <f t="shared" ca="1" si="30"/>
        <v>16232185863.84416</v>
      </c>
      <c r="P129" s="26">
        <f t="shared" ca="1" si="31"/>
        <v>13294745255.00498</v>
      </c>
      <c r="Q129" s="26">
        <f t="shared" ca="1" si="32"/>
        <v>1092833791.3757055</v>
      </c>
      <c r="R129">
        <f t="shared" ca="1" si="33"/>
        <v>-2.5999142256263041E-3</v>
      </c>
    </row>
    <row r="130" spans="1:18">
      <c r="A130" s="113">
        <v>23887</v>
      </c>
      <c r="B130" s="113">
        <v>5.8746816997881979E-2</v>
      </c>
      <c r="C130" s="113">
        <v>0.1</v>
      </c>
      <c r="D130" s="115">
        <f t="shared" si="19"/>
        <v>2.3887</v>
      </c>
      <c r="E130" s="115">
        <f t="shared" si="20"/>
        <v>5.8746816997881979E-2</v>
      </c>
      <c r="F130" s="26">
        <f t="shared" si="21"/>
        <v>0.23887000000000003</v>
      </c>
      <c r="G130" s="26">
        <f t="shared" si="22"/>
        <v>5.8746816997881984E-3</v>
      </c>
      <c r="H130" s="26">
        <f t="shared" si="23"/>
        <v>0.57058876900000011</v>
      </c>
      <c r="I130" s="26">
        <f t="shared" si="24"/>
        <v>1.3629653925103002</v>
      </c>
      <c r="J130" s="26">
        <f t="shared" si="25"/>
        <v>3.2557154330893541</v>
      </c>
      <c r="K130" s="26">
        <f t="shared" si="26"/>
        <v>1.4032852176284069E-2</v>
      </c>
      <c r="L130" s="26">
        <f t="shared" si="27"/>
        <v>3.3520273993489759E-2</v>
      </c>
      <c r="M130" s="26">
        <f t="shared" ca="1" si="28"/>
        <v>6.6909760692726639E-2</v>
      </c>
      <c r="N130" s="26">
        <f t="shared" ca="1" si="29"/>
        <v>6.6633649765204192E-6</v>
      </c>
      <c r="O130" s="25">
        <f t="shared" ca="1" si="30"/>
        <v>15865791252.414234</v>
      </c>
      <c r="P130" s="26">
        <f t="shared" ca="1" si="31"/>
        <v>13318259947.114664</v>
      </c>
      <c r="Q130" s="26">
        <f t="shared" ca="1" si="32"/>
        <v>1086370087.4704475</v>
      </c>
      <c r="R130">
        <f t="shared" ca="1" si="33"/>
        <v>-8.1629436948446599E-3</v>
      </c>
    </row>
    <row r="131" spans="1:18">
      <c r="A131" s="113">
        <v>23892.5</v>
      </c>
      <c r="B131" s="113">
        <v>7.8784467499644961E-2</v>
      </c>
      <c r="C131" s="113">
        <v>0.1</v>
      </c>
      <c r="D131" s="115">
        <f t="shared" si="19"/>
        <v>2.3892500000000001</v>
      </c>
      <c r="E131" s="115">
        <f t="shared" si="20"/>
        <v>7.8784467499644961E-2</v>
      </c>
      <c r="F131" s="26">
        <f t="shared" si="21"/>
        <v>0.23892500000000003</v>
      </c>
      <c r="G131" s="26">
        <f t="shared" si="22"/>
        <v>7.8784467499644958E-3</v>
      </c>
      <c r="H131" s="26">
        <f t="shared" si="23"/>
        <v>0.57085155625000006</v>
      </c>
      <c r="I131" s="26">
        <f t="shared" si="24"/>
        <v>1.3639070807703126</v>
      </c>
      <c r="J131" s="26">
        <f t="shared" si="25"/>
        <v>3.2587149927304697</v>
      </c>
      <c r="K131" s="26">
        <f t="shared" si="26"/>
        <v>1.8823578897352672E-2</v>
      </c>
      <c r="L131" s="26">
        <f t="shared" si="27"/>
        <v>4.4974235880499876E-2</v>
      </c>
      <c r="M131" s="26">
        <f t="shared" ca="1" si="28"/>
        <v>6.6948188121885743E-2</v>
      </c>
      <c r="N131" s="26">
        <f t="shared" ca="1" si="29"/>
        <v>1.4009750950836814E-5</v>
      </c>
      <c r="O131" s="25">
        <f t="shared" ca="1" si="30"/>
        <v>15852879918.520597</v>
      </c>
      <c r="P131" s="26">
        <f t="shared" ca="1" si="31"/>
        <v>13319015400.881804</v>
      </c>
      <c r="Q131" s="26">
        <f t="shared" ca="1" si="32"/>
        <v>1086135553.8894749</v>
      </c>
      <c r="R131">
        <f t="shared" ca="1" si="33"/>
        <v>1.1836279377759218E-2</v>
      </c>
    </row>
    <row r="132" spans="1:18">
      <c r="A132" s="113">
        <v>23918</v>
      </c>
      <c r="B132" s="113">
        <v>7.8049937998002861E-2</v>
      </c>
      <c r="C132" s="113">
        <v>0.1</v>
      </c>
      <c r="D132" s="115">
        <f t="shared" si="19"/>
        <v>2.3917999999999999</v>
      </c>
      <c r="E132" s="115">
        <f t="shared" si="20"/>
        <v>7.8049937998002861E-2</v>
      </c>
      <c r="F132" s="26">
        <f t="shared" si="21"/>
        <v>0.23918</v>
      </c>
      <c r="G132" s="26">
        <f t="shared" si="22"/>
        <v>7.8049937998002864E-3</v>
      </c>
      <c r="H132" s="26">
        <f t="shared" si="23"/>
        <v>0.57207072400000003</v>
      </c>
      <c r="I132" s="26">
        <f t="shared" si="24"/>
        <v>1.3682787576632001</v>
      </c>
      <c r="J132" s="26">
        <f t="shared" si="25"/>
        <v>3.2726491325788416</v>
      </c>
      <c r="K132" s="26">
        <f t="shared" si="26"/>
        <v>1.8667984170362324E-2</v>
      </c>
      <c r="L132" s="26">
        <f t="shared" si="27"/>
        <v>4.4650084538672606E-2</v>
      </c>
      <c r="M132" s="26">
        <f t="shared" ca="1" si="28"/>
        <v>6.7126488939364626E-2</v>
      </c>
      <c r="N132" s="26">
        <f t="shared" ca="1" si="29"/>
        <v>1.1932173933666454E-5</v>
      </c>
      <c r="O132" s="25">
        <f t="shared" ca="1" si="30"/>
        <v>15793098504.598995</v>
      </c>
      <c r="P132" s="26">
        <f t="shared" ca="1" si="31"/>
        <v>13322447199.023489</v>
      </c>
      <c r="Q132" s="26">
        <f t="shared" ca="1" si="32"/>
        <v>1085043553.424767</v>
      </c>
      <c r="R132">
        <f t="shared" ca="1" si="33"/>
        <v>1.0923449058638235E-2</v>
      </c>
    </row>
    <row r="133" spans="1:18">
      <c r="A133" s="113">
        <v>23926.5</v>
      </c>
      <c r="B133" s="113">
        <v>6.7471761503838934E-2</v>
      </c>
      <c r="C133" s="113">
        <v>0.1</v>
      </c>
      <c r="D133" s="115">
        <f t="shared" si="19"/>
        <v>2.3926500000000002</v>
      </c>
      <c r="E133" s="115">
        <f t="shared" si="20"/>
        <v>6.7471761503838934E-2</v>
      </c>
      <c r="F133" s="26">
        <f t="shared" si="21"/>
        <v>0.23926500000000003</v>
      </c>
      <c r="G133" s="26">
        <f t="shared" si="22"/>
        <v>6.7471761503838934E-3</v>
      </c>
      <c r="H133" s="26">
        <f t="shared" si="23"/>
        <v>0.5724774022500001</v>
      </c>
      <c r="I133" s="26">
        <f t="shared" si="24"/>
        <v>1.3697380564934629</v>
      </c>
      <c r="J133" s="26">
        <f t="shared" si="25"/>
        <v>3.2773037608690845</v>
      </c>
      <c r="K133" s="26">
        <f t="shared" si="26"/>
        <v>1.6143631016216024E-2</v>
      </c>
      <c r="L133" s="26">
        <f t="shared" si="27"/>
        <v>3.8626058750949273E-2</v>
      </c>
      <c r="M133" s="26">
        <f t="shared" ca="1" si="28"/>
        <v>6.7185972734414096E-2</v>
      </c>
      <c r="N133" s="26">
        <f t="shared" ca="1" si="29"/>
        <v>8.1675220729363483E-9</v>
      </c>
      <c r="O133" s="25">
        <f t="shared" ca="1" si="30"/>
        <v>15773200683.837608</v>
      </c>
      <c r="P133" s="26">
        <f t="shared" ca="1" si="31"/>
        <v>13323565257.228073</v>
      </c>
      <c r="Q133" s="26">
        <f t="shared" ca="1" si="32"/>
        <v>1084677866.5622506</v>
      </c>
      <c r="R133">
        <f t="shared" ca="1" si="33"/>
        <v>2.8578876942483844E-4</v>
      </c>
    </row>
    <row r="134" spans="1:18">
      <c r="A134" s="113">
        <v>23932</v>
      </c>
      <c r="B134" s="113">
        <v>6.5509411993843969E-2</v>
      </c>
      <c r="C134" s="113">
        <v>0.1</v>
      </c>
      <c r="D134" s="115">
        <f t="shared" si="19"/>
        <v>2.3932000000000002</v>
      </c>
      <c r="E134" s="115">
        <f t="shared" si="20"/>
        <v>6.5509411993843969E-2</v>
      </c>
      <c r="F134" s="26">
        <f t="shared" si="21"/>
        <v>0.23932000000000003</v>
      </c>
      <c r="G134" s="26">
        <f t="shared" si="22"/>
        <v>6.5509411993843972E-3</v>
      </c>
      <c r="H134" s="26">
        <f t="shared" si="23"/>
        <v>0.57274062400000014</v>
      </c>
      <c r="I134" s="26">
        <f t="shared" si="24"/>
        <v>1.3706828613568005</v>
      </c>
      <c r="J134" s="26">
        <f t="shared" si="25"/>
        <v>3.2803182237990951</v>
      </c>
      <c r="K134" s="26">
        <f t="shared" si="26"/>
        <v>1.5677712478366742E-2</v>
      </c>
      <c r="L134" s="26">
        <f t="shared" si="27"/>
        <v>3.7519901503227288E-2</v>
      </c>
      <c r="M134" s="26">
        <f t="shared" ca="1" si="28"/>
        <v>6.7224475621073004E-2</v>
      </c>
      <c r="N134" s="26">
        <f t="shared" ca="1" si="29"/>
        <v>2.9414432454440155E-7</v>
      </c>
      <c r="O134" s="25">
        <f t="shared" ca="1" si="30"/>
        <v>15760333431.209503</v>
      </c>
      <c r="P134" s="26">
        <f t="shared" ca="1" si="31"/>
        <v>13324281811.39563</v>
      </c>
      <c r="Q134" s="26">
        <f t="shared" ca="1" si="32"/>
        <v>1084440796.6285357</v>
      </c>
      <c r="R134">
        <f t="shared" ca="1" si="33"/>
        <v>-1.7150636272290354E-3</v>
      </c>
    </row>
    <row r="135" spans="1:18">
      <c r="A135" s="113">
        <v>23997</v>
      </c>
      <c r="B135" s="113">
        <v>7.0499827001185622E-2</v>
      </c>
      <c r="C135" s="113">
        <v>0.1</v>
      </c>
      <c r="D135" s="115">
        <f t="shared" si="19"/>
        <v>2.3997000000000002</v>
      </c>
      <c r="E135" s="115">
        <f t="shared" si="20"/>
        <v>7.0499827001185622E-2</v>
      </c>
      <c r="F135" s="26">
        <f t="shared" si="21"/>
        <v>0.23997000000000002</v>
      </c>
      <c r="G135" s="26">
        <f t="shared" si="22"/>
        <v>7.0499827001185627E-3</v>
      </c>
      <c r="H135" s="26">
        <f t="shared" si="23"/>
        <v>0.57585600900000011</v>
      </c>
      <c r="I135" s="26">
        <f t="shared" si="24"/>
        <v>1.3818816647973005</v>
      </c>
      <c r="J135" s="26">
        <f t="shared" si="25"/>
        <v>3.3161014310140819</v>
      </c>
      <c r="K135" s="26">
        <f t="shared" si="26"/>
        <v>1.6917843485474517E-2</v>
      </c>
      <c r="L135" s="26">
        <f t="shared" si="27"/>
        <v>4.0597749012093197E-2</v>
      </c>
      <c r="M135" s="26">
        <f t="shared" ca="1" si="28"/>
        <v>6.7680305556599957E-2</v>
      </c>
      <c r="N135" s="26">
        <f t="shared" ca="1" si="29"/>
        <v>7.9497011764784376E-7</v>
      </c>
      <c r="O135" s="25">
        <f t="shared" ca="1" si="30"/>
        <v>15608730177.324411</v>
      </c>
      <c r="P135" s="26">
        <f t="shared" ca="1" si="31"/>
        <v>13332339665.40815</v>
      </c>
      <c r="Q135" s="26">
        <f t="shared" ca="1" si="32"/>
        <v>1081612383.5735903</v>
      </c>
      <c r="R135">
        <f t="shared" ca="1" si="33"/>
        <v>2.8195214445856653E-3</v>
      </c>
    </row>
    <row r="136" spans="1:18">
      <c r="A136" s="113">
        <v>24000.5</v>
      </c>
      <c r="B136" s="113">
        <v>5.5614695505937561E-2</v>
      </c>
      <c r="C136" s="113">
        <v>0.1</v>
      </c>
      <c r="D136" s="115">
        <f t="shared" si="19"/>
        <v>2.4000499999999998</v>
      </c>
      <c r="E136" s="115">
        <f t="shared" si="20"/>
        <v>5.5614695505937561E-2</v>
      </c>
      <c r="F136" s="26">
        <f t="shared" si="21"/>
        <v>0.240005</v>
      </c>
      <c r="G136" s="26">
        <f t="shared" si="22"/>
        <v>5.5614695505937567E-3</v>
      </c>
      <c r="H136" s="26">
        <f t="shared" si="23"/>
        <v>0.57602400024999989</v>
      </c>
      <c r="I136" s="26">
        <f t="shared" si="24"/>
        <v>1.382486401800012</v>
      </c>
      <c r="J136" s="26">
        <f t="shared" si="25"/>
        <v>3.3180364886401188</v>
      </c>
      <c r="K136" s="26">
        <f t="shared" si="26"/>
        <v>1.3347804994902545E-2</v>
      </c>
      <c r="L136" s="26">
        <f t="shared" si="27"/>
        <v>3.2035399378015854E-2</v>
      </c>
      <c r="M136" s="26">
        <f t="shared" ca="1" si="28"/>
        <v>6.770489188165138E-2</v>
      </c>
      <c r="N136" s="26">
        <f t="shared" ca="1" si="29"/>
        <v>1.4617284840332357E-5</v>
      </c>
      <c r="O136" s="25">
        <f t="shared" ca="1" si="30"/>
        <v>15600591196.311401</v>
      </c>
      <c r="P136" s="26">
        <f t="shared" ca="1" si="31"/>
        <v>13332752064.944365</v>
      </c>
      <c r="Q136" s="26">
        <f t="shared" ca="1" si="32"/>
        <v>1081458690.9095173</v>
      </c>
      <c r="R136">
        <f t="shared" ca="1" si="33"/>
        <v>-1.2090196375713819E-2</v>
      </c>
    </row>
    <row r="137" spans="1:18">
      <c r="A137" s="113">
        <v>24071.5</v>
      </c>
      <c r="B137" s="113">
        <v>7.2373456496279687E-2</v>
      </c>
      <c r="C137" s="113">
        <v>0.1</v>
      </c>
      <c r="D137" s="115">
        <f t="shared" si="19"/>
        <v>2.4071500000000001</v>
      </c>
      <c r="E137" s="115">
        <f t="shared" si="20"/>
        <v>7.2373456496279687E-2</v>
      </c>
      <c r="F137" s="26">
        <f t="shared" si="21"/>
        <v>0.24071500000000001</v>
      </c>
      <c r="G137" s="26">
        <f t="shared" si="22"/>
        <v>7.2373456496279687E-3</v>
      </c>
      <c r="H137" s="26">
        <f t="shared" si="23"/>
        <v>0.57943711225000005</v>
      </c>
      <c r="I137" s="26">
        <f t="shared" si="24"/>
        <v>1.3947920447525877</v>
      </c>
      <c r="J137" s="26">
        <f t="shared" si="25"/>
        <v>3.3574736705261916</v>
      </c>
      <c r="K137" s="26">
        <f t="shared" si="26"/>
        <v>1.7421376580501965E-2</v>
      </c>
      <c r="L137" s="26">
        <f t="shared" si="27"/>
        <v>4.1935866635755305E-2</v>
      </c>
      <c r="M137" s="26">
        <f t="shared" ca="1" si="28"/>
        <v>6.8204561648696149E-2</v>
      </c>
      <c r="N137" s="26">
        <f t="shared" ca="1" si="29"/>
        <v>1.7379684250208568E-6</v>
      </c>
      <c r="O137" s="25">
        <f t="shared" ca="1" si="30"/>
        <v>15436020837.285156</v>
      </c>
      <c r="P137" s="26">
        <f t="shared" ca="1" si="31"/>
        <v>13340643579.406399</v>
      </c>
      <c r="Q137" s="26">
        <f t="shared" ca="1" si="32"/>
        <v>1078310274.9202151</v>
      </c>
      <c r="R137">
        <f t="shared" ca="1" si="33"/>
        <v>4.1688948475835375E-3</v>
      </c>
    </row>
    <row r="138" spans="1:18">
      <c r="A138" s="113">
        <v>24076</v>
      </c>
      <c r="B138" s="113">
        <v>7.2949715999129694E-2</v>
      </c>
      <c r="C138" s="113">
        <v>0.1</v>
      </c>
      <c r="D138" s="115">
        <f t="shared" si="19"/>
        <v>2.4076</v>
      </c>
      <c r="E138" s="115">
        <f t="shared" si="20"/>
        <v>7.2949715999129694E-2</v>
      </c>
      <c r="F138" s="26">
        <f t="shared" si="21"/>
        <v>0.24076</v>
      </c>
      <c r="G138" s="26">
        <f t="shared" si="22"/>
        <v>7.2949715999129699E-3</v>
      </c>
      <c r="H138" s="26">
        <f t="shared" si="23"/>
        <v>0.57965377600000001</v>
      </c>
      <c r="I138" s="26">
        <f t="shared" si="24"/>
        <v>1.3955744310975999</v>
      </c>
      <c r="J138" s="26">
        <f t="shared" si="25"/>
        <v>3.3599850003105813</v>
      </c>
      <c r="K138" s="26">
        <f t="shared" si="26"/>
        <v>1.7563373623950464E-2</v>
      </c>
      <c r="L138" s="26">
        <f t="shared" si="27"/>
        <v>4.2285578337023136E-2</v>
      </c>
      <c r="M138" s="26">
        <f t="shared" ca="1" si="28"/>
        <v>6.8236289862012078E-2</v>
      </c>
      <c r="N138" s="26">
        <f t="shared" ca="1" si="29"/>
        <v>2.2216385950063489E-6</v>
      </c>
      <c r="O138" s="25">
        <f t="shared" ca="1" si="30"/>
        <v>15425624635.855537</v>
      </c>
      <c r="P138" s="26">
        <f t="shared" ca="1" si="31"/>
        <v>13341113270.687086</v>
      </c>
      <c r="Q138" s="26">
        <f t="shared" ca="1" si="32"/>
        <v>1078108762.1554112</v>
      </c>
      <c r="R138">
        <f t="shared" ca="1" si="33"/>
        <v>4.7134261371176156E-3</v>
      </c>
    </row>
    <row r="139" spans="1:18">
      <c r="A139" s="113">
        <v>24084.5</v>
      </c>
      <c r="B139" s="113">
        <v>7.0371539499319624E-2</v>
      </c>
      <c r="C139" s="113">
        <v>0.1</v>
      </c>
      <c r="D139" s="115">
        <f t="shared" si="19"/>
        <v>2.4084500000000002</v>
      </c>
      <c r="E139" s="115">
        <f t="shared" si="20"/>
        <v>7.0371539499319624E-2</v>
      </c>
      <c r="F139" s="26">
        <f t="shared" si="21"/>
        <v>0.24084500000000003</v>
      </c>
      <c r="G139" s="26">
        <f t="shared" si="22"/>
        <v>7.0371539499319629E-3</v>
      </c>
      <c r="H139" s="26">
        <f t="shared" si="23"/>
        <v>0.58006314025000016</v>
      </c>
      <c r="I139" s="26">
        <f t="shared" si="24"/>
        <v>1.3970530701351129</v>
      </c>
      <c r="J139" s="26">
        <f t="shared" si="25"/>
        <v>3.3647324667669132</v>
      </c>
      <c r="K139" s="26">
        <f t="shared" si="26"/>
        <v>1.6948633430713636E-2</v>
      </c>
      <c r="L139" s="26">
        <f t="shared" si="27"/>
        <v>4.0819936186202263E-2</v>
      </c>
      <c r="M139" s="26">
        <f t="shared" ca="1" si="28"/>
        <v>6.82962401216059E-2</v>
      </c>
      <c r="N139" s="26">
        <f t="shared" ca="1" si="29"/>
        <v>4.3068675071389707E-7</v>
      </c>
      <c r="O139" s="25">
        <f t="shared" ca="1" si="30"/>
        <v>15405998516.796078</v>
      </c>
      <c r="P139" s="26">
        <f t="shared" ca="1" si="31"/>
        <v>13341990550.270245</v>
      </c>
      <c r="Q139" s="26">
        <f t="shared" ca="1" si="32"/>
        <v>1077727488.9469771</v>
      </c>
      <c r="R139">
        <f t="shared" ca="1" si="33"/>
        <v>2.0752993777137241E-3</v>
      </c>
    </row>
    <row r="140" spans="1:18">
      <c r="A140" s="113">
        <v>24723</v>
      </c>
      <c r="B140" s="113">
        <v>7.7469693002058193E-2</v>
      </c>
      <c r="C140" s="113">
        <v>0.1</v>
      </c>
      <c r="D140" s="115">
        <f t="shared" si="19"/>
        <v>2.4723000000000002</v>
      </c>
      <c r="E140" s="115">
        <f t="shared" si="20"/>
        <v>7.7469693002058193E-2</v>
      </c>
      <c r="F140" s="26">
        <f t="shared" si="21"/>
        <v>0.24723000000000003</v>
      </c>
      <c r="G140" s="26">
        <f t="shared" si="22"/>
        <v>7.7469693002058197E-3</v>
      </c>
      <c r="H140" s="26">
        <f t="shared" si="23"/>
        <v>0.61122672900000008</v>
      </c>
      <c r="I140" s="26">
        <f t="shared" si="24"/>
        <v>1.5111358421067003</v>
      </c>
      <c r="J140" s="26">
        <f t="shared" si="25"/>
        <v>3.7359811424403953</v>
      </c>
      <c r="K140" s="26">
        <f t="shared" si="26"/>
        <v>1.9152832200898848E-2</v>
      </c>
      <c r="L140" s="26">
        <f t="shared" si="27"/>
        <v>4.7351547050282224E-2</v>
      </c>
      <c r="M140" s="26">
        <f t="shared" ca="1" si="28"/>
        <v>7.2871305278680618E-2</v>
      </c>
      <c r="N140" s="26">
        <f t="shared" ca="1" si="29"/>
        <v>2.1145169654509602E-6</v>
      </c>
      <c r="O140" s="25">
        <f t="shared" ca="1" si="30"/>
        <v>13973126106.93688</v>
      </c>
      <c r="P140" s="26">
        <f t="shared" ca="1" si="31"/>
        <v>13370754050.922415</v>
      </c>
      <c r="Q140" s="26">
        <f t="shared" ca="1" si="32"/>
        <v>1046738480.7494501</v>
      </c>
      <c r="R140">
        <f t="shared" ca="1" si="33"/>
        <v>4.5983877233775755E-3</v>
      </c>
    </row>
    <row r="141" spans="1:18">
      <c r="A141" s="113">
        <v>24812</v>
      </c>
      <c r="B141" s="113">
        <v>6.9533491994661745E-2</v>
      </c>
      <c r="C141" s="113">
        <v>0.1</v>
      </c>
      <c r="D141" s="115">
        <f t="shared" si="19"/>
        <v>2.4811999999999999</v>
      </c>
      <c r="E141" s="115">
        <f t="shared" si="20"/>
        <v>6.9533491994661745E-2</v>
      </c>
      <c r="F141" s="26">
        <f t="shared" si="21"/>
        <v>0.24812000000000001</v>
      </c>
      <c r="G141" s="26">
        <f t="shared" si="22"/>
        <v>6.9533491994661746E-3</v>
      </c>
      <c r="H141" s="26">
        <f t="shared" si="23"/>
        <v>0.61563534399999997</v>
      </c>
      <c r="I141" s="26">
        <f t="shared" si="24"/>
        <v>1.5275144155327998</v>
      </c>
      <c r="J141" s="26">
        <f t="shared" si="25"/>
        <v>3.7900687678199825</v>
      </c>
      <c r="K141" s="26">
        <f t="shared" si="26"/>
        <v>1.7252650033715473E-2</v>
      </c>
      <c r="L141" s="26">
        <f t="shared" si="27"/>
        <v>4.2807275263654826E-2</v>
      </c>
      <c r="M141" s="26">
        <f t="shared" ca="1" si="28"/>
        <v>7.3520264303908761E-2</v>
      </c>
      <c r="N141" s="26">
        <f t="shared" ca="1" si="29"/>
        <v>1.589435344577879E-6</v>
      </c>
      <c r="O141" s="25">
        <f t="shared" ca="1" si="30"/>
        <v>13779835862.054134</v>
      </c>
      <c r="P141" s="26">
        <f t="shared" ca="1" si="31"/>
        <v>13368936371.180109</v>
      </c>
      <c r="Q141" s="26">
        <f t="shared" ca="1" si="32"/>
        <v>1042057614.8951648</v>
      </c>
      <c r="R141">
        <f t="shared" ca="1" si="33"/>
        <v>-3.9867723092470164E-3</v>
      </c>
    </row>
    <row r="142" spans="1:18">
      <c r="A142" s="113">
        <v>24815.5</v>
      </c>
      <c r="B142" s="113">
        <v>7.6648360496619716E-2</v>
      </c>
      <c r="C142" s="113">
        <v>0.1</v>
      </c>
      <c r="D142" s="115">
        <f t="shared" si="19"/>
        <v>2.4815499999999999</v>
      </c>
      <c r="E142" s="115">
        <f t="shared" si="20"/>
        <v>7.6648360496619716E-2</v>
      </c>
      <c r="F142" s="26">
        <f t="shared" si="21"/>
        <v>0.24815500000000001</v>
      </c>
      <c r="G142" s="26">
        <f t="shared" si="22"/>
        <v>7.664836049661972E-3</v>
      </c>
      <c r="H142" s="26">
        <f t="shared" si="23"/>
        <v>0.61580904025000005</v>
      </c>
      <c r="I142" s="26">
        <f t="shared" si="24"/>
        <v>1.5281609238323877</v>
      </c>
      <c r="J142" s="26">
        <f t="shared" si="25"/>
        <v>3.7922077405362615</v>
      </c>
      <c r="K142" s="26">
        <f t="shared" si="26"/>
        <v>1.9020673899038665E-2</v>
      </c>
      <c r="L142" s="26">
        <f t="shared" si="27"/>
        <v>4.7200753314159398E-2</v>
      </c>
      <c r="M142" s="26">
        <f t="shared" ca="1" si="28"/>
        <v>7.3545841388537897E-2</v>
      </c>
      <c r="N142" s="26">
        <f t="shared" ca="1" si="29"/>
        <v>9.625624816012808E-7</v>
      </c>
      <c r="O142" s="25">
        <f t="shared" ca="1" si="30"/>
        <v>13772266490.714024</v>
      </c>
      <c r="P142" s="26">
        <f t="shared" ca="1" si="31"/>
        <v>13368835746.761078</v>
      </c>
      <c r="Q142" s="26">
        <f t="shared" ca="1" si="32"/>
        <v>1041871764.4052967</v>
      </c>
      <c r="R142">
        <f t="shared" ca="1" si="33"/>
        <v>3.1025191080818193E-3</v>
      </c>
    </row>
    <row r="143" spans="1:18">
      <c r="A143" s="113">
        <v>24817.5</v>
      </c>
      <c r="B143" s="113">
        <v>8.557114249560982E-2</v>
      </c>
      <c r="C143" s="113">
        <v>0.1</v>
      </c>
      <c r="D143" s="115">
        <f t="shared" si="19"/>
        <v>2.4817499999999999</v>
      </c>
      <c r="E143" s="115">
        <f t="shared" si="20"/>
        <v>8.557114249560982E-2</v>
      </c>
      <c r="F143" s="26">
        <f t="shared" si="21"/>
        <v>0.24817500000000001</v>
      </c>
      <c r="G143" s="26">
        <f t="shared" si="22"/>
        <v>8.5571142495609823E-3</v>
      </c>
      <c r="H143" s="26">
        <f t="shared" si="23"/>
        <v>0.61590830625000004</v>
      </c>
      <c r="I143" s="26">
        <f t="shared" si="24"/>
        <v>1.5285304390359375</v>
      </c>
      <c r="J143" s="26">
        <f t="shared" si="25"/>
        <v>3.7934304170774378</v>
      </c>
      <c r="K143" s="26">
        <f t="shared" si="26"/>
        <v>2.1236618288847969E-2</v>
      </c>
      <c r="L143" s="26">
        <f t="shared" si="27"/>
        <v>5.2703977438348447E-2</v>
      </c>
      <c r="M143" s="26">
        <f t="shared" ca="1" si="28"/>
        <v>7.3560458775785292E-2</v>
      </c>
      <c r="N143" s="26">
        <f t="shared" ca="1" si="29"/>
        <v>1.4425652341765795E-5</v>
      </c>
      <c r="O143" s="25">
        <f t="shared" ca="1" si="30"/>
        <v>13767942219.443136</v>
      </c>
      <c r="P143" s="26">
        <f t="shared" ca="1" si="31"/>
        <v>13368777257.005619</v>
      </c>
      <c r="Q143" s="26">
        <f t="shared" ca="1" si="32"/>
        <v>1041765504.0972223</v>
      </c>
      <c r="R143">
        <f t="shared" ca="1" si="33"/>
        <v>1.2010683719824528E-2</v>
      </c>
    </row>
    <row r="144" spans="1:18">
      <c r="A144" s="113">
        <v>24865.5</v>
      </c>
      <c r="B144" s="113">
        <v>7.2717910501523875E-2</v>
      </c>
      <c r="C144" s="113">
        <v>0.1</v>
      </c>
      <c r="D144" s="115">
        <f t="shared" si="19"/>
        <v>2.4865499999999998</v>
      </c>
      <c r="E144" s="115">
        <f t="shared" si="20"/>
        <v>7.2717910501523875E-2</v>
      </c>
      <c r="F144" s="26">
        <f t="shared" si="21"/>
        <v>0.24865499999999999</v>
      </c>
      <c r="G144" s="26">
        <f t="shared" si="22"/>
        <v>7.271791050152388E-3</v>
      </c>
      <c r="H144" s="26">
        <f t="shared" si="23"/>
        <v>0.6182930902499999</v>
      </c>
      <c r="I144" s="26">
        <f t="shared" si="24"/>
        <v>1.5374166835611371</v>
      </c>
      <c r="J144" s="26">
        <f t="shared" si="25"/>
        <v>3.8228634545089455</v>
      </c>
      <c r="K144" s="26">
        <f t="shared" si="26"/>
        <v>1.8081672035756419E-2</v>
      </c>
      <c r="L144" s="26">
        <f t="shared" si="27"/>
        <v>4.4960981600510118E-2</v>
      </c>
      <c r="M144" s="26">
        <f t="shared" ca="1" si="28"/>
        <v>7.3911692866039325E-2</v>
      </c>
      <c r="N144" s="26">
        <f t="shared" ca="1" si="29"/>
        <v>1.4251163338280986E-7</v>
      </c>
      <c r="O144" s="25">
        <f t="shared" ca="1" si="30"/>
        <v>13664396032.608124</v>
      </c>
      <c r="P144" s="26">
        <f t="shared" ca="1" si="31"/>
        <v>13367157497.307568</v>
      </c>
      <c r="Q144" s="26">
        <f t="shared" ca="1" si="32"/>
        <v>1039202179.7863584</v>
      </c>
      <c r="R144">
        <f t="shared" ca="1" si="33"/>
        <v>-1.1937823645154499E-3</v>
      </c>
    </row>
    <row r="145" spans="1:18">
      <c r="A145" s="113">
        <v>24902.5</v>
      </c>
      <c r="B145" s="113">
        <v>7.3789377500361297E-2</v>
      </c>
      <c r="C145" s="113">
        <v>0.1</v>
      </c>
      <c r="D145" s="115">
        <f t="shared" si="19"/>
        <v>2.4902500000000001</v>
      </c>
      <c r="E145" s="115">
        <f t="shared" si="20"/>
        <v>7.3789377500361297E-2</v>
      </c>
      <c r="F145" s="26">
        <f t="shared" si="21"/>
        <v>0.24902500000000002</v>
      </c>
      <c r="G145" s="26">
        <f t="shared" si="22"/>
        <v>7.3789377500361299E-3</v>
      </c>
      <c r="H145" s="26">
        <f t="shared" si="23"/>
        <v>0.62013450625000011</v>
      </c>
      <c r="I145" s="26">
        <f t="shared" si="24"/>
        <v>1.5442899541890629</v>
      </c>
      <c r="J145" s="26">
        <f t="shared" si="25"/>
        <v>3.8456680584193141</v>
      </c>
      <c r="K145" s="26">
        <f t="shared" si="26"/>
        <v>1.8375399732027474E-2</v>
      </c>
      <c r="L145" s="26">
        <f t="shared" si="27"/>
        <v>4.5759339182681422E-2</v>
      </c>
      <c r="M145" s="26">
        <f t="shared" ca="1" si="28"/>
        <v>7.4182981987450117E-2</v>
      </c>
      <c r="N145" s="26">
        <f t="shared" ca="1" si="29"/>
        <v>1.5492449225645264E-8</v>
      </c>
      <c r="O145" s="25">
        <f t="shared" ca="1" si="30"/>
        <v>13584888569.681309</v>
      </c>
      <c r="P145" s="26">
        <f t="shared" ca="1" si="31"/>
        <v>13365625907.78429</v>
      </c>
      <c r="Q145" s="26">
        <f t="shared" ca="1" si="32"/>
        <v>1037209190.881194</v>
      </c>
      <c r="R145">
        <f t="shared" ca="1" si="33"/>
        <v>-3.9360448708881945E-4</v>
      </c>
    </row>
    <row r="146" spans="1:18">
      <c r="A146" s="113">
        <v>25026.5</v>
      </c>
      <c r="B146" s="113">
        <v>7.5001861499913502E-2</v>
      </c>
      <c r="C146" s="113">
        <v>0.1</v>
      </c>
      <c r="D146" s="115">
        <f t="shared" si="19"/>
        <v>2.50265</v>
      </c>
      <c r="E146" s="115">
        <f t="shared" si="20"/>
        <v>7.5001861499913502E-2</v>
      </c>
      <c r="F146" s="26">
        <f t="shared" si="21"/>
        <v>0.25026500000000002</v>
      </c>
      <c r="G146" s="26">
        <f t="shared" si="22"/>
        <v>7.5001861499913508E-3</v>
      </c>
      <c r="H146" s="26">
        <f t="shared" si="23"/>
        <v>0.62632570225000006</v>
      </c>
      <c r="I146" s="26">
        <f t="shared" si="24"/>
        <v>1.5674740187359626</v>
      </c>
      <c r="J146" s="26">
        <f t="shared" si="25"/>
        <v>3.9228388529895568</v>
      </c>
      <c r="K146" s="26">
        <f t="shared" si="26"/>
        <v>1.8770340868275854E-2</v>
      </c>
      <c r="L146" s="26">
        <f t="shared" si="27"/>
        <v>4.6975593573990566E-2</v>
      </c>
      <c r="M146" s="26">
        <f t="shared" ca="1" si="28"/>
        <v>7.5095634201790967E-2</v>
      </c>
      <c r="N146" s="26">
        <f t="shared" ca="1" si="29"/>
        <v>8.7933196173998874E-10</v>
      </c>
      <c r="O146" s="25">
        <f t="shared" ca="1" si="30"/>
        <v>13320390619.372686</v>
      </c>
      <c r="P146" s="26">
        <f t="shared" ca="1" si="31"/>
        <v>13358697043.045717</v>
      </c>
      <c r="Q146" s="26">
        <f t="shared" ca="1" si="32"/>
        <v>1030422146.0593679</v>
      </c>
      <c r="R146">
        <f t="shared" ca="1" si="33"/>
        <v>-9.3772701877464781E-5</v>
      </c>
    </row>
    <row r="147" spans="1:18">
      <c r="A147" s="113">
        <v>25032</v>
      </c>
      <c r="B147" s="113">
        <v>8.103951199882431E-2</v>
      </c>
      <c r="C147" s="113">
        <v>0.1</v>
      </c>
      <c r="D147" s="115">
        <f t="shared" si="19"/>
        <v>2.5032000000000001</v>
      </c>
      <c r="E147" s="115">
        <f t="shared" si="20"/>
        <v>8.103951199882431E-2</v>
      </c>
      <c r="F147" s="26">
        <f t="shared" si="21"/>
        <v>0.25032000000000004</v>
      </c>
      <c r="G147" s="26">
        <f t="shared" si="22"/>
        <v>8.1039511998824316E-3</v>
      </c>
      <c r="H147" s="26">
        <f t="shared" si="23"/>
        <v>0.62660102400000017</v>
      </c>
      <c r="I147" s="26">
        <f t="shared" si="24"/>
        <v>1.5685076832768006</v>
      </c>
      <c r="J147" s="26">
        <f t="shared" si="25"/>
        <v>3.9262884327784873</v>
      </c>
      <c r="K147" s="26">
        <f t="shared" si="26"/>
        <v>2.0285810643545704E-2</v>
      </c>
      <c r="L147" s="26">
        <f t="shared" si="27"/>
        <v>5.077944120292361E-2</v>
      </c>
      <c r="M147" s="26">
        <f t="shared" ca="1" si="28"/>
        <v>7.5136238436546307E-2</v>
      </c>
      <c r="N147" s="26">
        <f t="shared" ca="1" si="29"/>
        <v>3.4848638751090417E-6</v>
      </c>
      <c r="O147" s="25">
        <f t="shared" ca="1" si="30"/>
        <v>13308728636.886988</v>
      </c>
      <c r="P147" s="26">
        <f t="shared" ca="1" si="31"/>
        <v>13358325661.798603</v>
      </c>
      <c r="Q147" s="26">
        <f t="shared" ca="1" si="32"/>
        <v>1030117279.595852</v>
      </c>
      <c r="R147">
        <f t="shared" ca="1" si="33"/>
        <v>5.9032735622780025E-3</v>
      </c>
    </row>
    <row r="148" spans="1:18">
      <c r="A148" s="113">
        <v>25119.5</v>
      </c>
      <c r="B148" s="113">
        <v>8.2911224497365765E-2</v>
      </c>
      <c r="C148" s="113">
        <v>0.1</v>
      </c>
      <c r="D148" s="115">
        <f t="shared" si="19"/>
        <v>2.5119500000000001</v>
      </c>
      <c r="E148" s="115">
        <f t="shared" si="20"/>
        <v>8.2911224497365765E-2</v>
      </c>
      <c r="F148" s="26">
        <f t="shared" si="21"/>
        <v>0.251195</v>
      </c>
      <c r="G148" s="26">
        <f t="shared" si="22"/>
        <v>8.2911224497365776E-3</v>
      </c>
      <c r="H148" s="26">
        <f t="shared" si="23"/>
        <v>0.63098928025000001</v>
      </c>
      <c r="I148" s="26">
        <f t="shared" si="24"/>
        <v>1.5850135225239876</v>
      </c>
      <c r="J148" s="26">
        <f t="shared" si="25"/>
        <v>3.9814747179041308</v>
      </c>
      <c r="K148" s="26">
        <f t="shared" si="26"/>
        <v>2.0826885037615796E-2</v>
      </c>
      <c r="L148" s="26">
        <f t="shared" si="27"/>
        <v>5.2316093870239E-2</v>
      </c>
      <c r="M148" s="26">
        <f t="shared" ca="1" si="28"/>
        <v>7.5783628098574196E-2</v>
      </c>
      <c r="N148" s="26">
        <f t="shared" ca="1" si="29"/>
        <v>5.0802630424066553E-6</v>
      </c>
      <c r="O148" s="25">
        <f t="shared" ca="1" si="30"/>
        <v>13123992467.392117</v>
      </c>
      <c r="P148" s="26">
        <f t="shared" ca="1" si="31"/>
        <v>13351685911.084751</v>
      </c>
      <c r="Q148" s="26">
        <f t="shared" ca="1" si="32"/>
        <v>1025223683.230996</v>
      </c>
      <c r="R148">
        <f t="shared" ca="1" si="33"/>
        <v>7.1275963987915691E-3</v>
      </c>
    </row>
    <row r="149" spans="1:18">
      <c r="A149" s="113">
        <v>25128</v>
      </c>
      <c r="B149" s="113">
        <v>8.3333048001804855E-2</v>
      </c>
      <c r="C149" s="113">
        <v>0.1</v>
      </c>
      <c r="D149" s="115">
        <f t="shared" ref="D149:D212" si="34">A149/A$18</f>
        <v>2.5127999999999999</v>
      </c>
      <c r="E149" s="115">
        <f t="shared" ref="E149:E212" si="35">B149/B$18</f>
        <v>8.3333048001804855E-2</v>
      </c>
      <c r="F149" s="26">
        <f t="shared" ref="F149:F212" si="36">$C149*D149</f>
        <v>0.25128</v>
      </c>
      <c r="G149" s="26">
        <f t="shared" ref="G149:G212" si="37">$C149*E149</f>
        <v>8.3333048001804858E-3</v>
      </c>
      <c r="H149" s="26">
        <f t="shared" ref="H149:H212" si="38">C149*D149*D149</f>
        <v>0.631416384</v>
      </c>
      <c r="I149" s="26">
        <f t="shared" ref="I149:I212" si="39">C149*D149*D149*D149</f>
        <v>1.5866230897152001</v>
      </c>
      <c r="J149" s="26">
        <f t="shared" ref="J149:J212" si="40">C149*D149*D149*D149*D149</f>
        <v>3.9868664998363545</v>
      </c>
      <c r="K149" s="26">
        <f t="shared" ref="K149:K212" si="41">C149*E149*D149</f>
        <v>2.0939928301893524E-2</v>
      </c>
      <c r="L149" s="26">
        <f t="shared" ref="L149:L212" si="42">C149*E149*D149*D149</f>
        <v>5.2617851836998047E-2</v>
      </c>
      <c r="M149" s="26">
        <f t="shared" ref="M149:M212" ca="1" si="43">+E$4+E$5*D149+E$6*D149^2</f>
        <v>7.5846659090775981E-2</v>
      </c>
      <c r="N149" s="26">
        <f t="shared" ref="N149:N212" ca="1" si="44">C149*(M149-E149)^2</f>
        <v>5.604601892717609E-6</v>
      </c>
      <c r="O149" s="25">
        <f t="shared" ref="O149:O212" ca="1" si="45">(C149*O$1-O$2*F149+O$3*H149)^2</f>
        <v>13106126336.540535</v>
      </c>
      <c r="P149" s="26">
        <f t="shared" ref="P149:P212" ca="1" si="46">(-C149*O$2+O$4*F149-O$5*H149)^2</f>
        <v>13350967584.436041</v>
      </c>
      <c r="Q149" s="26">
        <f t="shared" ref="Q149:Q212" ca="1" si="47">+(C149*O$3-F149*O$5+H149*O$6)^2</f>
        <v>1024743962.2085955</v>
      </c>
      <c r="R149">
        <f t="shared" ref="R149:R212" ca="1" si="48">+E149-M149</f>
        <v>7.4863889110288739E-3</v>
      </c>
    </row>
    <row r="150" spans="1:18">
      <c r="A150" s="113">
        <v>25670.5</v>
      </c>
      <c r="B150" s="113">
        <v>7.1137665494461544E-2</v>
      </c>
      <c r="C150" s="113">
        <v>0.1</v>
      </c>
      <c r="D150" s="115">
        <f t="shared" si="34"/>
        <v>2.5670500000000001</v>
      </c>
      <c r="E150" s="115">
        <f t="shared" si="35"/>
        <v>7.1137665494461544E-2</v>
      </c>
      <c r="F150" s="26">
        <f t="shared" si="36"/>
        <v>0.25670500000000002</v>
      </c>
      <c r="G150" s="26">
        <f t="shared" si="37"/>
        <v>7.1137665494461549E-3</v>
      </c>
      <c r="H150" s="26">
        <f t="shared" si="38"/>
        <v>0.65897457025000006</v>
      </c>
      <c r="I150" s="26">
        <f t="shared" si="39"/>
        <v>1.6916206705602628</v>
      </c>
      <c r="J150" s="26">
        <f t="shared" si="40"/>
        <v>4.3424748423617228</v>
      </c>
      <c r="K150" s="26">
        <f t="shared" si="41"/>
        <v>1.8261394420755753E-2</v>
      </c>
      <c r="L150" s="26">
        <f t="shared" si="42"/>
        <v>4.6877912547801055E-2</v>
      </c>
      <c r="M150" s="26">
        <f t="shared" ca="1" si="43"/>
        <v>7.9921431022495798E-2</v>
      </c>
      <c r="N150" s="26">
        <f t="shared" ca="1" si="44"/>
        <v>7.7154536851482889E-6</v>
      </c>
      <c r="O150" s="25">
        <f t="shared" ca="1" si="45"/>
        <v>11994827587.174585</v>
      </c>
      <c r="P150" s="26">
        <f t="shared" ca="1" si="46"/>
        <v>13278329488.139297</v>
      </c>
      <c r="Q150" s="26">
        <f t="shared" ca="1" si="47"/>
        <v>992568263.5026052</v>
      </c>
      <c r="R150">
        <f t="shared" ca="1" si="48"/>
        <v>-8.7837655280342541E-3</v>
      </c>
    </row>
    <row r="151" spans="1:18">
      <c r="A151" s="113">
        <v>25730</v>
      </c>
      <c r="B151" s="113">
        <v>8.5090430002310313E-2</v>
      </c>
      <c r="C151" s="113">
        <v>0.1</v>
      </c>
      <c r="D151" s="115">
        <f t="shared" si="34"/>
        <v>2.573</v>
      </c>
      <c r="E151" s="115">
        <f t="shared" si="35"/>
        <v>8.5090430002310313E-2</v>
      </c>
      <c r="F151" s="26">
        <f t="shared" si="36"/>
        <v>0.25730000000000003</v>
      </c>
      <c r="G151" s="26">
        <f t="shared" si="37"/>
        <v>8.5090430002310313E-3</v>
      </c>
      <c r="H151" s="26">
        <f t="shared" si="38"/>
        <v>0.66203290000000004</v>
      </c>
      <c r="I151" s="26">
        <f t="shared" si="39"/>
        <v>1.7034106517000001</v>
      </c>
      <c r="J151" s="26">
        <f t="shared" si="40"/>
        <v>4.3828756068240997</v>
      </c>
      <c r="K151" s="26">
        <f t="shared" si="41"/>
        <v>2.1893767639594445E-2</v>
      </c>
      <c r="L151" s="26">
        <f t="shared" si="42"/>
        <v>5.6332664136676508E-2</v>
      </c>
      <c r="M151" s="26">
        <f t="shared" ca="1" si="43"/>
        <v>8.0374562003787176E-2</v>
      </c>
      <c r="N151" s="26">
        <f t="shared" ca="1" si="44"/>
        <v>2.2239410979494628E-6</v>
      </c>
      <c r="O151" s="25">
        <f t="shared" ca="1" si="45"/>
        <v>11876392693.118675</v>
      </c>
      <c r="P151" s="26">
        <f t="shared" ca="1" si="46"/>
        <v>13267162322.005953</v>
      </c>
      <c r="Q151" s="26">
        <f t="shared" ca="1" si="47"/>
        <v>988856487.51267838</v>
      </c>
      <c r="R151">
        <f t="shared" ca="1" si="48"/>
        <v>4.7158679985231378E-3</v>
      </c>
    </row>
    <row r="152" spans="1:18">
      <c r="A152" s="113">
        <v>25749.5</v>
      </c>
      <c r="B152" s="113">
        <v>8.9587554495665245E-2</v>
      </c>
      <c r="C152" s="113">
        <v>0.1</v>
      </c>
      <c r="D152" s="115">
        <f t="shared" si="34"/>
        <v>2.5749499999999999</v>
      </c>
      <c r="E152" s="115">
        <f t="shared" si="35"/>
        <v>8.9587554495665245E-2</v>
      </c>
      <c r="F152" s="26">
        <f t="shared" si="36"/>
        <v>0.25749499999999997</v>
      </c>
      <c r="G152" s="26">
        <f t="shared" si="37"/>
        <v>8.9587554495665252E-3</v>
      </c>
      <c r="H152" s="26">
        <f t="shared" si="38"/>
        <v>0.66303675024999986</v>
      </c>
      <c r="I152" s="26">
        <f t="shared" si="39"/>
        <v>1.7072864800562371</v>
      </c>
      <c r="J152" s="26">
        <f t="shared" si="40"/>
        <v>4.3961773218208071</v>
      </c>
      <c r="K152" s="26">
        <f t="shared" si="41"/>
        <v>2.3068347344861323E-2</v>
      </c>
      <c r="L152" s="26">
        <f t="shared" si="42"/>
        <v>5.9399840995650662E-2</v>
      </c>
      <c r="M152" s="26">
        <f t="shared" ca="1" si="43"/>
        <v>8.0523334646438599E-2</v>
      </c>
      <c r="N152" s="26">
        <f t="shared" ca="1" si="44"/>
        <v>8.2160081475114323E-6</v>
      </c>
      <c r="O152" s="25">
        <f t="shared" ca="1" si="45"/>
        <v>11837725234.915234</v>
      </c>
      <c r="P152" s="26">
        <f t="shared" ca="1" si="46"/>
        <v>13263365382.963263</v>
      </c>
      <c r="Q152" s="26">
        <f t="shared" ca="1" si="47"/>
        <v>987632335.82672679</v>
      </c>
      <c r="R152">
        <f t="shared" ca="1" si="48"/>
        <v>9.0642198492266457E-3</v>
      </c>
    </row>
    <row r="153" spans="1:18">
      <c r="A153" s="113">
        <v>25885</v>
      </c>
      <c r="B153" s="113">
        <v>7.5606034995871596E-2</v>
      </c>
      <c r="C153" s="113">
        <v>0.1</v>
      </c>
      <c r="D153" s="115">
        <f t="shared" si="34"/>
        <v>2.5884999999999998</v>
      </c>
      <c r="E153" s="115">
        <f t="shared" si="35"/>
        <v>7.5606034995871596E-2</v>
      </c>
      <c r="F153" s="26">
        <f t="shared" si="36"/>
        <v>0.25884999999999997</v>
      </c>
      <c r="G153" s="26">
        <f t="shared" si="37"/>
        <v>7.5606034995871598E-3</v>
      </c>
      <c r="H153" s="26">
        <f t="shared" si="38"/>
        <v>0.67003322499999984</v>
      </c>
      <c r="I153" s="26">
        <f t="shared" si="39"/>
        <v>1.7343810029124995</v>
      </c>
      <c r="J153" s="26">
        <f t="shared" si="40"/>
        <v>4.4894452260390043</v>
      </c>
      <c r="K153" s="26">
        <f t="shared" si="41"/>
        <v>1.9570622158681363E-2</v>
      </c>
      <c r="L153" s="26">
        <f t="shared" si="42"/>
        <v>5.0658555457746703E-2</v>
      </c>
      <c r="M153" s="26">
        <f t="shared" ca="1" si="43"/>
        <v>8.156076118064215E-2</v>
      </c>
      <c r="N153" s="26">
        <f t="shared" ca="1" si="44"/>
        <v>3.5458763935592074E-6</v>
      </c>
      <c r="O153" s="25">
        <f t="shared" ca="1" si="45"/>
        <v>11571039959.755285</v>
      </c>
      <c r="P153" s="26">
        <f t="shared" ca="1" si="46"/>
        <v>13235115223.587326</v>
      </c>
      <c r="Q153" s="26">
        <f t="shared" ca="1" si="47"/>
        <v>979022103.85643637</v>
      </c>
      <c r="R153">
        <f t="shared" ca="1" si="48"/>
        <v>-5.9547261847705535E-3</v>
      </c>
    </row>
    <row r="154" spans="1:18">
      <c r="A154" s="113">
        <v>25907.5</v>
      </c>
      <c r="B154" s="113">
        <v>8.2487332503660582E-2</v>
      </c>
      <c r="C154" s="113">
        <v>0.1</v>
      </c>
      <c r="D154" s="115">
        <f t="shared" si="34"/>
        <v>2.5907499999999999</v>
      </c>
      <c r="E154" s="115">
        <f t="shared" si="35"/>
        <v>8.2487332503660582E-2</v>
      </c>
      <c r="F154" s="26">
        <f t="shared" si="36"/>
        <v>0.259075</v>
      </c>
      <c r="G154" s="26">
        <f t="shared" si="37"/>
        <v>8.2487332503660589E-3</v>
      </c>
      <c r="H154" s="26">
        <f t="shared" si="38"/>
        <v>0.67119855625000002</v>
      </c>
      <c r="I154" s="26">
        <f t="shared" si="39"/>
        <v>1.7389076596046875</v>
      </c>
      <c r="J154" s="26">
        <f t="shared" si="40"/>
        <v>4.5050750191208442</v>
      </c>
      <c r="K154" s="26">
        <f t="shared" si="41"/>
        <v>2.1370405668385866E-2</v>
      </c>
      <c r="L154" s="26">
        <f t="shared" si="42"/>
        <v>5.5365378485370681E-2</v>
      </c>
      <c r="M154" s="26">
        <f t="shared" ca="1" si="43"/>
        <v>8.173364495885467E-2</v>
      </c>
      <c r="N154" s="26">
        <f t="shared" ca="1" si="44"/>
        <v>5.680449151955631E-8</v>
      </c>
      <c r="O154" s="25">
        <f t="shared" ca="1" si="45"/>
        <v>11527094965.183632</v>
      </c>
      <c r="P154" s="26">
        <f t="shared" ca="1" si="46"/>
        <v>13230108782.468607</v>
      </c>
      <c r="Q154" s="26">
        <f t="shared" ca="1" si="47"/>
        <v>977574887.37726414</v>
      </c>
      <c r="R154">
        <f t="shared" ca="1" si="48"/>
        <v>7.536875448059116E-4</v>
      </c>
    </row>
    <row r="155" spans="1:18">
      <c r="A155" s="113">
        <v>25927.5</v>
      </c>
      <c r="B155" s="113">
        <v>7.2715152498858515E-2</v>
      </c>
      <c r="C155" s="113">
        <v>0.1</v>
      </c>
      <c r="D155" s="115">
        <f t="shared" si="34"/>
        <v>2.5927500000000001</v>
      </c>
      <c r="E155" s="115">
        <f t="shared" si="35"/>
        <v>7.2715152498858515E-2</v>
      </c>
      <c r="F155" s="26">
        <f t="shared" si="36"/>
        <v>0.25927500000000003</v>
      </c>
      <c r="G155" s="26">
        <f t="shared" si="37"/>
        <v>7.2715152498858517E-3</v>
      </c>
      <c r="H155" s="26">
        <f t="shared" si="38"/>
        <v>0.67223525625000013</v>
      </c>
      <c r="I155" s="26">
        <f t="shared" si="39"/>
        <v>1.742937960642188</v>
      </c>
      <c r="J155" s="26">
        <f t="shared" si="40"/>
        <v>4.5190023974550328</v>
      </c>
      <c r="K155" s="26">
        <f t="shared" si="41"/>
        <v>1.8853221164141544E-2</v>
      </c>
      <c r="L155" s="26">
        <f t="shared" si="42"/>
        <v>4.888168917332799E-2</v>
      </c>
      <c r="M155" s="26">
        <f t="shared" ca="1" si="43"/>
        <v>8.1887467043739073E-2</v>
      </c>
      <c r="N155" s="26">
        <f t="shared" ca="1" si="44"/>
        <v>8.4131354110227443E-6</v>
      </c>
      <c r="O155" s="25">
        <f t="shared" ca="1" si="45"/>
        <v>11488113532.260698</v>
      </c>
      <c r="P155" s="26">
        <f t="shared" ca="1" si="46"/>
        <v>13225583298.563457</v>
      </c>
      <c r="Q155" s="26">
        <f t="shared" ca="1" si="47"/>
        <v>976284324.30403197</v>
      </c>
      <c r="R155">
        <f t="shared" ca="1" si="48"/>
        <v>-9.1723145448805582E-3</v>
      </c>
    </row>
    <row r="156" spans="1:18">
      <c r="A156" s="113">
        <v>25951.5</v>
      </c>
      <c r="B156" s="113">
        <v>8.2788536499720067E-2</v>
      </c>
      <c r="C156" s="113">
        <v>0.1</v>
      </c>
      <c r="D156" s="115">
        <f t="shared" si="34"/>
        <v>2.5951499999999998</v>
      </c>
      <c r="E156" s="115">
        <f t="shared" si="35"/>
        <v>8.2788536499720067E-2</v>
      </c>
      <c r="F156" s="26">
        <f t="shared" si="36"/>
        <v>0.259515</v>
      </c>
      <c r="G156" s="26">
        <f t="shared" si="37"/>
        <v>8.2788536499720077E-3</v>
      </c>
      <c r="H156" s="26">
        <f t="shared" si="38"/>
        <v>0.67348035224999991</v>
      </c>
      <c r="I156" s="26">
        <f t="shared" si="39"/>
        <v>1.7477825361415871</v>
      </c>
      <c r="J156" s="26">
        <f t="shared" si="40"/>
        <v>4.5357578486678394</v>
      </c>
      <c r="K156" s="26">
        <f t="shared" si="41"/>
        <v>2.1484867049724854E-2</v>
      </c>
      <c r="L156" s="26">
        <f t="shared" si="42"/>
        <v>5.575645272409345E-2</v>
      </c>
      <c r="M156" s="26">
        <f t="shared" ca="1" si="43"/>
        <v>8.2072236935979648E-2</v>
      </c>
      <c r="N156" s="26">
        <f t="shared" ca="1" si="44"/>
        <v>5.1308506501471465E-8</v>
      </c>
      <c r="O156" s="25">
        <f t="shared" ca="1" si="45"/>
        <v>11441436101.385437</v>
      </c>
      <c r="P156" s="26">
        <f t="shared" ca="1" si="46"/>
        <v>13220059205.080996</v>
      </c>
      <c r="Q156" s="26">
        <f t="shared" ca="1" si="47"/>
        <v>974730508.58443344</v>
      </c>
      <c r="R156">
        <f t="shared" ca="1" si="48"/>
        <v>7.1629956374041903E-4</v>
      </c>
    </row>
    <row r="157" spans="1:18">
      <c r="A157" s="113">
        <v>26008</v>
      </c>
      <c r="B157" s="113">
        <v>7.4357127996336203E-2</v>
      </c>
      <c r="C157" s="113">
        <v>0.1</v>
      </c>
      <c r="D157" s="115">
        <f t="shared" si="34"/>
        <v>2.6008</v>
      </c>
      <c r="E157" s="115">
        <f t="shared" si="35"/>
        <v>7.4357127996336203E-2</v>
      </c>
      <c r="F157" s="26">
        <f t="shared" si="36"/>
        <v>0.26008000000000003</v>
      </c>
      <c r="G157" s="26">
        <f t="shared" si="37"/>
        <v>7.4357127996336203E-3</v>
      </c>
      <c r="H157" s="26">
        <f t="shared" si="38"/>
        <v>0.67641606400000009</v>
      </c>
      <c r="I157" s="26">
        <f t="shared" si="39"/>
        <v>1.7592228992512002</v>
      </c>
      <c r="J157" s="26">
        <f t="shared" si="40"/>
        <v>4.5753869163725218</v>
      </c>
      <c r="K157" s="26">
        <f t="shared" si="41"/>
        <v>1.9338801849287119E-2</v>
      </c>
      <c r="L157" s="26">
        <f t="shared" si="42"/>
        <v>5.029635584962594E-2</v>
      </c>
      <c r="M157" s="26">
        <f t="shared" ca="1" si="43"/>
        <v>8.250800592973237E-2</v>
      </c>
      <c r="N157" s="26">
        <f t="shared" ca="1" si="44"/>
        <v>6.6436811085124576E-6</v>
      </c>
      <c r="O157" s="25">
        <f t="shared" ca="1" si="45"/>
        <v>11331981115.412008</v>
      </c>
      <c r="P157" s="26">
        <f t="shared" ca="1" si="46"/>
        <v>13206652162.306435</v>
      </c>
      <c r="Q157" s="26">
        <f t="shared" ca="1" si="47"/>
        <v>971050519.19252038</v>
      </c>
      <c r="R157">
        <f t="shared" ca="1" si="48"/>
        <v>-8.1508779333961667E-3</v>
      </c>
    </row>
    <row r="158" spans="1:18">
      <c r="A158" s="113">
        <v>26030.5</v>
      </c>
      <c r="B158" s="113">
        <v>7.2238425498653669E-2</v>
      </c>
      <c r="C158" s="113">
        <v>0.1</v>
      </c>
      <c r="D158" s="115">
        <f t="shared" si="34"/>
        <v>2.6030500000000001</v>
      </c>
      <c r="E158" s="115">
        <f t="shared" si="35"/>
        <v>7.2238425498653669E-2</v>
      </c>
      <c r="F158" s="26">
        <f t="shared" si="36"/>
        <v>0.26030500000000001</v>
      </c>
      <c r="G158" s="26">
        <f t="shared" si="37"/>
        <v>7.2238425498653671E-3</v>
      </c>
      <c r="H158" s="26">
        <f t="shared" si="38"/>
        <v>0.67758693025000005</v>
      </c>
      <c r="I158" s="26">
        <f t="shared" si="39"/>
        <v>1.7637926587872628</v>
      </c>
      <c r="J158" s="26">
        <f t="shared" si="40"/>
        <v>4.5912404804561842</v>
      </c>
      <c r="K158" s="26">
        <f t="shared" si="41"/>
        <v>1.8804023349427046E-2</v>
      </c>
      <c r="L158" s="26">
        <f t="shared" si="42"/>
        <v>4.8947812979726071E-2</v>
      </c>
      <c r="M158" s="26">
        <f t="shared" ca="1" si="43"/>
        <v>8.2681850944450158E-2</v>
      </c>
      <c r="N158" s="26">
        <f t="shared" ca="1" si="44"/>
        <v>1.090651350419096E-5</v>
      </c>
      <c r="O158" s="25">
        <f t="shared" ca="1" si="45"/>
        <v>11288561274.403778</v>
      </c>
      <c r="P158" s="26">
        <f t="shared" ca="1" si="46"/>
        <v>13201155957.402971</v>
      </c>
      <c r="Q158" s="26">
        <f t="shared" ca="1" si="47"/>
        <v>969576456.35795426</v>
      </c>
      <c r="R158">
        <f t="shared" ca="1" si="48"/>
        <v>-1.0443425445796489E-2</v>
      </c>
    </row>
    <row r="159" spans="1:18">
      <c r="A159" s="113">
        <v>26056</v>
      </c>
      <c r="B159" s="113">
        <v>7.6503895994392224E-2</v>
      </c>
      <c r="C159" s="113">
        <v>0.1</v>
      </c>
      <c r="D159" s="115">
        <f t="shared" si="34"/>
        <v>2.6055999999999999</v>
      </c>
      <c r="E159" s="115">
        <f t="shared" si="35"/>
        <v>7.6503895994392224E-2</v>
      </c>
      <c r="F159" s="26">
        <f t="shared" si="36"/>
        <v>0.26056000000000001</v>
      </c>
      <c r="G159" s="26">
        <f t="shared" si="37"/>
        <v>7.6503895994392227E-3</v>
      </c>
      <c r="H159" s="26">
        <f t="shared" si="38"/>
        <v>0.67891513599999997</v>
      </c>
      <c r="I159" s="26">
        <f t="shared" si="39"/>
        <v>1.7689812783615999</v>
      </c>
      <c r="J159" s="26">
        <f t="shared" si="40"/>
        <v>4.6092576188989849</v>
      </c>
      <c r="K159" s="26">
        <f t="shared" si="41"/>
        <v>1.9933855140298839E-2</v>
      </c>
      <c r="L159" s="26">
        <f t="shared" si="42"/>
        <v>5.1939652953562655E-2</v>
      </c>
      <c r="M159" s="26">
        <f t="shared" ca="1" si="43"/>
        <v>8.2879087860585149E-2</v>
      </c>
      <c r="N159" s="26">
        <f t="shared" ca="1" si="44"/>
        <v>4.064307133077244E-6</v>
      </c>
      <c r="O159" s="25">
        <f t="shared" ca="1" si="45"/>
        <v>11239467966.901455</v>
      </c>
      <c r="P159" s="26">
        <f t="shared" ca="1" si="46"/>
        <v>13194818838.42226</v>
      </c>
      <c r="Q159" s="26">
        <f t="shared" ca="1" si="47"/>
        <v>967899968.85455322</v>
      </c>
      <c r="R159">
        <f t="shared" ca="1" si="48"/>
        <v>-6.3751918661929252E-3</v>
      </c>
    </row>
    <row r="160" spans="1:18">
      <c r="A160" s="113">
        <v>26109.5</v>
      </c>
      <c r="B160" s="113">
        <v>8.5688314502476715E-2</v>
      </c>
      <c r="C160" s="113">
        <v>0.1</v>
      </c>
      <c r="D160" s="115">
        <f t="shared" si="34"/>
        <v>2.6109499999999999</v>
      </c>
      <c r="E160" s="115">
        <f t="shared" si="35"/>
        <v>8.5688314502476715E-2</v>
      </c>
      <c r="F160" s="26">
        <f t="shared" si="36"/>
        <v>0.26109500000000002</v>
      </c>
      <c r="G160" s="26">
        <f t="shared" si="37"/>
        <v>8.5688314502476715E-3</v>
      </c>
      <c r="H160" s="26">
        <f t="shared" si="38"/>
        <v>0.68170599025</v>
      </c>
      <c r="I160" s="26">
        <f t="shared" si="39"/>
        <v>1.7799002552432375</v>
      </c>
      <c r="J160" s="26">
        <f t="shared" si="40"/>
        <v>4.6472305714273308</v>
      </c>
      <c r="K160" s="26">
        <f t="shared" si="41"/>
        <v>2.2372790475024155E-2</v>
      </c>
      <c r="L160" s="26">
        <f t="shared" si="42"/>
        <v>5.8414237290764316E-2</v>
      </c>
      <c r="M160" s="26">
        <f t="shared" ca="1" si="43"/>
        <v>8.3293632641097487E-2</v>
      </c>
      <c r="N160" s="26">
        <f t="shared" ca="1" si="44"/>
        <v>5.7345012172186827E-7</v>
      </c>
      <c r="O160" s="25">
        <f t="shared" ca="1" si="45"/>
        <v>11136867847.69352</v>
      </c>
      <c r="P160" s="26">
        <f t="shared" ca="1" si="46"/>
        <v>13181150451.521606</v>
      </c>
      <c r="Q160" s="26">
        <f t="shared" ca="1" si="47"/>
        <v>964362404.56137049</v>
      </c>
      <c r="R160">
        <f t="shared" ca="1" si="48"/>
        <v>2.3946818613792276E-3</v>
      </c>
    </row>
    <row r="161" spans="1:18">
      <c r="A161" s="113">
        <v>26126.5</v>
      </c>
      <c r="B161" s="113">
        <v>7.8531961495173164E-2</v>
      </c>
      <c r="C161" s="113">
        <v>0.1</v>
      </c>
      <c r="D161" s="115">
        <f t="shared" si="34"/>
        <v>2.6126499999999999</v>
      </c>
      <c r="E161" s="115">
        <f t="shared" si="35"/>
        <v>7.8531961495173164E-2</v>
      </c>
      <c r="F161" s="26">
        <f t="shared" si="36"/>
        <v>0.26126500000000002</v>
      </c>
      <c r="G161" s="26">
        <f t="shared" si="37"/>
        <v>7.8531961495173167E-3</v>
      </c>
      <c r="H161" s="26">
        <f t="shared" si="38"/>
        <v>0.68259400225</v>
      </c>
      <c r="I161" s="26">
        <f t="shared" si="39"/>
        <v>1.7833792199784624</v>
      </c>
      <c r="J161" s="26">
        <f t="shared" si="40"/>
        <v>4.6593457190767298</v>
      </c>
      <c r="K161" s="26">
        <f t="shared" si="41"/>
        <v>2.0517652920036416E-2</v>
      </c>
      <c r="L161" s="26">
        <f t="shared" si="42"/>
        <v>5.3605445901533141E-2</v>
      </c>
      <c r="M161" s="26">
        <f t="shared" ca="1" si="43"/>
        <v>8.3425565288453629E-2</v>
      </c>
      <c r="N161" s="26">
        <f t="shared" ca="1" si="44"/>
        <v>2.3947358085608963E-6</v>
      </c>
      <c r="O161" s="25">
        <f t="shared" ca="1" si="45"/>
        <v>11104379123.222555</v>
      </c>
      <c r="P161" s="26">
        <f t="shared" ca="1" si="46"/>
        <v>13176701593.340971</v>
      </c>
      <c r="Q161" s="26">
        <f t="shared" ca="1" si="47"/>
        <v>963232606.01230085</v>
      </c>
      <c r="R161">
        <f t="shared" ca="1" si="48"/>
        <v>-4.8936037932804655E-3</v>
      </c>
    </row>
    <row r="162" spans="1:18">
      <c r="A162" s="113">
        <v>26868</v>
      </c>
      <c r="B162" s="113">
        <v>0.10415338799793972</v>
      </c>
      <c r="C162" s="113">
        <v>0.1</v>
      </c>
      <c r="D162" s="115">
        <f t="shared" si="34"/>
        <v>2.6867999999999999</v>
      </c>
      <c r="E162" s="115">
        <f t="shared" si="35"/>
        <v>0.10415338799793972</v>
      </c>
      <c r="F162" s="26">
        <f t="shared" si="36"/>
        <v>0.26867999999999997</v>
      </c>
      <c r="G162" s="26">
        <f t="shared" si="37"/>
        <v>1.0415338799793972E-2</v>
      </c>
      <c r="H162" s="26">
        <f t="shared" si="38"/>
        <v>0.72188942399999989</v>
      </c>
      <c r="I162" s="26">
        <f t="shared" si="39"/>
        <v>1.9395725044031995</v>
      </c>
      <c r="J162" s="26">
        <f t="shared" si="40"/>
        <v>5.2112434048305163</v>
      </c>
      <c r="K162" s="26">
        <f t="shared" si="41"/>
        <v>2.7983932287286444E-2</v>
      </c>
      <c r="L162" s="26">
        <f t="shared" si="42"/>
        <v>7.5187229269481209E-2</v>
      </c>
      <c r="M162" s="26">
        <f t="shared" ca="1" si="43"/>
        <v>8.927783102577827E-2</v>
      </c>
      <c r="N162" s="26">
        <f t="shared" ca="1" si="44"/>
        <v>2.2128219523202105E-5</v>
      </c>
      <c r="O162" s="25">
        <f t="shared" ca="1" si="45"/>
        <v>9739931083.0842304</v>
      </c>
      <c r="P162" s="26">
        <f t="shared" ca="1" si="46"/>
        <v>12933534963.515535</v>
      </c>
      <c r="Q162" s="26">
        <f t="shared" ca="1" si="47"/>
        <v>911368346.8624686</v>
      </c>
      <c r="R162">
        <f t="shared" ca="1" si="48"/>
        <v>1.4875556972161447E-2</v>
      </c>
    </row>
    <row r="163" spans="1:18">
      <c r="A163" s="113">
        <v>26888</v>
      </c>
      <c r="B163" s="113">
        <v>8.138120799412718E-2</v>
      </c>
      <c r="C163" s="113">
        <v>0.1</v>
      </c>
      <c r="D163" s="115">
        <f t="shared" si="34"/>
        <v>2.6888000000000001</v>
      </c>
      <c r="E163" s="115">
        <f t="shared" si="35"/>
        <v>8.138120799412718E-2</v>
      </c>
      <c r="F163" s="26">
        <f t="shared" si="36"/>
        <v>0.26888000000000001</v>
      </c>
      <c r="G163" s="26">
        <f t="shared" si="37"/>
        <v>8.1381207994127187E-3</v>
      </c>
      <c r="H163" s="26">
        <f t="shared" si="38"/>
        <v>0.7229645440000001</v>
      </c>
      <c r="I163" s="26">
        <f t="shared" si="39"/>
        <v>1.9439070659072004</v>
      </c>
      <c r="J163" s="26">
        <f t="shared" si="40"/>
        <v>5.2267773188112807</v>
      </c>
      <c r="K163" s="26">
        <f t="shared" si="41"/>
        <v>2.188177920546092E-2</v>
      </c>
      <c r="L163" s="26">
        <f t="shared" si="42"/>
        <v>5.8835727927643321E-2</v>
      </c>
      <c r="M163" s="26">
        <f t="shared" ca="1" si="43"/>
        <v>8.9438325325031681E-2</v>
      </c>
      <c r="N163" s="26">
        <f t="shared" ca="1" si="44"/>
        <v>6.4917139683961665E-6</v>
      </c>
      <c r="O163" s="25">
        <f t="shared" ca="1" si="45"/>
        <v>9704541543.2786293</v>
      </c>
      <c r="P163" s="26">
        <f t="shared" ca="1" si="46"/>
        <v>12925659375.116354</v>
      </c>
      <c r="Q163" s="26">
        <f t="shared" ca="1" si="47"/>
        <v>909902017.98623776</v>
      </c>
      <c r="R163">
        <f t="shared" ca="1" si="48"/>
        <v>-8.0571173309045008E-3</v>
      </c>
    </row>
    <row r="164" spans="1:18">
      <c r="A164" s="113">
        <v>26919</v>
      </c>
      <c r="B164" s="113">
        <v>8.2684329005132895E-2</v>
      </c>
      <c r="C164" s="113">
        <v>0.1</v>
      </c>
      <c r="D164" s="115">
        <f t="shared" si="34"/>
        <v>2.6919</v>
      </c>
      <c r="E164" s="115">
        <f t="shared" si="35"/>
        <v>8.2684329005132895E-2</v>
      </c>
      <c r="F164" s="26">
        <f t="shared" si="36"/>
        <v>0.26918999999999998</v>
      </c>
      <c r="G164" s="26">
        <f t="shared" si="37"/>
        <v>8.2684329005132898E-3</v>
      </c>
      <c r="H164" s="26">
        <f t="shared" si="38"/>
        <v>0.72463256099999995</v>
      </c>
      <c r="I164" s="26">
        <f t="shared" si="39"/>
        <v>1.9506383909558997</v>
      </c>
      <c r="J164" s="26">
        <f t="shared" si="40"/>
        <v>5.2509234846141863</v>
      </c>
      <c r="K164" s="26">
        <f t="shared" si="41"/>
        <v>2.2257794524891725E-2</v>
      </c>
      <c r="L164" s="26">
        <f t="shared" si="42"/>
        <v>5.9915757081556033E-2</v>
      </c>
      <c r="M164" s="26">
        <f t="shared" ca="1" si="43"/>
        <v>8.9687366053447959E-2</v>
      </c>
      <c r="N164" s="26">
        <f t="shared" ca="1" si="44"/>
        <v>4.9042527900073368E-6</v>
      </c>
      <c r="O164" s="25">
        <f t="shared" ca="1" si="45"/>
        <v>9649833109.9620686</v>
      </c>
      <c r="P164" s="26">
        <f t="shared" ca="1" si="46"/>
        <v>12913317071.352001</v>
      </c>
      <c r="Q164" s="26">
        <f t="shared" ca="1" si="47"/>
        <v>907622489.87503016</v>
      </c>
      <c r="R164">
        <f t="shared" ca="1" si="48"/>
        <v>-7.0030370483150639E-3</v>
      </c>
    </row>
    <row r="165" spans="1:18">
      <c r="A165" s="113">
        <v>26964</v>
      </c>
      <c r="B165" s="113">
        <v>8.9446923993818928E-2</v>
      </c>
      <c r="C165" s="113">
        <v>0.1</v>
      </c>
      <c r="D165" s="115">
        <f t="shared" si="34"/>
        <v>2.6964000000000001</v>
      </c>
      <c r="E165" s="115">
        <f t="shared" si="35"/>
        <v>8.9446923993818928E-2</v>
      </c>
      <c r="F165" s="26">
        <f t="shared" si="36"/>
        <v>0.26964000000000005</v>
      </c>
      <c r="G165" s="26">
        <f t="shared" si="37"/>
        <v>8.9446923993818928E-3</v>
      </c>
      <c r="H165" s="26">
        <f t="shared" si="38"/>
        <v>0.72705729600000013</v>
      </c>
      <c r="I165" s="26">
        <f t="shared" si="39"/>
        <v>1.9604372929344005</v>
      </c>
      <c r="J165" s="26">
        <f t="shared" si="40"/>
        <v>5.2861231166683176</v>
      </c>
      <c r="K165" s="26">
        <f t="shared" si="41"/>
        <v>2.4118468585693338E-2</v>
      </c>
      <c r="L165" s="26">
        <f t="shared" si="42"/>
        <v>6.5033038694463516E-2</v>
      </c>
      <c r="M165" s="26">
        <f t="shared" ca="1" si="43"/>
        <v>9.0049470722997127E-2</v>
      </c>
      <c r="N165" s="26">
        <f t="shared" ca="1" si="44"/>
        <v>3.630625608433464E-8</v>
      </c>
      <c r="O165" s="25">
        <f t="shared" ca="1" si="45"/>
        <v>9570731726.4264011</v>
      </c>
      <c r="P165" s="26">
        <f t="shared" ca="1" si="46"/>
        <v>12895108935.914831</v>
      </c>
      <c r="Q165" s="26">
        <f t="shared" ca="1" si="47"/>
        <v>904299040.56515038</v>
      </c>
      <c r="R165">
        <f t="shared" ca="1" si="48"/>
        <v>-6.025467291781994E-4</v>
      </c>
    </row>
    <row r="166" spans="1:18">
      <c r="A166" s="113">
        <v>26981</v>
      </c>
      <c r="B166" s="113">
        <v>8.329057099763304E-2</v>
      </c>
      <c r="C166" s="113">
        <v>0.1</v>
      </c>
      <c r="D166" s="115">
        <f t="shared" si="34"/>
        <v>2.6981000000000002</v>
      </c>
      <c r="E166" s="115">
        <f t="shared" si="35"/>
        <v>8.329057099763304E-2</v>
      </c>
      <c r="F166" s="26">
        <f t="shared" si="36"/>
        <v>0.26981000000000005</v>
      </c>
      <c r="G166" s="26">
        <f t="shared" si="37"/>
        <v>8.3290570997633043E-3</v>
      </c>
      <c r="H166" s="26">
        <f t="shared" si="38"/>
        <v>0.72797436100000013</v>
      </c>
      <c r="I166" s="26">
        <f t="shared" si="39"/>
        <v>1.9641476234141004</v>
      </c>
      <c r="J166" s="26">
        <f t="shared" si="40"/>
        <v>5.2994667027335849</v>
      </c>
      <c r="K166" s="26">
        <f t="shared" si="41"/>
        <v>2.2472628960871373E-2</v>
      </c>
      <c r="L166" s="26">
        <f t="shared" si="42"/>
        <v>6.0633400199327059E-2</v>
      </c>
      <c r="M166" s="26">
        <f t="shared" ca="1" si="43"/>
        <v>9.0186448863431398E-2</v>
      </c>
      <c r="N166" s="26">
        <f t="shared" ca="1" si="44"/>
        <v>4.7553131540007717E-6</v>
      </c>
      <c r="O166" s="25">
        <f t="shared" ca="1" si="45"/>
        <v>9540945676.0243816</v>
      </c>
      <c r="P166" s="26">
        <f t="shared" ca="1" si="46"/>
        <v>12888140486.548313</v>
      </c>
      <c r="Q166" s="26">
        <f t="shared" ca="1" si="47"/>
        <v>903039082.68352199</v>
      </c>
      <c r="R166">
        <f t="shared" ca="1" si="48"/>
        <v>-6.8958778657983583E-3</v>
      </c>
    </row>
    <row r="167" spans="1:18">
      <c r="A167" s="113">
        <v>27077</v>
      </c>
      <c r="B167" s="113">
        <v>8.058410700323293E-2</v>
      </c>
      <c r="C167" s="113">
        <v>0.1</v>
      </c>
      <c r="D167" s="115">
        <f t="shared" si="34"/>
        <v>2.7077</v>
      </c>
      <c r="E167" s="115">
        <f t="shared" si="35"/>
        <v>8.058410700323293E-2</v>
      </c>
      <c r="F167" s="26">
        <f t="shared" si="36"/>
        <v>0.27077000000000001</v>
      </c>
      <c r="G167" s="26">
        <f t="shared" si="37"/>
        <v>8.0584107003232926E-3</v>
      </c>
      <c r="H167" s="26">
        <f t="shared" si="38"/>
        <v>0.73316392900000005</v>
      </c>
      <c r="I167" s="26">
        <f t="shared" si="39"/>
        <v>1.9851879705533002</v>
      </c>
      <c r="J167" s="26">
        <f t="shared" si="40"/>
        <v>5.3752934678671709</v>
      </c>
      <c r="K167" s="26">
        <f t="shared" si="41"/>
        <v>2.1819758653265381E-2</v>
      </c>
      <c r="L167" s="26">
        <f t="shared" si="42"/>
        <v>5.908136050544667E-2</v>
      </c>
      <c r="M167" s="26">
        <f t="shared" ca="1" si="43"/>
        <v>9.0961856399352697E-2</v>
      </c>
      <c r="N167" s="26">
        <f t="shared" ca="1" si="44"/>
        <v>1.076976825286642E-5</v>
      </c>
      <c r="O167" s="25">
        <f t="shared" ca="1" si="45"/>
        <v>9373735512.0478001</v>
      </c>
      <c r="P167" s="26">
        <f t="shared" ca="1" si="46"/>
        <v>12847867213.649567</v>
      </c>
      <c r="Q167" s="26">
        <f t="shared" ca="1" si="47"/>
        <v>895878807.56478059</v>
      </c>
      <c r="R167">
        <f t="shared" ca="1" si="48"/>
        <v>-1.0377749396119768E-2</v>
      </c>
    </row>
    <row r="168" spans="1:18">
      <c r="A168" s="113">
        <v>27822</v>
      </c>
      <c r="B168" s="113">
        <v>8.8320401999226306E-2</v>
      </c>
      <c r="C168" s="113">
        <v>0.1</v>
      </c>
      <c r="D168" s="115">
        <f t="shared" si="34"/>
        <v>2.7822</v>
      </c>
      <c r="E168" s="115">
        <f t="shared" si="35"/>
        <v>8.8320401999226306E-2</v>
      </c>
      <c r="F168" s="26">
        <f t="shared" si="36"/>
        <v>0.27822000000000002</v>
      </c>
      <c r="G168" s="26">
        <f t="shared" si="37"/>
        <v>8.8320401999226316E-3</v>
      </c>
      <c r="H168" s="26">
        <f t="shared" si="38"/>
        <v>0.77406368400000003</v>
      </c>
      <c r="I168" s="26">
        <f t="shared" si="39"/>
        <v>2.1535999816247999</v>
      </c>
      <c r="J168" s="26">
        <f t="shared" si="40"/>
        <v>5.9917458688765182</v>
      </c>
      <c r="K168" s="26">
        <f t="shared" si="41"/>
        <v>2.4572502244224744E-2</v>
      </c>
      <c r="L168" s="26">
        <f t="shared" si="42"/>
        <v>6.8365615743882086E-2</v>
      </c>
      <c r="M168" s="26">
        <f t="shared" ca="1" si="43"/>
        <v>9.7088150984664418E-2</v>
      </c>
      <c r="N168" s="26">
        <f t="shared" ca="1" si="44"/>
        <v>7.6873422271651054E-6</v>
      </c>
      <c r="O168" s="25">
        <f t="shared" ca="1" si="45"/>
        <v>8132932771.5956049</v>
      </c>
      <c r="P168" s="26">
        <f t="shared" ca="1" si="46"/>
        <v>12482909685.934776</v>
      </c>
      <c r="Q168" s="26">
        <f t="shared" ca="1" si="47"/>
        <v>837830960.92936087</v>
      </c>
      <c r="R168">
        <f t="shared" ca="1" si="48"/>
        <v>-8.7677489854381119E-3</v>
      </c>
    </row>
    <row r="169" spans="1:18">
      <c r="A169" s="113">
        <v>27841.5</v>
      </c>
      <c r="B169" s="113">
        <v>0.10381752649846021</v>
      </c>
      <c r="C169" s="113">
        <v>0.1</v>
      </c>
      <c r="D169" s="115">
        <f t="shared" si="34"/>
        <v>2.7841499999999999</v>
      </c>
      <c r="E169" s="115">
        <f t="shared" si="35"/>
        <v>0.10381752649846021</v>
      </c>
      <c r="F169" s="26">
        <f t="shared" si="36"/>
        <v>0.27841500000000002</v>
      </c>
      <c r="G169" s="26">
        <f t="shared" si="37"/>
        <v>1.0381752649846022E-2</v>
      </c>
      <c r="H169" s="26">
        <f t="shared" si="38"/>
        <v>0.77514912224999999</v>
      </c>
      <c r="I169" s="26">
        <f t="shared" si="39"/>
        <v>2.1581314287123372</v>
      </c>
      <c r="J169" s="26">
        <f t="shared" si="40"/>
        <v>6.0085616172494536</v>
      </c>
      <c r="K169" s="26">
        <f t="shared" si="41"/>
        <v>2.8904356640068799E-2</v>
      </c>
      <c r="L169" s="26">
        <f t="shared" si="42"/>
        <v>8.047406453944754E-2</v>
      </c>
      <c r="M169" s="26">
        <f t="shared" ca="1" si="43"/>
        <v>9.7251092618100221E-2</v>
      </c>
      <c r="N169" s="26">
        <f t="shared" ca="1" si="44"/>
        <v>4.3118053905139553E-6</v>
      </c>
      <c r="O169" s="25">
        <f t="shared" ca="1" si="45"/>
        <v>8101793992.1049919</v>
      </c>
      <c r="P169" s="26">
        <f t="shared" ca="1" si="46"/>
        <v>12472131433.039099</v>
      </c>
      <c r="Q169" s="26">
        <f t="shared" ca="1" si="47"/>
        <v>836255770.10731101</v>
      </c>
      <c r="R169">
        <f t="shared" ca="1" si="48"/>
        <v>6.5664338803599898E-3</v>
      </c>
    </row>
    <row r="170" spans="1:18">
      <c r="A170" s="113">
        <v>27881</v>
      </c>
      <c r="B170" s="113">
        <v>0.10354247099894565</v>
      </c>
      <c r="C170" s="113">
        <v>0.1</v>
      </c>
      <c r="D170" s="115">
        <f t="shared" si="34"/>
        <v>2.7881</v>
      </c>
      <c r="E170" s="115">
        <f t="shared" si="35"/>
        <v>0.10354247099894565</v>
      </c>
      <c r="F170" s="26">
        <f t="shared" si="36"/>
        <v>0.27881</v>
      </c>
      <c r="G170" s="26">
        <f t="shared" si="37"/>
        <v>1.0354247099894565E-2</v>
      </c>
      <c r="H170" s="26">
        <f t="shared" si="38"/>
        <v>0.77735016099999998</v>
      </c>
      <c r="I170" s="26">
        <f t="shared" si="39"/>
        <v>2.1673299838841</v>
      </c>
      <c r="J170" s="26">
        <f t="shared" si="40"/>
        <v>6.0427327280672589</v>
      </c>
      <c r="K170" s="26">
        <f t="shared" si="41"/>
        <v>2.8868676339216037E-2</v>
      </c>
      <c r="L170" s="26">
        <f t="shared" si="42"/>
        <v>8.0488756501368233E-2</v>
      </c>
      <c r="M170" s="26">
        <f t="shared" ca="1" si="43"/>
        <v>9.7581558602162805E-2</v>
      </c>
      <c r="N170" s="26">
        <f t="shared" ca="1" si="44"/>
        <v>3.5532476602119363E-6</v>
      </c>
      <c r="O170" s="25">
        <f t="shared" ca="1" si="45"/>
        <v>8038925329.1674385</v>
      </c>
      <c r="P170" s="26">
        <f t="shared" ca="1" si="46"/>
        <v>12450110363.685568</v>
      </c>
      <c r="Q170" s="26">
        <f t="shared" ca="1" si="47"/>
        <v>833056758.23953712</v>
      </c>
      <c r="R170">
        <f t="shared" ca="1" si="48"/>
        <v>5.9609123967828415E-3</v>
      </c>
    </row>
    <row r="171" spans="1:18">
      <c r="A171" s="113">
        <v>27881</v>
      </c>
      <c r="B171" s="113">
        <v>0.12254247099917848</v>
      </c>
      <c r="C171" s="113">
        <v>0.1</v>
      </c>
      <c r="D171" s="115">
        <f t="shared" si="34"/>
        <v>2.7881</v>
      </c>
      <c r="E171" s="115">
        <f t="shared" si="35"/>
        <v>0.12254247099917848</v>
      </c>
      <c r="F171" s="26">
        <f t="shared" si="36"/>
        <v>0.27881</v>
      </c>
      <c r="G171" s="26">
        <f t="shared" si="37"/>
        <v>1.2254247099917848E-2</v>
      </c>
      <c r="H171" s="26">
        <f t="shared" si="38"/>
        <v>0.77735016099999998</v>
      </c>
      <c r="I171" s="26">
        <f t="shared" si="39"/>
        <v>2.1673299838841</v>
      </c>
      <c r="J171" s="26">
        <f t="shared" si="40"/>
        <v>6.0427327280672589</v>
      </c>
      <c r="K171" s="26">
        <f t="shared" si="41"/>
        <v>3.4166066339280952E-2</v>
      </c>
      <c r="L171" s="26">
        <f t="shared" si="42"/>
        <v>9.525840956054922E-2</v>
      </c>
      <c r="M171" s="26">
        <f t="shared" ca="1" si="43"/>
        <v>9.7581558602162805E-2</v>
      </c>
      <c r="N171" s="26">
        <f t="shared" ca="1" si="44"/>
        <v>6.2304714769149079E-5</v>
      </c>
      <c r="O171" s="25">
        <f t="shared" ca="1" si="45"/>
        <v>8038925329.1674385</v>
      </c>
      <c r="P171" s="26">
        <f t="shared" ca="1" si="46"/>
        <v>12450110363.685568</v>
      </c>
      <c r="Q171" s="26">
        <f t="shared" ca="1" si="47"/>
        <v>833056758.23953712</v>
      </c>
      <c r="R171">
        <f t="shared" ca="1" si="48"/>
        <v>2.4960912397015672E-2</v>
      </c>
    </row>
    <row r="172" spans="1:18">
      <c r="A172" s="113">
        <v>27920.5</v>
      </c>
      <c r="B172" s="113">
        <v>0.10226741549558938</v>
      </c>
      <c r="C172" s="113">
        <v>0.1</v>
      </c>
      <c r="D172" s="115">
        <f t="shared" si="34"/>
        <v>2.7920500000000001</v>
      </c>
      <c r="E172" s="115">
        <f t="shared" si="35"/>
        <v>0.10226741549558938</v>
      </c>
      <c r="F172" s="26">
        <f t="shared" si="36"/>
        <v>0.27920500000000004</v>
      </c>
      <c r="G172" s="26">
        <f t="shared" si="37"/>
        <v>1.0226741549558938E-2</v>
      </c>
      <c r="H172" s="26">
        <f t="shared" si="38"/>
        <v>0.77955432025000015</v>
      </c>
      <c r="I172" s="26">
        <f t="shared" si="39"/>
        <v>2.1765546398540132</v>
      </c>
      <c r="J172" s="26">
        <f t="shared" si="40"/>
        <v>6.0770493822043976</v>
      </c>
      <c r="K172" s="26">
        <f t="shared" si="41"/>
        <v>2.8553573743446033E-2</v>
      </c>
      <c r="L172" s="26">
        <f t="shared" si="42"/>
        <v>7.97230055703885E-2</v>
      </c>
      <c r="M172" s="26">
        <f t="shared" ca="1" si="43"/>
        <v>9.7912566508269572E-2</v>
      </c>
      <c r="N172" s="26">
        <f t="shared" ca="1" si="44"/>
        <v>1.896470970236032E-6</v>
      </c>
      <c r="O172" s="25">
        <f t="shared" ca="1" si="45"/>
        <v>7976333955.956831</v>
      </c>
      <c r="P172" s="26">
        <f t="shared" ca="1" si="46"/>
        <v>12427837898.78248</v>
      </c>
      <c r="Q172" s="26">
        <f t="shared" ca="1" si="47"/>
        <v>829846794.11950314</v>
      </c>
      <c r="R172">
        <f t="shared" ca="1" si="48"/>
        <v>4.3548489873198037E-3</v>
      </c>
    </row>
    <row r="173" spans="1:18">
      <c r="A173" s="113">
        <v>27920.5</v>
      </c>
      <c r="B173" s="113">
        <v>0.1172674154950073</v>
      </c>
      <c r="C173" s="113">
        <v>0.1</v>
      </c>
      <c r="D173" s="115">
        <f t="shared" si="34"/>
        <v>2.7920500000000001</v>
      </c>
      <c r="E173" s="115">
        <f t="shared" si="35"/>
        <v>0.1172674154950073</v>
      </c>
      <c r="F173" s="26">
        <f t="shared" si="36"/>
        <v>0.27920500000000004</v>
      </c>
      <c r="G173" s="26">
        <f t="shared" si="37"/>
        <v>1.172674154950073E-2</v>
      </c>
      <c r="H173" s="26">
        <f t="shared" si="38"/>
        <v>0.77955432025000015</v>
      </c>
      <c r="I173" s="26">
        <f t="shared" si="39"/>
        <v>2.1765546398540132</v>
      </c>
      <c r="J173" s="26">
        <f t="shared" si="40"/>
        <v>6.0770493822043976</v>
      </c>
      <c r="K173" s="26">
        <f t="shared" si="41"/>
        <v>3.2741648743283516E-2</v>
      </c>
      <c r="L173" s="26">
        <f t="shared" si="42"/>
        <v>9.1416320373684745E-2</v>
      </c>
      <c r="M173" s="26">
        <f t="shared" ca="1" si="43"/>
        <v>9.7912566508269572E-2</v>
      </c>
      <c r="N173" s="26">
        <f t="shared" ca="1" si="44"/>
        <v>3.7461017929942246E-5</v>
      </c>
      <c r="O173" s="25">
        <f t="shared" ca="1" si="45"/>
        <v>7976333955.956831</v>
      </c>
      <c r="P173" s="26">
        <f t="shared" ca="1" si="46"/>
        <v>12427837898.78248</v>
      </c>
      <c r="Q173" s="26">
        <f t="shared" ca="1" si="47"/>
        <v>829846794.11950314</v>
      </c>
      <c r="R173">
        <f t="shared" ca="1" si="48"/>
        <v>1.9354848986737727E-2</v>
      </c>
    </row>
    <row r="174" spans="1:18">
      <c r="A174" s="113">
        <v>27952</v>
      </c>
      <c r="B174" s="113">
        <v>0.1043012319933041</v>
      </c>
      <c r="C174" s="113">
        <v>0.1</v>
      </c>
      <c r="D174" s="115">
        <f t="shared" si="34"/>
        <v>2.7951999999999999</v>
      </c>
      <c r="E174" s="115">
        <f t="shared" si="35"/>
        <v>0.1043012319933041</v>
      </c>
      <c r="F174" s="26">
        <f t="shared" si="36"/>
        <v>0.27951999999999999</v>
      </c>
      <c r="G174" s="26">
        <f t="shared" si="37"/>
        <v>1.0430123199330411E-2</v>
      </c>
      <c r="H174" s="26">
        <f t="shared" si="38"/>
        <v>0.7813143039999999</v>
      </c>
      <c r="I174" s="26">
        <f t="shared" si="39"/>
        <v>2.1839297425407995</v>
      </c>
      <c r="J174" s="26">
        <f t="shared" si="40"/>
        <v>6.1045204163500424</v>
      </c>
      <c r="K174" s="26">
        <f t="shared" si="41"/>
        <v>2.9154280366768363E-2</v>
      </c>
      <c r="L174" s="26">
        <f t="shared" si="42"/>
        <v>8.149204448119092E-2</v>
      </c>
      <c r="M174" s="26">
        <f t="shared" ca="1" si="43"/>
        <v>9.8176923240523517E-2</v>
      </c>
      <c r="N174" s="26">
        <f t="shared" ca="1" si="44"/>
        <v>3.7507157699384861E-6</v>
      </c>
      <c r="O174" s="25">
        <f t="shared" ca="1" si="45"/>
        <v>7926617798.9615164</v>
      </c>
      <c r="P174" s="26">
        <f t="shared" ca="1" si="46"/>
        <v>12409896620.719563</v>
      </c>
      <c r="Q174" s="26">
        <f t="shared" ca="1" si="47"/>
        <v>827279165.86437774</v>
      </c>
      <c r="R174">
        <f t="shared" ca="1" si="48"/>
        <v>6.1243087527805828E-3</v>
      </c>
    </row>
    <row r="175" spans="1:18">
      <c r="A175" s="113">
        <v>28033</v>
      </c>
      <c r="B175" s="113">
        <v>0.10067390299809631</v>
      </c>
      <c r="C175" s="113">
        <v>0.1</v>
      </c>
      <c r="D175" s="115">
        <f t="shared" si="34"/>
        <v>2.8033000000000001</v>
      </c>
      <c r="E175" s="115">
        <f t="shared" si="35"/>
        <v>0.10067390299809631</v>
      </c>
      <c r="F175" s="26">
        <f t="shared" si="36"/>
        <v>0.28033000000000002</v>
      </c>
      <c r="G175" s="26">
        <f t="shared" si="37"/>
        <v>1.0067390299809631E-2</v>
      </c>
      <c r="H175" s="26">
        <f t="shared" si="38"/>
        <v>0.78584908900000006</v>
      </c>
      <c r="I175" s="26">
        <f t="shared" si="39"/>
        <v>2.2029707511937002</v>
      </c>
      <c r="J175" s="26">
        <f t="shared" si="40"/>
        <v>6.1755879068213</v>
      </c>
      <c r="K175" s="26">
        <f t="shared" si="41"/>
        <v>2.8221915227456339E-2</v>
      </c>
      <c r="L175" s="26">
        <f t="shared" si="42"/>
        <v>7.9114494957128356E-2</v>
      </c>
      <c r="M175" s="26">
        <f t="shared" ca="1" si="43"/>
        <v>9.8858280218405703E-2</v>
      </c>
      <c r="N175" s="26">
        <f t="shared" ca="1" si="44"/>
        <v>3.296486078131445E-7</v>
      </c>
      <c r="O175" s="25">
        <f t="shared" ca="1" si="45"/>
        <v>7799583532.9107609</v>
      </c>
      <c r="P175" s="26">
        <f t="shared" ca="1" si="46"/>
        <v>12363032524.314194</v>
      </c>
      <c r="Q175" s="26">
        <f t="shared" ca="1" si="47"/>
        <v>820645353.15818608</v>
      </c>
      <c r="R175">
        <f t="shared" ca="1" si="48"/>
        <v>1.8156227796906066E-3</v>
      </c>
    </row>
    <row r="176" spans="1:18">
      <c r="A176" s="113">
        <v>28075.5</v>
      </c>
      <c r="B176" s="113">
        <v>8.7783020491770003E-2</v>
      </c>
      <c r="C176" s="113">
        <v>0.1</v>
      </c>
      <c r="D176" s="115">
        <f t="shared" si="34"/>
        <v>2.80755</v>
      </c>
      <c r="E176" s="115">
        <f t="shared" si="35"/>
        <v>8.7783020491770003E-2</v>
      </c>
      <c r="F176" s="26">
        <f t="shared" si="36"/>
        <v>0.28075500000000003</v>
      </c>
      <c r="G176" s="26">
        <f t="shared" si="37"/>
        <v>8.778302049177001E-3</v>
      </c>
      <c r="H176" s="26">
        <f t="shared" si="38"/>
        <v>0.78823370025000006</v>
      </c>
      <c r="I176" s="26">
        <f t="shared" si="39"/>
        <v>2.2130055251368876</v>
      </c>
      <c r="J176" s="26">
        <f t="shared" si="40"/>
        <v>6.2131236620980692</v>
      </c>
      <c r="K176" s="26">
        <f t="shared" si="41"/>
        <v>2.464552191816689E-2</v>
      </c>
      <c r="L176" s="26">
        <f t="shared" si="42"/>
        <v>6.9193535061349454E-2</v>
      </c>
      <c r="M176" s="26">
        <f t="shared" ca="1" si="43"/>
        <v>9.9216693861291533E-2</v>
      </c>
      <c r="N176" s="26">
        <f t="shared" ca="1" si="44"/>
        <v>1.3072888672090581E-5</v>
      </c>
      <c r="O176" s="25">
        <f t="shared" ca="1" si="45"/>
        <v>7733393903.7637844</v>
      </c>
      <c r="P176" s="26">
        <f t="shared" ca="1" si="46"/>
        <v>12338024866.059755</v>
      </c>
      <c r="Q176" s="26">
        <f t="shared" ca="1" si="47"/>
        <v>817146817.89836001</v>
      </c>
      <c r="R176">
        <f t="shared" ca="1" si="48"/>
        <v>-1.143367336952153E-2</v>
      </c>
    </row>
    <row r="177" spans="1:18">
      <c r="A177" s="113">
        <v>28113</v>
      </c>
      <c r="B177" s="113">
        <v>0.10628518300654832</v>
      </c>
      <c r="C177" s="113">
        <v>0.1</v>
      </c>
      <c r="D177" s="115">
        <f t="shared" si="34"/>
        <v>2.8113000000000001</v>
      </c>
      <c r="E177" s="115">
        <f t="shared" si="35"/>
        <v>0.10628518300654832</v>
      </c>
      <c r="F177" s="26">
        <f t="shared" si="36"/>
        <v>0.28113000000000005</v>
      </c>
      <c r="G177" s="26">
        <f t="shared" si="37"/>
        <v>1.0628518300654833E-2</v>
      </c>
      <c r="H177" s="26">
        <f t="shared" si="38"/>
        <v>0.79034076900000017</v>
      </c>
      <c r="I177" s="26">
        <f t="shared" si="39"/>
        <v>2.2218850038897004</v>
      </c>
      <c r="J177" s="26">
        <f t="shared" si="40"/>
        <v>6.2463853114351151</v>
      </c>
      <c r="K177" s="26">
        <f t="shared" si="41"/>
        <v>2.9879953498630932E-2</v>
      </c>
      <c r="L177" s="26">
        <f t="shared" si="42"/>
        <v>8.4001513270701142E-2</v>
      </c>
      <c r="M177" s="26">
        <f t="shared" ca="1" si="43"/>
        <v>9.9533462188645422E-2</v>
      </c>
      <c r="N177" s="26">
        <f t="shared" ca="1" si="44"/>
        <v>4.5585734002903416E-6</v>
      </c>
      <c r="O177" s="25">
        <f t="shared" ca="1" si="45"/>
        <v>7675256086.4934778</v>
      </c>
      <c r="P177" s="26">
        <f t="shared" ca="1" si="46"/>
        <v>12315721093.893633</v>
      </c>
      <c r="Q177" s="26">
        <f t="shared" ca="1" si="47"/>
        <v>814049815.24514723</v>
      </c>
      <c r="R177">
        <f t="shared" ca="1" si="48"/>
        <v>6.7517208179029009E-3</v>
      </c>
    </row>
    <row r="178" spans="1:18">
      <c r="A178" s="113">
        <v>28138.5</v>
      </c>
      <c r="B178" s="113">
        <v>9.9850653503381182E-2</v>
      </c>
      <c r="C178" s="113">
        <v>0.1</v>
      </c>
      <c r="D178" s="115">
        <f t="shared" si="34"/>
        <v>2.81385</v>
      </c>
      <c r="E178" s="115">
        <f t="shared" si="35"/>
        <v>9.9850653503381182E-2</v>
      </c>
      <c r="F178" s="26">
        <f t="shared" si="36"/>
        <v>0.281385</v>
      </c>
      <c r="G178" s="26">
        <f t="shared" si="37"/>
        <v>9.9850653503381192E-3</v>
      </c>
      <c r="H178" s="26">
        <f t="shared" si="38"/>
        <v>0.79177518224999999</v>
      </c>
      <c r="I178" s="26">
        <f t="shared" si="39"/>
        <v>2.2279365965741627</v>
      </c>
      <c r="J178" s="26">
        <f t="shared" si="40"/>
        <v>6.2690793922702079</v>
      </c>
      <c r="K178" s="26">
        <f t="shared" si="41"/>
        <v>2.8096476136048917E-2</v>
      </c>
      <c r="L178" s="26">
        <f t="shared" si="42"/>
        <v>7.9059269375421251E-2</v>
      </c>
      <c r="M178" s="26">
        <f t="shared" ca="1" si="43"/>
        <v>9.974914364428053E-2</v>
      </c>
      <c r="N178" s="26">
        <f t="shared" ca="1" si="44"/>
        <v>1.0304251494634092E-9</v>
      </c>
      <c r="O178" s="25">
        <f t="shared" ca="1" si="45"/>
        <v>7635863995.2790937</v>
      </c>
      <c r="P178" s="26">
        <f t="shared" ca="1" si="46"/>
        <v>12300427330.368675</v>
      </c>
      <c r="Q178" s="26">
        <f t="shared" ca="1" si="47"/>
        <v>811938512.97455585</v>
      </c>
      <c r="R178">
        <f t="shared" ca="1" si="48"/>
        <v>1.0150985910065136E-4</v>
      </c>
    </row>
    <row r="179" spans="1:18">
      <c r="A179" s="113">
        <v>28177</v>
      </c>
      <c r="B179" s="113">
        <v>9.5114206997095607E-2</v>
      </c>
      <c r="C179" s="113">
        <v>0.1</v>
      </c>
      <c r="D179" s="115">
        <f t="shared" si="34"/>
        <v>2.8176999999999999</v>
      </c>
      <c r="E179" s="115">
        <f t="shared" si="35"/>
        <v>9.5114206997095607E-2</v>
      </c>
      <c r="F179" s="26">
        <f t="shared" si="36"/>
        <v>0.28177000000000002</v>
      </c>
      <c r="G179" s="26">
        <f t="shared" si="37"/>
        <v>9.5114206997095607E-3</v>
      </c>
      <c r="H179" s="26">
        <f t="shared" si="38"/>
        <v>0.79394332899999998</v>
      </c>
      <c r="I179" s="26">
        <f t="shared" si="39"/>
        <v>2.2370941181232999</v>
      </c>
      <c r="J179" s="26">
        <f t="shared" si="40"/>
        <v>6.3034600966360221</v>
      </c>
      <c r="K179" s="26">
        <f t="shared" si="41"/>
        <v>2.6800330105571629E-2</v>
      </c>
      <c r="L179" s="26">
        <f t="shared" si="42"/>
        <v>7.5515290138469179E-2</v>
      </c>
      <c r="M179" s="26">
        <f t="shared" ca="1" si="43"/>
        <v>0.10007520826269312</v>
      </c>
      <c r="N179" s="26">
        <f t="shared" ca="1" si="44"/>
        <v>2.4611533557260086E-6</v>
      </c>
      <c r="O179" s="25">
        <f t="shared" ca="1" si="45"/>
        <v>7576606624.0319538</v>
      </c>
      <c r="P179" s="26">
        <f t="shared" ca="1" si="46"/>
        <v>12277142179.549486</v>
      </c>
      <c r="Q179" s="26">
        <f t="shared" ca="1" si="47"/>
        <v>808742738.49106407</v>
      </c>
      <c r="R179">
        <f t="shared" ca="1" si="48"/>
        <v>-4.9610012655975089E-3</v>
      </c>
    </row>
    <row r="180" spans="1:18">
      <c r="A180" s="113">
        <v>28185.5</v>
      </c>
      <c r="B180" s="113">
        <v>9.3536030501127243E-2</v>
      </c>
      <c r="C180" s="113">
        <v>0.1</v>
      </c>
      <c r="D180" s="115">
        <f t="shared" si="34"/>
        <v>2.8185500000000001</v>
      </c>
      <c r="E180" s="115">
        <f t="shared" si="35"/>
        <v>9.3536030501127243E-2</v>
      </c>
      <c r="F180" s="26">
        <f t="shared" si="36"/>
        <v>0.28185500000000002</v>
      </c>
      <c r="G180" s="26">
        <f t="shared" si="37"/>
        <v>9.353603050112725E-3</v>
      </c>
      <c r="H180" s="26">
        <f t="shared" si="38"/>
        <v>0.79442241025000004</v>
      </c>
      <c r="I180" s="26">
        <f t="shared" si="39"/>
        <v>2.2391192844101377</v>
      </c>
      <c r="J180" s="26">
        <f t="shared" si="40"/>
        <v>6.3110696590741941</v>
      </c>
      <c r="K180" s="26">
        <f t="shared" si="41"/>
        <v>2.6363597876895222E-2</v>
      </c>
      <c r="L180" s="26">
        <f t="shared" si="42"/>
        <v>7.4307118795923027E-2</v>
      </c>
      <c r="M180" s="26">
        <f t="shared" ca="1" si="43"/>
        <v>0.10014726593429016</v>
      </c>
      <c r="N180" s="26">
        <f t="shared" ca="1" si="44"/>
        <v>4.3708433952708842E-6</v>
      </c>
      <c r="O180" s="25">
        <f t="shared" ca="1" si="45"/>
        <v>7563558975.2223854</v>
      </c>
      <c r="P180" s="26">
        <f t="shared" ca="1" si="46"/>
        <v>12271969817.521591</v>
      </c>
      <c r="Q180" s="26">
        <f t="shared" ca="1" si="47"/>
        <v>808035869.04709232</v>
      </c>
      <c r="R180">
        <f t="shared" ca="1" si="48"/>
        <v>-6.6112354331629153E-3</v>
      </c>
    </row>
    <row r="181" spans="1:18">
      <c r="A181" s="113">
        <v>28216.5</v>
      </c>
      <c r="B181" s="113">
        <v>9.2839151497173589E-2</v>
      </c>
      <c r="C181" s="113">
        <v>0.1</v>
      </c>
      <c r="D181" s="115">
        <f t="shared" si="34"/>
        <v>2.82165</v>
      </c>
      <c r="E181" s="115">
        <f t="shared" si="35"/>
        <v>9.2839151497173589E-2</v>
      </c>
      <c r="F181" s="26">
        <f t="shared" si="36"/>
        <v>0.282165</v>
      </c>
      <c r="G181" s="26">
        <f t="shared" si="37"/>
        <v>9.2839151497173585E-3</v>
      </c>
      <c r="H181" s="26">
        <f t="shared" si="38"/>
        <v>0.79617087225000005</v>
      </c>
      <c r="I181" s="26">
        <f t="shared" si="39"/>
        <v>2.2465155416842126</v>
      </c>
      <c r="J181" s="26">
        <f t="shared" si="40"/>
        <v>6.3388805781932582</v>
      </c>
      <c r="K181" s="26">
        <f t="shared" si="41"/>
        <v>2.6195959182199986E-2</v>
      </c>
      <c r="L181" s="26">
        <f t="shared" si="42"/>
        <v>7.3915828226454594E-2</v>
      </c>
      <c r="M181" s="26">
        <f t="shared" ca="1" si="43"/>
        <v>0.1004102771542451</v>
      </c>
      <c r="N181" s="26">
        <f t="shared" ca="1" si="44"/>
        <v>5.7321943715166452E-6</v>
      </c>
      <c r="O181" s="25">
        <f t="shared" ca="1" si="45"/>
        <v>7516081064.2747869</v>
      </c>
      <c r="P181" s="26">
        <f t="shared" ca="1" si="46"/>
        <v>12253009610.280134</v>
      </c>
      <c r="Q181" s="26">
        <f t="shared" ca="1" si="47"/>
        <v>805453889.42936528</v>
      </c>
      <c r="R181">
        <f t="shared" ca="1" si="48"/>
        <v>-7.5711256570715063E-3</v>
      </c>
    </row>
    <row r="182" spans="1:18">
      <c r="A182" s="113">
        <v>28256</v>
      </c>
      <c r="B182" s="113">
        <v>8.7564096000278369E-2</v>
      </c>
      <c r="C182" s="113">
        <v>0.1</v>
      </c>
      <c r="D182" s="115">
        <f t="shared" si="34"/>
        <v>2.8256000000000001</v>
      </c>
      <c r="E182" s="115">
        <f t="shared" si="35"/>
        <v>8.7564096000278369E-2</v>
      </c>
      <c r="F182" s="26">
        <f t="shared" si="36"/>
        <v>0.28256000000000003</v>
      </c>
      <c r="G182" s="26">
        <f t="shared" si="37"/>
        <v>8.7564096000278379E-3</v>
      </c>
      <c r="H182" s="26">
        <f t="shared" si="38"/>
        <v>0.79840153600000008</v>
      </c>
      <c r="I182" s="26">
        <f t="shared" si="39"/>
        <v>2.2559633801216004</v>
      </c>
      <c r="J182" s="26">
        <f t="shared" si="40"/>
        <v>6.3744501268715945</v>
      </c>
      <c r="K182" s="26">
        <f t="shared" si="41"/>
        <v>2.474211096583866E-2</v>
      </c>
      <c r="L182" s="26">
        <f t="shared" si="42"/>
        <v>6.9911308745073716E-2</v>
      </c>
      <c r="M182" s="26">
        <f t="shared" ca="1" si="43"/>
        <v>0.10074588796784126</v>
      </c>
      <c r="N182" s="26">
        <f t="shared" ca="1" si="44"/>
        <v>1.7375963947610551E-5</v>
      </c>
      <c r="O182" s="25">
        <f t="shared" ca="1" si="45"/>
        <v>7455829566.3067846</v>
      </c>
      <c r="P182" s="26">
        <f t="shared" ca="1" si="46"/>
        <v>12228632108.784306</v>
      </c>
      <c r="Q182" s="26">
        <f t="shared" ca="1" si="47"/>
        <v>802154945.95755422</v>
      </c>
      <c r="R182">
        <f t="shared" ca="1" si="48"/>
        <v>-1.3181791967562889E-2</v>
      </c>
    </row>
    <row r="183" spans="1:18">
      <c r="A183" s="113">
        <v>28309.5</v>
      </c>
      <c r="B183" s="113">
        <v>7.7748514500854071E-2</v>
      </c>
      <c r="C183" s="113">
        <v>0.1</v>
      </c>
      <c r="D183" s="115">
        <f t="shared" si="34"/>
        <v>2.8309500000000001</v>
      </c>
      <c r="E183" s="115">
        <f t="shared" si="35"/>
        <v>7.7748514500854071E-2</v>
      </c>
      <c r="F183" s="26">
        <f t="shared" si="36"/>
        <v>0.28309500000000004</v>
      </c>
      <c r="G183" s="26">
        <f t="shared" si="37"/>
        <v>7.7748514500854075E-3</v>
      </c>
      <c r="H183" s="26">
        <f t="shared" si="38"/>
        <v>0.8014277902500001</v>
      </c>
      <c r="I183" s="26">
        <f t="shared" si="39"/>
        <v>2.2688020028082381</v>
      </c>
      <c r="J183" s="26">
        <f t="shared" si="40"/>
        <v>6.4228650298499819</v>
      </c>
      <c r="K183" s="26">
        <f t="shared" si="41"/>
        <v>2.2010215712619286E-2</v>
      </c>
      <c r="L183" s="26">
        <f t="shared" si="42"/>
        <v>6.2309820171639572E-2</v>
      </c>
      <c r="M183" s="26">
        <f t="shared" ca="1" si="43"/>
        <v>0.1012013135204114</v>
      </c>
      <c r="N183" s="26">
        <f t="shared" ca="1" si="44"/>
        <v>5.500337818517491E-5</v>
      </c>
      <c r="O183" s="25">
        <f t="shared" ca="1" si="45"/>
        <v>7374659410.6580648</v>
      </c>
      <c r="P183" s="26">
        <f t="shared" ca="1" si="46"/>
        <v>12195225379.50391</v>
      </c>
      <c r="Q183" s="26">
        <f t="shared" ca="1" si="47"/>
        <v>797670846.21456695</v>
      </c>
      <c r="R183">
        <f t="shared" ca="1" si="48"/>
        <v>-2.3452799019557324E-2</v>
      </c>
    </row>
    <row r="184" spans="1:18">
      <c r="A184" s="113">
        <v>28902.5</v>
      </c>
      <c r="B184" s="113">
        <v>0.10835337750177132</v>
      </c>
      <c r="C184" s="113">
        <v>0.1</v>
      </c>
      <c r="D184" s="115">
        <f t="shared" si="34"/>
        <v>2.89025</v>
      </c>
      <c r="E184" s="115">
        <f t="shared" si="35"/>
        <v>0.10835337750177132</v>
      </c>
      <c r="F184" s="26">
        <f t="shared" si="36"/>
        <v>0.28902500000000003</v>
      </c>
      <c r="G184" s="26">
        <f t="shared" si="37"/>
        <v>1.0835337750177133E-2</v>
      </c>
      <c r="H184" s="26">
        <f t="shared" si="38"/>
        <v>0.83535450625000007</v>
      </c>
      <c r="I184" s="26">
        <f t="shared" si="39"/>
        <v>2.4143833616890626</v>
      </c>
      <c r="J184" s="26">
        <f t="shared" si="40"/>
        <v>6.978171511121813</v>
      </c>
      <c r="K184" s="26">
        <f t="shared" si="41"/>
        <v>3.131683493244946E-2</v>
      </c>
      <c r="L184" s="26">
        <f t="shared" si="42"/>
        <v>9.0513482163512043E-2</v>
      </c>
      <c r="M184" s="26">
        <f t="shared" ca="1" si="43"/>
        <v>0.10631588020398536</v>
      </c>
      <c r="N184" s="26">
        <f t="shared" ca="1" si="44"/>
        <v>4.1513952384850966E-7</v>
      </c>
      <c r="O184" s="25">
        <f t="shared" ca="1" si="45"/>
        <v>6508309600.402956</v>
      </c>
      <c r="P184" s="26">
        <f t="shared" ca="1" si="46"/>
        <v>11795560859.333637</v>
      </c>
      <c r="Q184" s="26">
        <f t="shared" ca="1" si="47"/>
        <v>746818008.35959542</v>
      </c>
      <c r="R184">
        <f t="shared" ca="1" si="48"/>
        <v>2.0374972977859618E-3</v>
      </c>
    </row>
    <row r="185" spans="1:18">
      <c r="A185" s="113">
        <v>28921.5</v>
      </c>
      <c r="B185" s="113">
        <v>0.10011980649869656</v>
      </c>
      <c r="C185" s="113">
        <v>0.1</v>
      </c>
      <c r="D185" s="115">
        <f t="shared" si="34"/>
        <v>2.89215</v>
      </c>
      <c r="E185" s="115">
        <f t="shared" si="35"/>
        <v>0.10011980649869656</v>
      </c>
      <c r="F185" s="26">
        <f t="shared" si="36"/>
        <v>0.289215</v>
      </c>
      <c r="G185" s="26">
        <f t="shared" si="37"/>
        <v>1.0011980649869657E-2</v>
      </c>
      <c r="H185" s="26">
        <f t="shared" si="38"/>
        <v>0.83645316224999999</v>
      </c>
      <c r="I185" s="26">
        <f t="shared" si="39"/>
        <v>2.4191480132013377</v>
      </c>
      <c r="J185" s="26">
        <f t="shared" si="40"/>
        <v>6.9965389263802491</v>
      </c>
      <c r="K185" s="26">
        <f t="shared" si="41"/>
        <v>2.8956149836520527E-2</v>
      </c>
      <c r="L185" s="26">
        <f t="shared" si="42"/>
        <v>8.3745528749692835E-2</v>
      </c>
      <c r="M185" s="26">
        <f t="shared" ca="1" si="43"/>
        <v>0.10648177271365367</v>
      </c>
      <c r="N185" s="26">
        <f t="shared" ca="1" si="44"/>
        <v>4.0474614120255626E-6</v>
      </c>
      <c r="O185" s="25">
        <f t="shared" ca="1" si="45"/>
        <v>6481554953.7540445</v>
      </c>
      <c r="P185" s="26">
        <f t="shared" ca="1" si="46"/>
        <v>11781882785.276304</v>
      </c>
      <c r="Q185" s="26">
        <f t="shared" ca="1" si="47"/>
        <v>745156028.6933924</v>
      </c>
      <c r="R185">
        <f t="shared" ca="1" si="48"/>
        <v>-6.3619662149571043E-3</v>
      </c>
    </row>
    <row r="186" spans="1:18">
      <c r="A186" s="113">
        <v>28927</v>
      </c>
      <c r="B186" s="113">
        <v>0.10615745699760737</v>
      </c>
      <c r="C186" s="113">
        <v>0.1</v>
      </c>
      <c r="D186" s="115">
        <f t="shared" si="34"/>
        <v>2.8927</v>
      </c>
      <c r="E186" s="115">
        <f t="shared" si="35"/>
        <v>0.10615745699760737</v>
      </c>
      <c r="F186" s="26">
        <f t="shared" si="36"/>
        <v>0.28927000000000003</v>
      </c>
      <c r="G186" s="26">
        <f t="shared" si="37"/>
        <v>1.0615745699760738E-2</v>
      </c>
      <c r="H186" s="26">
        <f t="shared" si="38"/>
        <v>0.83677132900000006</v>
      </c>
      <c r="I186" s="26">
        <f t="shared" si="39"/>
        <v>2.4205284233983004</v>
      </c>
      <c r="J186" s="26">
        <f t="shared" si="40"/>
        <v>7.0018625703642634</v>
      </c>
      <c r="K186" s="26">
        <f t="shared" si="41"/>
        <v>3.0708167585697888E-2</v>
      </c>
      <c r="L186" s="26">
        <f t="shared" si="42"/>
        <v>8.8829516375148285E-2</v>
      </c>
      <c r="M186" s="26">
        <f t="shared" ca="1" si="43"/>
        <v>0.10652981763098686</v>
      </c>
      <c r="N186" s="26">
        <f t="shared" ca="1" si="44"/>
        <v>1.3865244129077488E-8</v>
      </c>
      <c r="O186" s="25">
        <f t="shared" ca="1" si="45"/>
        <v>6473821733.1534405</v>
      </c>
      <c r="P186" s="26">
        <f t="shared" ca="1" si="46"/>
        <v>11777913437.712696</v>
      </c>
      <c r="Q186" s="26">
        <f t="shared" ca="1" si="47"/>
        <v>744674576.05741489</v>
      </c>
      <c r="R186">
        <f t="shared" ca="1" si="48"/>
        <v>-3.7236063337948988E-4</v>
      </c>
    </row>
    <row r="187" spans="1:18">
      <c r="A187" s="113">
        <v>28964.5</v>
      </c>
      <c r="B187" s="113">
        <v>0.10395961949689081</v>
      </c>
      <c r="C187" s="113">
        <v>0.1</v>
      </c>
      <c r="D187" s="115">
        <f t="shared" si="34"/>
        <v>2.8964500000000002</v>
      </c>
      <c r="E187" s="115">
        <f t="shared" si="35"/>
        <v>0.10395961949689081</v>
      </c>
      <c r="F187" s="26">
        <f t="shared" si="36"/>
        <v>0.28964500000000004</v>
      </c>
      <c r="G187" s="26">
        <f t="shared" si="37"/>
        <v>1.0395961949689081E-2</v>
      </c>
      <c r="H187" s="26">
        <f t="shared" si="38"/>
        <v>0.83894226025000018</v>
      </c>
      <c r="I187" s="26">
        <f t="shared" si="39"/>
        <v>2.4299543097011131</v>
      </c>
      <c r="J187" s="26">
        <f t="shared" si="40"/>
        <v>7.03824116033379</v>
      </c>
      <c r="K187" s="26">
        <f t="shared" si="41"/>
        <v>3.011138398917694E-2</v>
      </c>
      <c r="L187" s="26">
        <f t="shared" si="42"/>
        <v>8.721611815545155E-2</v>
      </c>
      <c r="M187" s="26">
        <f t="shared" ca="1" si="43"/>
        <v>0.10685767664782903</v>
      </c>
      <c r="N187" s="26">
        <f t="shared" ca="1" si="44"/>
        <v>8.3987352501041288E-7</v>
      </c>
      <c r="O187" s="25">
        <f t="shared" ca="1" si="45"/>
        <v>6421233288.3494244</v>
      </c>
      <c r="P187" s="26">
        <f t="shared" ca="1" si="46"/>
        <v>11750731433.301867</v>
      </c>
      <c r="Q187" s="26">
        <f t="shared" ca="1" si="47"/>
        <v>741387747.622365</v>
      </c>
      <c r="R187">
        <f t="shared" ca="1" si="48"/>
        <v>-2.8980571509382158E-3</v>
      </c>
    </row>
    <row r="188" spans="1:18">
      <c r="A188" s="113">
        <v>28992</v>
      </c>
      <c r="B188" s="113">
        <v>8.9147871993191075E-2</v>
      </c>
      <c r="C188" s="113">
        <v>0.1</v>
      </c>
      <c r="D188" s="115">
        <f t="shared" si="34"/>
        <v>2.8992</v>
      </c>
      <c r="E188" s="115">
        <f t="shared" si="35"/>
        <v>8.9147871993191075E-2</v>
      </c>
      <c r="F188" s="26">
        <f t="shared" si="36"/>
        <v>0.28992000000000001</v>
      </c>
      <c r="G188" s="26">
        <f t="shared" si="37"/>
        <v>8.9147871993191085E-3</v>
      </c>
      <c r="H188" s="26">
        <f t="shared" si="38"/>
        <v>0.84053606400000003</v>
      </c>
      <c r="I188" s="26">
        <f t="shared" si="39"/>
        <v>2.4368821567487999</v>
      </c>
      <c r="J188" s="26">
        <f t="shared" si="40"/>
        <v>7.0650087488461208</v>
      </c>
      <c r="K188" s="26">
        <f t="shared" si="41"/>
        <v>2.5845751048265961E-2</v>
      </c>
      <c r="L188" s="26">
        <f t="shared" si="42"/>
        <v>7.4932001439132673E-2</v>
      </c>
      <c r="M188" s="26">
        <f t="shared" ca="1" si="43"/>
        <v>0.10709841701993661</v>
      </c>
      <c r="N188" s="26">
        <f t="shared" ca="1" si="44"/>
        <v>3.2222206675721883E-5</v>
      </c>
      <c r="O188" s="25">
        <f t="shared" ca="1" si="45"/>
        <v>6382821343.3191538</v>
      </c>
      <c r="P188" s="26">
        <f t="shared" ca="1" si="46"/>
        <v>11730667185.038225</v>
      </c>
      <c r="Q188" s="26">
        <f t="shared" ca="1" si="47"/>
        <v>738972793.00108993</v>
      </c>
      <c r="R188">
        <f t="shared" ca="1" si="48"/>
        <v>-1.7950545026745535E-2</v>
      </c>
    </row>
    <row r="189" spans="1:18">
      <c r="A189" s="113">
        <v>28992</v>
      </c>
      <c r="B189" s="113">
        <v>9.6147871990979183E-2</v>
      </c>
      <c r="C189" s="113">
        <v>0.1</v>
      </c>
      <c r="D189" s="115">
        <f t="shared" si="34"/>
        <v>2.8992</v>
      </c>
      <c r="E189" s="115">
        <f t="shared" si="35"/>
        <v>9.6147871990979183E-2</v>
      </c>
      <c r="F189" s="26">
        <f t="shared" si="36"/>
        <v>0.28992000000000001</v>
      </c>
      <c r="G189" s="26">
        <f t="shared" si="37"/>
        <v>9.6147871990979183E-3</v>
      </c>
      <c r="H189" s="26">
        <f t="shared" si="38"/>
        <v>0.84053606400000003</v>
      </c>
      <c r="I189" s="26">
        <f t="shared" si="39"/>
        <v>2.4368821567487999</v>
      </c>
      <c r="J189" s="26">
        <f t="shared" si="40"/>
        <v>7.0650087488461208</v>
      </c>
      <c r="K189" s="26">
        <f t="shared" si="41"/>
        <v>2.7875191047624686E-2</v>
      </c>
      <c r="L189" s="26">
        <f t="shared" si="42"/>
        <v>8.0815753885273484E-2</v>
      </c>
      <c r="M189" s="26">
        <f t="shared" ca="1" si="43"/>
        <v>0.10709841701993661</v>
      </c>
      <c r="N189" s="26">
        <f t="shared" ca="1" si="44"/>
        <v>1.1991443643122419E-5</v>
      </c>
      <c r="O189" s="25">
        <f t="shared" ca="1" si="45"/>
        <v>6382821343.3191538</v>
      </c>
      <c r="P189" s="26">
        <f t="shared" ca="1" si="46"/>
        <v>11730667185.038225</v>
      </c>
      <c r="Q189" s="26">
        <f t="shared" ca="1" si="47"/>
        <v>738972793.00108993</v>
      </c>
      <c r="R189">
        <f t="shared" ca="1" si="48"/>
        <v>-1.0950545028957426E-2</v>
      </c>
    </row>
    <row r="190" spans="1:18">
      <c r="A190" s="113">
        <v>29062.5</v>
      </c>
      <c r="B190" s="113">
        <v>0.11417593750229571</v>
      </c>
      <c r="C190" s="113">
        <v>0.1</v>
      </c>
      <c r="D190" s="115">
        <f t="shared" si="34"/>
        <v>2.90625</v>
      </c>
      <c r="E190" s="115">
        <f t="shared" si="35"/>
        <v>0.11417593750229571</v>
      </c>
      <c r="F190" s="26">
        <f t="shared" si="36"/>
        <v>0.29062500000000002</v>
      </c>
      <c r="G190" s="26">
        <f t="shared" si="37"/>
        <v>1.1417593750229571E-2</v>
      </c>
      <c r="H190" s="26">
        <f t="shared" si="38"/>
        <v>0.84462890625000009</v>
      </c>
      <c r="I190" s="26">
        <f t="shared" si="39"/>
        <v>2.4547027587890629</v>
      </c>
      <c r="J190" s="26">
        <f t="shared" si="40"/>
        <v>7.1339798927307143</v>
      </c>
      <c r="K190" s="26">
        <f t="shared" si="41"/>
        <v>3.3182381836604692E-2</v>
      </c>
      <c r="L190" s="26">
        <f t="shared" si="42"/>
        <v>9.6436297212632388E-2</v>
      </c>
      <c r="M190" s="26">
        <f t="shared" ca="1" si="43"/>
        <v>0.10771678764446355</v>
      </c>
      <c r="N190" s="26">
        <f t="shared" ca="1" si="44"/>
        <v>4.1720616885933264E-6</v>
      </c>
      <c r="O190" s="25">
        <f t="shared" ca="1" si="45"/>
        <v>6284937175.2164354</v>
      </c>
      <c r="P190" s="26">
        <f t="shared" ca="1" si="46"/>
        <v>11678726726.044172</v>
      </c>
      <c r="Q190" s="26">
        <f t="shared" ca="1" si="47"/>
        <v>732764181.89339077</v>
      </c>
      <c r="R190">
        <f t="shared" ca="1" si="48"/>
        <v>6.4591498578321638E-3</v>
      </c>
    </row>
    <row r="191" spans="1:18">
      <c r="A191" s="113">
        <v>29153.5</v>
      </c>
      <c r="B191" s="113">
        <v>0.11216251849691616</v>
      </c>
      <c r="C191" s="113">
        <v>0.1</v>
      </c>
      <c r="D191" s="115">
        <f t="shared" si="34"/>
        <v>2.9153500000000001</v>
      </c>
      <c r="E191" s="115">
        <f t="shared" si="35"/>
        <v>0.11216251849691616</v>
      </c>
      <c r="F191" s="26">
        <f t="shared" si="36"/>
        <v>0.29153500000000004</v>
      </c>
      <c r="G191" s="26">
        <f t="shared" si="37"/>
        <v>1.1216251849691617E-2</v>
      </c>
      <c r="H191" s="26">
        <f t="shared" si="38"/>
        <v>0.84992656225000018</v>
      </c>
      <c r="I191" s="26">
        <f t="shared" si="39"/>
        <v>2.4778334032555382</v>
      </c>
      <c r="J191" s="26">
        <f t="shared" si="40"/>
        <v>7.2237516121810339</v>
      </c>
      <c r="K191" s="26">
        <f t="shared" si="41"/>
        <v>3.269929982999846E-2</v>
      </c>
      <c r="L191" s="26">
        <f t="shared" si="42"/>
        <v>9.532990375938602E-2</v>
      </c>
      <c r="M191" s="26">
        <f t="shared" ca="1" si="43"/>
        <v>0.10851752043651411</v>
      </c>
      <c r="N191" s="26">
        <f t="shared" ca="1" si="44"/>
        <v>1.3286010860334743E-6</v>
      </c>
      <c r="O191" s="25">
        <f t="shared" ca="1" si="45"/>
        <v>6159842631.2544508</v>
      </c>
      <c r="P191" s="26">
        <f t="shared" ca="1" si="46"/>
        <v>11610620397.488747</v>
      </c>
      <c r="Q191" s="26">
        <f t="shared" ca="1" si="47"/>
        <v>724713766.14157498</v>
      </c>
      <c r="R191">
        <f t="shared" ca="1" si="48"/>
        <v>3.6449980604020549E-3</v>
      </c>
    </row>
    <row r="192" spans="1:18">
      <c r="A192" s="113">
        <v>29229</v>
      </c>
      <c r="B192" s="113">
        <v>0.11449753899796633</v>
      </c>
      <c r="C192" s="113">
        <v>0.1</v>
      </c>
      <c r="D192" s="115">
        <f t="shared" si="34"/>
        <v>2.9228999999999998</v>
      </c>
      <c r="E192" s="115">
        <f t="shared" si="35"/>
        <v>0.11449753899796633</v>
      </c>
      <c r="F192" s="26">
        <f t="shared" si="36"/>
        <v>0.29228999999999999</v>
      </c>
      <c r="G192" s="26">
        <f t="shared" si="37"/>
        <v>1.1449753899796633E-2</v>
      </c>
      <c r="H192" s="26">
        <f t="shared" si="38"/>
        <v>0.85433444099999989</v>
      </c>
      <c r="I192" s="26">
        <f t="shared" si="39"/>
        <v>2.4971341375988994</v>
      </c>
      <c r="J192" s="26">
        <f t="shared" si="40"/>
        <v>7.2988733707878222</v>
      </c>
      <c r="K192" s="26">
        <f t="shared" si="41"/>
        <v>3.3466485673715574E-2</v>
      </c>
      <c r="L192" s="26">
        <f t="shared" si="42"/>
        <v>9.7819190975703241E-2</v>
      </c>
      <c r="M192" s="26">
        <f t="shared" ca="1" si="43"/>
        <v>0.10918404777702977</v>
      </c>
      <c r="N192" s="26">
        <f t="shared" ca="1" si="44"/>
        <v>2.8233188954969942E-6</v>
      </c>
      <c r="O192" s="25">
        <f t="shared" ca="1" si="45"/>
        <v>6057123626.2190228</v>
      </c>
      <c r="P192" s="26">
        <f t="shared" ca="1" si="46"/>
        <v>11553213728.350281</v>
      </c>
      <c r="Q192" s="26">
        <f t="shared" ca="1" si="47"/>
        <v>718004313.29964721</v>
      </c>
      <c r="R192">
        <f t="shared" ca="1" si="48"/>
        <v>5.3134912209365642E-3</v>
      </c>
    </row>
    <row r="193" spans="1:18">
      <c r="A193" s="113">
        <v>29955</v>
      </c>
      <c r="B193" s="113">
        <v>0.11546740499761654</v>
      </c>
      <c r="C193" s="113">
        <v>0.1</v>
      </c>
      <c r="D193" s="115">
        <f t="shared" si="34"/>
        <v>2.9954999999999998</v>
      </c>
      <c r="E193" s="115">
        <f t="shared" si="35"/>
        <v>0.11546740499761654</v>
      </c>
      <c r="F193" s="26">
        <f t="shared" si="36"/>
        <v>0.29954999999999998</v>
      </c>
      <c r="G193" s="26">
        <f t="shared" si="37"/>
        <v>1.1546740499761655E-2</v>
      </c>
      <c r="H193" s="26">
        <f t="shared" si="38"/>
        <v>0.89730202499999989</v>
      </c>
      <c r="I193" s="26">
        <f t="shared" si="39"/>
        <v>2.6878682158874994</v>
      </c>
      <c r="J193" s="26">
        <f t="shared" si="40"/>
        <v>8.0515092406910043</v>
      </c>
      <c r="K193" s="26">
        <f t="shared" si="41"/>
        <v>3.458826116703604E-2</v>
      </c>
      <c r="L193" s="26">
        <f t="shared" si="42"/>
        <v>0.10360913632585646</v>
      </c>
      <c r="M193" s="26">
        <f t="shared" ca="1" si="43"/>
        <v>0.11569435788797242</v>
      </c>
      <c r="N193" s="26">
        <f t="shared" ca="1" si="44"/>
        <v>5.1507614440885754E-9</v>
      </c>
      <c r="O193" s="25">
        <f t="shared" ca="1" si="45"/>
        <v>5118311220.0983686</v>
      </c>
      <c r="P193" s="26">
        <f t="shared" ca="1" si="46"/>
        <v>10960975231.093634</v>
      </c>
      <c r="Q193" s="26">
        <f t="shared" ca="1" si="47"/>
        <v>652252386.6689415</v>
      </c>
      <c r="R193">
        <f t="shared" ca="1" si="48"/>
        <v>-2.2695289035587485E-4</v>
      </c>
    </row>
    <row r="194" spans="1:18">
      <c r="A194" s="113">
        <v>29996</v>
      </c>
      <c r="B194" s="113">
        <v>0.11238443599722814</v>
      </c>
      <c r="C194" s="113">
        <v>0.1</v>
      </c>
      <c r="D194" s="115">
        <f t="shared" si="34"/>
        <v>2.9996</v>
      </c>
      <c r="E194" s="115">
        <f t="shared" si="35"/>
        <v>0.11238443599722814</v>
      </c>
      <c r="F194" s="26">
        <f t="shared" si="36"/>
        <v>0.29996</v>
      </c>
      <c r="G194" s="26">
        <f t="shared" si="37"/>
        <v>1.1238443599722814E-2</v>
      </c>
      <c r="H194" s="26">
        <f t="shared" si="38"/>
        <v>0.899760016</v>
      </c>
      <c r="I194" s="26">
        <f t="shared" si="39"/>
        <v>2.6989201439935999</v>
      </c>
      <c r="J194" s="26">
        <f t="shared" si="40"/>
        <v>8.095680863923203</v>
      </c>
      <c r="K194" s="26">
        <f t="shared" si="41"/>
        <v>3.3710835421728549E-2</v>
      </c>
      <c r="L194" s="26">
        <f t="shared" si="42"/>
        <v>0.10111902193101696</v>
      </c>
      <c r="M194" s="26">
        <f t="shared" ca="1" si="43"/>
        <v>0.11606748127662803</v>
      </c>
      <c r="N194" s="26">
        <f t="shared" ca="1" si="44"/>
        <v>1.35648225301098E-6</v>
      </c>
      <c r="O194" s="25">
        <f t="shared" ca="1" si="45"/>
        <v>5067910134.4513149</v>
      </c>
      <c r="P194" s="26">
        <f t="shared" ca="1" si="46"/>
        <v>10925434705.778902</v>
      </c>
      <c r="Q194" s="26">
        <f t="shared" ca="1" si="47"/>
        <v>648481110.09391403</v>
      </c>
      <c r="R194">
        <f t="shared" ca="1" si="48"/>
        <v>-3.683045279399888E-3</v>
      </c>
    </row>
    <row r="195" spans="1:18">
      <c r="A195" s="113">
        <v>30042</v>
      </c>
      <c r="B195" s="113">
        <v>0.10660842200013576</v>
      </c>
      <c r="C195" s="113">
        <v>0.1</v>
      </c>
      <c r="D195" s="115">
        <f t="shared" si="34"/>
        <v>3.0042</v>
      </c>
      <c r="E195" s="115">
        <f t="shared" si="35"/>
        <v>0.10660842200013576</v>
      </c>
      <c r="F195" s="26">
        <f t="shared" si="36"/>
        <v>0.30042000000000002</v>
      </c>
      <c r="G195" s="26">
        <f t="shared" si="37"/>
        <v>1.0660842200013577E-2</v>
      </c>
      <c r="H195" s="26">
        <f t="shared" si="38"/>
        <v>0.90252176400000006</v>
      </c>
      <c r="I195" s="26">
        <f t="shared" si="39"/>
        <v>2.7113558834088001</v>
      </c>
      <c r="J195" s="26">
        <f t="shared" si="40"/>
        <v>8.1454553449367175</v>
      </c>
      <c r="K195" s="26">
        <f t="shared" si="41"/>
        <v>3.2027302137280791E-2</v>
      </c>
      <c r="L195" s="26">
        <f t="shared" si="42"/>
        <v>9.6216421080818959E-2</v>
      </c>
      <c r="M195" s="26">
        <f t="shared" ca="1" si="43"/>
        <v>0.11648680252541666</v>
      </c>
      <c r="N195" s="26">
        <f t="shared" ca="1" si="44"/>
        <v>9.7582401802248844E-6</v>
      </c>
      <c r="O195" s="25">
        <f t="shared" ca="1" si="45"/>
        <v>5011692383.6123724</v>
      </c>
      <c r="P195" s="26">
        <f t="shared" ca="1" si="46"/>
        <v>10885303574.519543</v>
      </c>
      <c r="Q195" s="26">
        <f t="shared" ca="1" si="47"/>
        <v>644243633.92026007</v>
      </c>
      <c r="R195">
        <f t="shared" ca="1" si="48"/>
        <v>-9.8783805252808943E-3</v>
      </c>
    </row>
    <row r="196" spans="1:18">
      <c r="A196" s="113">
        <v>30067</v>
      </c>
      <c r="B196" s="113">
        <v>0.11784319700382184</v>
      </c>
      <c r="C196" s="113">
        <v>1</v>
      </c>
      <c r="D196" s="115">
        <f t="shared" si="34"/>
        <v>3.0066999999999999</v>
      </c>
      <c r="E196" s="115">
        <f t="shared" si="35"/>
        <v>0.11784319700382184</v>
      </c>
      <c r="F196" s="26">
        <f t="shared" si="36"/>
        <v>3.0066999999999999</v>
      </c>
      <c r="G196" s="26">
        <f t="shared" si="37"/>
        <v>0.11784319700382184</v>
      </c>
      <c r="H196" s="26">
        <f t="shared" si="38"/>
        <v>9.0402448900000003</v>
      </c>
      <c r="I196" s="26">
        <f t="shared" si="39"/>
        <v>27.181304310763</v>
      </c>
      <c r="J196" s="26">
        <f t="shared" si="40"/>
        <v>81.72602767117111</v>
      </c>
      <c r="K196" s="26">
        <f t="shared" si="41"/>
        <v>0.35431914043139112</v>
      </c>
      <c r="L196" s="26">
        <f t="shared" si="42"/>
        <v>1.0653313595350637</v>
      </c>
      <c r="M196" s="26">
        <f t="shared" ca="1" si="43"/>
        <v>0.11671500276406316</v>
      </c>
      <c r="N196" s="26">
        <f t="shared" ca="1" si="44"/>
        <v>1.2728222426246753E-6</v>
      </c>
      <c r="O196" s="25">
        <f t="shared" ca="1" si="45"/>
        <v>498128533858.38098</v>
      </c>
      <c r="P196" s="26">
        <f t="shared" ca="1" si="46"/>
        <v>1086338010449.8356</v>
      </c>
      <c r="Q196" s="26">
        <f t="shared" ca="1" si="47"/>
        <v>64193793732.717407</v>
      </c>
      <c r="R196">
        <f t="shared" ca="1" si="48"/>
        <v>1.1281942397586842E-3</v>
      </c>
    </row>
    <row r="197" spans="1:18">
      <c r="A197" s="113">
        <v>30067</v>
      </c>
      <c r="B197" s="113">
        <v>0.11894319700513734</v>
      </c>
      <c r="C197" s="113">
        <v>1</v>
      </c>
      <c r="D197" s="115">
        <f t="shared" si="34"/>
        <v>3.0066999999999999</v>
      </c>
      <c r="E197" s="115">
        <f t="shared" si="35"/>
        <v>0.11894319700513734</v>
      </c>
      <c r="F197" s="26">
        <f t="shared" si="36"/>
        <v>3.0066999999999999</v>
      </c>
      <c r="G197" s="26">
        <f t="shared" si="37"/>
        <v>0.11894319700513734</v>
      </c>
      <c r="H197" s="26">
        <f t="shared" si="38"/>
        <v>9.0402448900000003</v>
      </c>
      <c r="I197" s="26">
        <f t="shared" si="39"/>
        <v>27.181304310763</v>
      </c>
      <c r="J197" s="26">
        <f t="shared" si="40"/>
        <v>81.72602767117111</v>
      </c>
      <c r="K197" s="26">
        <f t="shared" si="41"/>
        <v>0.35762651043534643</v>
      </c>
      <c r="L197" s="26">
        <f t="shared" si="42"/>
        <v>1.0752756289259562</v>
      </c>
      <c r="M197" s="26">
        <f t="shared" ca="1" si="43"/>
        <v>0.11671500276406316</v>
      </c>
      <c r="N197" s="26">
        <f t="shared" ca="1" si="44"/>
        <v>4.9648495759561293E-6</v>
      </c>
      <c r="O197" s="25">
        <f t="shared" ca="1" si="45"/>
        <v>498128533858.38098</v>
      </c>
      <c r="P197" s="26">
        <f t="shared" ca="1" si="46"/>
        <v>1086338010449.8356</v>
      </c>
      <c r="Q197" s="26">
        <f t="shared" ca="1" si="47"/>
        <v>64193793732.717407</v>
      </c>
      <c r="R197">
        <f t="shared" ca="1" si="48"/>
        <v>2.2281942410741773E-3</v>
      </c>
    </row>
    <row r="198" spans="1:18">
      <c r="A198" s="113">
        <v>30070</v>
      </c>
      <c r="B198" s="113">
        <v>0.11692736999248154</v>
      </c>
      <c r="C198" s="113">
        <v>1</v>
      </c>
      <c r="D198" s="115">
        <f t="shared" si="34"/>
        <v>3.0070000000000001</v>
      </c>
      <c r="E198" s="115">
        <f t="shared" si="35"/>
        <v>0.11692736999248154</v>
      </c>
      <c r="F198" s="26">
        <f t="shared" si="36"/>
        <v>3.0070000000000001</v>
      </c>
      <c r="G198" s="26">
        <f t="shared" si="37"/>
        <v>0.11692736999248154</v>
      </c>
      <c r="H198" s="26">
        <f t="shared" si="38"/>
        <v>9.0420490000000004</v>
      </c>
      <c r="I198" s="26">
        <f t="shared" si="39"/>
        <v>27.189441343000002</v>
      </c>
      <c r="J198" s="26">
        <f t="shared" si="40"/>
        <v>81.758650118401007</v>
      </c>
      <c r="K198" s="26">
        <f t="shared" si="41"/>
        <v>0.35160060156739203</v>
      </c>
      <c r="L198" s="26">
        <f t="shared" si="42"/>
        <v>1.0572630089131478</v>
      </c>
      <c r="M198" s="26">
        <f t="shared" ca="1" si="43"/>
        <v>0.11674240138057183</v>
      </c>
      <c r="N198" s="26">
        <f t="shared" ca="1" si="44"/>
        <v>3.4213387391805292E-8</v>
      </c>
      <c r="O198" s="25">
        <f t="shared" ca="1" si="45"/>
        <v>497764340006.15454</v>
      </c>
      <c r="P198" s="26">
        <f t="shared" ca="1" si="46"/>
        <v>1086074395736.3783</v>
      </c>
      <c r="Q198" s="26">
        <f t="shared" ca="1" si="47"/>
        <v>64166112714.100166</v>
      </c>
      <c r="R198">
        <f t="shared" ca="1" si="48"/>
        <v>1.8496861190971103E-4</v>
      </c>
    </row>
    <row r="199" spans="1:18">
      <c r="A199" s="113">
        <v>30070</v>
      </c>
      <c r="B199" s="113">
        <v>0.11802736999379704</v>
      </c>
      <c r="C199" s="113">
        <v>1</v>
      </c>
      <c r="D199" s="115">
        <f t="shared" si="34"/>
        <v>3.0070000000000001</v>
      </c>
      <c r="E199" s="115">
        <f t="shared" si="35"/>
        <v>0.11802736999379704</v>
      </c>
      <c r="F199" s="26">
        <f t="shared" si="36"/>
        <v>3.0070000000000001</v>
      </c>
      <c r="G199" s="26">
        <f t="shared" si="37"/>
        <v>0.11802736999379704</v>
      </c>
      <c r="H199" s="26">
        <f t="shared" si="38"/>
        <v>9.0420490000000004</v>
      </c>
      <c r="I199" s="26">
        <f t="shared" si="39"/>
        <v>27.189441343000002</v>
      </c>
      <c r="J199" s="26">
        <f t="shared" si="40"/>
        <v>81.758650118401007</v>
      </c>
      <c r="K199" s="26">
        <f t="shared" si="41"/>
        <v>0.35490830157134773</v>
      </c>
      <c r="L199" s="26">
        <f t="shared" si="42"/>
        <v>1.0672092628250427</v>
      </c>
      <c r="M199" s="26">
        <f t="shared" ca="1" si="43"/>
        <v>0.11674240138057183</v>
      </c>
      <c r="N199" s="26">
        <f t="shared" ca="1" si="44"/>
        <v>1.6511443369739044E-6</v>
      </c>
      <c r="O199" s="25">
        <f t="shared" ca="1" si="45"/>
        <v>497764340006.15454</v>
      </c>
      <c r="P199" s="26">
        <f t="shared" ca="1" si="46"/>
        <v>1086074395736.3783</v>
      </c>
      <c r="Q199" s="26">
        <f t="shared" ca="1" si="47"/>
        <v>64166112714.100166</v>
      </c>
      <c r="R199">
        <f t="shared" ca="1" si="48"/>
        <v>1.2849686132252042E-3</v>
      </c>
    </row>
    <row r="200" spans="1:18">
      <c r="A200" s="113">
        <v>30072.5</v>
      </c>
      <c r="B200" s="113">
        <v>0.1186808474958525</v>
      </c>
      <c r="C200" s="113">
        <v>1</v>
      </c>
      <c r="D200" s="115">
        <f t="shared" si="34"/>
        <v>3.00725</v>
      </c>
      <c r="E200" s="115">
        <f t="shared" si="35"/>
        <v>0.1186808474958525</v>
      </c>
      <c r="F200" s="26">
        <f t="shared" si="36"/>
        <v>3.00725</v>
      </c>
      <c r="G200" s="26">
        <f t="shared" si="37"/>
        <v>0.1186808474958525</v>
      </c>
      <c r="H200" s="26">
        <f t="shared" si="38"/>
        <v>9.0435525625000004</v>
      </c>
      <c r="I200" s="26">
        <f t="shared" si="39"/>
        <v>27.196223443578127</v>
      </c>
      <c r="J200" s="26">
        <f t="shared" si="40"/>
        <v>81.785842950700328</v>
      </c>
      <c r="K200" s="26">
        <f t="shared" si="41"/>
        <v>0.35690297863190246</v>
      </c>
      <c r="L200" s="26">
        <f t="shared" si="42"/>
        <v>1.0732964824907887</v>
      </c>
      <c r="M200" s="26">
        <f t="shared" ca="1" si="43"/>
        <v>0.11676523594889127</v>
      </c>
      <c r="N200" s="26">
        <f t="shared" ca="1" si="44"/>
        <v>3.6695675988512266E-6</v>
      </c>
      <c r="O200" s="25">
        <f t="shared" ca="1" si="45"/>
        <v>497460958146.40778</v>
      </c>
      <c r="P200" s="26">
        <f t="shared" ca="1" si="46"/>
        <v>1085854629686.9968</v>
      </c>
      <c r="Q200" s="26">
        <f t="shared" ca="1" si="47"/>
        <v>64143043140.85096</v>
      </c>
      <c r="R200">
        <f t="shared" ca="1" si="48"/>
        <v>1.9156115469612378E-3</v>
      </c>
    </row>
    <row r="201" spans="1:18">
      <c r="A201" s="113">
        <v>30072.5</v>
      </c>
      <c r="B201" s="113">
        <v>0.12088084749848349</v>
      </c>
      <c r="C201" s="113">
        <v>1</v>
      </c>
      <c r="D201" s="115">
        <f t="shared" si="34"/>
        <v>3.00725</v>
      </c>
      <c r="E201" s="115">
        <f t="shared" si="35"/>
        <v>0.12088084749848349</v>
      </c>
      <c r="F201" s="26">
        <f t="shared" si="36"/>
        <v>3.00725</v>
      </c>
      <c r="G201" s="26">
        <f t="shared" si="37"/>
        <v>0.12088084749848349</v>
      </c>
      <c r="H201" s="26">
        <f t="shared" si="38"/>
        <v>9.0435525625000004</v>
      </c>
      <c r="I201" s="26">
        <f t="shared" si="39"/>
        <v>27.196223443578127</v>
      </c>
      <c r="J201" s="26">
        <f t="shared" si="40"/>
        <v>81.785842950700328</v>
      </c>
      <c r="K201" s="26">
        <f t="shared" si="41"/>
        <v>0.3635189286398145</v>
      </c>
      <c r="L201" s="26">
        <f t="shared" si="42"/>
        <v>1.0931922981520821</v>
      </c>
      <c r="M201" s="26">
        <f t="shared" ca="1" si="43"/>
        <v>0.11676523594889127</v>
      </c>
      <c r="N201" s="26">
        <f t="shared" ca="1" si="44"/>
        <v>1.6938258427136908E-5</v>
      </c>
      <c r="O201" s="25">
        <f t="shared" ca="1" si="45"/>
        <v>497460958146.40778</v>
      </c>
      <c r="P201" s="26">
        <f t="shared" ca="1" si="46"/>
        <v>1085854629686.9968</v>
      </c>
      <c r="Q201" s="26">
        <f t="shared" ca="1" si="47"/>
        <v>64143043140.85096</v>
      </c>
      <c r="R201">
        <f t="shared" ca="1" si="48"/>
        <v>4.1156115495922241E-3</v>
      </c>
    </row>
    <row r="202" spans="1:18">
      <c r="A202" s="113">
        <v>30075</v>
      </c>
      <c r="B202" s="113">
        <v>0.11933432499790797</v>
      </c>
      <c r="C202" s="113">
        <v>1</v>
      </c>
      <c r="D202" s="115">
        <f t="shared" si="34"/>
        <v>3.0074999999999998</v>
      </c>
      <c r="E202" s="115">
        <f t="shared" si="35"/>
        <v>0.11933432499790797</v>
      </c>
      <c r="F202" s="26">
        <f t="shared" si="36"/>
        <v>3.0074999999999998</v>
      </c>
      <c r="G202" s="26">
        <f t="shared" si="37"/>
        <v>0.11933432499790797</v>
      </c>
      <c r="H202" s="26">
        <f t="shared" si="38"/>
        <v>9.0450562499999982</v>
      </c>
      <c r="I202" s="26">
        <f t="shared" si="39"/>
        <v>27.203006671874995</v>
      </c>
      <c r="J202" s="26">
        <f t="shared" si="40"/>
        <v>81.813042565664048</v>
      </c>
      <c r="K202" s="26">
        <f t="shared" si="41"/>
        <v>0.35889798243120818</v>
      </c>
      <c r="L202" s="26">
        <f t="shared" si="42"/>
        <v>1.0793856821618586</v>
      </c>
      <c r="M202" s="26">
        <f t="shared" ca="1" si="43"/>
        <v>0.11678807268802485</v>
      </c>
      <c r="N202" s="26">
        <f t="shared" ca="1" si="44"/>
        <v>6.4834008255851138E-6</v>
      </c>
      <c r="O202" s="25">
        <f t="shared" ca="1" si="45"/>
        <v>497157679019.48309</v>
      </c>
      <c r="P202" s="26">
        <f t="shared" ca="1" si="46"/>
        <v>1085634784469.0925</v>
      </c>
      <c r="Q202" s="26">
        <f t="shared" ca="1" si="47"/>
        <v>64119971700.395485</v>
      </c>
      <c r="R202">
        <f t="shared" ca="1" si="48"/>
        <v>2.546252309883118E-3</v>
      </c>
    </row>
    <row r="203" spans="1:18">
      <c r="A203" s="113">
        <v>30075</v>
      </c>
      <c r="B203" s="113">
        <v>0.11993432499730261</v>
      </c>
      <c r="C203" s="113">
        <v>1</v>
      </c>
      <c r="D203" s="115">
        <f t="shared" si="34"/>
        <v>3.0074999999999998</v>
      </c>
      <c r="E203" s="115">
        <f t="shared" si="35"/>
        <v>0.11993432499730261</v>
      </c>
      <c r="F203" s="26">
        <f t="shared" si="36"/>
        <v>3.0074999999999998</v>
      </c>
      <c r="G203" s="26">
        <f t="shared" si="37"/>
        <v>0.11993432499730261</v>
      </c>
      <c r="H203" s="26">
        <f t="shared" si="38"/>
        <v>9.0450562499999982</v>
      </c>
      <c r="I203" s="26">
        <f t="shared" si="39"/>
        <v>27.203006671874995</v>
      </c>
      <c r="J203" s="26">
        <f t="shared" si="40"/>
        <v>81.813042565664048</v>
      </c>
      <c r="K203" s="26">
        <f t="shared" si="41"/>
        <v>0.36070248242938757</v>
      </c>
      <c r="L203" s="26">
        <f t="shared" si="42"/>
        <v>1.0848127159063832</v>
      </c>
      <c r="M203" s="26">
        <f t="shared" ca="1" si="43"/>
        <v>0.11678807268802485</v>
      </c>
      <c r="N203" s="26">
        <f t="shared" ca="1" si="44"/>
        <v>9.8989035936356271E-6</v>
      </c>
      <c r="O203" s="25">
        <f t="shared" ca="1" si="45"/>
        <v>497157679019.48309</v>
      </c>
      <c r="P203" s="26">
        <f t="shared" ca="1" si="46"/>
        <v>1085634784469.0925</v>
      </c>
      <c r="Q203" s="26">
        <f t="shared" ca="1" si="47"/>
        <v>64119971700.395485</v>
      </c>
      <c r="R203">
        <f t="shared" ca="1" si="48"/>
        <v>3.1462523092777583E-3</v>
      </c>
    </row>
    <row r="204" spans="1:18">
      <c r="A204" s="113">
        <v>30075.5</v>
      </c>
      <c r="B204" s="113">
        <v>0.11846502050320851</v>
      </c>
      <c r="C204" s="113">
        <v>1</v>
      </c>
      <c r="D204" s="115">
        <f t="shared" si="34"/>
        <v>3.0075500000000002</v>
      </c>
      <c r="E204" s="115">
        <f t="shared" si="35"/>
        <v>0.11846502050320851</v>
      </c>
      <c r="F204" s="26">
        <f t="shared" si="36"/>
        <v>3.0075500000000002</v>
      </c>
      <c r="G204" s="26">
        <f t="shared" si="37"/>
        <v>0.11846502050320851</v>
      </c>
      <c r="H204" s="26">
        <f t="shared" si="38"/>
        <v>9.0453570025000012</v>
      </c>
      <c r="I204" s="26">
        <f t="shared" si="39"/>
        <v>27.204363452868879</v>
      </c>
      <c r="J204" s="26">
        <f t="shared" si="40"/>
        <v>81.818483302675801</v>
      </c>
      <c r="K204" s="26">
        <f t="shared" si="41"/>
        <v>0.35628947241442477</v>
      </c>
      <c r="L204" s="26">
        <f t="shared" si="42"/>
        <v>1.0715584027600034</v>
      </c>
      <c r="M204" s="26">
        <f t="shared" ca="1" si="43"/>
        <v>0.11679264029634931</v>
      </c>
      <c r="N204" s="26">
        <f t="shared" ca="1" si="44"/>
        <v>2.7968555562944121E-6</v>
      </c>
      <c r="O204" s="25">
        <f t="shared" ca="1" si="45"/>
        <v>497097035521.21106</v>
      </c>
      <c r="P204" s="26">
        <f t="shared" ca="1" si="46"/>
        <v>1085590805927.9967</v>
      </c>
      <c r="Q204" s="26">
        <f t="shared" ca="1" si="47"/>
        <v>64115357188.525291</v>
      </c>
      <c r="R204">
        <f t="shared" ca="1" si="48"/>
        <v>1.6723802068591975E-3</v>
      </c>
    </row>
    <row r="205" spans="1:18">
      <c r="A205" s="113">
        <v>30075.5</v>
      </c>
      <c r="B205" s="113">
        <v>0.11926502050482668</v>
      </c>
      <c r="C205" s="113">
        <v>1</v>
      </c>
      <c r="D205" s="115">
        <f t="shared" si="34"/>
        <v>3.0075500000000002</v>
      </c>
      <c r="E205" s="115">
        <f t="shared" si="35"/>
        <v>0.11926502050482668</v>
      </c>
      <c r="F205" s="26">
        <f t="shared" si="36"/>
        <v>3.0075500000000002</v>
      </c>
      <c r="G205" s="26">
        <f t="shared" si="37"/>
        <v>0.11926502050482668</v>
      </c>
      <c r="H205" s="26">
        <f t="shared" si="38"/>
        <v>9.0453570025000012</v>
      </c>
      <c r="I205" s="26">
        <f t="shared" si="39"/>
        <v>27.204363452868879</v>
      </c>
      <c r="J205" s="26">
        <f t="shared" si="40"/>
        <v>81.818483302675801</v>
      </c>
      <c r="K205" s="26">
        <f t="shared" si="41"/>
        <v>0.35869551241929148</v>
      </c>
      <c r="L205" s="26">
        <f t="shared" si="42"/>
        <v>1.0787946883766402</v>
      </c>
      <c r="M205" s="26">
        <f t="shared" ca="1" si="43"/>
        <v>0.11679264029634931</v>
      </c>
      <c r="N205" s="26">
        <f t="shared" ca="1" si="44"/>
        <v>6.1126638952706058E-6</v>
      </c>
      <c r="O205" s="25">
        <f t="shared" ca="1" si="45"/>
        <v>497097035521.21106</v>
      </c>
      <c r="P205" s="26">
        <f t="shared" ca="1" si="46"/>
        <v>1085590805927.9967</v>
      </c>
      <c r="Q205" s="26">
        <f t="shared" ca="1" si="47"/>
        <v>64115357188.525291</v>
      </c>
      <c r="R205">
        <f t="shared" ca="1" si="48"/>
        <v>2.4723802084773705E-3</v>
      </c>
    </row>
    <row r="206" spans="1:18">
      <c r="A206" s="113">
        <v>30183</v>
      </c>
      <c r="B206" s="113">
        <v>0.12066455300373491</v>
      </c>
      <c r="C206" s="113">
        <v>0.1</v>
      </c>
      <c r="D206" s="115">
        <f t="shared" si="34"/>
        <v>3.0183</v>
      </c>
      <c r="E206" s="115">
        <f t="shared" si="35"/>
        <v>0.12066455300373491</v>
      </c>
      <c r="F206" s="26">
        <f t="shared" si="36"/>
        <v>0.30183000000000004</v>
      </c>
      <c r="G206" s="26">
        <f t="shared" si="37"/>
        <v>1.2066455300373492E-2</v>
      </c>
      <c r="H206" s="26">
        <f t="shared" si="38"/>
        <v>0.91101348900000012</v>
      </c>
      <c r="I206" s="26">
        <f t="shared" si="39"/>
        <v>2.7497120138487006</v>
      </c>
      <c r="J206" s="26">
        <f t="shared" si="40"/>
        <v>8.2994557713995327</v>
      </c>
      <c r="K206" s="26">
        <f t="shared" si="41"/>
        <v>3.642018203311731E-2</v>
      </c>
      <c r="L206" s="26">
        <f t="shared" si="42"/>
        <v>0.10992703543055797</v>
      </c>
      <c r="M206" s="26">
        <f t="shared" ca="1" si="43"/>
        <v>0.11777669233828088</v>
      </c>
      <c r="N206" s="26">
        <f t="shared" ca="1" si="44"/>
        <v>8.3397392230766008E-7</v>
      </c>
      <c r="O206" s="25">
        <f t="shared" ca="1" si="45"/>
        <v>4841539669.6142931</v>
      </c>
      <c r="P206" s="26">
        <f t="shared" ca="1" si="46"/>
        <v>10760623324.918875</v>
      </c>
      <c r="Q206" s="26">
        <f t="shared" ca="1" si="47"/>
        <v>631215496.36327481</v>
      </c>
      <c r="R206">
        <f t="shared" ca="1" si="48"/>
        <v>2.8878606654540312E-3</v>
      </c>
    </row>
    <row r="207" spans="1:18">
      <c r="A207" s="113">
        <v>30327</v>
      </c>
      <c r="B207" s="113">
        <v>9.9104856999474578E-2</v>
      </c>
      <c r="C207" s="113">
        <v>0.1</v>
      </c>
      <c r="D207" s="115">
        <f t="shared" si="34"/>
        <v>3.0327000000000002</v>
      </c>
      <c r="E207" s="115">
        <f t="shared" si="35"/>
        <v>9.9104856999474578E-2</v>
      </c>
      <c r="F207" s="26">
        <f t="shared" si="36"/>
        <v>0.30327000000000004</v>
      </c>
      <c r="G207" s="26">
        <f t="shared" si="37"/>
        <v>9.9104856999474578E-3</v>
      </c>
      <c r="H207" s="26">
        <f t="shared" si="38"/>
        <v>0.91972692900000019</v>
      </c>
      <c r="I207" s="26">
        <f t="shared" si="39"/>
        <v>2.7892558575783006</v>
      </c>
      <c r="J207" s="26">
        <f t="shared" si="40"/>
        <v>8.4589762392777121</v>
      </c>
      <c r="K207" s="26">
        <f t="shared" si="41"/>
        <v>3.0055529982230655E-2</v>
      </c>
      <c r="L207" s="26">
        <f t="shared" si="42"/>
        <v>9.114940577711092E-2</v>
      </c>
      <c r="M207" s="26">
        <f t="shared" ca="1" si="43"/>
        <v>0.1191011538322633</v>
      </c>
      <c r="N207" s="26">
        <f t="shared" ca="1" si="44"/>
        <v>3.9985188702499635E-5</v>
      </c>
      <c r="O207" s="25">
        <f t="shared" ca="1" si="45"/>
        <v>4671125889.2516565</v>
      </c>
      <c r="P207" s="26">
        <f t="shared" ca="1" si="46"/>
        <v>10630736724.88168</v>
      </c>
      <c r="Q207" s="26">
        <f t="shared" ca="1" si="47"/>
        <v>617853648.21043479</v>
      </c>
      <c r="R207">
        <f t="shared" ca="1" si="48"/>
        <v>-1.9996296832788724E-2</v>
      </c>
    </row>
    <row r="208" spans="1:18">
      <c r="A208" s="113">
        <v>30329</v>
      </c>
      <c r="B208" s="113">
        <v>0.12102763899747515</v>
      </c>
      <c r="C208" s="113">
        <v>0.1</v>
      </c>
      <c r="D208" s="115">
        <f t="shared" si="34"/>
        <v>3.0329000000000002</v>
      </c>
      <c r="E208" s="115">
        <f t="shared" si="35"/>
        <v>0.12102763899747515</v>
      </c>
      <c r="F208" s="26">
        <f t="shared" si="36"/>
        <v>0.30329000000000006</v>
      </c>
      <c r="G208" s="26">
        <f t="shared" si="37"/>
        <v>1.2102763899747515E-2</v>
      </c>
      <c r="H208" s="26">
        <f t="shared" si="38"/>
        <v>0.91984824100000018</v>
      </c>
      <c r="I208" s="26">
        <f t="shared" si="39"/>
        <v>2.7898077301289006</v>
      </c>
      <c r="J208" s="26">
        <f t="shared" si="40"/>
        <v>8.4612078647079425</v>
      </c>
      <c r="K208" s="26">
        <f t="shared" si="41"/>
        <v>3.6706472631544237E-2</v>
      </c>
      <c r="L208" s="26">
        <f t="shared" si="42"/>
        <v>0.11132706084421053</v>
      </c>
      <c r="M208" s="26">
        <f t="shared" ca="1" si="43"/>
        <v>0.11911959984100934</v>
      </c>
      <c r="N208" s="26">
        <f t="shared" ca="1" si="44"/>
        <v>3.6406134226067708E-7</v>
      </c>
      <c r="O208" s="25">
        <f t="shared" ca="1" si="45"/>
        <v>4668782848.2933969</v>
      </c>
      <c r="P208" s="26">
        <f t="shared" ca="1" si="46"/>
        <v>10628914858.359993</v>
      </c>
      <c r="Q208" s="26">
        <f t="shared" ca="1" si="47"/>
        <v>617667694.33416951</v>
      </c>
      <c r="R208">
        <f t="shared" ca="1" si="48"/>
        <v>1.9080391564658128E-3</v>
      </c>
    </row>
    <row r="209" spans="1:18">
      <c r="A209" s="113">
        <v>30413.5</v>
      </c>
      <c r="B209" s="113">
        <v>0.12551517850079108</v>
      </c>
      <c r="C209" s="113">
        <v>0.1</v>
      </c>
      <c r="D209" s="115">
        <f t="shared" si="34"/>
        <v>3.04135</v>
      </c>
      <c r="E209" s="115">
        <f t="shared" si="35"/>
        <v>0.12551517850079108</v>
      </c>
      <c r="F209" s="26">
        <f t="shared" si="36"/>
        <v>0.30413500000000004</v>
      </c>
      <c r="G209" s="26">
        <f t="shared" si="37"/>
        <v>1.2551517850079109E-2</v>
      </c>
      <c r="H209" s="26">
        <f t="shared" si="38"/>
        <v>0.92498098225000014</v>
      </c>
      <c r="I209" s="26">
        <f t="shared" si="39"/>
        <v>2.8131909103660377</v>
      </c>
      <c r="J209" s="26">
        <f t="shared" si="40"/>
        <v>8.5558981752417491</v>
      </c>
      <c r="K209" s="26">
        <f t="shared" si="41"/>
        <v>3.8173558813338102E-2</v>
      </c>
      <c r="L209" s="26">
        <f t="shared" si="42"/>
        <v>0.11609915309694584</v>
      </c>
      <c r="M209" s="26">
        <f t="shared" ca="1" si="43"/>
        <v>0.11990021307239593</v>
      </c>
      <c r="N209" s="26">
        <f t="shared" ca="1" si="44"/>
        <v>3.1527836762072759E-6</v>
      </c>
      <c r="O209" s="25">
        <f t="shared" ca="1" si="45"/>
        <v>4570383869.9159117</v>
      </c>
      <c r="P209" s="26">
        <f t="shared" ca="1" si="46"/>
        <v>10551499061.804634</v>
      </c>
      <c r="Q209" s="26">
        <f t="shared" ca="1" si="47"/>
        <v>609802412.89402461</v>
      </c>
      <c r="R209">
        <f t="shared" ca="1" si="48"/>
        <v>5.6149654283951522E-3</v>
      </c>
    </row>
    <row r="210" spans="1:18">
      <c r="A210" s="113">
        <v>30902.5</v>
      </c>
      <c r="B210" s="113">
        <v>0.13113537749450188</v>
      </c>
      <c r="C210" s="113">
        <v>0.1</v>
      </c>
      <c r="D210" s="115">
        <f t="shared" si="34"/>
        <v>3.0902500000000002</v>
      </c>
      <c r="E210" s="115">
        <f t="shared" si="35"/>
        <v>0.13113537749450188</v>
      </c>
      <c r="F210" s="26">
        <f t="shared" si="36"/>
        <v>0.30902500000000005</v>
      </c>
      <c r="G210" s="26">
        <f t="shared" si="37"/>
        <v>1.3113537749450189E-2</v>
      </c>
      <c r="H210" s="26">
        <f t="shared" si="38"/>
        <v>0.95496450625000018</v>
      </c>
      <c r="I210" s="26">
        <f t="shared" si="39"/>
        <v>2.9510790654390631</v>
      </c>
      <c r="J210" s="26">
        <f t="shared" si="40"/>
        <v>9.1195720819730646</v>
      </c>
      <c r="K210" s="26">
        <f t="shared" si="41"/>
        <v>4.0524110030238446E-2</v>
      </c>
      <c r="L210" s="26">
        <f t="shared" si="42"/>
        <v>0.12522963102094437</v>
      </c>
      <c r="M210" s="26">
        <f t="shared" ca="1" si="43"/>
        <v>0.12446631089548837</v>
      </c>
      <c r="N210" s="26">
        <f t="shared" ca="1" si="44"/>
        <v>4.4476449302077583E-6</v>
      </c>
      <c r="O210" s="25">
        <f t="shared" ca="1" si="45"/>
        <v>4023600065.0924144</v>
      </c>
      <c r="P210" s="26">
        <f t="shared" ca="1" si="46"/>
        <v>10087110276.658009</v>
      </c>
      <c r="Q210" s="26">
        <f t="shared" ca="1" si="47"/>
        <v>564009537.20663941</v>
      </c>
      <c r="R210">
        <f t="shared" ca="1" si="48"/>
        <v>6.6690665990135067E-3</v>
      </c>
    </row>
    <row r="211" spans="1:18">
      <c r="A211" s="113">
        <v>30984</v>
      </c>
      <c r="B211" s="113">
        <v>0.1202387439989252</v>
      </c>
      <c r="C211" s="113">
        <v>0.1</v>
      </c>
      <c r="D211" s="115">
        <f t="shared" si="34"/>
        <v>3.0983999999999998</v>
      </c>
      <c r="E211" s="115">
        <f t="shared" si="35"/>
        <v>0.1202387439989252</v>
      </c>
      <c r="F211" s="26">
        <f t="shared" si="36"/>
        <v>0.30984</v>
      </c>
      <c r="G211" s="26">
        <f t="shared" si="37"/>
        <v>1.2023874399892521E-2</v>
      </c>
      <c r="H211" s="26">
        <f t="shared" si="38"/>
        <v>0.96000825599999995</v>
      </c>
      <c r="I211" s="26">
        <f t="shared" si="39"/>
        <v>2.9744895803903995</v>
      </c>
      <c r="J211" s="26">
        <f t="shared" si="40"/>
        <v>9.2161585158816131</v>
      </c>
      <c r="K211" s="26">
        <f t="shared" si="41"/>
        <v>3.7254772440626985E-2</v>
      </c>
      <c r="L211" s="26">
        <f t="shared" si="42"/>
        <v>0.11543018693003865</v>
      </c>
      <c r="M211" s="26">
        <f t="shared" ca="1" si="43"/>
        <v>0.12523540188989529</v>
      </c>
      <c r="N211" s="26">
        <f t="shared" ca="1" si="44"/>
        <v>2.4966590079393678E-6</v>
      </c>
      <c r="O211" s="25">
        <f t="shared" ca="1" si="45"/>
        <v>3936194348.5177689</v>
      </c>
      <c r="P211" s="26">
        <f t="shared" ca="1" si="46"/>
        <v>10007106436.134432</v>
      </c>
      <c r="Q211" s="26">
        <f t="shared" ca="1" si="47"/>
        <v>556342714.12451828</v>
      </c>
      <c r="R211">
        <f t="shared" ca="1" si="48"/>
        <v>-4.9966578909700909E-3</v>
      </c>
    </row>
    <row r="212" spans="1:18">
      <c r="A212" s="113">
        <v>30986</v>
      </c>
      <c r="B212" s="113">
        <v>0.12916152599791531</v>
      </c>
      <c r="C212" s="113">
        <v>0.1</v>
      </c>
      <c r="D212" s="115">
        <f t="shared" si="34"/>
        <v>3.0985999999999998</v>
      </c>
      <c r="E212" s="115">
        <f t="shared" si="35"/>
        <v>0.12916152599791531</v>
      </c>
      <c r="F212" s="26">
        <f t="shared" si="36"/>
        <v>0.30986000000000002</v>
      </c>
      <c r="G212" s="26">
        <f t="shared" si="37"/>
        <v>1.2916152599791531E-2</v>
      </c>
      <c r="H212" s="26">
        <f t="shared" si="38"/>
        <v>0.96013219599999999</v>
      </c>
      <c r="I212" s="26">
        <f t="shared" si="39"/>
        <v>2.9750656225255998</v>
      </c>
      <c r="J212" s="26">
        <f t="shared" si="40"/>
        <v>9.2185383379578223</v>
      </c>
      <c r="K212" s="26">
        <f t="shared" si="41"/>
        <v>4.0021990445714035E-2</v>
      </c>
      <c r="L212" s="26">
        <f t="shared" si="42"/>
        <v>0.1240121395950895</v>
      </c>
      <c r="M212" s="26">
        <f t="shared" ca="1" si="43"/>
        <v>0.12525430429060805</v>
      </c>
      <c r="N212" s="26">
        <f t="shared" ca="1" si="44"/>
        <v>1.5266381470053036E-6</v>
      </c>
      <c r="O212" s="25">
        <f t="shared" ca="1" si="45"/>
        <v>3934062707.1667104</v>
      </c>
      <c r="P212" s="26">
        <f t="shared" ca="1" si="46"/>
        <v>10005134150.158905</v>
      </c>
      <c r="Q212" s="26">
        <f t="shared" ca="1" si="47"/>
        <v>556154482.36271298</v>
      </c>
      <c r="R212">
        <f t="shared" ca="1" si="48"/>
        <v>3.9072217073072568E-3</v>
      </c>
    </row>
    <row r="213" spans="1:18">
      <c r="A213" s="113">
        <v>31001</v>
      </c>
      <c r="B213" s="113">
        <v>0.13008239099872299</v>
      </c>
      <c r="C213" s="113">
        <v>0.1</v>
      </c>
      <c r="D213" s="115">
        <f t="shared" ref="D213:D276" si="49">A213/A$18</f>
        <v>3.1000999999999999</v>
      </c>
      <c r="E213" s="115">
        <f t="shared" ref="E213:E276" si="50">B213/B$18</f>
        <v>0.13008239099872299</v>
      </c>
      <c r="F213" s="26">
        <f t="shared" ref="F213:F276" si="51">$C213*D213</f>
        <v>0.31001000000000001</v>
      </c>
      <c r="G213" s="26">
        <f t="shared" ref="G213:G276" si="52">$C213*E213</f>
        <v>1.3008239099872299E-2</v>
      </c>
      <c r="H213" s="26">
        <f t="shared" ref="H213:H276" si="53">C213*D213*D213</f>
        <v>0.96106200099999994</v>
      </c>
      <c r="I213" s="26">
        <f t="shared" ref="I213:I276" si="54">C213*D213*D213*D213</f>
        <v>2.9793883093000999</v>
      </c>
      <c r="J213" s="26">
        <f t="shared" ref="J213:J276" si="55">C213*D213*D213*D213*D213</f>
        <v>9.2364016976612398</v>
      </c>
      <c r="K213" s="26">
        <f t="shared" ref="K213:K276" si="56">C213*E213*D213</f>
        <v>4.032684203351411E-2</v>
      </c>
      <c r="L213" s="26">
        <f t="shared" ref="L213:L276" si="57">C213*E213*D213*D213</f>
        <v>0.12501724298809708</v>
      </c>
      <c r="M213" s="26">
        <f t="shared" ref="M213:M276" ca="1" si="58">+E$4+E$5*D213+E$6*D213^2</f>
        <v>0.12539611658056263</v>
      </c>
      <c r="N213" s="26">
        <f t="shared" ref="N213:N276" ca="1" si="59">C213*(M213-E213)^2</f>
        <v>2.19611679223042E-6</v>
      </c>
      <c r="O213" s="25">
        <f t="shared" ref="O213:O276" ca="1" si="60">(C213*O$1-O$2*F213+O$3*H213)^2</f>
        <v>3918095656.4825673</v>
      </c>
      <c r="P213" s="26">
        <f t="shared" ref="P213:P276" ca="1" si="61">(-C213*O$2+O$4*F213-O$5*H213)^2</f>
        <v>9990328356.6114788</v>
      </c>
      <c r="Q213" s="26">
        <f t="shared" ref="Q213:Q276" ca="1" si="62">+(C213*O$3-F213*O$5+H213*O$6)^2</f>
        <v>554742617.96715271</v>
      </c>
      <c r="R213">
        <f t="shared" ref="R213:R276" ca="1" si="63">+E213-M213</f>
        <v>4.6862744181603577E-3</v>
      </c>
    </row>
    <row r="214" spans="1:18">
      <c r="A214" s="113">
        <v>31156.5</v>
      </c>
      <c r="B214" s="113">
        <v>0.1233286915012286</v>
      </c>
      <c r="C214" s="113">
        <v>0.1</v>
      </c>
      <c r="D214" s="115">
        <f t="shared" si="49"/>
        <v>3.11565</v>
      </c>
      <c r="E214" s="115">
        <f t="shared" si="50"/>
        <v>0.1233286915012286</v>
      </c>
      <c r="F214" s="26">
        <f t="shared" si="51"/>
        <v>0.31156500000000004</v>
      </c>
      <c r="G214" s="26">
        <f t="shared" si="52"/>
        <v>1.2332869150122862E-2</v>
      </c>
      <c r="H214" s="26">
        <f t="shared" si="53"/>
        <v>0.9707274922500001</v>
      </c>
      <c r="I214" s="26">
        <f t="shared" si="54"/>
        <v>3.0244471112287128</v>
      </c>
      <c r="J214" s="26">
        <f t="shared" si="55"/>
        <v>9.4231186420997393</v>
      </c>
      <c r="K214" s="26">
        <f t="shared" si="56"/>
        <v>3.8424903767580294E-2</v>
      </c>
      <c r="L214" s="26">
        <f t="shared" si="57"/>
        <v>0.11971855142346155</v>
      </c>
      <c r="M214" s="26">
        <f t="shared" ca="1" si="58"/>
        <v>0.12687084165998486</v>
      </c>
      <c r="N214" s="26">
        <f t="shared" ca="1" si="59"/>
        <v>1.2546827747176942E-6</v>
      </c>
      <c r="O214" s="25">
        <f t="shared" ca="1" si="60"/>
        <v>3754672455.2477489</v>
      </c>
      <c r="P214" s="26">
        <f t="shared" ca="1" si="61"/>
        <v>9835440232.3042164</v>
      </c>
      <c r="Q214" s="26">
        <f t="shared" ca="1" si="62"/>
        <v>540094912.89938879</v>
      </c>
      <c r="R214">
        <f t="shared" ca="1" si="63"/>
        <v>-3.5421501587562521E-3</v>
      </c>
    </row>
    <row r="215" spans="1:18">
      <c r="A215" s="113">
        <v>31209</v>
      </c>
      <c r="B215" s="113">
        <v>0.11905171899707057</v>
      </c>
      <c r="C215" s="113">
        <v>0.1</v>
      </c>
      <c r="D215" s="115">
        <f t="shared" si="49"/>
        <v>3.1208999999999998</v>
      </c>
      <c r="E215" s="115">
        <f t="shared" si="50"/>
        <v>0.11905171899707057</v>
      </c>
      <c r="F215" s="26">
        <f t="shared" si="51"/>
        <v>0.31208999999999998</v>
      </c>
      <c r="G215" s="26">
        <f t="shared" si="52"/>
        <v>1.1905171899707058E-2</v>
      </c>
      <c r="H215" s="26">
        <f t="shared" si="53"/>
        <v>0.97400168099999984</v>
      </c>
      <c r="I215" s="26">
        <f t="shared" si="54"/>
        <v>3.0397618462328992</v>
      </c>
      <c r="J215" s="26">
        <f t="shared" si="55"/>
        <v>9.4867927459082537</v>
      </c>
      <c r="K215" s="26">
        <f t="shared" si="56"/>
        <v>3.7154850981795752E-2</v>
      </c>
      <c r="L215" s="26">
        <f t="shared" si="57"/>
        <v>0.11595657442908636</v>
      </c>
      <c r="M215" s="26">
        <f t="shared" ca="1" si="58"/>
        <v>0.12737063561807871</v>
      </c>
      <c r="N215" s="26">
        <f t="shared" ca="1" si="59"/>
        <v>6.9204373747285552E-6</v>
      </c>
      <c r="O215" s="25">
        <f t="shared" ca="1" si="60"/>
        <v>3700360737.9835749</v>
      </c>
      <c r="P215" s="26">
        <f t="shared" ca="1" si="61"/>
        <v>9782579108.1374016</v>
      </c>
      <c r="Q215" s="26">
        <f t="shared" ca="1" si="62"/>
        <v>535145792.50335318</v>
      </c>
      <c r="R215">
        <f t="shared" ca="1" si="63"/>
        <v>-8.3189166210081433E-3</v>
      </c>
    </row>
    <row r="216" spans="1:18">
      <c r="A216" s="113">
        <v>31258</v>
      </c>
      <c r="B216" s="113">
        <v>0.10265987800084986</v>
      </c>
      <c r="C216" s="113">
        <v>0.1</v>
      </c>
      <c r="D216" s="115">
        <f t="shared" si="49"/>
        <v>3.1257999999999999</v>
      </c>
      <c r="E216" s="115">
        <f t="shared" si="50"/>
        <v>0.10265987800084986</v>
      </c>
      <c r="F216" s="26">
        <f t="shared" si="51"/>
        <v>0.31258000000000002</v>
      </c>
      <c r="G216" s="26">
        <f t="shared" si="52"/>
        <v>1.0265987800084987E-2</v>
      </c>
      <c r="H216" s="26">
        <f t="shared" si="53"/>
        <v>0.97706256400000002</v>
      </c>
      <c r="I216" s="26">
        <f t="shared" si="54"/>
        <v>3.0541021625511999</v>
      </c>
      <c r="J216" s="26">
        <f t="shared" si="55"/>
        <v>9.5465125397025403</v>
      </c>
      <c r="K216" s="26">
        <f t="shared" si="56"/>
        <v>3.2089424665505649E-2</v>
      </c>
      <c r="L216" s="26">
        <f t="shared" si="57"/>
        <v>0.10030512361943755</v>
      </c>
      <c r="M216" s="26">
        <f t="shared" ca="1" si="58"/>
        <v>0.12783797370250005</v>
      </c>
      <c r="N216" s="26">
        <f t="shared" ca="1" si="59"/>
        <v>6.3393650316145601E-5</v>
      </c>
      <c r="O216" s="25">
        <f t="shared" ca="1" si="60"/>
        <v>3650061739.2518001</v>
      </c>
      <c r="P216" s="26">
        <f t="shared" ca="1" si="61"/>
        <v>9732988536.0279102</v>
      </c>
      <c r="Q216" s="26">
        <f t="shared" ca="1" si="62"/>
        <v>530525396.38017315</v>
      </c>
      <c r="R216">
        <f t="shared" ca="1" si="63"/>
        <v>-2.5178095701650194E-2</v>
      </c>
    </row>
    <row r="217" spans="1:18">
      <c r="A217" s="113">
        <v>32038</v>
      </c>
      <c r="B217" s="113">
        <v>0.13354485800664406</v>
      </c>
      <c r="C217" s="113">
        <v>0.1</v>
      </c>
      <c r="D217" s="115">
        <f t="shared" si="49"/>
        <v>3.2038000000000002</v>
      </c>
      <c r="E217" s="115">
        <f t="shared" si="50"/>
        <v>0.13354485800664406</v>
      </c>
      <c r="F217" s="26">
        <f t="shared" si="51"/>
        <v>0.32038000000000005</v>
      </c>
      <c r="G217" s="26">
        <f t="shared" si="52"/>
        <v>1.3354485800664407E-2</v>
      </c>
      <c r="H217" s="26">
        <f t="shared" si="53"/>
        <v>1.0264334440000003</v>
      </c>
      <c r="I217" s="26">
        <f t="shared" si="54"/>
        <v>3.2884874678872009</v>
      </c>
      <c r="J217" s="26">
        <f t="shared" si="55"/>
        <v>10.535656149617015</v>
      </c>
      <c r="K217" s="26">
        <f t="shared" si="56"/>
        <v>4.2785101608168633E-2</v>
      </c>
      <c r="L217" s="26">
        <f t="shared" si="57"/>
        <v>0.13707490853225068</v>
      </c>
      <c r="M217" s="26">
        <f t="shared" ca="1" si="58"/>
        <v>0.1353895283531461</v>
      </c>
      <c r="N217" s="26">
        <f t="shared" ca="1" si="59"/>
        <v>3.402808687263964E-7</v>
      </c>
      <c r="O217" s="25">
        <f t="shared" ca="1" si="60"/>
        <v>2899780926.9085121</v>
      </c>
      <c r="P217" s="26">
        <f t="shared" ca="1" si="61"/>
        <v>8912962563.1070557</v>
      </c>
      <c r="Q217" s="26">
        <f t="shared" ca="1" si="62"/>
        <v>457042978.78030968</v>
      </c>
      <c r="R217">
        <f t="shared" ca="1" si="63"/>
        <v>-1.844670346502042E-3</v>
      </c>
    </row>
    <row r="218" spans="1:18">
      <c r="A218" s="113">
        <v>32124</v>
      </c>
      <c r="B218" s="113">
        <v>0.12522448399977293</v>
      </c>
      <c r="C218" s="113">
        <v>0.1</v>
      </c>
      <c r="D218" s="115">
        <f t="shared" si="49"/>
        <v>3.2124000000000001</v>
      </c>
      <c r="E218" s="115">
        <f t="shared" si="50"/>
        <v>0.12522448399977293</v>
      </c>
      <c r="F218" s="26">
        <f t="shared" si="51"/>
        <v>0.32124000000000003</v>
      </c>
      <c r="G218" s="26">
        <f t="shared" si="52"/>
        <v>1.2522448399977293E-2</v>
      </c>
      <c r="H218" s="26">
        <f t="shared" si="53"/>
        <v>1.0319513760000001</v>
      </c>
      <c r="I218" s="26">
        <f t="shared" si="54"/>
        <v>3.3150406002624004</v>
      </c>
      <c r="J218" s="26">
        <f t="shared" si="55"/>
        <v>10.649236424282936</v>
      </c>
      <c r="K218" s="26">
        <f t="shared" si="56"/>
        <v>4.0227113240087056E-2</v>
      </c>
      <c r="L218" s="26">
        <f t="shared" si="57"/>
        <v>0.12922557857245567</v>
      </c>
      <c r="M218" s="26">
        <f t="shared" ca="1" si="58"/>
        <v>0.13623506954514755</v>
      </c>
      <c r="N218" s="26">
        <f t="shared" ca="1" si="59"/>
        <v>1.212329940520126E-5</v>
      </c>
      <c r="O218" s="25">
        <f t="shared" ca="1" si="60"/>
        <v>2822795556.7911997</v>
      </c>
      <c r="P218" s="26">
        <f t="shared" ca="1" si="61"/>
        <v>8819311434.5462837</v>
      </c>
      <c r="Q218" s="26">
        <f t="shared" ca="1" si="62"/>
        <v>448976251.63341743</v>
      </c>
      <c r="R218">
        <f t="shared" ca="1" si="63"/>
        <v>-1.1010585545374624E-2</v>
      </c>
    </row>
    <row r="219" spans="1:18">
      <c r="A219" s="113">
        <v>32205.5</v>
      </c>
      <c r="B219" s="113">
        <v>0.12632785049936501</v>
      </c>
      <c r="C219" s="113">
        <v>0.1</v>
      </c>
      <c r="D219" s="115">
        <f t="shared" si="49"/>
        <v>3.2205499999999998</v>
      </c>
      <c r="E219" s="115">
        <f t="shared" si="50"/>
        <v>0.12632785049936501</v>
      </c>
      <c r="F219" s="26">
        <f t="shared" si="51"/>
        <v>0.32205499999999998</v>
      </c>
      <c r="G219" s="26">
        <f t="shared" si="52"/>
        <v>1.2632785049936502E-2</v>
      </c>
      <c r="H219" s="26">
        <f t="shared" si="53"/>
        <v>1.0371942302499999</v>
      </c>
      <c r="I219" s="26">
        <f t="shared" si="54"/>
        <v>3.3403358782316368</v>
      </c>
      <c r="J219" s="26">
        <f t="shared" si="55"/>
        <v>10.757718712638898</v>
      </c>
      <c r="K219" s="26">
        <f t="shared" si="56"/>
        <v>4.0684515892572999E-2</v>
      </c>
      <c r="L219" s="26">
        <f t="shared" si="57"/>
        <v>0.13102651765782597</v>
      </c>
      <c r="M219" s="26">
        <f t="shared" ca="1" si="58"/>
        <v>0.13703873804881608</v>
      </c>
      <c r="N219" s="26">
        <f t="shared" ca="1" si="59"/>
        <v>1.1472311209698597E-5</v>
      </c>
      <c r="O219" s="25">
        <f t="shared" ca="1" si="60"/>
        <v>2750877613.7824345</v>
      </c>
      <c r="P219" s="26">
        <f t="shared" ca="1" si="61"/>
        <v>8730024002.7455578</v>
      </c>
      <c r="Q219" s="26">
        <f t="shared" ca="1" si="62"/>
        <v>441343403.88962603</v>
      </c>
      <c r="R219">
        <f t="shared" ca="1" si="63"/>
        <v>-1.071088754945107E-2</v>
      </c>
    </row>
    <row r="220" spans="1:18">
      <c r="A220" s="113">
        <v>32975.5</v>
      </c>
      <c r="B220" s="113">
        <v>0.14559892050601775</v>
      </c>
      <c r="C220" s="113">
        <v>0.1</v>
      </c>
      <c r="D220" s="115">
        <f t="shared" si="49"/>
        <v>3.2975500000000002</v>
      </c>
      <c r="E220" s="115">
        <f t="shared" si="50"/>
        <v>0.14559892050601775</v>
      </c>
      <c r="F220" s="26">
        <f t="shared" si="51"/>
        <v>0.32975500000000002</v>
      </c>
      <c r="G220" s="26">
        <f t="shared" si="52"/>
        <v>1.4559892050601776E-2</v>
      </c>
      <c r="H220" s="26">
        <f t="shared" si="53"/>
        <v>1.0873836002500001</v>
      </c>
      <c r="I220" s="26">
        <f t="shared" si="54"/>
        <v>3.585701791004388</v>
      </c>
      <c r="J220" s="26">
        <f t="shared" si="55"/>
        <v>11.824030940926521</v>
      </c>
      <c r="K220" s="26">
        <f t="shared" si="56"/>
        <v>4.8011972031461889E-2</v>
      </c>
      <c r="L220" s="26">
        <f t="shared" si="57"/>
        <v>0.15832187837234715</v>
      </c>
      <c r="M220" s="26">
        <f t="shared" ca="1" si="58"/>
        <v>0.14474554415199764</v>
      </c>
      <c r="N220" s="26">
        <f t="shared" ca="1" si="59"/>
        <v>7.2825120160065236E-8</v>
      </c>
      <c r="O220" s="25">
        <f t="shared" ca="1" si="60"/>
        <v>2120719352.756547</v>
      </c>
      <c r="P220" s="26">
        <f t="shared" ca="1" si="61"/>
        <v>7863536967.1189718</v>
      </c>
      <c r="Q220" s="26">
        <f t="shared" ca="1" si="62"/>
        <v>370058366.25156003</v>
      </c>
      <c r="R220">
        <f t="shared" ca="1" si="63"/>
        <v>8.5337635402010781E-4</v>
      </c>
    </row>
    <row r="221" spans="1:18">
      <c r="A221" s="113">
        <v>32978</v>
      </c>
      <c r="B221" s="113">
        <v>0.15125239800545387</v>
      </c>
      <c r="C221" s="113">
        <v>0.1</v>
      </c>
      <c r="D221" s="115">
        <f t="shared" si="49"/>
        <v>3.2978000000000001</v>
      </c>
      <c r="E221" s="115">
        <f t="shared" si="50"/>
        <v>0.15125239800545387</v>
      </c>
      <c r="F221" s="26">
        <f t="shared" si="51"/>
        <v>0.32978000000000002</v>
      </c>
      <c r="G221" s="26">
        <f t="shared" si="52"/>
        <v>1.5125239800545387E-2</v>
      </c>
      <c r="H221" s="26">
        <f t="shared" si="53"/>
        <v>1.087548484</v>
      </c>
      <c r="I221" s="26">
        <f t="shared" si="54"/>
        <v>3.5865173905352004</v>
      </c>
      <c r="J221" s="26">
        <f t="shared" si="55"/>
        <v>11.827617050506984</v>
      </c>
      <c r="K221" s="26">
        <f t="shared" si="56"/>
        <v>4.9880015814238579E-2</v>
      </c>
      <c r="L221" s="26">
        <f t="shared" si="57"/>
        <v>0.16449431615219598</v>
      </c>
      <c r="M221" s="26">
        <f t="shared" ca="1" si="58"/>
        <v>0.14477090164052131</v>
      </c>
      <c r="N221" s="26">
        <f t="shared" ca="1" si="59"/>
        <v>4.2009795128633988E-6</v>
      </c>
      <c r="O221" s="25">
        <f t="shared" ca="1" si="60"/>
        <v>2118817039.7033422</v>
      </c>
      <c r="P221" s="26">
        <f t="shared" ca="1" si="61"/>
        <v>7860664123.1793756</v>
      </c>
      <c r="Q221" s="26">
        <f t="shared" ca="1" si="62"/>
        <v>369830082.92318803</v>
      </c>
      <c r="R221">
        <f t="shared" ca="1" si="63"/>
        <v>6.4814963649325597E-3</v>
      </c>
    </row>
    <row r="222" spans="1:18">
      <c r="A222" s="113">
        <v>33084.5</v>
      </c>
      <c r="B222" s="113">
        <v>0.14773053949465975</v>
      </c>
      <c r="C222" s="113">
        <v>1</v>
      </c>
      <c r="D222" s="115">
        <f t="shared" si="49"/>
        <v>3.3084500000000001</v>
      </c>
      <c r="E222" s="115">
        <f t="shared" si="50"/>
        <v>0.14773053949465975</v>
      </c>
      <c r="F222" s="26">
        <f t="shared" si="51"/>
        <v>3.3084500000000001</v>
      </c>
      <c r="G222" s="26">
        <f t="shared" si="52"/>
        <v>0.14773053949465975</v>
      </c>
      <c r="H222" s="26">
        <f t="shared" si="53"/>
        <v>10.945841402500001</v>
      </c>
      <c r="I222" s="26">
        <f t="shared" si="54"/>
        <v>36.21376898810113</v>
      </c>
      <c r="J222" s="26">
        <f t="shared" si="55"/>
        <v>119.81144400868318</v>
      </c>
      <c r="K222" s="26">
        <f t="shared" si="56"/>
        <v>0.48875910339110706</v>
      </c>
      <c r="L222" s="26">
        <f t="shared" si="57"/>
        <v>1.6170350556143083</v>
      </c>
      <c r="M222" s="26">
        <f t="shared" ca="1" si="58"/>
        <v>0.14585314664331306</v>
      </c>
      <c r="N222" s="26">
        <f t="shared" ca="1" si="59"/>
        <v>3.5246039182876665E-6</v>
      </c>
      <c r="O222" s="25">
        <f t="shared" ca="1" si="60"/>
        <v>203863216794.43106</v>
      </c>
      <c r="P222" s="26">
        <f t="shared" ca="1" si="61"/>
        <v>773797333249.03088</v>
      </c>
      <c r="Q222" s="26">
        <f t="shared" ca="1" si="62"/>
        <v>36012875889.890228</v>
      </c>
      <c r="R222">
        <f t="shared" ca="1" si="63"/>
        <v>1.8773928513466931E-3</v>
      </c>
    </row>
    <row r="223" spans="1:18">
      <c r="A223" s="113">
        <v>33085</v>
      </c>
      <c r="B223" s="113">
        <v>0.14732123499561567</v>
      </c>
      <c r="C223" s="113">
        <v>1</v>
      </c>
      <c r="D223" s="115">
        <f t="shared" si="49"/>
        <v>3.3085</v>
      </c>
      <c r="E223" s="115">
        <f t="shared" si="50"/>
        <v>0.14732123499561567</v>
      </c>
      <c r="F223" s="26">
        <f t="shared" si="51"/>
        <v>3.3085</v>
      </c>
      <c r="G223" s="26">
        <f t="shared" si="52"/>
        <v>0.14732123499561567</v>
      </c>
      <c r="H223" s="26">
        <f t="shared" si="53"/>
        <v>10.94617225</v>
      </c>
      <c r="I223" s="26">
        <f t="shared" si="54"/>
        <v>36.215410889125003</v>
      </c>
      <c r="J223" s="26">
        <f t="shared" si="55"/>
        <v>119.81868692667007</v>
      </c>
      <c r="K223" s="26">
        <f t="shared" si="56"/>
        <v>0.48741230598299445</v>
      </c>
      <c r="L223" s="26">
        <f t="shared" si="57"/>
        <v>1.6126036143447371</v>
      </c>
      <c r="M223" s="26">
        <f t="shared" ca="1" si="58"/>
        <v>0.14585823689685201</v>
      </c>
      <c r="N223" s="26">
        <f t="shared" ca="1" si="59"/>
        <v>2.1403634369860753E-6</v>
      </c>
      <c r="O223" s="25">
        <f t="shared" ca="1" si="60"/>
        <v>203825964179.70792</v>
      </c>
      <c r="P223" s="26">
        <f t="shared" ca="1" si="61"/>
        <v>773739593132.38281</v>
      </c>
      <c r="Q223" s="26">
        <f t="shared" ca="1" si="62"/>
        <v>36008332394.594864</v>
      </c>
      <c r="R223">
        <f t="shared" ca="1" si="63"/>
        <v>1.4629980987636571E-3</v>
      </c>
    </row>
    <row r="224" spans="1:18">
      <c r="A224" s="113">
        <v>33093</v>
      </c>
      <c r="B224" s="113">
        <v>0.14738236300036078</v>
      </c>
      <c r="C224" s="113">
        <v>1</v>
      </c>
      <c r="D224" s="115">
        <f t="shared" si="49"/>
        <v>3.3092999999999999</v>
      </c>
      <c r="E224" s="115">
        <f t="shared" si="50"/>
        <v>0.14738236300036078</v>
      </c>
      <c r="F224" s="26">
        <f t="shared" si="51"/>
        <v>3.3092999999999999</v>
      </c>
      <c r="G224" s="26">
        <f t="shared" si="52"/>
        <v>0.14738236300036078</v>
      </c>
      <c r="H224" s="26">
        <f t="shared" si="53"/>
        <v>10.95146649</v>
      </c>
      <c r="I224" s="26">
        <f t="shared" si="54"/>
        <v>36.241688055356995</v>
      </c>
      <c r="J224" s="26">
        <f t="shared" si="55"/>
        <v>119.9346182815929</v>
      </c>
      <c r="K224" s="26">
        <f t="shared" si="56"/>
        <v>0.48773245387709391</v>
      </c>
      <c r="L224" s="26">
        <f t="shared" si="57"/>
        <v>1.6140530096154668</v>
      </c>
      <c r="M224" s="26">
        <f t="shared" ca="1" si="58"/>
        <v>0.14593969276270466</v>
      </c>
      <c r="N224" s="26">
        <f t="shared" ca="1" si="59"/>
        <v>2.0812974146187775E-6</v>
      </c>
      <c r="O224" s="25">
        <f t="shared" ca="1" si="60"/>
        <v>203230420935.84915</v>
      </c>
      <c r="P224" s="26">
        <f t="shared" ca="1" si="61"/>
        <v>772815578824.01099</v>
      </c>
      <c r="Q224" s="26">
        <f t="shared" ca="1" si="62"/>
        <v>35935650954.89856</v>
      </c>
      <c r="R224">
        <f t="shared" ca="1" si="63"/>
        <v>1.442670237656124E-3</v>
      </c>
    </row>
    <row r="225" spans="1:18">
      <c r="A225" s="113">
        <v>33093.5</v>
      </c>
      <c r="B225" s="113">
        <v>0.14768305850157049</v>
      </c>
      <c r="C225" s="113">
        <v>1</v>
      </c>
      <c r="D225" s="115">
        <f t="shared" si="49"/>
        <v>3.3093499999999998</v>
      </c>
      <c r="E225" s="115">
        <f t="shared" si="50"/>
        <v>0.14768305850157049</v>
      </c>
      <c r="F225" s="26">
        <f t="shared" si="51"/>
        <v>3.3093499999999998</v>
      </c>
      <c r="G225" s="26">
        <f t="shared" si="52"/>
        <v>0.14768305850157049</v>
      </c>
      <c r="H225" s="26">
        <f t="shared" si="53"/>
        <v>10.951797422499999</v>
      </c>
      <c r="I225" s="26">
        <f t="shared" si="54"/>
        <v>36.243330800150368</v>
      </c>
      <c r="J225" s="26">
        <f t="shared" si="55"/>
        <v>119.94186678347761</v>
      </c>
      <c r="K225" s="26">
        <f t="shared" si="56"/>
        <v>0.48873492965217225</v>
      </c>
      <c r="L225" s="26">
        <f t="shared" si="57"/>
        <v>1.617394939444416</v>
      </c>
      <c r="M225" s="26">
        <f t="shared" ca="1" si="58"/>
        <v>0.14594478449239723</v>
      </c>
      <c r="N225" s="26">
        <f t="shared" ca="1" si="59"/>
        <v>3.0215965309672696E-6</v>
      </c>
      <c r="O225" s="25">
        <f t="shared" ca="1" si="60"/>
        <v>203193230641.4194</v>
      </c>
      <c r="P225" s="26">
        <f t="shared" ca="1" si="61"/>
        <v>772757817171.67065</v>
      </c>
      <c r="Q225" s="26">
        <f t="shared" ca="1" si="62"/>
        <v>35931109271.972885</v>
      </c>
      <c r="R225">
        <f t="shared" ca="1" si="63"/>
        <v>1.7382740091732574E-3</v>
      </c>
    </row>
    <row r="226" spans="1:18">
      <c r="A226" s="113">
        <v>33131</v>
      </c>
      <c r="B226" s="113">
        <v>0.14744522100227186</v>
      </c>
      <c r="C226" s="113">
        <v>1</v>
      </c>
      <c r="D226" s="115">
        <f t="shared" si="49"/>
        <v>3.3130999999999999</v>
      </c>
      <c r="E226" s="115">
        <f t="shared" si="50"/>
        <v>0.14744522100227186</v>
      </c>
      <c r="F226" s="26">
        <f t="shared" si="51"/>
        <v>3.3130999999999999</v>
      </c>
      <c r="G226" s="26">
        <f t="shared" si="52"/>
        <v>0.14744522100227186</v>
      </c>
      <c r="H226" s="26">
        <f t="shared" si="53"/>
        <v>10.97663161</v>
      </c>
      <c r="I226" s="26">
        <f t="shared" si="54"/>
        <v>36.366678187090997</v>
      </c>
      <c r="J226" s="26">
        <f t="shared" si="55"/>
        <v>120.48644150165119</v>
      </c>
      <c r="K226" s="26">
        <f t="shared" si="56"/>
        <v>0.48850076170262691</v>
      </c>
      <c r="L226" s="26">
        <f t="shared" si="57"/>
        <v>1.6184518735969731</v>
      </c>
      <c r="M226" s="26">
        <f t="shared" ca="1" si="58"/>
        <v>0.14632691169215539</v>
      </c>
      <c r="N226" s="26">
        <f t="shared" ca="1" si="59"/>
        <v>1.2506157130931796E-6</v>
      </c>
      <c r="O226" s="25">
        <f t="shared" ca="1" si="60"/>
        <v>200414399468.78363</v>
      </c>
      <c r="P226" s="26">
        <f t="shared" ca="1" si="61"/>
        <v>768422119693.44727</v>
      </c>
      <c r="Q226" s="26">
        <f t="shared" ca="1" si="62"/>
        <v>35590790169.136253</v>
      </c>
      <c r="R226">
        <f t="shared" ca="1" si="63"/>
        <v>1.1183093101164721E-3</v>
      </c>
    </row>
    <row r="227" spans="1:18">
      <c r="A227" s="113">
        <v>33133.5</v>
      </c>
      <c r="B227" s="113">
        <v>0.14799869849957759</v>
      </c>
      <c r="C227" s="113">
        <v>1</v>
      </c>
      <c r="D227" s="115">
        <f t="shared" si="49"/>
        <v>3.3133499999999998</v>
      </c>
      <c r="E227" s="115">
        <f t="shared" si="50"/>
        <v>0.14799869849957759</v>
      </c>
      <c r="F227" s="26">
        <f t="shared" si="51"/>
        <v>3.3133499999999998</v>
      </c>
      <c r="G227" s="26">
        <f t="shared" si="52"/>
        <v>0.14799869849957759</v>
      </c>
      <c r="H227" s="26">
        <f t="shared" si="53"/>
        <v>10.978288222499998</v>
      </c>
      <c r="I227" s="26">
        <f t="shared" si="54"/>
        <v>36.374911282020364</v>
      </c>
      <c r="J227" s="26">
        <f t="shared" si="55"/>
        <v>120.52281229628217</v>
      </c>
      <c r="K227" s="26">
        <f t="shared" si="56"/>
        <v>0.49037148767357536</v>
      </c>
      <c r="L227" s="26">
        <f t="shared" si="57"/>
        <v>1.6247723686832407</v>
      </c>
      <c r="M227" s="26">
        <f t="shared" ca="1" si="58"/>
        <v>0.14635240420531909</v>
      </c>
      <c r="N227" s="26">
        <f t="shared" ca="1" si="59"/>
        <v>2.7102849033080893E-6</v>
      </c>
      <c r="O227" s="25">
        <f t="shared" ca="1" si="60"/>
        <v>200229876364.18872</v>
      </c>
      <c r="P227" s="26">
        <f t="shared" ca="1" si="61"/>
        <v>768132824495.9873</v>
      </c>
      <c r="Q227" s="26">
        <f t="shared" ca="1" si="62"/>
        <v>35568123965.670921</v>
      </c>
      <c r="R227">
        <f t="shared" ca="1" si="63"/>
        <v>1.646294294258499E-3</v>
      </c>
    </row>
    <row r="228" spans="1:18">
      <c r="A228" s="113">
        <v>33134</v>
      </c>
      <c r="B228" s="113">
        <v>0.14792939399922034</v>
      </c>
      <c r="C228" s="113">
        <v>1</v>
      </c>
      <c r="D228" s="115">
        <f t="shared" si="49"/>
        <v>3.3134000000000001</v>
      </c>
      <c r="E228" s="115">
        <f t="shared" si="50"/>
        <v>0.14792939399922034</v>
      </c>
      <c r="F228" s="26">
        <f t="shared" si="51"/>
        <v>3.3134000000000001</v>
      </c>
      <c r="G228" s="26">
        <f t="shared" si="52"/>
        <v>0.14792939399922034</v>
      </c>
      <c r="H228" s="26">
        <f t="shared" si="53"/>
        <v>10.97861956</v>
      </c>
      <c r="I228" s="26">
        <f t="shared" si="54"/>
        <v>36.376558050104002</v>
      </c>
      <c r="J228" s="26">
        <f t="shared" si="55"/>
        <v>120.53008744321461</v>
      </c>
      <c r="K228" s="26">
        <f t="shared" si="56"/>
        <v>0.49014925407701671</v>
      </c>
      <c r="L228" s="26">
        <f t="shared" si="57"/>
        <v>1.6240605384587872</v>
      </c>
      <c r="M228" s="26">
        <f t="shared" ca="1" si="58"/>
        <v>0.14635750296844957</v>
      </c>
      <c r="N228" s="26">
        <f t="shared" ca="1" si="59"/>
        <v>2.4708414126175836E-6</v>
      </c>
      <c r="O228" s="25">
        <f t="shared" ca="1" si="60"/>
        <v>200192982722.04648</v>
      </c>
      <c r="P228" s="26">
        <f t="shared" ca="1" si="61"/>
        <v>768074961757.19824</v>
      </c>
      <c r="Q228" s="26">
        <f t="shared" ca="1" si="62"/>
        <v>35563591053.801201</v>
      </c>
      <c r="R228">
        <f t="shared" ca="1" si="63"/>
        <v>1.5718910307707668E-3</v>
      </c>
    </row>
    <row r="229" spans="1:18">
      <c r="A229" s="113">
        <v>33136.5</v>
      </c>
      <c r="B229" s="113">
        <v>0.14728287149773678</v>
      </c>
      <c r="C229" s="113">
        <v>1</v>
      </c>
      <c r="D229" s="115">
        <f t="shared" si="49"/>
        <v>3.31365</v>
      </c>
      <c r="E229" s="115">
        <f t="shared" si="50"/>
        <v>0.14728287149773678</v>
      </c>
      <c r="F229" s="26">
        <f t="shared" si="51"/>
        <v>3.31365</v>
      </c>
      <c r="G229" s="26">
        <f t="shared" si="52"/>
        <v>0.14728287149773678</v>
      </c>
      <c r="H229" s="26">
        <f t="shared" si="53"/>
        <v>10.9802763225</v>
      </c>
      <c r="I229" s="26">
        <f t="shared" si="54"/>
        <v>36.384792636052126</v>
      </c>
      <c r="J229" s="26">
        <f t="shared" si="55"/>
        <v>120.56646811845413</v>
      </c>
      <c r="K229" s="26">
        <f t="shared" si="56"/>
        <v>0.48804388713847546</v>
      </c>
      <c r="L229" s="26">
        <f t="shared" si="57"/>
        <v>1.6172066266164091</v>
      </c>
      <c r="M229" s="26">
        <f t="shared" ca="1" si="58"/>
        <v>0.14638299808659028</v>
      </c>
      <c r="N229" s="26">
        <f t="shared" ca="1" si="59"/>
        <v>8.0977215608844005E-7</v>
      </c>
      <c r="O229" s="25">
        <f t="shared" ca="1" si="60"/>
        <v>200008569401.2666</v>
      </c>
      <c r="P229" s="26">
        <f t="shared" ca="1" si="61"/>
        <v>767785629587.98608</v>
      </c>
      <c r="Q229" s="26">
        <f t="shared" ca="1" si="62"/>
        <v>35540928140.453369</v>
      </c>
      <c r="R229">
        <f t="shared" ca="1" si="63"/>
        <v>8.9987341114650121E-4</v>
      </c>
    </row>
    <row r="230" spans="1:18">
      <c r="A230" s="113">
        <v>33263</v>
      </c>
      <c r="B230" s="113">
        <v>0.13474883299932117</v>
      </c>
      <c r="C230" s="113">
        <v>0.1</v>
      </c>
      <c r="D230" s="115">
        <f t="shared" si="49"/>
        <v>3.3262999999999998</v>
      </c>
      <c r="E230" s="115">
        <f t="shared" si="50"/>
        <v>0.13474883299932117</v>
      </c>
      <c r="F230" s="26">
        <f t="shared" si="51"/>
        <v>0.33262999999999998</v>
      </c>
      <c r="G230" s="26">
        <f t="shared" si="52"/>
        <v>1.3474883299932117E-2</v>
      </c>
      <c r="H230" s="26">
        <f t="shared" si="53"/>
        <v>1.1064271689999998</v>
      </c>
      <c r="I230" s="26">
        <f t="shared" si="54"/>
        <v>3.680308692244699</v>
      </c>
      <c r="J230" s="26">
        <f t="shared" si="55"/>
        <v>12.241810803013541</v>
      </c>
      <c r="K230" s="26">
        <f t="shared" si="56"/>
        <v>4.4821504320564198E-2</v>
      </c>
      <c r="L230" s="26">
        <f t="shared" si="57"/>
        <v>0.14908976982149269</v>
      </c>
      <c r="M230" s="26">
        <f t="shared" ca="1" si="58"/>
        <v>0.14767588501896586</v>
      </c>
      <c r="N230" s="26">
        <f t="shared" ca="1" si="59"/>
        <v>1.6710867391860002E-5</v>
      </c>
      <c r="O230" s="25">
        <f t="shared" ca="1" si="60"/>
        <v>1907964823.2029026</v>
      </c>
      <c r="P230" s="26">
        <f t="shared" ca="1" si="61"/>
        <v>7531063138.5350924</v>
      </c>
      <c r="Q230" s="26">
        <f t="shared" ca="1" si="62"/>
        <v>343978628.71202284</v>
      </c>
      <c r="R230">
        <f t="shared" ca="1" si="63"/>
        <v>-1.2927052019644697E-2</v>
      </c>
    </row>
    <row r="231" spans="1:18">
      <c r="A231" s="113">
        <v>33390</v>
      </c>
      <c r="B231" s="113">
        <v>0.15534549000585685</v>
      </c>
      <c r="C231" s="113">
        <v>1</v>
      </c>
      <c r="D231" s="115">
        <f t="shared" si="49"/>
        <v>3.339</v>
      </c>
      <c r="E231" s="115">
        <f t="shared" si="50"/>
        <v>0.15534549000585685</v>
      </c>
      <c r="F231" s="26">
        <f t="shared" si="51"/>
        <v>3.339</v>
      </c>
      <c r="G231" s="26">
        <f t="shared" si="52"/>
        <v>0.15534549000585685</v>
      </c>
      <c r="H231" s="26">
        <f t="shared" si="53"/>
        <v>11.148921</v>
      </c>
      <c r="I231" s="26">
        <f t="shared" si="54"/>
        <v>37.226247219000001</v>
      </c>
      <c r="J231" s="26">
        <f t="shared" si="55"/>
        <v>124.298439464241</v>
      </c>
      <c r="K231" s="26">
        <f t="shared" si="56"/>
        <v>0.51869859112955596</v>
      </c>
      <c r="L231" s="26">
        <f t="shared" si="57"/>
        <v>1.7319345957815873</v>
      </c>
      <c r="M231" s="26">
        <f t="shared" ca="1" si="58"/>
        <v>0.14897947323846078</v>
      </c>
      <c r="N231" s="26">
        <f t="shared" ca="1" si="59"/>
        <v>4.0526169482767852E-5</v>
      </c>
      <c r="O231" s="25">
        <f t="shared" ca="1" si="60"/>
        <v>181782415438.70605</v>
      </c>
      <c r="P231" s="26">
        <f t="shared" ca="1" si="61"/>
        <v>738296106786.07581</v>
      </c>
      <c r="Q231" s="26">
        <f t="shared" ca="1" si="62"/>
        <v>33257915458.183109</v>
      </c>
      <c r="R231">
        <f t="shared" ca="1" si="63"/>
        <v>6.3660167673960655E-3</v>
      </c>
    </row>
    <row r="232" spans="1:18">
      <c r="A232" s="113">
        <v>33723.5</v>
      </c>
      <c r="B232" s="113">
        <v>0.14671938849642174</v>
      </c>
      <c r="C232" s="113">
        <v>1</v>
      </c>
      <c r="D232" s="115">
        <f t="shared" si="49"/>
        <v>3.37235</v>
      </c>
      <c r="E232" s="115">
        <f t="shared" si="50"/>
        <v>0.14671938849642174</v>
      </c>
      <c r="F232" s="26">
        <f t="shared" si="51"/>
        <v>3.37235</v>
      </c>
      <c r="G232" s="26">
        <f t="shared" si="52"/>
        <v>0.14671938849642174</v>
      </c>
      <c r="H232" s="26">
        <f t="shared" si="53"/>
        <v>11.3727445225</v>
      </c>
      <c r="I232" s="26">
        <f t="shared" si="54"/>
        <v>38.352874990452875</v>
      </c>
      <c r="J232" s="26">
        <f t="shared" si="55"/>
        <v>129.33931797405376</v>
      </c>
      <c r="K232" s="26">
        <f t="shared" si="56"/>
        <v>0.49478912979590783</v>
      </c>
      <c r="L232" s="26">
        <f t="shared" si="57"/>
        <v>1.6686021218672298</v>
      </c>
      <c r="M232" s="26">
        <f t="shared" ca="1" si="58"/>
        <v>0.15242934630045712</v>
      </c>
      <c r="N232" s="26">
        <f t="shared" ca="1" si="59"/>
        <v>3.2603618123864559E-5</v>
      </c>
      <c r="O232" s="25">
        <f t="shared" ca="1" si="60"/>
        <v>159221306750.89319</v>
      </c>
      <c r="P232" s="26">
        <f t="shared" ca="1" si="61"/>
        <v>699104801308.88354</v>
      </c>
      <c r="Q232" s="26">
        <f t="shared" ca="1" si="62"/>
        <v>30305054193.753033</v>
      </c>
      <c r="R232">
        <f t="shared" ca="1" si="63"/>
        <v>-5.7099578040353816E-3</v>
      </c>
    </row>
    <row r="233" spans="1:18">
      <c r="A233" s="113">
        <v>33843.5</v>
      </c>
      <c r="B233" s="113">
        <v>0.15490630849672016</v>
      </c>
      <c r="C233" s="113">
        <v>1</v>
      </c>
      <c r="D233" s="115">
        <f t="shared" si="49"/>
        <v>3.38435</v>
      </c>
      <c r="E233" s="115">
        <f t="shared" si="50"/>
        <v>0.15490630849672016</v>
      </c>
      <c r="F233" s="26">
        <f t="shared" si="51"/>
        <v>3.38435</v>
      </c>
      <c r="G233" s="26">
        <f t="shared" si="52"/>
        <v>0.15490630849672016</v>
      </c>
      <c r="H233" s="26">
        <f t="shared" si="53"/>
        <v>11.453824922499999</v>
      </c>
      <c r="I233" s="26">
        <f t="shared" si="54"/>
        <v>38.763752376462868</v>
      </c>
      <c r="J233" s="26">
        <f t="shared" si="55"/>
        <v>131.1901053552821</v>
      </c>
      <c r="K233" s="26">
        <f t="shared" si="56"/>
        <v>0.52425716516087484</v>
      </c>
      <c r="L233" s="26">
        <f t="shared" si="57"/>
        <v>1.7742697369122067</v>
      </c>
      <c r="M233" s="26">
        <f t="shared" ca="1" si="58"/>
        <v>0.15368013079243803</v>
      </c>
      <c r="N233" s="26">
        <f t="shared" ca="1" si="59"/>
        <v>1.5035117624785886E-6</v>
      </c>
      <c r="O233" s="25">
        <f t="shared" ca="1" si="60"/>
        <v>151493574004.62009</v>
      </c>
      <c r="P233" s="26">
        <f t="shared" ca="1" si="61"/>
        <v>684913745860.57605</v>
      </c>
      <c r="Q233" s="26">
        <f t="shared" ca="1" si="62"/>
        <v>29258441073.741051</v>
      </c>
      <c r="R233">
        <f t="shared" ca="1" si="63"/>
        <v>1.2261777042821276E-3</v>
      </c>
    </row>
    <row r="234" spans="1:18">
      <c r="A234" s="113">
        <v>34081</v>
      </c>
      <c r="B234" s="113">
        <v>0.15666667099867482</v>
      </c>
      <c r="C234" s="113">
        <v>1</v>
      </c>
      <c r="D234" s="115">
        <f t="shared" si="49"/>
        <v>3.4081000000000001</v>
      </c>
      <c r="E234" s="115">
        <f t="shared" si="50"/>
        <v>0.15666667099867482</v>
      </c>
      <c r="F234" s="26">
        <f t="shared" si="51"/>
        <v>3.4081000000000001</v>
      </c>
      <c r="G234" s="26">
        <f t="shared" si="52"/>
        <v>0.15666667099867482</v>
      </c>
      <c r="H234" s="26">
        <f t="shared" si="53"/>
        <v>11.615145610000001</v>
      </c>
      <c r="I234" s="26">
        <f t="shared" si="54"/>
        <v>39.585577753441001</v>
      </c>
      <c r="J234" s="26">
        <f t="shared" si="55"/>
        <v>134.91160754150229</v>
      </c>
      <c r="K234" s="26">
        <f t="shared" si="56"/>
        <v>0.53393568143058368</v>
      </c>
      <c r="L234" s="26">
        <f t="shared" si="57"/>
        <v>1.8197061958835723</v>
      </c>
      <c r="M234" s="26">
        <f t="shared" ca="1" si="58"/>
        <v>0.15617038702125874</v>
      </c>
      <c r="N234" s="26">
        <f t="shared" ca="1" si="59"/>
        <v>2.4629778623992297E-7</v>
      </c>
      <c r="O234" s="25">
        <f t="shared" ca="1" si="60"/>
        <v>136802329123.71872</v>
      </c>
      <c r="P234" s="26">
        <f t="shared" ca="1" si="61"/>
        <v>656720439578.05713</v>
      </c>
      <c r="Q234" s="26">
        <f t="shared" ca="1" si="62"/>
        <v>27214616599.22168</v>
      </c>
      <c r="R234">
        <f t="shared" ca="1" si="63"/>
        <v>4.9628397741607877E-4</v>
      </c>
    </row>
    <row r="235" spans="1:18">
      <c r="A235" s="113">
        <v>34120.5</v>
      </c>
      <c r="B235" s="113">
        <v>0.16489161550271092</v>
      </c>
      <c r="C235" s="113">
        <v>1</v>
      </c>
      <c r="D235" s="115">
        <f t="shared" si="49"/>
        <v>3.4120499999999998</v>
      </c>
      <c r="E235" s="115">
        <f t="shared" si="50"/>
        <v>0.16489161550271092</v>
      </c>
      <c r="F235" s="26">
        <f t="shared" si="51"/>
        <v>3.4120499999999998</v>
      </c>
      <c r="G235" s="26">
        <f t="shared" si="52"/>
        <v>0.16489161550271092</v>
      </c>
      <c r="H235" s="26">
        <f t="shared" si="53"/>
        <v>11.642085202499999</v>
      </c>
      <c r="I235" s="26">
        <f t="shared" si="54"/>
        <v>39.723376815190122</v>
      </c>
      <c r="J235" s="26">
        <f t="shared" si="55"/>
        <v>135.53814786226945</v>
      </c>
      <c r="K235" s="26">
        <f t="shared" si="56"/>
        <v>0.56261843667602474</v>
      </c>
      <c r="L235" s="26">
        <f t="shared" si="57"/>
        <v>1.91968223686043</v>
      </c>
      <c r="M235" s="26">
        <f t="shared" ca="1" si="58"/>
        <v>0.15658645610898786</v>
      </c>
      <c r="N235" s="26">
        <f t="shared" ca="1" si="59"/>
        <v>6.8975672555146391E-5</v>
      </c>
      <c r="O235" s="25">
        <f t="shared" ca="1" si="60"/>
        <v>134436266469.61583</v>
      </c>
      <c r="P235" s="26">
        <f t="shared" ca="1" si="61"/>
        <v>652020125018.22339</v>
      </c>
      <c r="Q235" s="26">
        <f t="shared" ca="1" si="62"/>
        <v>26878463754.856079</v>
      </c>
      <c r="R235">
        <f t="shared" ca="1" si="63"/>
        <v>8.3051593937230606E-3</v>
      </c>
    </row>
    <row r="236" spans="1:18">
      <c r="A236" s="113">
        <v>34292.5</v>
      </c>
      <c r="B236" s="113">
        <v>0.15995086749899201</v>
      </c>
      <c r="C236" s="113">
        <v>1</v>
      </c>
      <c r="D236" s="115">
        <f t="shared" si="49"/>
        <v>3.4292500000000001</v>
      </c>
      <c r="E236" s="115">
        <f t="shared" si="50"/>
        <v>0.15995086749899201</v>
      </c>
      <c r="F236" s="26">
        <f t="shared" si="51"/>
        <v>3.4292500000000001</v>
      </c>
      <c r="G236" s="26">
        <f t="shared" si="52"/>
        <v>0.15995086749899201</v>
      </c>
      <c r="H236" s="26">
        <f t="shared" si="53"/>
        <v>11.759755562500001</v>
      </c>
      <c r="I236" s="26">
        <f t="shared" si="54"/>
        <v>40.327141762703128</v>
      </c>
      <c r="J236" s="26">
        <f t="shared" si="55"/>
        <v>138.2918508897497</v>
      </c>
      <c r="K236" s="26">
        <f t="shared" si="56"/>
        <v>0.54851151237091833</v>
      </c>
      <c r="L236" s="26">
        <f t="shared" si="57"/>
        <v>1.8809831037979718</v>
      </c>
      <c r="M236" s="26">
        <f t="shared" ca="1" si="58"/>
        <v>0.15840451757483884</v>
      </c>
      <c r="N236" s="26">
        <f t="shared" ca="1" si="59"/>
        <v>2.3911980879285243E-6</v>
      </c>
      <c r="O236" s="25">
        <f t="shared" ca="1" si="60"/>
        <v>124388948538.23167</v>
      </c>
      <c r="P236" s="26">
        <f t="shared" ca="1" si="61"/>
        <v>631524625028.79443</v>
      </c>
      <c r="Q236" s="26">
        <f t="shared" ca="1" si="62"/>
        <v>25428037607.908653</v>
      </c>
      <c r="R236">
        <f t="shared" ca="1" si="63"/>
        <v>1.5463499241531731E-3</v>
      </c>
    </row>
    <row r="237" spans="1:18">
      <c r="A237" s="113">
        <v>34318</v>
      </c>
      <c r="B237" s="113">
        <v>0.15851633800048148</v>
      </c>
      <c r="C237" s="113">
        <v>1</v>
      </c>
      <c r="D237" s="115">
        <f t="shared" si="49"/>
        <v>3.4318</v>
      </c>
      <c r="E237" s="115">
        <f t="shared" si="50"/>
        <v>0.15851633800048148</v>
      </c>
      <c r="F237" s="26">
        <f t="shared" si="51"/>
        <v>3.4318</v>
      </c>
      <c r="G237" s="26">
        <f t="shared" si="52"/>
        <v>0.15851633800048148</v>
      </c>
      <c r="H237" s="26">
        <f t="shared" si="53"/>
        <v>11.77725124</v>
      </c>
      <c r="I237" s="26">
        <f t="shared" si="54"/>
        <v>40.417170805432001</v>
      </c>
      <c r="J237" s="26">
        <f t="shared" si="55"/>
        <v>138.70364677008155</v>
      </c>
      <c r="K237" s="26">
        <f t="shared" si="56"/>
        <v>0.54399636875005231</v>
      </c>
      <c r="L237" s="26">
        <f t="shared" si="57"/>
        <v>1.8668867382764296</v>
      </c>
      <c r="M237" s="26">
        <f t="shared" ca="1" si="58"/>
        <v>0.15867493037829677</v>
      </c>
      <c r="N237" s="26">
        <f t="shared" ca="1" si="59"/>
        <v>2.5151542301108323E-8</v>
      </c>
      <c r="O237" s="25">
        <f t="shared" ca="1" si="60"/>
        <v>122934639630.79926</v>
      </c>
      <c r="P237" s="26">
        <f t="shared" ca="1" si="61"/>
        <v>628482819969.24158</v>
      </c>
      <c r="Q237" s="26">
        <f t="shared" ca="1" si="62"/>
        <v>25214907785.876793</v>
      </c>
      <c r="R237">
        <f t="shared" ca="1" si="63"/>
        <v>-1.5859237781529201E-4</v>
      </c>
    </row>
    <row r="238" spans="1:18">
      <c r="A238" s="113">
        <v>34960.5</v>
      </c>
      <c r="B238" s="113">
        <v>0.16656005549884867</v>
      </c>
      <c r="C238" s="113">
        <v>1</v>
      </c>
      <c r="D238" s="115">
        <f t="shared" si="49"/>
        <v>3.4960499999999999</v>
      </c>
      <c r="E238" s="115">
        <f t="shared" si="50"/>
        <v>0.16656005549884867</v>
      </c>
      <c r="F238" s="26">
        <f t="shared" si="51"/>
        <v>3.4960499999999999</v>
      </c>
      <c r="G238" s="26">
        <f t="shared" si="52"/>
        <v>0.16656005549884867</v>
      </c>
      <c r="H238" s="26">
        <f t="shared" si="53"/>
        <v>12.2223656025</v>
      </c>
      <c r="I238" s="26">
        <f t="shared" si="54"/>
        <v>42.730001264620121</v>
      </c>
      <c r="J238" s="26">
        <f t="shared" si="55"/>
        <v>149.38622092117518</v>
      </c>
      <c r="K238" s="26">
        <f t="shared" si="56"/>
        <v>0.58230228202674983</v>
      </c>
      <c r="L238" s="26">
        <f t="shared" si="57"/>
        <v>2.0357578930796185</v>
      </c>
      <c r="M238" s="26">
        <f t="shared" ca="1" si="58"/>
        <v>0.16556280792104552</v>
      </c>
      <c r="N238" s="26">
        <f t="shared" ca="1" si="59"/>
        <v>9.9450273143424036E-7</v>
      </c>
      <c r="O238" s="25">
        <f t="shared" ca="1" si="60"/>
        <v>89263051181.090637</v>
      </c>
      <c r="P238" s="26">
        <f t="shared" ca="1" si="61"/>
        <v>551779664079.60388</v>
      </c>
      <c r="Q238" s="26">
        <f t="shared" ca="1" si="62"/>
        <v>20025301336.526474</v>
      </c>
      <c r="R238">
        <f t="shared" ca="1" si="63"/>
        <v>9.9724757780314532E-4</v>
      </c>
    </row>
    <row r="239" spans="1:18">
      <c r="A239" s="113">
        <v>35031</v>
      </c>
      <c r="B239" s="113">
        <v>0.17248812099569477</v>
      </c>
      <c r="C239" s="113">
        <v>0.1</v>
      </c>
      <c r="D239" s="115">
        <f t="shared" si="49"/>
        <v>3.5030999999999999</v>
      </c>
      <c r="E239" s="115">
        <f t="shared" si="50"/>
        <v>0.17248812099569477</v>
      </c>
      <c r="F239" s="26">
        <f t="shared" si="51"/>
        <v>0.35031000000000001</v>
      </c>
      <c r="G239" s="26">
        <f t="shared" si="52"/>
        <v>1.7248812099569476E-2</v>
      </c>
      <c r="H239" s="26">
        <f t="shared" si="53"/>
        <v>1.2271709609999999</v>
      </c>
      <c r="I239" s="26">
        <f t="shared" si="54"/>
        <v>4.2989025934790996</v>
      </c>
      <c r="J239" s="26">
        <f t="shared" si="55"/>
        <v>15.059485675216633</v>
      </c>
      <c r="K239" s="26">
        <f t="shared" si="56"/>
        <v>6.042431366600183E-2</v>
      </c>
      <c r="L239" s="26">
        <f t="shared" si="57"/>
        <v>0.21167241320337102</v>
      </c>
      <c r="M239" s="26">
        <f t="shared" ca="1" si="58"/>
        <v>0.16632732791350704</v>
      </c>
      <c r="N239" s="26">
        <f t="shared" ca="1" si="59"/>
        <v>3.7955371401532147E-6</v>
      </c>
      <c r="O239" s="25">
        <f t="shared" ca="1" si="60"/>
        <v>859128602.13950896</v>
      </c>
      <c r="P239" s="26">
        <f t="shared" ca="1" si="61"/>
        <v>5433784900.0382586</v>
      </c>
      <c r="Q239" s="26">
        <f t="shared" ca="1" si="62"/>
        <v>194788888.41974449</v>
      </c>
      <c r="R239">
        <f t="shared" ca="1" si="63"/>
        <v>6.1607930821877266E-3</v>
      </c>
    </row>
    <row r="240" spans="1:18">
      <c r="A240" s="113">
        <v>35134</v>
      </c>
      <c r="B240" s="113">
        <v>0.1687113939988194</v>
      </c>
      <c r="C240" s="113">
        <v>1</v>
      </c>
      <c r="D240" s="115">
        <f t="shared" si="49"/>
        <v>3.5133999999999999</v>
      </c>
      <c r="E240" s="115">
        <f t="shared" si="50"/>
        <v>0.1687113939988194</v>
      </c>
      <c r="F240" s="26">
        <f t="shared" si="51"/>
        <v>3.5133999999999999</v>
      </c>
      <c r="G240" s="26">
        <f t="shared" si="52"/>
        <v>0.1687113939988194</v>
      </c>
      <c r="H240" s="26">
        <f t="shared" si="53"/>
        <v>12.343979559999999</v>
      </c>
      <c r="I240" s="26">
        <f t="shared" si="54"/>
        <v>43.369337786103998</v>
      </c>
      <c r="J240" s="26">
        <f t="shared" si="55"/>
        <v>152.37383137769777</v>
      </c>
      <c r="K240" s="26">
        <f t="shared" si="56"/>
        <v>0.59275061167545207</v>
      </c>
      <c r="L240" s="26">
        <f t="shared" si="57"/>
        <v>2.0825699990605333</v>
      </c>
      <c r="M240" s="26">
        <f t="shared" ca="1" si="58"/>
        <v>0.16744738968310605</v>
      </c>
      <c r="N240" s="26">
        <f t="shared" ca="1" si="59"/>
        <v>1.5977069101419928E-6</v>
      </c>
      <c r="O240" s="25">
        <f t="shared" ca="1" si="60"/>
        <v>81139370045.143555</v>
      </c>
      <c r="P240" s="26">
        <f t="shared" ca="1" si="61"/>
        <v>531118889631.11694</v>
      </c>
      <c r="Q240" s="26">
        <f t="shared" ca="1" si="62"/>
        <v>18689528847.426811</v>
      </c>
      <c r="R240">
        <f t="shared" ca="1" si="63"/>
        <v>1.2640043157133574E-3</v>
      </c>
    </row>
    <row r="241" spans="1:18">
      <c r="A241" s="113">
        <v>35134.5</v>
      </c>
      <c r="B241" s="113">
        <v>0.16714208949997555</v>
      </c>
      <c r="C241" s="113">
        <v>1</v>
      </c>
      <c r="D241" s="115">
        <f t="shared" si="49"/>
        <v>3.5134500000000002</v>
      </c>
      <c r="E241" s="115">
        <f t="shared" si="50"/>
        <v>0.16714208949997555</v>
      </c>
      <c r="F241" s="26">
        <f t="shared" si="51"/>
        <v>3.5134500000000002</v>
      </c>
      <c r="G241" s="26">
        <f t="shared" si="52"/>
        <v>0.16714208949997555</v>
      </c>
      <c r="H241" s="26">
        <f t="shared" si="53"/>
        <v>12.344330902500001</v>
      </c>
      <c r="I241" s="26">
        <f t="shared" si="54"/>
        <v>43.371189409388634</v>
      </c>
      <c r="J241" s="26">
        <f t="shared" si="55"/>
        <v>152.3825054304165</v>
      </c>
      <c r="K241" s="26">
        <f t="shared" si="56"/>
        <v>0.58724537435368918</v>
      </c>
      <c r="L241" s="26">
        <f t="shared" si="57"/>
        <v>2.0632572605229695</v>
      </c>
      <c r="M241" s="26">
        <f t="shared" ca="1" si="58"/>
        <v>0.16745283586333293</v>
      </c>
      <c r="N241" s="26">
        <f t="shared" ca="1" si="59"/>
        <v>9.6563302339832238E-8</v>
      </c>
      <c r="O241" s="25">
        <f t="shared" ca="1" si="60"/>
        <v>81116547651.931152</v>
      </c>
      <c r="P241" s="26">
        <f t="shared" ca="1" si="61"/>
        <v>531059424551.17371</v>
      </c>
      <c r="Q241" s="26">
        <f t="shared" ca="1" si="62"/>
        <v>18685723379.498196</v>
      </c>
      <c r="R241">
        <f t="shared" ca="1" si="63"/>
        <v>-3.107463633573726E-4</v>
      </c>
    </row>
    <row r="242" spans="1:18">
      <c r="A242" s="113">
        <v>35137</v>
      </c>
      <c r="B242" s="113">
        <v>0.16769556699728128</v>
      </c>
      <c r="C242" s="113">
        <v>1</v>
      </c>
      <c r="D242" s="115">
        <f t="shared" si="49"/>
        <v>3.5137</v>
      </c>
      <c r="E242" s="115">
        <f t="shared" si="50"/>
        <v>0.16769556699728128</v>
      </c>
      <c r="F242" s="26">
        <f t="shared" si="51"/>
        <v>3.5137</v>
      </c>
      <c r="G242" s="26">
        <f t="shared" si="52"/>
        <v>0.16769556699728128</v>
      </c>
      <c r="H242" s="26">
        <f t="shared" si="53"/>
        <v>12.346087690000001</v>
      </c>
      <c r="I242" s="26">
        <f t="shared" si="54"/>
        <v>43.380448316353004</v>
      </c>
      <c r="J242" s="26">
        <f t="shared" si="55"/>
        <v>152.42588124916955</v>
      </c>
      <c r="K242" s="26">
        <f t="shared" si="56"/>
        <v>0.58923191375834727</v>
      </c>
      <c r="L242" s="26">
        <f t="shared" si="57"/>
        <v>2.070384175372705</v>
      </c>
      <c r="M242" s="26">
        <f t="shared" ca="1" si="58"/>
        <v>0.16748006806695584</v>
      </c>
      <c r="N242" s="26">
        <f t="shared" ca="1" si="59"/>
        <v>4.6439788971407212E-8</v>
      </c>
      <c r="O242" s="25">
        <f t="shared" ca="1" si="60"/>
        <v>81002486320.33194</v>
      </c>
      <c r="P242" s="26">
        <f t="shared" ca="1" si="61"/>
        <v>530762106545.64368</v>
      </c>
      <c r="Q242" s="26">
        <f t="shared" ca="1" si="62"/>
        <v>18666699904.550171</v>
      </c>
      <c r="R242">
        <f t="shared" ca="1" si="63"/>
        <v>2.1549893032543621E-4</v>
      </c>
    </row>
    <row r="243" spans="1:18">
      <c r="A243" s="113">
        <v>35137.5</v>
      </c>
      <c r="B243" s="113">
        <v>0.16672626249783207</v>
      </c>
      <c r="C243" s="113">
        <v>1</v>
      </c>
      <c r="D243" s="115">
        <f t="shared" si="49"/>
        <v>3.5137499999999999</v>
      </c>
      <c r="E243" s="115">
        <f t="shared" si="50"/>
        <v>0.16672626249783207</v>
      </c>
      <c r="F243" s="26">
        <f t="shared" si="51"/>
        <v>3.5137499999999999</v>
      </c>
      <c r="G243" s="26">
        <f t="shared" si="52"/>
        <v>0.16672626249783207</v>
      </c>
      <c r="H243" s="26">
        <f t="shared" si="53"/>
        <v>12.3464390625</v>
      </c>
      <c r="I243" s="26">
        <f t="shared" si="54"/>
        <v>43.382300255859377</v>
      </c>
      <c r="J243" s="26">
        <f t="shared" si="55"/>
        <v>152.43455752402588</v>
      </c>
      <c r="K243" s="26">
        <f t="shared" si="56"/>
        <v>0.58583440485175742</v>
      </c>
      <c r="L243" s="26">
        <f t="shared" si="57"/>
        <v>2.0584756400478628</v>
      </c>
      <c r="M243" s="26">
        <f t="shared" ca="1" si="58"/>
        <v>0.16748551476817811</v>
      </c>
      <c r="N243" s="26">
        <f t="shared" ca="1" si="59"/>
        <v>5.7646401002561491E-7</v>
      </c>
      <c r="O243" s="25">
        <f t="shared" ca="1" si="60"/>
        <v>80979684180.415497</v>
      </c>
      <c r="P243" s="26">
        <f t="shared" ca="1" si="61"/>
        <v>530702644426.71021</v>
      </c>
      <c r="Q243" s="26">
        <f t="shared" ca="1" si="62"/>
        <v>18662895982.777424</v>
      </c>
      <c r="R243">
        <f t="shared" ca="1" si="63"/>
        <v>-7.5925227034603915E-4</v>
      </c>
    </row>
    <row r="244" spans="1:18">
      <c r="A244" s="113">
        <v>35155.5</v>
      </c>
      <c r="B244" s="113">
        <v>0.16843130049528554</v>
      </c>
      <c r="C244" s="113">
        <v>1</v>
      </c>
      <c r="D244" s="115">
        <f t="shared" si="49"/>
        <v>3.5155500000000002</v>
      </c>
      <c r="E244" s="115">
        <f t="shared" si="50"/>
        <v>0.16843130049528554</v>
      </c>
      <c r="F244" s="26">
        <f t="shared" si="51"/>
        <v>3.5155500000000002</v>
      </c>
      <c r="G244" s="26">
        <f t="shared" si="52"/>
        <v>0.16843130049528554</v>
      </c>
      <c r="H244" s="26">
        <f t="shared" si="53"/>
        <v>12.359091802500002</v>
      </c>
      <c r="I244" s="26">
        <f t="shared" si="54"/>
        <v>43.449005186278882</v>
      </c>
      <c r="J244" s="26">
        <f t="shared" si="55"/>
        <v>152.74715018262273</v>
      </c>
      <c r="K244" s="26">
        <f t="shared" si="56"/>
        <v>0.59212865845620111</v>
      </c>
      <c r="L244" s="26">
        <f t="shared" si="57"/>
        <v>2.0816579052356978</v>
      </c>
      <c r="M244" s="26">
        <f t="shared" ca="1" si="58"/>
        <v>0.16768165384266914</v>
      </c>
      <c r="N244" s="26">
        <f t="shared" ca="1" si="59"/>
        <v>5.6197010377897062E-7</v>
      </c>
      <c r="O244" s="25">
        <f t="shared" ca="1" si="60"/>
        <v>80161054553.222992</v>
      </c>
      <c r="P244" s="26">
        <f t="shared" ca="1" si="61"/>
        <v>528562341633.19324</v>
      </c>
      <c r="Q244" s="26">
        <f t="shared" ca="1" si="62"/>
        <v>18526126823.182884</v>
      </c>
      <c r="R244">
        <f t="shared" ca="1" si="63"/>
        <v>7.4964665261639807E-4</v>
      </c>
    </row>
    <row r="245" spans="1:18">
      <c r="A245" s="113">
        <v>35169.5</v>
      </c>
      <c r="B245" s="113">
        <v>0.16859077449771576</v>
      </c>
      <c r="C245" s="113">
        <v>1</v>
      </c>
      <c r="D245" s="115">
        <f t="shared" si="49"/>
        <v>3.51695</v>
      </c>
      <c r="E245" s="115">
        <f t="shared" si="50"/>
        <v>0.16859077449771576</v>
      </c>
      <c r="F245" s="26">
        <f t="shared" si="51"/>
        <v>3.51695</v>
      </c>
      <c r="G245" s="26">
        <f t="shared" si="52"/>
        <v>0.16859077449771576</v>
      </c>
      <c r="H245" s="26">
        <f t="shared" si="53"/>
        <v>12.368937302500001</v>
      </c>
      <c r="I245" s="26">
        <f t="shared" si="54"/>
        <v>43.500934046027382</v>
      </c>
      <c r="J245" s="26">
        <f t="shared" si="55"/>
        <v>152.99060999317601</v>
      </c>
      <c r="K245" s="26">
        <f t="shared" si="56"/>
        <v>0.59292532436974144</v>
      </c>
      <c r="L245" s="26">
        <f t="shared" si="57"/>
        <v>2.0852887195421621</v>
      </c>
      <c r="M245" s="26">
        <f t="shared" ca="1" si="58"/>
        <v>0.16783428425814123</v>
      </c>
      <c r="N245" s="26">
        <f t="shared" ca="1" si="59"/>
        <v>5.7227748257152284E-7</v>
      </c>
      <c r="O245" s="25">
        <f t="shared" ca="1" si="60"/>
        <v>79527364806.754425</v>
      </c>
      <c r="P245" s="26">
        <f t="shared" ca="1" si="61"/>
        <v>526898119603.24994</v>
      </c>
      <c r="Q245" s="26">
        <f t="shared" ca="1" si="62"/>
        <v>18419983013.217896</v>
      </c>
      <c r="R245">
        <f t="shared" ca="1" si="63"/>
        <v>7.5649023957452544E-4</v>
      </c>
    </row>
    <row r="246" spans="1:18">
      <c r="A246" s="113">
        <v>35172</v>
      </c>
      <c r="B246" s="113">
        <v>0.16984425199916586</v>
      </c>
      <c r="C246" s="113">
        <v>1</v>
      </c>
      <c r="D246" s="115">
        <f t="shared" si="49"/>
        <v>3.5171999999999999</v>
      </c>
      <c r="E246" s="115">
        <f t="shared" si="50"/>
        <v>0.16984425199916586</v>
      </c>
      <c r="F246" s="26">
        <f t="shared" si="51"/>
        <v>3.5171999999999999</v>
      </c>
      <c r="G246" s="26">
        <f t="shared" si="52"/>
        <v>0.16984425199916586</v>
      </c>
      <c r="H246" s="26">
        <f t="shared" si="53"/>
        <v>12.37069584</v>
      </c>
      <c r="I246" s="26">
        <f t="shared" si="54"/>
        <v>43.510211408448001</v>
      </c>
      <c r="J246" s="26">
        <f t="shared" si="55"/>
        <v>153.03411556579331</v>
      </c>
      <c r="K246" s="26">
        <f t="shared" si="56"/>
        <v>0.59737620313146611</v>
      </c>
      <c r="L246" s="26">
        <f t="shared" si="57"/>
        <v>2.1010915816539923</v>
      </c>
      <c r="M246" s="26">
        <f t="shared" ca="1" si="58"/>
        <v>0.16786154685316218</v>
      </c>
      <c r="N246" s="26">
        <f t="shared" ca="1" si="59"/>
        <v>3.9311196959894847E-6</v>
      </c>
      <c r="O246" s="25">
        <f t="shared" ca="1" si="60"/>
        <v>79414484061.336746</v>
      </c>
      <c r="P246" s="26">
        <f t="shared" ca="1" si="61"/>
        <v>526600980167.58118</v>
      </c>
      <c r="Q246" s="26">
        <f t="shared" ca="1" si="62"/>
        <v>18401050217.151688</v>
      </c>
      <c r="R246">
        <f t="shared" ca="1" si="63"/>
        <v>1.9827051460036826E-3</v>
      </c>
    </row>
    <row r="247" spans="1:18">
      <c r="A247" s="113">
        <v>35226.5</v>
      </c>
      <c r="B247" s="113">
        <v>0.16979006149631459</v>
      </c>
      <c r="C247" s="113">
        <v>1</v>
      </c>
      <c r="D247" s="115">
        <f t="shared" si="49"/>
        <v>3.5226500000000001</v>
      </c>
      <c r="E247" s="115">
        <f t="shared" si="50"/>
        <v>0.16979006149631459</v>
      </c>
      <c r="F247" s="26">
        <f t="shared" si="51"/>
        <v>3.5226500000000001</v>
      </c>
      <c r="G247" s="26">
        <f t="shared" si="52"/>
        <v>0.16979006149631459</v>
      </c>
      <c r="H247" s="26">
        <f t="shared" si="53"/>
        <v>12.4090630225</v>
      </c>
      <c r="I247" s="26">
        <f t="shared" si="54"/>
        <v>43.712785856209628</v>
      </c>
      <c r="J247" s="26">
        <f t="shared" si="55"/>
        <v>153.98484509637686</v>
      </c>
      <c r="K247" s="26">
        <f t="shared" si="56"/>
        <v>0.59811096012999265</v>
      </c>
      <c r="L247" s="26">
        <f t="shared" si="57"/>
        <v>2.1069355737019189</v>
      </c>
      <c r="M247" s="26">
        <f t="shared" ca="1" si="58"/>
        <v>0.16845641091535224</v>
      </c>
      <c r="N247" s="26">
        <f t="shared" ca="1" si="59"/>
        <v>1.7786238721012225E-6</v>
      </c>
      <c r="O247" s="25">
        <f t="shared" ca="1" si="60"/>
        <v>76974609581.79599</v>
      </c>
      <c r="P247" s="26">
        <f t="shared" ca="1" si="61"/>
        <v>520126724757.34601</v>
      </c>
      <c r="Q247" s="26">
        <f t="shared" ca="1" si="62"/>
        <v>17989942778.205139</v>
      </c>
      <c r="R247">
        <f t="shared" ca="1" si="63"/>
        <v>1.3336505809623533E-3</v>
      </c>
    </row>
    <row r="248" spans="1:18">
      <c r="A248" s="113">
        <v>35240</v>
      </c>
      <c r="B248" s="113">
        <v>0.16991884000162827</v>
      </c>
      <c r="C248" s="113">
        <v>1</v>
      </c>
      <c r="D248" s="115">
        <f t="shared" si="49"/>
        <v>3.524</v>
      </c>
      <c r="E248" s="115">
        <f t="shared" si="50"/>
        <v>0.16991884000162827</v>
      </c>
      <c r="F248" s="26">
        <f t="shared" si="51"/>
        <v>3.524</v>
      </c>
      <c r="G248" s="26">
        <f t="shared" si="52"/>
        <v>0.16991884000162827</v>
      </c>
      <c r="H248" s="26">
        <f t="shared" si="53"/>
        <v>12.418576</v>
      </c>
      <c r="I248" s="26">
        <f t="shared" si="54"/>
        <v>43.763061823999998</v>
      </c>
      <c r="J248" s="26">
        <f t="shared" si="55"/>
        <v>154.221029867776</v>
      </c>
      <c r="K248" s="26">
        <f t="shared" si="56"/>
        <v>0.59879399216573803</v>
      </c>
      <c r="L248" s="26">
        <f t="shared" si="57"/>
        <v>2.1101500283920607</v>
      </c>
      <c r="M248" s="26">
        <f t="shared" ca="1" si="58"/>
        <v>0.16860392198837576</v>
      </c>
      <c r="N248" s="26">
        <f t="shared" ca="1" si="59"/>
        <v>1.7290093815759241E-6</v>
      </c>
      <c r="O248" s="25">
        <f t="shared" ca="1" si="60"/>
        <v>76376414741.258484</v>
      </c>
      <c r="P248" s="26">
        <f t="shared" ca="1" si="61"/>
        <v>518524051585.85583</v>
      </c>
      <c r="Q248" s="26">
        <f t="shared" ca="1" si="62"/>
        <v>17888593211.060013</v>
      </c>
      <c r="R248">
        <f t="shared" ca="1" si="63"/>
        <v>1.3149180132525085E-3</v>
      </c>
    </row>
    <row r="249" spans="1:18">
      <c r="A249" s="113">
        <v>35274</v>
      </c>
      <c r="B249" s="113">
        <v>0.16980613399937283</v>
      </c>
      <c r="C249" s="113">
        <v>1</v>
      </c>
      <c r="D249" s="115">
        <f t="shared" si="49"/>
        <v>3.5274000000000001</v>
      </c>
      <c r="E249" s="115">
        <f t="shared" si="50"/>
        <v>0.16980613399937283</v>
      </c>
      <c r="F249" s="26">
        <f t="shared" si="51"/>
        <v>3.5274000000000001</v>
      </c>
      <c r="G249" s="26">
        <f t="shared" si="52"/>
        <v>0.16980613399937283</v>
      </c>
      <c r="H249" s="26">
        <f t="shared" si="53"/>
        <v>12.442550760000001</v>
      </c>
      <c r="I249" s="26">
        <f t="shared" si="54"/>
        <v>43.889853550824007</v>
      </c>
      <c r="J249" s="26">
        <f t="shared" si="55"/>
        <v>154.8170694151766</v>
      </c>
      <c r="K249" s="26">
        <f t="shared" si="56"/>
        <v>0.59897415706938772</v>
      </c>
      <c r="L249" s="26">
        <f t="shared" si="57"/>
        <v>2.1128214416465583</v>
      </c>
      <c r="M249" s="26">
        <f t="shared" ca="1" si="58"/>
        <v>0.16897571182666016</v>
      </c>
      <c r="N249" s="26">
        <f t="shared" ca="1" si="59"/>
        <v>6.8960098493283951E-7</v>
      </c>
      <c r="O249" s="25">
        <f t="shared" ca="1" si="60"/>
        <v>74880702868.272339</v>
      </c>
      <c r="P249" s="26">
        <f t="shared" ca="1" si="61"/>
        <v>514489627335.13416</v>
      </c>
      <c r="Q249" s="26">
        <f t="shared" ca="1" si="62"/>
        <v>17634203379.458485</v>
      </c>
      <c r="R249">
        <f t="shared" ca="1" si="63"/>
        <v>8.3042217271267482E-4</v>
      </c>
    </row>
    <row r="250" spans="1:18">
      <c r="A250" s="113">
        <v>35361.5</v>
      </c>
      <c r="B250" s="113">
        <v>0.17087784649629612</v>
      </c>
      <c r="C250" s="113">
        <v>1</v>
      </c>
      <c r="D250" s="115">
        <f t="shared" si="49"/>
        <v>3.5361500000000001</v>
      </c>
      <c r="E250" s="115">
        <f t="shared" si="50"/>
        <v>0.17087784649629612</v>
      </c>
      <c r="F250" s="26">
        <f t="shared" si="51"/>
        <v>3.5361500000000001</v>
      </c>
      <c r="G250" s="26">
        <f t="shared" si="52"/>
        <v>0.17087784649629612</v>
      </c>
      <c r="H250" s="26">
        <f t="shared" si="53"/>
        <v>12.5043568225</v>
      </c>
      <c r="I250" s="26">
        <f t="shared" si="54"/>
        <v>44.217281377883374</v>
      </c>
      <c r="J250" s="26">
        <f t="shared" si="55"/>
        <v>156.35893954440229</v>
      </c>
      <c r="K250" s="26">
        <f t="shared" si="56"/>
        <v>0.60424969688787755</v>
      </c>
      <c r="L250" s="26">
        <f t="shared" si="57"/>
        <v>2.1367175656500681</v>
      </c>
      <c r="M250" s="26">
        <f t="shared" ca="1" si="58"/>
        <v>0.16993437018791402</v>
      </c>
      <c r="N250" s="26">
        <f t="shared" ca="1" si="59"/>
        <v>8.9014754447830844E-7</v>
      </c>
      <c r="O250" s="25">
        <f t="shared" ca="1" si="60"/>
        <v>71102753624.95285</v>
      </c>
      <c r="P250" s="26">
        <f t="shared" ca="1" si="61"/>
        <v>504120598223.60712</v>
      </c>
      <c r="Q250" s="26">
        <f t="shared" ca="1" si="62"/>
        <v>16985267667.793215</v>
      </c>
      <c r="R250">
        <f t="shared" ca="1" si="63"/>
        <v>9.4347630838209628E-4</v>
      </c>
    </row>
    <row r="251" spans="1:18">
      <c r="A251" s="113">
        <v>35375.5</v>
      </c>
      <c r="B251" s="113">
        <v>0.17053732049680548</v>
      </c>
      <c r="C251" s="113">
        <v>1</v>
      </c>
      <c r="D251" s="115">
        <f t="shared" si="49"/>
        <v>3.53755</v>
      </c>
      <c r="E251" s="115">
        <f t="shared" si="50"/>
        <v>0.17053732049680548</v>
      </c>
      <c r="F251" s="26">
        <f t="shared" si="51"/>
        <v>3.53755</v>
      </c>
      <c r="G251" s="26">
        <f t="shared" si="52"/>
        <v>0.17053732049680548</v>
      </c>
      <c r="H251" s="26">
        <f t="shared" si="53"/>
        <v>12.5142600025</v>
      </c>
      <c r="I251" s="26">
        <f t="shared" si="54"/>
        <v>44.269820471843879</v>
      </c>
      <c r="J251" s="26">
        <f t="shared" si="55"/>
        <v>156.60670341017132</v>
      </c>
      <c r="K251" s="26">
        <f t="shared" si="56"/>
        <v>0.60328429812347417</v>
      </c>
      <c r="L251" s="26">
        <f t="shared" si="57"/>
        <v>2.134148368826696</v>
      </c>
      <c r="M251" s="26">
        <f t="shared" ca="1" si="58"/>
        <v>0.17008800230386711</v>
      </c>
      <c r="N251" s="26">
        <f t="shared" ca="1" si="59"/>
        <v>2.0188683850539675E-7</v>
      </c>
      <c r="O251" s="25">
        <f t="shared" ca="1" si="60"/>
        <v>70507795225.828094</v>
      </c>
      <c r="P251" s="26">
        <f t="shared" ca="1" si="61"/>
        <v>502463506527.39954</v>
      </c>
      <c r="Q251" s="26">
        <f t="shared" ca="1" si="62"/>
        <v>16882216021.83709</v>
      </c>
      <c r="R251">
        <f t="shared" ca="1" si="63"/>
        <v>4.4931819293836384E-4</v>
      </c>
    </row>
    <row r="252" spans="1:18">
      <c r="A252" s="113">
        <v>36058.5</v>
      </c>
      <c r="B252" s="113">
        <v>0.17946737349848263</v>
      </c>
      <c r="C252" s="113">
        <v>1</v>
      </c>
      <c r="D252" s="115">
        <f t="shared" si="49"/>
        <v>3.6058500000000002</v>
      </c>
      <c r="E252" s="115">
        <f t="shared" si="50"/>
        <v>0.17946737349848263</v>
      </c>
      <c r="F252" s="26">
        <f t="shared" si="51"/>
        <v>3.6058500000000002</v>
      </c>
      <c r="G252" s="26">
        <f t="shared" si="52"/>
        <v>0.17946737349848263</v>
      </c>
      <c r="H252" s="26">
        <f t="shared" si="53"/>
        <v>13.002154222500002</v>
      </c>
      <c r="I252" s="26">
        <f t="shared" si="54"/>
        <v>46.88381780320163</v>
      </c>
      <c r="J252" s="26">
        <f t="shared" si="55"/>
        <v>169.05601442567462</v>
      </c>
      <c r="K252" s="26">
        <f t="shared" si="56"/>
        <v>0.64713242872950361</v>
      </c>
      <c r="L252" s="26">
        <f t="shared" si="57"/>
        <v>2.3334624681342806</v>
      </c>
      <c r="M252" s="26">
        <f t="shared" ca="1" si="58"/>
        <v>0.17766572827758845</v>
      </c>
      <c r="N252" s="26">
        <f t="shared" ca="1" si="59"/>
        <v>3.2459255019708473E-6</v>
      </c>
      <c r="O252" s="25">
        <f t="shared" ca="1" si="60"/>
        <v>44634838010.853638</v>
      </c>
      <c r="P252" s="26">
        <f t="shared" ca="1" si="61"/>
        <v>422521307704.47137</v>
      </c>
      <c r="Q252" s="26">
        <f t="shared" ca="1" si="62"/>
        <v>12135702561.892912</v>
      </c>
      <c r="R252">
        <f t="shared" ca="1" si="63"/>
        <v>1.8016452208941824E-3</v>
      </c>
    </row>
    <row r="253" spans="1:18">
      <c r="A253" s="113">
        <v>36187.5</v>
      </c>
      <c r="B253" s="113">
        <v>0.18178681249264628</v>
      </c>
      <c r="C253" s="113">
        <v>1</v>
      </c>
      <c r="D253" s="115">
        <f t="shared" si="49"/>
        <v>3.6187499999999999</v>
      </c>
      <c r="E253" s="115">
        <f t="shared" si="50"/>
        <v>0.18178681249264628</v>
      </c>
      <c r="F253" s="26">
        <f t="shared" si="51"/>
        <v>3.6187499999999999</v>
      </c>
      <c r="G253" s="26">
        <f t="shared" si="52"/>
        <v>0.18178681249264628</v>
      </c>
      <c r="H253" s="26">
        <f t="shared" si="53"/>
        <v>13.095351562499999</v>
      </c>
      <c r="I253" s="26">
        <f t="shared" si="54"/>
        <v>47.388803466796872</v>
      </c>
      <c r="J253" s="26">
        <f t="shared" si="55"/>
        <v>171.48823254547119</v>
      </c>
      <c r="K253" s="26">
        <f t="shared" si="56"/>
        <v>0.65784102770776365</v>
      </c>
      <c r="L253" s="26">
        <f t="shared" si="57"/>
        <v>2.3805622190174698</v>
      </c>
      <c r="M253" s="26">
        <f t="shared" ca="1" si="58"/>
        <v>0.17911514431711845</v>
      </c>
      <c r="N253" s="26">
        <f t="shared" ca="1" si="59"/>
        <v>7.1378108401282061E-6</v>
      </c>
      <c r="O253" s="25">
        <f t="shared" ca="1" si="60"/>
        <v>40433817357.483368</v>
      </c>
      <c r="P253" s="26">
        <f t="shared" ca="1" si="61"/>
        <v>407678667323.685</v>
      </c>
      <c r="Q253" s="26">
        <f t="shared" ca="1" si="62"/>
        <v>11305799810.310923</v>
      </c>
      <c r="R253">
        <f t="shared" ca="1" si="63"/>
        <v>2.6716681755278304E-3</v>
      </c>
    </row>
    <row r="254" spans="1:18">
      <c r="A254" s="113">
        <v>36210.5</v>
      </c>
      <c r="B254" s="113">
        <v>0.18119880549784284</v>
      </c>
      <c r="C254" s="113">
        <v>1</v>
      </c>
      <c r="D254" s="115">
        <f t="shared" si="49"/>
        <v>3.6210499999999999</v>
      </c>
      <c r="E254" s="115">
        <f t="shared" si="50"/>
        <v>0.18119880549784284</v>
      </c>
      <c r="F254" s="26">
        <f t="shared" si="51"/>
        <v>3.6210499999999999</v>
      </c>
      <c r="G254" s="26">
        <f t="shared" si="52"/>
        <v>0.18119880549784284</v>
      </c>
      <c r="H254" s="26">
        <f t="shared" si="53"/>
        <v>13.112003102499999</v>
      </c>
      <c r="I254" s="26">
        <f t="shared" si="54"/>
        <v>47.479218834307623</v>
      </c>
      <c r="J254" s="26">
        <f t="shared" si="55"/>
        <v>171.92462535996961</v>
      </c>
      <c r="K254" s="26">
        <f t="shared" si="56"/>
        <v>0.65612993464796376</v>
      </c>
      <c r="L254" s="26">
        <f t="shared" si="57"/>
        <v>2.3758792998570093</v>
      </c>
      <c r="M254" s="26">
        <f t="shared" ca="1" si="58"/>
        <v>0.17937417446521964</v>
      </c>
      <c r="N254" s="26">
        <f t="shared" ca="1" si="59"/>
        <v>3.3292784052116159E-6</v>
      </c>
      <c r="O254" s="25">
        <f t="shared" ca="1" si="60"/>
        <v>39707413940.576347</v>
      </c>
      <c r="P254" s="26">
        <f t="shared" ca="1" si="61"/>
        <v>405042857942.34668</v>
      </c>
      <c r="Q254" s="26">
        <f t="shared" ca="1" si="62"/>
        <v>11160218016.207857</v>
      </c>
      <c r="R254">
        <f t="shared" ca="1" si="63"/>
        <v>1.8246310326232029E-3</v>
      </c>
    </row>
    <row r="255" spans="1:18">
      <c r="A255" s="113">
        <v>36986.5</v>
      </c>
      <c r="B255" s="113">
        <v>0.18863822150160559</v>
      </c>
      <c r="C255" s="113">
        <v>1</v>
      </c>
      <c r="D255" s="115">
        <f t="shared" si="49"/>
        <v>3.6986500000000002</v>
      </c>
      <c r="E255" s="115">
        <f t="shared" si="50"/>
        <v>0.18863822150160559</v>
      </c>
      <c r="F255" s="26">
        <f t="shared" si="51"/>
        <v>3.6986500000000002</v>
      </c>
      <c r="G255" s="26">
        <f t="shared" si="52"/>
        <v>0.18863822150160559</v>
      </c>
      <c r="H255" s="26">
        <f t="shared" si="53"/>
        <v>13.680011822500001</v>
      </c>
      <c r="I255" s="26">
        <f t="shared" si="54"/>
        <v>50.59757572728963</v>
      </c>
      <c r="J255" s="26">
        <f t="shared" si="55"/>
        <v>187.1427234637398</v>
      </c>
      <c r="K255" s="26">
        <f t="shared" si="56"/>
        <v>0.6977067579569135</v>
      </c>
      <c r="L255" s="26">
        <f t="shared" si="57"/>
        <v>2.5805731003173382</v>
      </c>
      <c r="M255" s="26">
        <f t="shared" ca="1" si="58"/>
        <v>0.18822130296830997</v>
      </c>
      <c r="N255" s="26">
        <f t="shared" ca="1" si="59"/>
        <v>1.7382106340536953E-7</v>
      </c>
      <c r="O255" s="25">
        <f t="shared" ca="1" si="60"/>
        <v>19157489725.496658</v>
      </c>
      <c r="P255" s="26">
        <f t="shared" ca="1" si="61"/>
        <v>318392844172.27557</v>
      </c>
      <c r="Q255" s="26">
        <f t="shared" ca="1" si="62"/>
        <v>6704451513.8475475</v>
      </c>
      <c r="R255">
        <f t="shared" ca="1" si="63"/>
        <v>4.1691853329561823E-4</v>
      </c>
    </row>
    <row r="256" spans="1:18">
      <c r="A256" s="113">
        <v>37020.5</v>
      </c>
      <c r="B256" s="113">
        <v>0.18977657444338547</v>
      </c>
      <c r="C256" s="113">
        <v>1</v>
      </c>
      <c r="D256" s="115">
        <f t="shared" si="49"/>
        <v>3.7020499999999998</v>
      </c>
      <c r="E256" s="115">
        <f t="shared" si="50"/>
        <v>0.18977657444338547</v>
      </c>
      <c r="F256" s="26">
        <f t="shared" si="51"/>
        <v>3.7020499999999998</v>
      </c>
      <c r="G256" s="26">
        <f t="shared" si="52"/>
        <v>0.18977657444338547</v>
      </c>
      <c r="H256" s="26">
        <f t="shared" si="53"/>
        <v>13.705174202499999</v>
      </c>
      <c r="I256" s="26">
        <f t="shared" si="54"/>
        <v>50.737240156365118</v>
      </c>
      <c r="J256" s="26">
        <f t="shared" si="55"/>
        <v>187.83179992087148</v>
      </c>
      <c r="K256" s="26">
        <f t="shared" si="56"/>
        <v>0.70256236741813516</v>
      </c>
      <c r="L256" s="26">
        <f t="shared" si="57"/>
        <v>2.600921012300307</v>
      </c>
      <c r="M256" s="26">
        <f t="shared" ca="1" si="58"/>
        <v>0.18861371762499329</v>
      </c>
      <c r="N256" s="26">
        <f t="shared" ca="1" si="59"/>
        <v>1.3522359800811771E-6</v>
      </c>
      <c r="O256" s="25">
        <f t="shared" ca="1" si="60"/>
        <v>18430832225.559669</v>
      </c>
      <c r="P256" s="26">
        <f t="shared" ca="1" si="61"/>
        <v>314714205576.88763</v>
      </c>
      <c r="Q256" s="26">
        <f t="shared" ca="1" si="62"/>
        <v>6530815825.2642775</v>
      </c>
      <c r="R256">
        <f t="shared" ca="1" si="63"/>
        <v>1.1628568183921772E-3</v>
      </c>
    </row>
    <row r="257" spans="1:18">
      <c r="A257" s="113">
        <v>37020.5</v>
      </c>
      <c r="B257" s="113">
        <v>0.18982551549561322</v>
      </c>
      <c r="C257" s="113">
        <v>1</v>
      </c>
      <c r="D257" s="115">
        <f t="shared" si="49"/>
        <v>3.7020499999999998</v>
      </c>
      <c r="E257" s="115">
        <f t="shared" si="50"/>
        <v>0.18982551549561322</v>
      </c>
      <c r="F257" s="26">
        <f t="shared" si="51"/>
        <v>3.7020499999999998</v>
      </c>
      <c r="G257" s="26">
        <f t="shared" si="52"/>
        <v>0.18982551549561322</v>
      </c>
      <c r="H257" s="26">
        <f t="shared" si="53"/>
        <v>13.705174202499999</v>
      </c>
      <c r="I257" s="26">
        <f t="shared" si="54"/>
        <v>50.737240156365118</v>
      </c>
      <c r="J257" s="26">
        <f t="shared" si="55"/>
        <v>187.83179992087148</v>
      </c>
      <c r="K257" s="26">
        <f t="shared" si="56"/>
        <v>0.70274354964053487</v>
      </c>
      <c r="L257" s="26">
        <f t="shared" si="57"/>
        <v>2.6015917579467418</v>
      </c>
      <c r="M257" s="26">
        <f t="shared" ca="1" si="58"/>
        <v>0.18861371762499329</v>
      </c>
      <c r="N257" s="26">
        <f t="shared" ca="1" si="59"/>
        <v>1.4684540792389818E-6</v>
      </c>
      <c r="O257" s="25">
        <f t="shared" ca="1" si="60"/>
        <v>18430832225.559669</v>
      </c>
      <c r="P257" s="26">
        <f t="shared" ca="1" si="61"/>
        <v>314714205576.88763</v>
      </c>
      <c r="Q257" s="26">
        <f t="shared" ca="1" si="62"/>
        <v>6530815825.2642775</v>
      </c>
      <c r="R257">
        <f t="shared" ca="1" si="63"/>
        <v>1.2117978706199239E-3</v>
      </c>
    </row>
    <row r="258" spans="1:18">
      <c r="A258" s="113">
        <v>37130</v>
      </c>
      <c r="B258" s="113">
        <v>0.19264783000107855</v>
      </c>
      <c r="C258" s="113">
        <v>1</v>
      </c>
      <c r="D258" s="115">
        <f t="shared" si="49"/>
        <v>3.7130000000000001</v>
      </c>
      <c r="E258" s="115">
        <f t="shared" si="50"/>
        <v>0.19264783000107855</v>
      </c>
      <c r="F258" s="26">
        <f t="shared" si="51"/>
        <v>3.7130000000000001</v>
      </c>
      <c r="G258" s="26">
        <f t="shared" si="52"/>
        <v>0.19264783000107855</v>
      </c>
      <c r="H258" s="26">
        <f t="shared" si="53"/>
        <v>13.786369000000001</v>
      </c>
      <c r="I258" s="26">
        <f t="shared" si="54"/>
        <v>51.188788097</v>
      </c>
      <c r="J258" s="26">
        <f t="shared" si="55"/>
        <v>190.063970204161</v>
      </c>
      <c r="K258" s="26">
        <f t="shared" si="56"/>
        <v>0.71530139279400462</v>
      </c>
      <c r="L258" s="26">
        <f t="shared" si="57"/>
        <v>2.6559140714441392</v>
      </c>
      <c r="M258" s="26">
        <f t="shared" ca="1" si="58"/>
        <v>0.18988025249529911</v>
      </c>
      <c r="N258" s="26">
        <f t="shared" ca="1" si="59"/>
        <v>7.6594852504963424E-6</v>
      </c>
      <c r="O258" s="25">
        <f t="shared" ca="1" si="60"/>
        <v>16188375611.186768</v>
      </c>
      <c r="P258" s="26">
        <f t="shared" ca="1" si="61"/>
        <v>302944755109.7926</v>
      </c>
      <c r="Q258" s="26">
        <f t="shared" ca="1" si="62"/>
        <v>5984779030.8237696</v>
      </c>
      <c r="R258">
        <f t="shared" ca="1" si="63"/>
        <v>2.7675775057794394E-3</v>
      </c>
    </row>
    <row r="259" spans="1:18">
      <c r="A259" s="113">
        <v>37175</v>
      </c>
      <c r="B259" s="113">
        <v>0.19341042499581818</v>
      </c>
      <c r="C259" s="113">
        <v>1</v>
      </c>
      <c r="D259" s="115">
        <f t="shared" si="49"/>
        <v>3.7174999999999998</v>
      </c>
      <c r="E259" s="115">
        <f t="shared" si="50"/>
        <v>0.19341042499581818</v>
      </c>
      <c r="F259" s="26">
        <f t="shared" si="51"/>
        <v>3.7174999999999998</v>
      </c>
      <c r="G259" s="26">
        <f t="shared" si="52"/>
        <v>0.19341042499581818</v>
      </c>
      <c r="H259" s="26">
        <f t="shared" si="53"/>
        <v>13.819806249999999</v>
      </c>
      <c r="I259" s="26">
        <f t="shared" si="54"/>
        <v>51.375129734374994</v>
      </c>
      <c r="J259" s="26">
        <f t="shared" si="55"/>
        <v>190.98704478753902</v>
      </c>
      <c r="K259" s="26">
        <f t="shared" si="56"/>
        <v>0.71900325492195405</v>
      </c>
      <c r="L259" s="26">
        <f t="shared" si="57"/>
        <v>2.6728946001723641</v>
      </c>
      <c r="M259" s="26">
        <f t="shared" ca="1" si="58"/>
        <v>0.19040195368444635</v>
      </c>
      <c r="N259" s="26">
        <f t="shared" ca="1" si="59"/>
        <v>9.0508996313473378E-6</v>
      </c>
      <c r="O259" s="25">
        <f t="shared" ca="1" si="60"/>
        <v>15309975628.794508</v>
      </c>
      <c r="P259" s="26">
        <f t="shared" ca="1" si="61"/>
        <v>298143462532.31244</v>
      </c>
      <c r="Q259" s="26">
        <f t="shared" ca="1" si="62"/>
        <v>5766287088.2827473</v>
      </c>
      <c r="R259">
        <f t="shared" ca="1" si="63"/>
        <v>3.0084713113718298E-3</v>
      </c>
    </row>
    <row r="260" spans="1:18">
      <c r="A260" s="113">
        <v>37221.5</v>
      </c>
      <c r="B260" s="113">
        <v>0.19436510650120908</v>
      </c>
      <c r="C260" s="113">
        <v>1</v>
      </c>
      <c r="D260" s="115">
        <f t="shared" si="49"/>
        <v>3.7221500000000001</v>
      </c>
      <c r="E260" s="115">
        <f t="shared" si="50"/>
        <v>0.19436510650120908</v>
      </c>
      <c r="F260" s="26">
        <f t="shared" si="51"/>
        <v>3.7221500000000001</v>
      </c>
      <c r="G260" s="26">
        <f t="shared" si="52"/>
        <v>0.19436510650120908</v>
      </c>
      <c r="H260" s="26">
        <f t="shared" si="53"/>
        <v>13.8544006225</v>
      </c>
      <c r="I260" s="26">
        <f t="shared" si="54"/>
        <v>51.568157277038374</v>
      </c>
      <c r="J260" s="26">
        <f t="shared" si="55"/>
        <v>191.94441660872837</v>
      </c>
      <c r="K260" s="26">
        <f t="shared" si="56"/>
        <v>0.72345608116347537</v>
      </c>
      <c r="L260" s="26">
        <f t="shared" si="57"/>
        <v>2.6928120525026298</v>
      </c>
      <c r="M260" s="26">
        <f t="shared" ca="1" si="58"/>
        <v>0.19094178381495194</v>
      </c>
      <c r="N260" s="26">
        <f t="shared" ca="1" si="59"/>
        <v>1.1719138214242806E-5</v>
      </c>
      <c r="O260" s="25">
        <f t="shared" ca="1" si="60"/>
        <v>14428629557.712511</v>
      </c>
      <c r="P260" s="26">
        <f t="shared" ca="1" si="61"/>
        <v>293204479436.65076</v>
      </c>
      <c r="Q260" s="26">
        <f t="shared" ca="1" si="62"/>
        <v>5544178278.6254072</v>
      </c>
      <c r="R260">
        <f t="shared" ca="1" si="63"/>
        <v>3.4233226862571409E-3</v>
      </c>
    </row>
    <row r="261" spans="1:18">
      <c r="A261" s="113">
        <v>37251.5</v>
      </c>
      <c r="B261" s="113">
        <v>0.19320683649129933</v>
      </c>
      <c r="C261" s="113">
        <v>1</v>
      </c>
      <c r="D261" s="115">
        <f t="shared" si="49"/>
        <v>3.7251500000000002</v>
      </c>
      <c r="E261" s="115">
        <f t="shared" si="50"/>
        <v>0.19320683649129933</v>
      </c>
      <c r="F261" s="26">
        <f t="shared" si="51"/>
        <v>3.7251500000000002</v>
      </c>
      <c r="G261" s="26">
        <f t="shared" si="52"/>
        <v>0.19320683649129933</v>
      </c>
      <c r="H261" s="26">
        <f t="shared" si="53"/>
        <v>13.876742522500001</v>
      </c>
      <c r="I261" s="26">
        <f t="shared" si="54"/>
        <v>51.69294740769088</v>
      </c>
      <c r="J261" s="26">
        <f t="shared" si="55"/>
        <v>192.56398303575969</v>
      </c>
      <c r="K261" s="26">
        <f t="shared" si="56"/>
        <v>0.7197244469555637</v>
      </c>
      <c r="L261" s="26">
        <f t="shared" si="57"/>
        <v>2.6810815235765184</v>
      </c>
      <c r="M261" s="26">
        <f t="shared" ca="1" si="58"/>
        <v>0.19129045987998175</v>
      </c>
      <c r="N261" s="26">
        <f t="shared" ca="1" si="59"/>
        <v>3.6724993164050406E-6</v>
      </c>
      <c r="O261" s="25">
        <f t="shared" ca="1" si="60"/>
        <v>13874198417.112162</v>
      </c>
      <c r="P261" s="26">
        <f t="shared" ca="1" si="61"/>
        <v>290030307618.85315</v>
      </c>
      <c r="Q261" s="26">
        <f t="shared" ca="1" si="62"/>
        <v>5402876634.585063</v>
      </c>
      <c r="R261">
        <f t="shared" ca="1" si="63"/>
        <v>1.9163766113175773E-3</v>
      </c>
    </row>
    <row r="262" spans="1:18">
      <c r="A262" s="113">
        <v>37287.5</v>
      </c>
      <c r="B262" s="113">
        <v>0.19431691250065342</v>
      </c>
      <c r="C262" s="113">
        <v>1</v>
      </c>
      <c r="D262" s="115">
        <f t="shared" si="49"/>
        <v>3.7287499999999998</v>
      </c>
      <c r="E262" s="115">
        <f t="shared" si="50"/>
        <v>0.19431691250065342</v>
      </c>
      <c r="F262" s="26">
        <f t="shared" si="51"/>
        <v>3.7287499999999998</v>
      </c>
      <c r="G262" s="26">
        <f t="shared" si="52"/>
        <v>0.19431691250065342</v>
      </c>
      <c r="H262" s="26">
        <f t="shared" si="53"/>
        <v>13.903576562499998</v>
      </c>
      <c r="I262" s="26">
        <f t="shared" si="54"/>
        <v>51.842961107421864</v>
      </c>
      <c r="J262" s="26">
        <f t="shared" si="55"/>
        <v>193.30944122929927</v>
      </c>
      <c r="K262" s="26">
        <f t="shared" si="56"/>
        <v>0.72455918748681136</v>
      </c>
      <c r="L262" s="26">
        <f t="shared" si="57"/>
        <v>2.7017000703414475</v>
      </c>
      <c r="M262" s="26">
        <f t="shared" ca="1" si="58"/>
        <v>0.19170928378637092</v>
      </c>
      <c r="N262" s="26">
        <f t="shared" ca="1" si="59"/>
        <v>6.799727511550578E-6</v>
      </c>
      <c r="O262" s="25">
        <f t="shared" ca="1" si="60"/>
        <v>13223536568.884747</v>
      </c>
      <c r="P262" s="26">
        <f t="shared" ca="1" si="61"/>
        <v>286234207187.40625</v>
      </c>
      <c r="Q262" s="26">
        <f t="shared" ca="1" si="62"/>
        <v>5235395580.3577547</v>
      </c>
      <c r="R262">
        <f t="shared" ca="1" si="63"/>
        <v>2.607628714282495E-3</v>
      </c>
    </row>
    <row r="263" spans="1:18">
      <c r="A263" s="113">
        <v>37299</v>
      </c>
      <c r="B263" s="113">
        <v>0.19532290899951477</v>
      </c>
      <c r="C263" s="113">
        <v>1</v>
      </c>
      <c r="D263" s="115">
        <f t="shared" si="49"/>
        <v>3.7299000000000002</v>
      </c>
      <c r="E263" s="115">
        <f t="shared" si="50"/>
        <v>0.19532290899951477</v>
      </c>
      <c r="F263" s="26">
        <f t="shared" si="51"/>
        <v>3.7299000000000002</v>
      </c>
      <c r="G263" s="26">
        <f t="shared" si="52"/>
        <v>0.19532290899951477</v>
      </c>
      <c r="H263" s="26">
        <f t="shared" si="53"/>
        <v>13.912154010000002</v>
      </c>
      <c r="I263" s="26">
        <f t="shared" si="54"/>
        <v>51.890943241899009</v>
      </c>
      <c r="J263" s="26">
        <f t="shared" si="55"/>
        <v>193.54802919795912</v>
      </c>
      <c r="K263" s="26">
        <f t="shared" si="56"/>
        <v>0.72853491827729022</v>
      </c>
      <c r="L263" s="26">
        <f t="shared" si="57"/>
        <v>2.7173623916824647</v>
      </c>
      <c r="M263" s="26">
        <f t="shared" ca="1" si="58"/>
        <v>0.19184316962104586</v>
      </c>
      <c r="N263" s="26">
        <f t="shared" ca="1" si="59"/>
        <v>1.2108586142067159E-5</v>
      </c>
      <c r="O263" s="25">
        <f t="shared" ca="1" si="60"/>
        <v>13019051784.139826</v>
      </c>
      <c r="P263" s="26">
        <f t="shared" ca="1" si="61"/>
        <v>285024563430.68439</v>
      </c>
      <c r="Q263" s="26">
        <f t="shared" ca="1" si="62"/>
        <v>5182375663.1428337</v>
      </c>
      <c r="R263">
        <f t="shared" ca="1" si="63"/>
        <v>3.4797393784689046E-3</v>
      </c>
    </row>
    <row r="264" spans="1:18">
      <c r="A264" s="113">
        <v>37321</v>
      </c>
      <c r="B264" s="113">
        <v>0.19427351099875523</v>
      </c>
      <c r="C264" s="113">
        <v>1</v>
      </c>
      <c r="D264" s="115">
        <f t="shared" si="49"/>
        <v>3.7321</v>
      </c>
      <c r="E264" s="115">
        <f t="shared" si="50"/>
        <v>0.19427351099875523</v>
      </c>
      <c r="F264" s="26">
        <f t="shared" si="51"/>
        <v>3.7321</v>
      </c>
      <c r="G264" s="26">
        <f t="shared" si="52"/>
        <v>0.19427351099875523</v>
      </c>
      <c r="H264" s="26">
        <f t="shared" si="53"/>
        <v>13.928570409999999</v>
      </c>
      <c r="I264" s="26">
        <f t="shared" si="54"/>
        <v>51.982817627160998</v>
      </c>
      <c r="J264" s="26">
        <f t="shared" si="55"/>
        <v>194.00507366632755</v>
      </c>
      <c r="K264" s="26">
        <f t="shared" si="56"/>
        <v>0.72504817039845437</v>
      </c>
      <c r="L264" s="26">
        <f t="shared" si="57"/>
        <v>2.7059522767440716</v>
      </c>
      <c r="M264" s="26">
        <f t="shared" ca="1" si="58"/>
        <v>0.19209942703510433</v>
      </c>
      <c r="N264" s="26">
        <f t="shared" ca="1" si="59"/>
        <v>4.7266410810040184E-6</v>
      </c>
      <c r="O264" s="25">
        <f t="shared" ca="1" si="60"/>
        <v>12632399643.404392</v>
      </c>
      <c r="P264" s="26">
        <f t="shared" ca="1" si="61"/>
        <v>282714548402.73688</v>
      </c>
      <c r="Q264" s="26">
        <f t="shared" ca="1" si="62"/>
        <v>5081598295.8513947</v>
      </c>
      <c r="R264">
        <f t="shared" ca="1" si="63"/>
        <v>2.1740839636509024E-3</v>
      </c>
    </row>
    <row r="265" spans="1:18">
      <c r="A265" s="113">
        <v>37912</v>
      </c>
      <c r="B265" s="113">
        <v>0.20215559200005373</v>
      </c>
      <c r="C265" s="113">
        <v>1</v>
      </c>
      <c r="D265" s="115">
        <f t="shared" si="49"/>
        <v>3.7911999999999999</v>
      </c>
      <c r="E265" s="115">
        <f t="shared" si="50"/>
        <v>0.20215559200005373</v>
      </c>
      <c r="F265" s="26">
        <f t="shared" si="51"/>
        <v>3.7911999999999999</v>
      </c>
      <c r="G265" s="26">
        <f t="shared" si="52"/>
        <v>0.20215559200005373</v>
      </c>
      <c r="H265" s="26">
        <f t="shared" si="53"/>
        <v>14.373197439999998</v>
      </c>
      <c r="I265" s="26">
        <f t="shared" si="54"/>
        <v>54.491666134527996</v>
      </c>
      <c r="J265" s="26">
        <f t="shared" si="55"/>
        <v>206.58880464922254</v>
      </c>
      <c r="K265" s="26">
        <f t="shared" si="56"/>
        <v>0.76641228039060372</v>
      </c>
      <c r="L265" s="26">
        <f t="shared" si="57"/>
        <v>2.9056222374168565</v>
      </c>
      <c r="M265" s="26">
        <f t="shared" ca="1" si="58"/>
        <v>0.19904634894685161</v>
      </c>
      <c r="N265" s="26">
        <f t="shared" ca="1" si="59"/>
        <v>9.667392363885647E-6</v>
      </c>
      <c r="O265" s="25">
        <f t="shared" ca="1" si="60"/>
        <v>4454950061.5908289</v>
      </c>
      <c r="P265" s="26">
        <f t="shared" ca="1" si="61"/>
        <v>222843276915.5867</v>
      </c>
      <c r="Q265" s="26">
        <f t="shared" ca="1" si="62"/>
        <v>2708735859.6718717</v>
      </c>
      <c r="R265">
        <f t="shared" ca="1" si="63"/>
        <v>3.1092430532021209E-3</v>
      </c>
    </row>
    <row r="266" spans="1:18">
      <c r="A266" s="113">
        <v>37992</v>
      </c>
      <c r="B266" s="113">
        <v>0.20286687199404696</v>
      </c>
      <c r="C266" s="113">
        <v>1</v>
      </c>
      <c r="D266" s="115">
        <f t="shared" si="49"/>
        <v>3.7991999999999999</v>
      </c>
      <c r="E266" s="115">
        <f t="shared" si="50"/>
        <v>0.20286687199404696</v>
      </c>
      <c r="F266" s="26">
        <f t="shared" si="51"/>
        <v>3.7991999999999999</v>
      </c>
      <c r="G266" s="26">
        <f t="shared" si="52"/>
        <v>0.20286687199404696</v>
      </c>
      <c r="H266" s="26">
        <f t="shared" si="53"/>
        <v>14.43392064</v>
      </c>
      <c r="I266" s="26">
        <f t="shared" si="54"/>
        <v>54.837351295487998</v>
      </c>
      <c r="J266" s="26">
        <f t="shared" si="55"/>
        <v>208.338065041818</v>
      </c>
      <c r="K266" s="26">
        <f t="shared" si="56"/>
        <v>0.77073182007978325</v>
      </c>
      <c r="L266" s="26">
        <f t="shared" si="57"/>
        <v>2.9281643308471126</v>
      </c>
      <c r="M266" s="26">
        <f t="shared" ca="1" si="58"/>
        <v>0.19999603297123517</v>
      </c>
      <c r="N266" s="26">
        <f t="shared" ca="1" si="59"/>
        <v>8.2417166948989772E-6</v>
      </c>
      <c r="O266" s="25">
        <f t="shared" ca="1" si="60"/>
        <v>3672053311.9926457</v>
      </c>
      <c r="P266" s="26">
        <f t="shared" ca="1" si="61"/>
        <v>215091764949.70999</v>
      </c>
      <c r="Q266" s="26">
        <f t="shared" ca="1" si="62"/>
        <v>2439385730.2213063</v>
      </c>
      <c r="R266">
        <f t="shared" ca="1" si="63"/>
        <v>2.8708390228117942E-3</v>
      </c>
    </row>
    <row r="267" spans="1:18">
      <c r="A267" s="113">
        <v>38000.5</v>
      </c>
      <c r="B267" s="113">
        <v>0.20338869549595984</v>
      </c>
      <c r="C267" s="113">
        <v>1</v>
      </c>
      <c r="D267" s="115">
        <f t="shared" si="49"/>
        <v>3.8000500000000001</v>
      </c>
      <c r="E267" s="115">
        <f t="shared" si="50"/>
        <v>0.20338869549595984</v>
      </c>
      <c r="F267" s="26">
        <f t="shared" si="51"/>
        <v>3.8000500000000001</v>
      </c>
      <c r="G267" s="26">
        <f t="shared" si="52"/>
        <v>0.20338869549595984</v>
      </c>
      <c r="H267" s="26">
        <f t="shared" si="53"/>
        <v>14.440380002500001</v>
      </c>
      <c r="I267" s="26">
        <f t="shared" si="54"/>
        <v>54.874166028500134</v>
      </c>
      <c r="J267" s="26">
        <f t="shared" si="55"/>
        <v>208.52457461660194</v>
      </c>
      <c r="K267" s="26">
        <f t="shared" si="56"/>
        <v>0.77288721231942226</v>
      </c>
      <c r="L267" s="26">
        <f t="shared" si="57"/>
        <v>2.9370100511744206</v>
      </c>
      <c r="M267" s="26">
        <f t="shared" ca="1" si="58"/>
        <v>0.20009706753842144</v>
      </c>
      <c r="N267" s="26">
        <f t="shared" ca="1" si="59"/>
        <v>1.0834814610848427E-5</v>
      </c>
      <c r="O267" s="25">
        <f t="shared" ca="1" si="60"/>
        <v>3593365625.239151</v>
      </c>
      <c r="P267" s="26">
        <f t="shared" ca="1" si="61"/>
        <v>214273519608.32803</v>
      </c>
      <c r="Q267" s="26">
        <f t="shared" ca="1" si="62"/>
        <v>2411525850.4550328</v>
      </c>
      <c r="R267">
        <f t="shared" ca="1" si="63"/>
        <v>3.2916279575384011E-3</v>
      </c>
    </row>
    <row r="268" spans="1:18">
      <c r="A268" s="113">
        <v>38297</v>
      </c>
      <c r="B268" s="113">
        <v>0.20699112700094702</v>
      </c>
      <c r="C268" s="113">
        <v>1</v>
      </c>
      <c r="D268" s="115">
        <f t="shared" si="49"/>
        <v>3.8296999999999999</v>
      </c>
      <c r="E268" s="115">
        <f t="shared" si="50"/>
        <v>0.20699112700094702</v>
      </c>
      <c r="F268" s="26">
        <f t="shared" si="51"/>
        <v>3.8296999999999999</v>
      </c>
      <c r="G268" s="26">
        <f t="shared" si="52"/>
        <v>0.20699112700094702</v>
      </c>
      <c r="H268" s="26">
        <f t="shared" si="53"/>
        <v>14.66660209</v>
      </c>
      <c r="I268" s="26">
        <f t="shared" si="54"/>
        <v>56.168686024072997</v>
      </c>
      <c r="J268" s="26">
        <f t="shared" si="55"/>
        <v>215.10921686639236</v>
      </c>
      <c r="K268" s="26">
        <f t="shared" si="56"/>
        <v>0.7927139190755268</v>
      </c>
      <c r="L268" s="26">
        <f t="shared" si="57"/>
        <v>3.0358564958835448</v>
      </c>
      <c r="M268" s="26">
        <f t="shared" ca="1" si="58"/>
        <v>0.2036370959423148</v>
      </c>
      <c r="N268" s="26">
        <f t="shared" ca="1" si="59"/>
        <v>1.1249524342269553E-5</v>
      </c>
      <c r="O268" s="25">
        <f t="shared" ca="1" si="60"/>
        <v>1385828899.2643869</v>
      </c>
      <c r="P268" s="26">
        <f t="shared" ca="1" si="61"/>
        <v>186402963864.25739</v>
      </c>
      <c r="Q268" s="26">
        <f t="shared" ca="1" si="62"/>
        <v>1533108613.0168822</v>
      </c>
      <c r="R268">
        <f t="shared" ca="1" si="63"/>
        <v>3.3540310586322175E-3</v>
      </c>
    </row>
    <row r="269" spans="1:18">
      <c r="A269" s="113">
        <v>38311.5</v>
      </c>
      <c r="B269" s="113">
        <v>0.20668129649857292</v>
      </c>
      <c r="C269" s="113">
        <v>1</v>
      </c>
      <c r="D269" s="115">
        <f t="shared" si="49"/>
        <v>3.8311500000000001</v>
      </c>
      <c r="E269" s="115">
        <f t="shared" si="50"/>
        <v>0.20668129649857292</v>
      </c>
      <c r="F269" s="26">
        <f t="shared" si="51"/>
        <v>3.8311500000000001</v>
      </c>
      <c r="G269" s="26">
        <f t="shared" si="52"/>
        <v>0.20668129649857292</v>
      </c>
      <c r="H269" s="26">
        <f t="shared" si="53"/>
        <v>14.677710322500001</v>
      </c>
      <c r="I269" s="26">
        <f t="shared" si="54"/>
        <v>56.232509902045884</v>
      </c>
      <c r="J269" s="26">
        <f t="shared" si="55"/>
        <v>215.43518031122309</v>
      </c>
      <c r="K269" s="26">
        <f t="shared" si="56"/>
        <v>0.79182704908050761</v>
      </c>
      <c r="L269" s="26">
        <f t="shared" si="57"/>
        <v>3.033608199084787</v>
      </c>
      <c r="M269" s="26">
        <f t="shared" ca="1" si="58"/>
        <v>0.20381100020447337</v>
      </c>
      <c r="N269" s="26">
        <f t="shared" ca="1" si="59"/>
        <v>8.2386008159215806E-6</v>
      </c>
      <c r="O269" s="25">
        <f t="shared" ca="1" si="60"/>
        <v>1304535111.6224463</v>
      </c>
      <c r="P269" s="26">
        <f t="shared" ca="1" si="61"/>
        <v>185074662643.7952</v>
      </c>
      <c r="Q269" s="26">
        <f t="shared" ca="1" si="62"/>
        <v>1494900037.5646422</v>
      </c>
      <c r="R269">
        <f t="shared" ca="1" si="63"/>
        <v>2.8702962940995447E-3</v>
      </c>
    </row>
    <row r="270" spans="1:18">
      <c r="A270" s="113">
        <v>38412</v>
      </c>
      <c r="B270" s="113">
        <v>0.20835109199833823</v>
      </c>
      <c r="C270" s="113">
        <v>1</v>
      </c>
      <c r="D270" s="115">
        <f t="shared" si="49"/>
        <v>3.8412000000000002</v>
      </c>
      <c r="E270" s="115">
        <f t="shared" si="50"/>
        <v>0.20835109199833823</v>
      </c>
      <c r="F270" s="26">
        <f t="shared" si="51"/>
        <v>3.8412000000000002</v>
      </c>
      <c r="G270" s="26">
        <f t="shared" si="52"/>
        <v>0.20835109199833823</v>
      </c>
      <c r="H270" s="26">
        <f t="shared" si="53"/>
        <v>14.754817440000002</v>
      </c>
      <c r="I270" s="26">
        <f t="shared" si="54"/>
        <v>56.676204750528008</v>
      </c>
      <c r="J270" s="26">
        <f t="shared" si="55"/>
        <v>217.70463768772819</v>
      </c>
      <c r="K270" s="26">
        <f t="shared" si="56"/>
        <v>0.80031821458401686</v>
      </c>
      <c r="L270" s="26">
        <f t="shared" si="57"/>
        <v>3.0741823258601255</v>
      </c>
      <c r="M270" s="26">
        <f t="shared" ca="1" si="58"/>
        <v>0.20501834377695513</v>
      </c>
      <c r="N270" s="26">
        <f t="shared" ca="1" si="59"/>
        <v>1.1107210707132236E-5</v>
      </c>
      <c r="O270" s="25">
        <f t="shared" ca="1" si="60"/>
        <v>808997967.62657428</v>
      </c>
      <c r="P270" s="26">
        <f t="shared" ca="1" si="61"/>
        <v>175960956984.61594</v>
      </c>
      <c r="Q270" s="26">
        <f t="shared" ca="1" si="62"/>
        <v>1242552712.2787666</v>
      </c>
      <c r="R270">
        <f t="shared" ca="1" si="63"/>
        <v>3.3327482213831028E-3</v>
      </c>
    </row>
    <row r="271" spans="1:18">
      <c r="A271" s="113">
        <v>38543</v>
      </c>
      <c r="B271" s="113">
        <v>0.20959331299673067</v>
      </c>
      <c r="C271" s="113">
        <v>1</v>
      </c>
      <c r="D271" s="115">
        <f t="shared" si="49"/>
        <v>3.8542999999999998</v>
      </c>
      <c r="E271" s="115">
        <f t="shared" si="50"/>
        <v>0.20959331299673067</v>
      </c>
      <c r="F271" s="26">
        <f t="shared" si="51"/>
        <v>3.8542999999999998</v>
      </c>
      <c r="G271" s="26">
        <f t="shared" si="52"/>
        <v>0.20959331299673067</v>
      </c>
      <c r="H271" s="26">
        <f t="shared" si="53"/>
        <v>14.855628489999999</v>
      </c>
      <c r="I271" s="26">
        <f t="shared" si="54"/>
        <v>57.258048889006993</v>
      </c>
      <c r="J271" s="26">
        <f t="shared" si="55"/>
        <v>220.68969783289964</v>
      </c>
      <c r="K271" s="26">
        <f t="shared" si="56"/>
        <v>0.80783550628329903</v>
      </c>
      <c r="L271" s="26">
        <f t="shared" si="57"/>
        <v>3.1136403918677193</v>
      </c>
      <c r="M271" s="26">
        <f t="shared" ca="1" si="58"/>
        <v>0.20659736175591314</v>
      </c>
      <c r="N271" s="26">
        <f t="shared" ca="1" si="59"/>
        <v>8.9757238373560929E-6</v>
      </c>
      <c r="O271" s="25">
        <f t="shared" ca="1" si="60"/>
        <v>340612781.82416064</v>
      </c>
      <c r="P271" s="26">
        <f t="shared" ca="1" si="61"/>
        <v>164331106194.4791</v>
      </c>
      <c r="Q271" s="26">
        <f t="shared" ca="1" si="62"/>
        <v>946845651.10127103</v>
      </c>
      <c r="R271">
        <f t="shared" ca="1" si="63"/>
        <v>2.9959512408175293E-3</v>
      </c>
    </row>
    <row r="272" spans="1:18">
      <c r="A272" s="113">
        <v>38952.5</v>
      </c>
      <c r="B272" s="113">
        <v>0.21473292749578832</v>
      </c>
      <c r="C272" s="113">
        <v>1</v>
      </c>
      <c r="D272" s="115">
        <f t="shared" si="49"/>
        <v>3.8952499999999999</v>
      </c>
      <c r="E272" s="115">
        <f t="shared" si="50"/>
        <v>0.21473292749578832</v>
      </c>
      <c r="F272" s="26">
        <f t="shared" si="51"/>
        <v>3.8952499999999999</v>
      </c>
      <c r="G272" s="26">
        <f t="shared" si="52"/>
        <v>0.21473292749578832</v>
      </c>
      <c r="H272" s="26">
        <f t="shared" si="53"/>
        <v>15.172972562499998</v>
      </c>
      <c r="I272" s="26">
        <f t="shared" si="54"/>
        <v>59.102521374078115</v>
      </c>
      <c r="J272" s="26">
        <f t="shared" si="55"/>
        <v>230.21909638237778</v>
      </c>
      <c r="K272" s="26">
        <f t="shared" si="56"/>
        <v>0.8364384358279694</v>
      </c>
      <c r="L272" s="26">
        <f t="shared" si="57"/>
        <v>3.2581368171588978</v>
      </c>
      <c r="M272" s="26">
        <f t="shared" ca="1" si="58"/>
        <v>0.21157173776526284</v>
      </c>
      <c r="N272" s="26">
        <f t="shared" ca="1" si="59"/>
        <v>9.9931205123797697E-6</v>
      </c>
      <c r="O272" s="25">
        <f t="shared" ca="1" si="60"/>
        <v>159645630.72440335</v>
      </c>
      <c r="P272" s="26">
        <f t="shared" ca="1" si="61"/>
        <v>129918730576.2337</v>
      </c>
      <c r="Q272" s="26">
        <f t="shared" ca="1" si="62"/>
        <v>274213393.35373056</v>
      </c>
      <c r="R272">
        <f t="shared" ca="1" si="63"/>
        <v>3.1611897305254821E-3</v>
      </c>
    </row>
    <row r="273" spans="1:18">
      <c r="A273" s="113">
        <v>39132.5</v>
      </c>
      <c r="B273" s="113">
        <v>0.21608330749586457</v>
      </c>
      <c r="C273" s="113">
        <v>1</v>
      </c>
      <c r="D273" s="115">
        <f t="shared" si="49"/>
        <v>3.9132500000000001</v>
      </c>
      <c r="E273" s="115">
        <f t="shared" si="50"/>
        <v>0.21608330749586457</v>
      </c>
      <c r="F273" s="26">
        <f t="shared" si="51"/>
        <v>3.9132500000000001</v>
      </c>
      <c r="G273" s="26">
        <f t="shared" si="52"/>
        <v>0.21608330749586457</v>
      </c>
      <c r="H273" s="26">
        <f t="shared" si="53"/>
        <v>15.313525562500001</v>
      </c>
      <c r="I273" s="26">
        <f t="shared" si="54"/>
        <v>59.925653907453132</v>
      </c>
      <c r="J273" s="26">
        <f t="shared" si="55"/>
        <v>234.50406515334097</v>
      </c>
      <c r="K273" s="26">
        <f t="shared" si="56"/>
        <v>0.84558800305819204</v>
      </c>
      <c r="L273" s="26">
        <f t="shared" si="57"/>
        <v>3.3089972529674703</v>
      </c>
      <c r="M273" s="26">
        <f t="shared" ca="1" si="58"/>
        <v>0.2137767042776213</v>
      </c>
      <c r="N273" s="26">
        <f t="shared" ca="1" si="59"/>
        <v>5.3204184064102333E-6</v>
      </c>
      <c r="O273" s="25">
        <f t="shared" ca="1" si="60"/>
        <v>688520415.60662055</v>
      </c>
      <c r="P273" s="26">
        <f t="shared" ca="1" si="61"/>
        <v>115788802485.38199</v>
      </c>
      <c r="Q273" s="26">
        <f t="shared" ca="1" si="62"/>
        <v>104280213.69081122</v>
      </c>
      <c r="R273">
        <f t="shared" ca="1" si="63"/>
        <v>2.306603218243275E-3</v>
      </c>
    </row>
    <row r="274" spans="1:18">
      <c r="A274" s="113">
        <v>39259</v>
      </c>
      <c r="B274" s="113">
        <v>0.21704926900565624</v>
      </c>
      <c r="C274" s="113">
        <v>1</v>
      </c>
      <c r="D274" s="115">
        <f t="shared" si="49"/>
        <v>3.9258999999999999</v>
      </c>
      <c r="E274" s="115">
        <f t="shared" si="50"/>
        <v>0.21704926900565624</v>
      </c>
      <c r="F274" s="26">
        <f t="shared" si="51"/>
        <v>3.9258999999999999</v>
      </c>
      <c r="G274" s="26">
        <f t="shared" si="52"/>
        <v>0.21704926900565624</v>
      </c>
      <c r="H274" s="26">
        <f t="shared" si="53"/>
        <v>15.412690809999999</v>
      </c>
      <c r="I274" s="26">
        <f t="shared" si="54"/>
        <v>60.508682850978992</v>
      </c>
      <c r="J274" s="26">
        <f t="shared" si="55"/>
        <v>237.55103800465844</v>
      </c>
      <c r="K274" s="26">
        <f t="shared" si="56"/>
        <v>0.85211372518930584</v>
      </c>
      <c r="L274" s="26">
        <f t="shared" si="57"/>
        <v>3.3453132737206959</v>
      </c>
      <c r="M274" s="26">
        <f t="shared" ca="1" si="58"/>
        <v>0.21533303913116264</v>
      </c>
      <c r="N274" s="26">
        <f t="shared" ca="1" si="59"/>
        <v>2.9454449821043258E-6</v>
      </c>
      <c r="O274" s="25">
        <f t="shared" ca="1" si="60"/>
        <v>1280073890.466254</v>
      </c>
      <c r="P274" s="26">
        <f t="shared" ca="1" si="61"/>
        <v>106246775950.76688</v>
      </c>
      <c r="Q274" s="26">
        <f t="shared" ca="1" si="62"/>
        <v>32649347.827396188</v>
      </c>
      <c r="R274">
        <f t="shared" ca="1" si="63"/>
        <v>1.7162298744936022E-3</v>
      </c>
    </row>
    <row r="275" spans="1:18">
      <c r="A275" s="113">
        <v>39304.5</v>
      </c>
      <c r="B275" s="113">
        <v>0.21474255949578946</v>
      </c>
      <c r="C275" s="113">
        <v>1</v>
      </c>
      <c r="D275" s="115">
        <f t="shared" si="49"/>
        <v>3.93045</v>
      </c>
      <c r="E275" s="115">
        <f t="shared" si="50"/>
        <v>0.21474255949578946</v>
      </c>
      <c r="F275" s="26">
        <f t="shared" si="51"/>
        <v>3.93045</v>
      </c>
      <c r="G275" s="26">
        <f t="shared" si="52"/>
        <v>0.21474255949578946</v>
      </c>
      <c r="H275" s="26">
        <f t="shared" si="53"/>
        <v>15.448437202499999</v>
      </c>
      <c r="I275" s="26">
        <f t="shared" si="54"/>
        <v>60.719310002566125</v>
      </c>
      <c r="J275" s="26">
        <f t="shared" si="55"/>
        <v>238.65421199958604</v>
      </c>
      <c r="K275" s="26">
        <f t="shared" si="56"/>
        <v>0.84403489297022571</v>
      </c>
      <c r="L275" s="26">
        <f t="shared" si="57"/>
        <v>3.3174369450748236</v>
      </c>
      <c r="M275" s="26">
        <f t="shared" ca="1" si="58"/>
        <v>0.21589418666006727</v>
      </c>
      <c r="N275" s="26">
        <f t="shared" ca="1" si="59"/>
        <v>1.3262451255025315E-6</v>
      </c>
      <c r="O275" s="25">
        <f t="shared" ca="1" si="60"/>
        <v>1536984536.8095376</v>
      </c>
      <c r="P275" s="26">
        <f t="shared" ca="1" si="61"/>
        <v>102895437319.46034</v>
      </c>
      <c r="Q275" s="26">
        <f t="shared" ca="1" si="62"/>
        <v>16717763.990757644</v>
      </c>
      <c r="R275">
        <f t="shared" ca="1" si="63"/>
        <v>-1.151627164277802E-3</v>
      </c>
    </row>
    <row r="276" spans="1:18">
      <c r="A276" s="113">
        <v>39310.5</v>
      </c>
      <c r="B276" s="113">
        <v>0.21771090549736982</v>
      </c>
      <c r="C276" s="113">
        <v>1</v>
      </c>
      <c r="D276" s="115">
        <f t="shared" si="49"/>
        <v>3.9310499999999999</v>
      </c>
      <c r="E276" s="115">
        <f t="shared" si="50"/>
        <v>0.21771090549736982</v>
      </c>
      <c r="F276" s="26">
        <f t="shared" si="51"/>
        <v>3.9310499999999999</v>
      </c>
      <c r="G276" s="26">
        <f t="shared" si="52"/>
        <v>0.21771090549736982</v>
      </c>
      <c r="H276" s="26">
        <f t="shared" si="53"/>
        <v>15.453154102499999</v>
      </c>
      <c r="I276" s="26">
        <f t="shared" si="54"/>
        <v>60.747121434632618</v>
      </c>
      <c r="J276" s="26">
        <f t="shared" si="55"/>
        <v>238.79997171561254</v>
      </c>
      <c r="K276" s="26">
        <f t="shared" si="56"/>
        <v>0.85583245505543559</v>
      </c>
      <c r="L276" s="26">
        <f t="shared" si="57"/>
        <v>3.3643201724456699</v>
      </c>
      <c r="M276" s="26">
        <f t="shared" ca="1" si="58"/>
        <v>0.21596823779893207</v>
      </c>
      <c r="N276" s="26">
        <f t="shared" ca="1" si="59"/>
        <v>3.0368907071783436E-6</v>
      </c>
      <c r="O276" s="25">
        <f t="shared" ca="1" si="60"/>
        <v>1572600796.8769543</v>
      </c>
      <c r="P276" s="26">
        <f t="shared" ca="1" si="61"/>
        <v>102456740476.28081</v>
      </c>
      <c r="Q276" s="26">
        <f t="shared" ca="1" si="62"/>
        <v>15008862.382025776</v>
      </c>
      <c r="R276">
        <f t="shared" ca="1" si="63"/>
        <v>1.7426676984377554E-3</v>
      </c>
    </row>
    <row r="277" spans="1:18">
      <c r="A277" s="113">
        <v>39335</v>
      </c>
      <c r="B277" s="113">
        <v>0.21871498499967856</v>
      </c>
      <c r="C277" s="113">
        <v>1</v>
      </c>
      <c r="D277" s="115">
        <f t="shared" ref="D277:D340" si="64">A277/A$18</f>
        <v>3.9335</v>
      </c>
      <c r="E277" s="115">
        <f t="shared" ref="E277:E340" si="65">B277/B$18</f>
        <v>0.21871498499967856</v>
      </c>
      <c r="F277" s="26">
        <f t="shared" ref="F277:F340" si="66">$C277*D277</f>
        <v>3.9335</v>
      </c>
      <c r="G277" s="26">
        <f t="shared" ref="G277:G340" si="67">$C277*E277</f>
        <v>0.21871498499967856</v>
      </c>
      <c r="H277" s="26">
        <f t="shared" ref="H277:H340" si="68">C277*D277*D277</f>
        <v>15.472422249999999</v>
      </c>
      <c r="I277" s="26">
        <f t="shared" ref="I277:I340" si="69">C277*D277*D277*D277</f>
        <v>60.860772920374998</v>
      </c>
      <c r="J277" s="26">
        <f t="shared" ref="J277:J340" si="70">C277*D277*D277*D277*D277</f>
        <v>239.39585028229504</v>
      </c>
      <c r="K277" s="26">
        <f t="shared" ref="K277:K340" si="71">C277*E277*D277</f>
        <v>0.86031539349623565</v>
      </c>
      <c r="L277" s="26">
        <f t="shared" ref="L277:L340" si="72">C277*E277*D277*D277</f>
        <v>3.3840506003174431</v>
      </c>
      <c r="M277" s="26">
        <f t="shared" ref="M277:M340" ca="1" si="73">+E$4+E$5*D277+E$6*D277^2</f>
        <v>0.21627074305390004</v>
      </c>
      <c r="N277" s="26">
        <f t="shared" ref="N277:N340" ca="1" si="74">C277*(M277-E277)^2</f>
        <v>5.9743186895031884E-6</v>
      </c>
      <c r="O277" s="25">
        <f t="shared" ref="O277:O340" ca="1" si="75">(C277*O$1-O$2*F277+O$3*H277)^2</f>
        <v>1722231703.7423697</v>
      </c>
      <c r="P277" s="26">
        <f t="shared" ref="P277:P340" ca="1" si="76">(-C277*O$2+O$4*F277-O$5*H277)^2</f>
        <v>100673275678.5715</v>
      </c>
      <c r="Q277" s="26">
        <f t="shared" ref="Q277:Q340" ca="1" si="77">+(C277*O$3-F277*O$5+H277*O$6)^2</f>
        <v>8982593.4283158239</v>
      </c>
      <c r="R277">
        <f t="shared" ref="R277:R340" ca="1" si="78">+E277-M277</f>
        <v>2.4442419457785247E-3</v>
      </c>
    </row>
    <row r="278" spans="1:18">
      <c r="A278" s="113">
        <v>39507.5</v>
      </c>
      <c r="B278" s="113">
        <v>0.21980493249429855</v>
      </c>
      <c r="C278" s="113">
        <v>1</v>
      </c>
      <c r="D278" s="115">
        <f t="shared" si="64"/>
        <v>3.9507500000000002</v>
      </c>
      <c r="E278" s="115">
        <f t="shared" si="65"/>
        <v>0.21980493249429855</v>
      </c>
      <c r="F278" s="26">
        <f t="shared" si="66"/>
        <v>3.9507500000000002</v>
      </c>
      <c r="G278" s="26">
        <f t="shared" si="67"/>
        <v>0.21980493249429855</v>
      </c>
      <c r="H278" s="26">
        <f t="shared" si="68"/>
        <v>15.608425562500001</v>
      </c>
      <c r="I278" s="26">
        <f t="shared" si="69"/>
        <v>61.664987291046884</v>
      </c>
      <c r="J278" s="26">
        <f t="shared" si="70"/>
        <v>243.62294854010349</v>
      </c>
      <c r="K278" s="26">
        <f t="shared" si="71"/>
        <v>0.8683943370518501</v>
      </c>
      <c r="L278" s="26">
        <f t="shared" si="72"/>
        <v>3.4308089271075968</v>
      </c>
      <c r="M278" s="26">
        <f t="shared" ca="1" si="73"/>
        <v>0.21840652856728557</v>
      </c>
      <c r="N278" s="26">
        <f t="shared" ca="1" si="74"/>
        <v>1.9555335430853424E-6</v>
      </c>
      <c r="O278" s="25">
        <f t="shared" ca="1" si="75"/>
        <v>2966056374.1788774</v>
      </c>
      <c r="P278" s="26">
        <f t="shared" ca="1" si="76"/>
        <v>88480765390.823013</v>
      </c>
      <c r="Q278" s="26">
        <f t="shared" ca="1" si="77"/>
        <v>10305367.795001276</v>
      </c>
      <c r="R278">
        <f t="shared" ca="1" si="78"/>
        <v>1.3984039270129867E-3</v>
      </c>
    </row>
    <row r="279" spans="1:18">
      <c r="A279" s="113">
        <v>40052.5</v>
      </c>
      <c r="B279" s="113">
        <v>0.22556302749580937</v>
      </c>
      <c r="C279" s="113">
        <v>1</v>
      </c>
      <c r="D279" s="115">
        <f t="shared" si="64"/>
        <v>4.0052500000000002</v>
      </c>
      <c r="E279" s="115">
        <f t="shared" si="65"/>
        <v>0.22556302749580937</v>
      </c>
      <c r="F279" s="26">
        <f t="shared" si="66"/>
        <v>4.0052500000000002</v>
      </c>
      <c r="G279" s="26">
        <f t="shared" si="67"/>
        <v>0.22556302749580937</v>
      </c>
      <c r="H279" s="26">
        <f t="shared" si="68"/>
        <v>16.042027562500003</v>
      </c>
      <c r="I279" s="26">
        <f t="shared" si="69"/>
        <v>64.252330894703135</v>
      </c>
      <c r="J279" s="26">
        <f t="shared" si="70"/>
        <v>257.34664831600975</v>
      </c>
      <c r="K279" s="26">
        <f t="shared" si="71"/>
        <v>0.90343631587759055</v>
      </c>
      <c r="L279" s="26">
        <f t="shared" si="72"/>
        <v>3.6184883041687197</v>
      </c>
      <c r="M279" s="26">
        <f t="shared" ca="1" si="73"/>
        <v>0.22522228223208382</v>
      </c>
      <c r="N279" s="26">
        <f t="shared" ca="1" si="74"/>
        <v>1.1610733475139108E-7</v>
      </c>
      <c r="O279" s="25">
        <f t="shared" ca="1" si="75"/>
        <v>9060313450.3928204</v>
      </c>
      <c r="P279" s="26">
        <f t="shared" ca="1" si="76"/>
        <v>54416275454.43177</v>
      </c>
      <c r="Q279" s="26">
        <f t="shared" ca="1" si="77"/>
        <v>537924701.83533299</v>
      </c>
      <c r="R279">
        <f t="shared" ca="1" si="78"/>
        <v>3.4074526372554481E-4</v>
      </c>
    </row>
    <row r="280" spans="1:18">
      <c r="A280" s="113">
        <v>40196</v>
      </c>
      <c r="B280" s="113">
        <v>0.22686263600189704</v>
      </c>
      <c r="C280" s="113">
        <v>1</v>
      </c>
      <c r="D280" s="115">
        <f t="shared" si="64"/>
        <v>4.0195999999999996</v>
      </c>
      <c r="E280" s="115">
        <f t="shared" si="65"/>
        <v>0.22686263600189704</v>
      </c>
      <c r="F280" s="26">
        <f t="shared" si="66"/>
        <v>4.0195999999999996</v>
      </c>
      <c r="G280" s="26">
        <f t="shared" si="67"/>
        <v>0.22686263600189704</v>
      </c>
      <c r="H280" s="26">
        <f t="shared" si="68"/>
        <v>16.157184159999996</v>
      </c>
      <c r="I280" s="26">
        <f t="shared" si="69"/>
        <v>64.945417449535981</v>
      </c>
      <c r="J280" s="26">
        <f t="shared" si="70"/>
        <v>261.05459998015482</v>
      </c>
      <c r="K280" s="26">
        <f t="shared" si="71"/>
        <v>0.91189705167322532</v>
      </c>
      <c r="L280" s="26">
        <f t="shared" si="72"/>
        <v>3.6654613889056962</v>
      </c>
      <c r="M280" s="26">
        <f t="shared" ca="1" si="73"/>
        <v>0.22703404700259913</v>
      </c>
      <c r="N280" s="26">
        <f t="shared" ca="1" si="74"/>
        <v>2.9381731161691034E-8</v>
      </c>
      <c r="O280" s="25">
        <f t="shared" ca="1" si="75"/>
        <v>11204436230.742876</v>
      </c>
      <c r="P280" s="26">
        <f t="shared" ca="1" si="76"/>
        <v>46651016208.216766</v>
      </c>
      <c r="Q280" s="26">
        <f t="shared" ca="1" si="77"/>
        <v>815026047.30982912</v>
      </c>
      <c r="R280">
        <f t="shared" ca="1" si="78"/>
        <v>-1.7141100070208748E-4</v>
      </c>
    </row>
    <row r="281" spans="1:18">
      <c r="A281" s="113">
        <v>40226.5</v>
      </c>
      <c r="B281" s="113">
        <v>0.22794506149512017</v>
      </c>
      <c r="C281" s="113">
        <v>1</v>
      </c>
      <c r="D281" s="115">
        <f t="shared" si="64"/>
        <v>4.0226499999999996</v>
      </c>
      <c r="E281" s="115">
        <f t="shared" si="65"/>
        <v>0.22794506149512017</v>
      </c>
      <c r="F281" s="26">
        <f t="shared" si="66"/>
        <v>4.0226499999999996</v>
      </c>
      <c r="G281" s="26">
        <f t="shared" si="67"/>
        <v>0.22794506149512017</v>
      </c>
      <c r="H281" s="26">
        <f t="shared" si="68"/>
        <v>16.181713022499999</v>
      </c>
      <c r="I281" s="26">
        <f t="shared" si="69"/>
        <v>65.093367889959609</v>
      </c>
      <c r="J281" s="26">
        <f t="shared" si="70"/>
        <v>261.84783634254597</v>
      </c>
      <c r="K281" s="26">
        <f t="shared" si="71"/>
        <v>0.91694320162334508</v>
      </c>
      <c r="L281" s="26">
        <f t="shared" si="72"/>
        <v>3.6885415700101487</v>
      </c>
      <c r="M281" s="26">
        <f t="shared" ca="1" si="73"/>
        <v>0.22742004756680437</v>
      </c>
      <c r="N281" s="26">
        <f t="shared" ca="1" si="74"/>
        <v>2.7563962492559214E-7</v>
      </c>
      <c r="O281" s="25">
        <f t="shared" ca="1" si="75"/>
        <v>11688803656.293974</v>
      </c>
      <c r="P281" s="26">
        <f t="shared" ca="1" si="76"/>
        <v>45068782389.436111</v>
      </c>
      <c r="Q281" s="26">
        <f t="shared" ca="1" si="77"/>
        <v>881613172.77685308</v>
      </c>
      <c r="R281">
        <f t="shared" ca="1" si="78"/>
        <v>5.2501392831580396E-4</v>
      </c>
    </row>
    <row r="282" spans="1:18">
      <c r="A282" s="113">
        <v>40351</v>
      </c>
      <c r="B282" s="113">
        <v>0.22878824099461781</v>
      </c>
      <c r="C282" s="113">
        <v>1</v>
      </c>
      <c r="D282" s="115">
        <f t="shared" si="64"/>
        <v>4.0350999999999999</v>
      </c>
      <c r="E282" s="115">
        <f t="shared" si="65"/>
        <v>0.22878824099461781</v>
      </c>
      <c r="F282" s="26">
        <f t="shared" si="66"/>
        <v>4.0350999999999999</v>
      </c>
      <c r="G282" s="26">
        <f t="shared" si="67"/>
        <v>0.22878824099461781</v>
      </c>
      <c r="H282" s="26">
        <f t="shared" si="68"/>
        <v>16.282032009999998</v>
      </c>
      <c r="I282" s="26">
        <f t="shared" si="69"/>
        <v>65.699627363550988</v>
      </c>
      <c r="J282" s="26">
        <f t="shared" si="70"/>
        <v>265.10456637466456</v>
      </c>
      <c r="K282" s="26">
        <f t="shared" si="71"/>
        <v>0.92318343123738233</v>
      </c>
      <c r="L282" s="26">
        <f t="shared" si="72"/>
        <v>3.7251374633859613</v>
      </c>
      <c r="M282" s="26">
        <f t="shared" ca="1" si="73"/>
        <v>0.22899904051701711</v>
      </c>
      <c r="N282" s="26">
        <f t="shared" ca="1" si="74"/>
        <v>4.4436438643773821E-8</v>
      </c>
      <c r="O282" s="25">
        <f t="shared" ca="1" si="75"/>
        <v>13769649003.976631</v>
      </c>
      <c r="P282" s="26">
        <f t="shared" ca="1" si="76"/>
        <v>38863657764.388885</v>
      </c>
      <c r="Q282" s="26">
        <f t="shared" ca="1" si="77"/>
        <v>1181796234.6952856</v>
      </c>
      <c r="R282">
        <f t="shared" ca="1" si="78"/>
        <v>-2.10799522399302E-4</v>
      </c>
    </row>
    <row r="283" spans="1:18">
      <c r="A283" s="113">
        <v>40367</v>
      </c>
      <c r="B283" s="113">
        <v>0.22877049700036878</v>
      </c>
      <c r="C283" s="113">
        <v>1</v>
      </c>
      <c r="D283" s="115">
        <f t="shared" si="64"/>
        <v>4.0366999999999997</v>
      </c>
      <c r="E283" s="115">
        <f t="shared" si="65"/>
        <v>0.22877049700036878</v>
      </c>
      <c r="F283" s="26">
        <f t="shared" si="66"/>
        <v>4.0366999999999997</v>
      </c>
      <c r="G283" s="26">
        <f t="shared" si="67"/>
        <v>0.22877049700036878</v>
      </c>
      <c r="H283" s="26">
        <f t="shared" si="68"/>
        <v>16.294946889999999</v>
      </c>
      <c r="I283" s="26">
        <f t="shared" si="69"/>
        <v>65.777812110862996</v>
      </c>
      <c r="J283" s="26">
        <f t="shared" si="70"/>
        <v>265.52529414792065</v>
      </c>
      <c r="K283" s="26">
        <f t="shared" si="71"/>
        <v>0.92347786524138853</v>
      </c>
      <c r="L283" s="26">
        <f t="shared" si="72"/>
        <v>3.7278030986199129</v>
      </c>
      <c r="M283" s="26">
        <f t="shared" ca="1" si="73"/>
        <v>0.22920235370501607</v>
      </c>
      <c r="N283" s="26">
        <f t="shared" ca="1" si="74"/>
        <v>1.8650021334881943E-7</v>
      </c>
      <c r="O283" s="25">
        <f t="shared" ca="1" si="75"/>
        <v>14049110833.061913</v>
      </c>
      <c r="P283" s="26">
        <f t="shared" ca="1" si="76"/>
        <v>38096107171.056</v>
      </c>
      <c r="Q283" s="26">
        <f t="shared" ca="1" si="77"/>
        <v>1223707103.9691863</v>
      </c>
      <c r="R283">
        <f t="shared" ca="1" si="78"/>
        <v>-4.318567046472932E-4</v>
      </c>
    </row>
    <row r="284" spans="1:18">
      <c r="A284" s="113">
        <v>40376.5</v>
      </c>
      <c r="B284" s="113">
        <v>0.22935371150379069</v>
      </c>
      <c r="C284" s="113">
        <v>1</v>
      </c>
      <c r="D284" s="115">
        <f t="shared" si="64"/>
        <v>4.0376500000000002</v>
      </c>
      <c r="E284" s="115">
        <f t="shared" si="65"/>
        <v>0.22935371150379069</v>
      </c>
      <c r="F284" s="26">
        <f t="shared" si="66"/>
        <v>4.0376500000000002</v>
      </c>
      <c r="G284" s="26">
        <f t="shared" si="67"/>
        <v>0.22935371150379069</v>
      </c>
      <c r="H284" s="26">
        <f t="shared" si="68"/>
        <v>16.3026175225</v>
      </c>
      <c r="I284" s="26">
        <f t="shared" si="69"/>
        <v>65.824263639722133</v>
      </c>
      <c r="J284" s="26">
        <f t="shared" si="70"/>
        <v>265.7753380849241</v>
      </c>
      <c r="K284" s="26">
        <f t="shared" si="71"/>
        <v>0.92605001325328051</v>
      </c>
      <c r="L284" s="26">
        <f t="shared" si="72"/>
        <v>3.7390658360121081</v>
      </c>
      <c r="M284" s="26">
        <f t="shared" ca="1" si="73"/>
        <v>0.22932311298076871</v>
      </c>
      <c r="N284" s="26">
        <f t="shared" ca="1" si="74"/>
        <v>9.3626961112661734E-10</v>
      </c>
      <c r="O284" s="25">
        <f t="shared" ca="1" si="75"/>
        <v>14216336049.123592</v>
      </c>
      <c r="P284" s="26">
        <f t="shared" ca="1" si="76"/>
        <v>37643630111.551826</v>
      </c>
      <c r="Q284" s="26">
        <f t="shared" ca="1" si="77"/>
        <v>1248953472.6181614</v>
      </c>
      <c r="R284">
        <f t="shared" ca="1" si="78"/>
        <v>3.0598523021979629E-5</v>
      </c>
    </row>
    <row r="285" spans="1:18">
      <c r="A285" s="113">
        <v>41301.5</v>
      </c>
      <c r="B285" s="113">
        <v>0.24004038649582071</v>
      </c>
      <c r="C285" s="113">
        <v>1</v>
      </c>
      <c r="D285" s="115">
        <f t="shared" si="64"/>
        <v>4.1301500000000004</v>
      </c>
      <c r="E285" s="115">
        <f t="shared" si="65"/>
        <v>0.24004038649582071</v>
      </c>
      <c r="F285" s="26">
        <f t="shared" si="66"/>
        <v>4.1301500000000004</v>
      </c>
      <c r="G285" s="26">
        <f t="shared" si="67"/>
        <v>0.24004038649582071</v>
      </c>
      <c r="H285" s="26">
        <f t="shared" si="68"/>
        <v>17.058139022500004</v>
      </c>
      <c r="I285" s="26">
        <f t="shared" si="69"/>
        <v>70.452672883778405</v>
      </c>
      <c r="J285" s="26">
        <f t="shared" si="70"/>
        <v>290.98010691093742</v>
      </c>
      <c r="K285" s="26">
        <f t="shared" si="71"/>
        <v>0.99140280228571398</v>
      </c>
      <c r="L285" s="26">
        <f t="shared" si="72"/>
        <v>4.0946422838603418</v>
      </c>
      <c r="M285" s="26">
        <f t="shared" ca="1" si="73"/>
        <v>0.24123137129911801</v>
      </c>
      <c r="N285" s="26">
        <f t="shared" ca="1" si="74"/>
        <v>1.4184448016850985E-6</v>
      </c>
      <c r="O285" s="25">
        <f t="shared" ca="1" si="75"/>
        <v>35048327851.205734</v>
      </c>
      <c r="P285" s="26">
        <f t="shared" ca="1" si="76"/>
        <v>5999476522.1118469</v>
      </c>
      <c r="Q285" s="26">
        <f t="shared" ca="1" si="77"/>
        <v>5057794918.3415308</v>
      </c>
      <c r="R285">
        <f t="shared" ca="1" si="78"/>
        <v>-1.1909848032972958E-3</v>
      </c>
    </row>
    <row r="286" spans="1:18">
      <c r="A286" s="113">
        <v>41357</v>
      </c>
      <c r="B286" s="113">
        <v>0.24074758699862286</v>
      </c>
      <c r="C286" s="113">
        <v>1</v>
      </c>
      <c r="D286" s="115">
        <f t="shared" si="64"/>
        <v>4.1356999999999999</v>
      </c>
      <c r="E286" s="115">
        <f t="shared" si="65"/>
        <v>0.24074758699862286</v>
      </c>
      <c r="F286" s="26">
        <f t="shared" si="66"/>
        <v>4.1356999999999999</v>
      </c>
      <c r="G286" s="26">
        <f t="shared" si="67"/>
        <v>0.24074758699862286</v>
      </c>
      <c r="H286" s="26">
        <f t="shared" si="68"/>
        <v>17.104014490000001</v>
      </c>
      <c r="I286" s="26">
        <f t="shared" si="69"/>
        <v>70.737072726293007</v>
      </c>
      <c r="J286" s="26">
        <f t="shared" si="70"/>
        <v>292.54731167412996</v>
      </c>
      <c r="K286" s="26">
        <f t="shared" si="71"/>
        <v>0.99565979555020456</v>
      </c>
      <c r="L286" s="26">
        <f t="shared" si="72"/>
        <v>4.1177502164569812</v>
      </c>
      <c r="M286" s="26">
        <f t="shared" ca="1" si="73"/>
        <v>0.24195531726395236</v>
      </c>
      <c r="N286" s="26">
        <f t="shared" ca="1" si="74"/>
        <v>1.458612393792861E-6</v>
      </c>
      <c r="O286" s="25">
        <f t="shared" ca="1" si="75"/>
        <v>36580052438.196213</v>
      </c>
      <c r="P286" s="26">
        <f t="shared" ca="1" si="76"/>
        <v>4935152318.9469023</v>
      </c>
      <c r="Q286" s="26">
        <f t="shared" ca="1" si="77"/>
        <v>5375315082.5308447</v>
      </c>
      <c r="R286">
        <f t="shared" ca="1" si="78"/>
        <v>-1.2077302653294986E-3</v>
      </c>
    </row>
    <row r="287" spans="1:18">
      <c r="A287" s="113">
        <v>41388</v>
      </c>
      <c r="B287" s="113">
        <v>0.24135070800548419</v>
      </c>
      <c r="C287" s="113">
        <v>1</v>
      </c>
      <c r="D287" s="115">
        <f t="shared" si="64"/>
        <v>4.1387999999999998</v>
      </c>
      <c r="E287" s="115">
        <f t="shared" si="65"/>
        <v>0.24135070800548419</v>
      </c>
      <c r="F287" s="26">
        <f t="shared" si="66"/>
        <v>4.1387999999999998</v>
      </c>
      <c r="G287" s="26">
        <f t="shared" si="67"/>
        <v>0.24135070800548419</v>
      </c>
      <c r="H287" s="26">
        <f t="shared" si="68"/>
        <v>17.12966544</v>
      </c>
      <c r="I287" s="26">
        <f t="shared" si="69"/>
        <v>70.896259323072002</v>
      </c>
      <c r="J287" s="26">
        <f t="shared" si="70"/>
        <v>293.42543808633036</v>
      </c>
      <c r="K287" s="26">
        <f t="shared" si="71"/>
        <v>0.99890231029309795</v>
      </c>
      <c r="L287" s="26">
        <f t="shared" si="72"/>
        <v>4.1342568818410736</v>
      </c>
      <c r="M287" s="26">
        <f t="shared" ca="1" si="73"/>
        <v>0.24236014916159579</v>
      </c>
      <c r="N287" s="26">
        <f t="shared" ca="1" si="74"/>
        <v>1.0189714476519149E-6</v>
      </c>
      <c r="O287" s="25">
        <f t="shared" ca="1" si="75"/>
        <v>37449265743.949493</v>
      </c>
      <c r="P287" s="26">
        <f t="shared" ca="1" si="76"/>
        <v>4384482329.6243477</v>
      </c>
      <c r="Q287" s="26">
        <f t="shared" ca="1" si="77"/>
        <v>5557255737.3131914</v>
      </c>
      <c r="R287">
        <f t="shared" ca="1" si="78"/>
        <v>-1.0094411561115957E-3</v>
      </c>
    </row>
    <row r="288" spans="1:18">
      <c r="A288" s="113">
        <v>41425.5</v>
      </c>
      <c r="B288" s="113">
        <v>0.24255287049891194</v>
      </c>
      <c r="C288" s="113">
        <v>1</v>
      </c>
      <c r="D288" s="115">
        <f t="shared" si="64"/>
        <v>4.14255</v>
      </c>
      <c r="E288" s="115">
        <f t="shared" si="65"/>
        <v>0.24255287049891194</v>
      </c>
      <c r="F288" s="26">
        <f t="shared" si="66"/>
        <v>4.14255</v>
      </c>
      <c r="G288" s="26">
        <f t="shared" si="67"/>
        <v>0.24255287049891194</v>
      </c>
      <c r="H288" s="26">
        <f t="shared" si="68"/>
        <v>17.160720502499998</v>
      </c>
      <c r="I288" s="26">
        <f t="shared" si="69"/>
        <v>71.089142717631361</v>
      </c>
      <c r="J288" s="26">
        <f t="shared" si="70"/>
        <v>294.49032816492377</v>
      </c>
      <c r="K288" s="26">
        <f t="shared" si="71"/>
        <v>1.0047873936852676</v>
      </c>
      <c r="L288" s="26">
        <f t="shared" si="72"/>
        <v>4.1623820177109057</v>
      </c>
      <c r="M288" s="26">
        <f t="shared" ca="1" si="73"/>
        <v>0.24285031126911727</v>
      </c>
      <c r="N288" s="26">
        <f t="shared" ca="1" si="74"/>
        <v>8.8471011780337611E-8</v>
      </c>
      <c r="O288" s="25">
        <f t="shared" ca="1" si="75"/>
        <v>38513787708.465935</v>
      </c>
      <c r="P288" s="26">
        <f t="shared" ca="1" si="76"/>
        <v>3760647006.6766963</v>
      </c>
      <c r="Q288" s="26">
        <f t="shared" ca="1" si="77"/>
        <v>5781763436.1699905</v>
      </c>
      <c r="R288">
        <f t="shared" ca="1" si="78"/>
        <v>-2.9744077020532611E-4</v>
      </c>
    </row>
    <row r="289" spans="1:18">
      <c r="A289" s="113">
        <v>41433.5</v>
      </c>
      <c r="B289" s="113">
        <v>0.2423439984995639</v>
      </c>
      <c r="C289" s="113">
        <v>1</v>
      </c>
      <c r="D289" s="115">
        <f t="shared" si="64"/>
        <v>4.1433499999999999</v>
      </c>
      <c r="E289" s="115">
        <f t="shared" si="65"/>
        <v>0.2423439984995639</v>
      </c>
      <c r="F289" s="26">
        <f t="shared" si="66"/>
        <v>4.1433499999999999</v>
      </c>
      <c r="G289" s="26">
        <f t="shared" si="67"/>
        <v>0.2423439984995639</v>
      </c>
      <c r="H289" s="26">
        <f t="shared" si="68"/>
        <v>17.1673492225</v>
      </c>
      <c r="I289" s="26">
        <f t="shared" si="69"/>
        <v>71.130336401045369</v>
      </c>
      <c r="J289" s="26">
        <f t="shared" si="70"/>
        <v>294.71787932727131</v>
      </c>
      <c r="K289" s="26">
        <f t="shared" si="71"/>
        <v>1.004116006183168</v>
      </c>
      <c r="L289" s="26">
        <f t="shared" si="72"/>
        <v>4.160404054219029</v>
      </c>
      <c r="M289" s="26">
        <f t="shared" ca="1" si="73"/>
        <v>0.24295494239949664</v>
      </c>
      <c r="N289" s="26">
        <f t="shared" ca="1" si="74"/>
        <v>3.732524488650284E-7</v>
      </c>
      <c r="O289" s="25">
        <f t="shared" ca="1" si="75"/>
        <v>38742733197.982307</v>
      </c>
      <c r="P289" s="26">
        <f t="shared" ca="1" si="76"/>
        <v>3633584129.1572518</v>
      </c>
      <c r="Q289" s="26">
        <f t="shared" ca="1" si="77"/>
        <v>5830286587.6951017</v>
      </c>
      <c r="R289">
        <f t="shared" ca="1" si="78"/>
        <v>-6.1094389993274212E-4</v>
      </c>
    </row>
    <row r="290" spans="1:18">
      <c r="A290" s="113">
        <v>41502</v>
      </c>
      <c r="B290" s="113">
        <v>0.24274928199884016</v>
      </c>
      <c r="C290" s="113">
        <v>1</v>
      </c>
      <c r="D290" s="115">
        <f t="shared" si="64"/>
        <v>4.1501999999999999</v>
      </c>
      <c r="E290" s="115">
        <f t="shared" si="65"/>
        <v>0.24274928199884016</v>
      </c>
      <c r="F290" s="26">
        <f t="shared" si="66"/>
        <v>4.1501999999999999</v>
      </c>
      <c r="G290" s="26">
        <f t="shared" si="67"/>
        <v>0.24274928199884016</v>
      </c>
      <c r="H290" s="26">
        <f t="shared" si="68"/>
        <v>17.224160039999997</v>
      </c>
      <c r="I290" s="26">
        <f t="shared" si="69"/>
        <v>71.483708998007984</v>
      </c>
      <c r="J290" s="26">
        <f t="shared" si="70"/>
        <v>296.67168908353273</v>
      </c>
      <c r="K290" s="26">
        <f t="shared" si="71"/>
        <v>1.0074580701515865</v>
      </c>
      <c r="L290" s="26">
        <f t="shared" si="72"/>
        <v>4.1811524827431139</v>
      </c>
      <c r="M290" s="26">
        <f t="shared" ca="1" si="73"/>
        <v>0.24385175650207683</v>
      </c>
      <c r="N290" s="26">
        <f t="shared" ca="1" si="74"/>
        <v>1.215450030286935E-6</v>
      </c>
      <c r="O290" s="25">
        <f t="shared" ca="1" si="75"/>
        <v>40729625096.41375</v>
      </c>
      <c r="P290" s="26">
        <f t="shared" ca="1" si="76"/>
        <v>2632910367.2941608</v>
      </c>
      <c r="Q290" s="26">
        <f t="shared" ca="1" si="77"/>
        <v>6254854674.0907707</v>
      </c>
      <c r="R290">
        <f t="shared" ca="1" si="78"/>
        <v>-1.1024745032366667E-3</v>
      </c>
    </row>
    <row r="291" spans="1:18">
      <c r="A291" s="113">
        <v>42232.5</v>
      </c>
      <c r="B291" s="113">
        <v>0.25189540749852313</v>
      </c>
      <c r="C291" s="113">
        <v>1</v>
      </c>
      <c r="D291" s="115">
        <f t="shared" si="64"/>
        <v>4.2232500000000002</v>
      </c>
      <c r="E291" s="115">
        <f t="shared" si="65"/>
        <v>0.25189540749852313</v>
      </c>
      <c r="F291" s="26">
        <f t="shared" si="66"/>
        <v>4.2232500000000002</v>
      </c>
      <c r="G291" s="26">
        <f t="shared" si="67"/>
        <v>0.25189540749852313</v>
      </c>
      <c r="H291" s="26">
        <f t="shared" si="68"/>
        <v>17.835840562500003</v>
      </c>
      <c r="I291" s="26">
        <f t="shared" si="69"/>
        <v>75.325213655578139</v>
      </c>
      <c r="J291" s="26">
        <f t="shared" si="70"/>
        <v>318.11720857092041</v>
      </c>
      <c r="K291" s="26">
        <f t="shared" si="71"/>
        <v>1.0638172797181378</v>
      </c>
      <c r="L291" s="26">
        <f t="shared" si="72"/>
        <v>4.4927663265696252</v>
      </c>
      <c r="M291" s="26">
        <f t="shared" ca="1" si="73"/>
        <v>0.2535169546075442</v>
      </c>
      <c r="N291" s="26">
        <f t="shared" ca="1" si="74"/>
        <v>2.6294150267745928E-6</v>
      </c>
      <c r="O291" s="25">
        <f t="shared" ca="1" si="75"/>
        <v>64835322567.193436</v>
      </c>
      <c r="P291" s="26">
        <f t="shared" ca="1" si="76"/>
        <v>2170623966.505867</v>
      </c>
      <c r="Q291" s="26">
        <f t="shared" ca="1" si="77"/>
        <v>11830852452.653629</v>
      </c>
      <c r="R291">
        <f t="shared" ca="1" si="78"/>
        <v>-1.6215471090210709E-3</v>
      </c>
    </row>
    <row r="292" spans="1:18">
      <c r="A292" s="113">
        <v>42257</v>
      </c>
      <c r="B292" s="113">
        <v>0.25219948699668748</v>
      </c>
      <c r="C292" s="113">
        <v>1</v>
      </c>
      <c r="D292" s="115">
        <f t="shared" si="64"/>
        <v>4.2256999999999998</v>
      </c>
      <c r="E292" s="115">
        <f t="shared" si="65"/>
        <v>0.25219948699668748</v>
      </c>
      <c r="F292" s="26">
        <f t="shared" si="66"/>
        <v>4.2256999999999998</v>
      </c>
      <c r="G292" s="26">
        <f t="shared" si="67"/>
        <v>0.25219948699668748</v>
      </c>
      <c r="H292" s="26">
        <f t="shared" si="68"/>
        <v>17.856540489999997</v>
      </c>
      <c r="I292" s="26">
        <f t="shared" si="69"/>
        <v>75.456383148592977</v>
      </c>
      <c r="J292" s="26">
        <f t="shared" si="70"/>
        <v>318.85603827100931</v>
      </c>
      <c r="K292" s="26">
        <f t="shared" si="71"/>
        <v>1.0657193722019023</v>
      </c>
      <c r="L292" s="26">
        <f t="shared" si="72"/>
        <v>4.5034103511135779</v>
      </c>
      <c r="M292" s="26">
        <f t="shared" ca="1" si="73"/>
        <v>0.25384432488877245</v>
      </c>
      <c r="N292" s="26">
        <f t="shared" ca="1" si="74"/>
        <v>2.7054916912385323E-6</v>
      </c>
      <c r="O292" s="25">
        <f t="shared" ca="1" si="75"/>
        <v>65734959985.078979</v>
      </c>
      <c r="P292" s="26">
        <f t="shared" ca="1" si="76"/>
        <v>2494549335.5906057</v>
      </c>
      <c r="Q292" s="26">
        <f t="shared" ca="1" si="77"/>
        <v>12052262204.262672</v>
      </c>
      <c r="R292">
        <f t="shared" ca="1" si="78"/>
        <v>-1.6448378920849716E-3</v>
      </c>
    </row>
    <row r="293" spans="1:18">
      <c r="A293" s="113">
        <v>42277</v>
      </c>
      <c r="B293" s="113">
        <v>0.25342730699776439</v>
      </c>
      <c r="C293" s="113">
        <v>1</v>
      </c>
      <c r="D293" s="115">
        <f t="shared" si="64"/>
        <v>4.2276999999999996</v>
      </c>
      <c r="E293" s="115">
        <f t="shared" si="65"/>
        <v>0.25342730699776439</v>
      </c>
      <c r="F293" s="26">
        <f t="shared" si="66"/>
        <v>4.2276999999999996</v>
      </c>
      <c r="G293" s="26">
        <f t="shared" si="67"/>
        <v>0.25342730699776439</v>
      </c>
      <c r="H293" s="26">
        <f t="shared" si="68"/>
        <v>17.873447289999998</v>
      </c>
      <c r="I293" s="26">
        <f t="shared" si="69"/>
        <v>75.563573107932982</v>
      </c>
      <c r="J293" s="26">
        <f t="shared" si="70"/>
        <v>319.46011802840826</v>
      </c>
      <c r="K293" s="26">
        <f t="shared" si="71"/>
        <v>1.0714146257944483</v>
      </c>
      <c r="L293" s="26">
        <f t="shared" si="72"/>
        <v>4.5296196134711888</v>
      </c>
      <c r="M293" s="26">
        <f t="shared" ca="1" si="73"/>
        <v>0.25411172049664049</v>
      </c>
      <c r="N293" s="26">
        <f t="shared" ca="1" si="74"/>
        <v>4.6842183744382795E-7</v>
      </c>
      <c r="O293" s="25">
        <f t="shared" ca="1" si="75"/>
        <v>66473686403.801476</v>
      </c>
      <c r="P293" s="26">
        <f t="shared" ca="1" si="76"/>
        <v>2776037834.045022</v>
      </c>
      <c r="Q293" s="26">
        <f t="shared" ca="1" si="77"/>
        <v>12234713671.60474</v>
      </c>
      <c r="R293">
        <f t="shared" ca="1" si="78"/>
        <v>-6.8441349887610192E-4</v>
      </c>
    </row>
    <row r="294" spans="1:18">
      <c r="A294" s="113">
        <v>42350.5</v>
      </c>
      <c r="B294" s="113">
        <v>0.25313954550074413</v>
      </c>
      <c r="C294" s="113">
        <v>1</v>
      </c>
      <c r="D294" s="115">
        <f t="shared" si="64"/>
        <v>4.2350500000000002</v>
      </c>
      <c r="E294" s="115">
        <f t="shared" si="65"/>
        <v>0.25313954550074413</v>
      </c>
      <c r="F294" s="26">
        <f t="shared" si="66"/>
        <v>4.2350500000000002</v>
      </c>
      <c r="G294" s="26">
        <f t="shared" si="67"/>
        <v>0.25313954550074413</v>
      </c>
      <c r="H294" s="26">
        <f t="shared" si="68"/>
        <v>17.935648502500001</v>
      </c>
      <c r="I294" s="26">
        <f t="shared" si="69"/>
        <v>75.95836819051263</v>
      </c>
      <c r="J294" s="26">
        <f t="shared" si="70"/>
        <v>321.68748720523052</v>
      </c>
      <c r="K294" s="26">
        <f t="shared" si="71"/>
        <v>1.0720586321729264</v>
      </c>
      <c r="L294" s="26">
        <f t="shared" si="72"/>
        <v>4.540221910183952</v>
      </c>
      <c r="M294" s="26">
        <f t="shared" ca="1" si="73"/>
        <v>0.25509559282575872</v>
      </c>
      <c r="N294" s="26">
        <f t="shared" ca="1" si="74"/>
        <v>3.8261211376967215E-6</v>
      </c>
      <c r="O294" s="25">
        <f t="shared" ca="1" si="75"/>
        <v>69221861536.675858</v>
      </c>
      <c r="P294" s="26">
        <f t="shared" ca="1" si="76"/>
        <v>3943102600.6534142</v>
      </c>
      <c r="Q294" s="26">
        <f t="shared" ca="1" si="77"/>
        <v>12918481457.005932</v>
      </c>
      <c r="R294">
        <f t="shared" ca="1" si="78"/>
        <v>-1.9560473250145871E-3</v>
      </c>
    </row>
    <row r="295" spans="1:18">
      <c r="A295" s="113">
        <v>42365</v>
      </c>
      <c r="B295" s="113">
        <v>0.25422971499938285</v>
      </c>
      <c r="C295" s="113">
        <v>1</v>
      </c>
      <c r="D295" s="115">
        <f t="shared" si="64"/>
        <v>4.2365000000000004</v>
      </c>
      <c r="E295" s="115">
        <f t="shared" si="65"/>
        <v>0.25422971499938285</v>
      </c>
      <c r="F295" s="26">
        <f t="shared" si="66"/>
        <v>4.2365000000000004</v>
      </c>
      <c r="G295" s="26">
        <f t="shared" si="67"/>
        <v>0.25422971499938285</v>
      </c>
      <c r="H295" s="26">
        <f t="shared" si="68"/>
        <v>17.947932250000004</v>
      </c>
      <c r="I295" s="26">
        <f t="shared" si="69"/>
        <v>76.03641497712502</v>
      </c>
      <c r="J295" s="26">
        <f t="shared" si="70"/>
        <v>322.12827205059017</v>
      </c>
      <c r="K295" s="26">
        <f t="shared" si="71"/>
        <v>1.0770441875948855</v>
      </c>
      <c r="L295" s="26">
        <f t="shared" si="72"/>
        <v>4.562897700745733</v>
      </c>
      <c r="M295" s="26">
        <f t="shared" ca="1" si="73"/>
        <v>0.25528991168467408</v>
      </c>
      <c r="N295" s="26">
        <f t="shared" ca="1" si="74"/>
        <v>1.1240170115025027E-6</v>
      </c>
      <c r="O295" s="25">
        <f t="shared" ca="1" si="75"/>
        <v>69770200297.623062</v>
      </c>
      <c r="P295" s="26">
        <f t="shared" ca="1" si="76"/>
        <v>4198106778.1260877</v>
      </c>
      <c r="Q295" s="26">
        <f t="shared" ca="1" si="77"/>
        <v>13055847072.790863</v>
      </c>
      <c r="R295">
        <f t="shared" ca="1" si="78"/>
        <v>-1.0601966852912259E-3</v>
      </c>
    </row>
    <row r="296" spans="1:18">
      <c r="A296" s="113">
        <v>42367.5</v>
      </c>
      <c r="B296" s="113">
        <v>0.25368319250264904</v>
      </c>
      <c r="C296" s="113">
        <v>1</v>
      </c>
      <c r="D296" s="115">
        <f t="shared" si="64"/>
        <v>4.2367499999999998</v>
      </c>
      <c r="E296" s="115">
        <f t="shared" si="65"/>
        <v>0.25368319250264904</v>
      </c>
      <c r="F296" s="26">
        <f t="shared" si="66"/>
        <v>4.2367499999999998</v>
      </c>
      <c r="G296" s="26">
        <f t="shared" si="67"/>
        <v>0.25368319250264904</v>
      </c>
      <c r="H296" s="26">
        <f t="shared" si="68"/>
        <v>17.9500505625</v>
      </c>
      <c r="I296" s="26">
        <f t="shared" si="69"/>
        <v>76.049876720671875</v>
      </c>
      <c r="J296" s="26">
        <f t="shared" si="70"/>
        <v>322.20431519630654</v>
      </c>
      <c r="K296" s="26">
        <f t="shared" si="71"/>
        <v>1.0747922658355982</v>
      </c>
      <c r="L296" s="26">
        <f t="shared" si="72"/>
        <v>4.5536261322789704</v>
      </c>
      <c r="M296" s="26">
        <f t="shared" ca="1" si="73"/>
        <v>0.25532342231697924</v>
      </c>
      <c r="N296" s="26">
        <f t="shared" ca="1" si="74"/>
        <v>2.6903538438177066E-6</v>
      </c>
      <c r="O296" s="25">
        <f t="shared" ca="1" si="75"/>
        <v>69864947039.601837</v>
      </c>
      <c r="P296" s="26">
        <f t="shared" ca="1" si="76"/>
        <v>4242902055.990202</v>
      </c>
      <c r="Q296" s="26">
        <f t="shared" ca="1" si="77"/>
        <v>13079613460.324783</v>
      </c>
      <c r="R296">
        <f t="shared" ca="1" si="78"/>
        <v>-1.6402298143302074E-3</v>
      </c>
    </row>
    <row r="297" spans="1:18">
      <c r="A297" s="113">
        <v>42390.5</v>
      </c>
      <c r="B297" s="113">
        <v>0.25189518550178036</v>
      </c>
      <c r="C297" s="113">
        <v>1</v>
      </c>
      <c r="D297" s="115">
        <f t="shared" si="64"/>
        <v>4.2390499999999998</v>
      </c>
      <c r="E297" s="115">
        <f t="shared" si="65"/>
        <v>0.25189518550178036</v>
      </c>
      <c r="F297" s="26">
        <f t="shared" si="66"/>
        <v>4.2390499999999998</v>
      </c>
      <c r="G297" s="26">
        <f t="shared" si="67"/>
        <v>0.25189518550178036</v>
      </c>
      <c r="H297" s="26">
        <f t="shared" si="68"/>
        <v>17.969544902499997</v>
      </c>
      <c r="I297" s="26">
        <f t="shared" si="69"/>
        <v>76.173799318942613</v>
      </c>
      <c r="J297" s="26">
        <f t="shared" si="70"/>
        <v>322.90454400296369</v>
      </c>
      <c r="K297" s="26">
        <f t="shared" si="71"/>
        <v>1.0677962861013219</v>
      </c>
      <c r="L297" s="26">
        <f t="shared" si="72"/>
        <v>4.5264418465978089</v>
      </c>
      <c r="M297" s="26">
        <f t="shared" ca="1" si="73"/>
        <v>0.2556318219887872</v>
      </c>
      <c r="N297" s="26">
        <f t="shared" ca="1" si="74"/>
        <v>1.3962452236030812E-5</v>
      </c>
      <c r="O297" s="25">
        <f t="shared" ca="1" si="75"/>
        <v>70739452062.045517</v>
      </c>
      <c r="P297" s="26">
        <f t="shared" ca="1" si="76"/>
        <v>4666484561.9356527</v>
      </c>
      <c r="Q297" s="26">
        <f t="shared" ca="1" si="77"/>
        <v>13299406796.88316</v>
      </c>
      <c r="R297">
        <f t="shared" ca="1" si="78"/>
        <v>-3.7366364870068391E-3</v>
      </c>
    </row>
    <row r="298" spans="1:18">
      <c r="A298" s="113">
        <v>42426.5</v>
      </c>
      <c r="B298" s="113">
        <v>0.25410526149789803</v>
      </c>
      <c r="C298" s="113">
        <v>1</v>
      </c>
      <c r="D298" s="115">
        <f t="shared" si="64"/>
        <v>4.2426500000000003</v>
      </c>
      <c r="E298" s="115">
        <f t="shared" si="65"/>
        <v>0.25410526149789803</v>
      </c>
      <c r="F298" s="26">
        <f t="shared" si="66"/>
        <v>4.2426500000000003</v>
      </c>
      <c r="G298" s="26">
        <f t="shared" si="67"/>
        <v>0.25410526149789803</v>
      </c>
      <c r="H298" s="26">
        <f t="shared" si="68"/>
        <v>18.000079022500003</v>
      </c>
      <c r="I298" s="26">
        <f t="shared" si="69"/>
        <v>76.368035264809649</v>
      </c>
      <c r="J298" s="26">
        <f t="shared" si="70"/>
        <v>324.0028448162447</v>
      </c>
      <c r="K298" s="26">
        <f t="shared" si="71"/>
        <v>1.078079687694057</v>
      </c>
      <c r="L298" s="26">
        <f t="shared" si="72"/>
        <v>4.5739147869951911</v>
      </c>
      <c r="M298" s="26">
        <f t="shared" ca="1" si="73"/>
        <v>0.25611490338331405</v>
      </c>
      <c r="N298" s="26">
        <f t="shared" ca="1" si="74"/>
        <v>4.0386605076184746E-6</v>
      </c>
      <c r="O298" s="25">
        <f t="shared" ca="1" si="75"/>
        <v>72118498532.164978</v>
      </c>
      <c r="P298" s="26">
        <f t="shared" ca="1" si="76"/>
        <v>5371147435.8052616</v>
      </c>
      <c r="Q298" s="26">
        <f t="shared" ca="1" si="77"/>
        <v>13647579284.278791</v>
      </c>
      <c r="R298">
        <f t="shared" ca="1" si="78"/>
        <v>-2.0096418854160247E-3</v>
      </c>
    </row>
    <row r="299" spans="1:18">
      <c r="A299" s="113">
        <v>42491</v>
      </c>
      <c r="B299" s="113">
        <v>0.25616498100134777</v>
      </c>
      <c r="C299" s="113">
        <v>1</v>
      </c>
      <c r="D299" s="115">
        <f t="shared" si="64"/>
        <v>4.2491000000000003</v>
      </c>
      <c r="E299" s="115">
        <f t="shared" si="65"/>
        <v>0.25616498100134777</v>
      </c>
      <c r="F299" s="26">
        <f t="shared" si="66"/>
        <v>4.2491000000000003</v>
      </c>
      <c r="G299" s="26">
        <f t="shared" si="67"/>
        <v>0.25616498100134777</v>
      </c>
      <c r="H299" s="26">
        <f t="shared" si="68"/>
        <v>18.054850810000001</v>
      </c>
      <c r="I299" s="26">
        <f t="shared" si="69"/>
        <v>76.716866576771011</v>
      </c>
      <c r="J299" s="26">
        <f t="shared" si="70"/>
        <v>325.97763777135771</v>
      </c>
      <c r="K299" s="26">
        <f t="shared" si="71"/>
        <v>1.088470620772827</v>
      </c>
      <c r="L299" s="26">
        <f t="shared" si="72"/>
        <v>4.6250205147258194</v>
      </c>
      <c r="M299" s="26">
        <f t="shared" ca="1" si="73"/>
        <v>0.25698154995597583</v>
      </c>
      <c r="N299" s="26">
        <f t="shared" ca="1" si="74"/>
        <v>6.6678485766236402E-7</v>
      </c>
      <c r="O299" s="25">
        <f t="shared" ca="1" si="75"/>
        <v>74620523765.03656</v>
      </c>
      <c r="P299" s="26">
        <f t="shared" ca="1" si="76"/>
        <v>6761685706.8662291</v>
      </c>
      <c r="Q299" s="26">
        <f t="shared" ca="1" si="77"/>
        <v>14284111454.548948</v>
      </c>
      <c r="R299">
        <f t="shared" ca="1" si="78"/>
        <v>-8.1656895462806078E-4</v>
      </c>
    </row>
    <row r="300" spans="1:18">
      <c r="A300" s="113">
        <v>42500</v>
      </c>
      <c r="B300" s="113">
        <v>0.25531749999208841</v>
      </c>
      <c r="C300" s="113">
        <v>1</v>
      </c>
      <c r="D300" s="115">
        <f t="shared" si="64"/>
        <v>4.25</v>
      </c>
      <c r="E300" s="115">
        <f t="shared" si="65"/>
        <v>0.25531749999208841</v>
      </c>
      <c r="F300" s="26">
        <f t="shared" si="66"/>
        <v>4.25</v>
      </c>
      <c r="G300" s="26">
        <f t="shared" si="67"/>
        <v>0.25531749999208841</v>
      </c>
      <c r="H300" s="26">
        <f t="shared" si="68"/>
        <v>18.0625</v>
      </c>
      <c r="I300" s="26">
        <f t="shared" si="69"/>
        <v>76.765625</v>
      </c>
      <c r="J300" s="26">
        <f t="shared" si="70"/>
        <v>326.25390625</v>
      </c>
      <c r="K300" s="26">
        <f t="shared" si="71"/>
        <v>1.0850993749663758</v>
      </c>
      <c r="L300" s="26">
        <f t="shared" si="72"/>
        <v>4.611672343607097</v>
      </c>
      <c r="M300" s="26">
        <f t="shared" ca="1" si="73"/>
        <v>0.25710259226420407</v>
      </c>
      <c r="N300" s="26">
        <f t="shared" ca="1" si="74"/>
        <v>3.186554419967019E-6</v>
      </c>
      <c r="O300" s="25">
        <f t="shared" ca="1" si="75"/>
        <v>74972824859.204361</v>
      </c>
      <c r="P300" s="26">
        <f t="shared" ca="1" si="76"/>
        <v>6968856348.9620495</v>
      </c>
      <c r="Q300" s="26">
        <f t="shared" ca="1" si="77"/>
        <v>14374234011.674244</v>
      </c>
      <c r="R300">
        <f t="shared" ca="1" si="78"/>
        <v>-1.7850922721156515E-3</v>
      </c>
    </row>
    <row r="301" spans="1:18">
      <c r="A301" s="113">
        <v>42518</v>
      </c>
      <c r="B301" s="113">
        <v>0.25592253800277831</v>
      </c>
      <c r="C301" s="113">
        <v>0.1</v>
      </c>
      <c r="D301" s="115">
        <f t="shared" si="64"/>
        <v>4.2518000000000002</v>
      </c>
      <c r="E301" s="115">
        <f t="shared" si="65"/>
        <v>0.25592253800277831</v>
      </c>
      <c r="F301" s="26">
        <f t="shared" si="66"/>
        <v>0.42518000000000006</v>
      </c>
      <c r="G301" s="26">
        <f t="shared" si="67"/>
        <v>2.5592253800277832E-2</v>
      </c>
      <c r="H301" s="26">
        <f t="shared" si="68"/>
        <v>1.8077803240000003</v>
      </c>
      <c r="I301" s="26">
        <f t="shared" si="69"/>
        <v>7.6863203815832017</v>
      </c>
      <c r="J301" s="26">
        <f t="shared" si="70"/>
        <v>32.680696998415456</v>
      </c>
      <c r="K301" s="26">
        <f t="shared" si="71"/>
        <v>0.10881314470802129</v>
      </c>
      <c r="L301" s="26">
        <f t="shared" si="72"/>
        <v>0.46265172866956494</v>
      </c>
      <c r="M301" s="26">
        <f t="shared" ca="1" si="73"/>
        <v>0.2573447612819148</v>
      </c>
      <c r="N301" s="26">
        <f t="shared" ca="1" si="74"/>
        <v>2.0227190557177559E-7</v>
      </c>
      <c r="O301" s="25">
        <f t="shared" ca="1" si="75"/>
        <v>756797606.22937906</v>
      </c>
      <c r="P301" s="26">
        <f t="shared" ca="1" si="76"/>
        <v>73929010.783402383</v>
      </c>
      <c r="Q301" s="26">
        <f t="shared" ca="1" si="77"/>
        <v>145554407.83789328</v>
      </c>
      <c r="R301">
        <f t="shared" ca="1" si="78"/>
        <v>-1.4222232791364919E-3</v>
      </c>
    </row>
    <row r="302" spans="1:18">
      <c r="A302" s="113">
        <v>42556.5</v>
      </c>
      <c r="B302" s="113">
        <v>0.25558609150175471</v>
      </c>
      <c r="C302" s="113">
        <v>1</v>
      </c>
      <c r="D302" s="115">
        <f t="shared" si="64"/>
        <v>4.2556500000000002</v>
      </c>
      <c r="E302" s="115">
        <f t="shared" si="65"/>
        <v>0.25558609150175471</v>
      </c>
      <c r="F302" s="26">
        <f t="shared" si="66"/>
        <v>4.2556500000000002</v>
      </c>
      <c r="G302" s="26">
        <f t="shared" si="67"/>
        <v>0.25558609150175471</v>
      </c>
      <c r="H302" s="26">
        <f t="shared" si="68"/>
        <v>18.110556922500002</v>
      </c>
      <c r="I302" s="26">
        <f t="shared" si="69"/>
        <v>77.072191567237141</v>
      </c>
      <c r="J302" s="26">
        <f t="shared" si="70"/>
        <v>327.99227204311273</v>
      </c>
      <c r="K302" s="26">
        <f t="shared" si="71"/>
        <v>1.0876849502994426</v>
      </c>
      <c r="L302" s="26">
        <f t="shared" si="72"/>
        <v>4.6288064587418232</v>
      </c>
      <c r="M302" s="26">
        <f t="shared" ca="1" si="73"/>
        <v>0.25786311166820763</v>
      </c>
      <c r="N302" s="26">
        <f t="shared" ca="1" si="74"/>
        <v>5.1848208384333085E-6</v>
      </c>
      <c r="O302" s="25">
        <f t="shared" ca="1" si="75"/>
        <v>77202250488.733505</v>
      </c>
      <c r="P302" s="26">
        <f t="shared" ca="1" si="76"/>
        <v>8343470821.0924063</v>
      </c>
      <c r="Q302" s="26">
        <f t="shared" ca="1" si="77"/>
        <v>14947337481.304558</v>
      </c>
      <c r="R302">
        <f t="shared" ca="1" si="78"/>
        <v>-2.2770201664529255E-3</v>
      </c>
    </row>
    <row r="303" spans="1:18">
      <c r="A303" s="113">
        <v>42728.5</v>
      </c>
      <c r="B303" s="113">
        <v>0.25474534349632449</v>
      </c>
      <c r="C303" s="113">
        <v>1</v>
      </c>
      <c r="D303" s="115">
        <f t="shared" si="64"/>
        <v>4.27285</v>
      </c>
      <c r="E303" s="115">
        <f t="shared" si="65"/>
        <v>0.25474534349632449</v>
      </c>
      <c r="F303" s="26">
        <f t="shared" si="66"/>
        <v>4.27285</v>
      </c>
      <c r="G303" s="26">
        <f t="shared" si="67"/>
        <v>0.25474534349632449</v>
      </c>
      <c r="H303" s="26">
        <f t="shared" si="68"/>
        <v>18.257247122500001</v>
      </c>
      <c r="I303" s="26">
        <f t="shared" si="69"/>
        <v>78.010478367374134</v>
      </c>
      <c r="J303" s="26">
        <f t="shared" si="70"/>
        <v>333.32707249203457</v>
      </c>
      <c r="K303" s="26">
        <f t="shared" si="71"/>
        <v>1.0884886409582701</v>
      </c>
      <c r="L303" s="26">
        <f t="shared" si="72"/>
        <v>4.650948689518545</v>
      </c>
      <c r="M303" s="26">
        <f t="shared" ca="1" si="73"/>
        <v>0.2601851465682955</v>
      </c>
      <c r="N303" s="26">
        <f t="shared" ca="1" si="74"/>
        <v>2.9591457461825191E-5</v>
      </c>
      <c r="O303" s="25">
        <f t="shared" ca="1" si="75"/>
        <v>84176984944.769409</v>
      </c>
      <c r="P303" s="26">
        <f t="shared" ca="1" si="76"/>
        <v>13324614644.380157</v>
      </c>
      <c r="Q303" s="26">
        <f t="shared" ca="1" si="77"/>
        <v>16770638888.695732</v>
      </c>
      <c r="R303">
        <f t="shared" ca="1" si="78"/>
        <v>-5.4398030719710055E-3</v>
      </c>
    </row>
    <row r="304" spans="1:18">
      <c r="A304" s="113">
        <v>43264.5</v>
      </c>
      <c r="B304" s="113">
        <v>0.26665091949689668</v>
      </c>
      <c r="C304" s="113">
        <v>1</v>
      </c>
      <c r="D304" s="115">
        <f t="shared" si="64"/>
        <v>4.3264500000000004</v>
      </c>
      <c r="E304" s="115">
        <f t="shared" si="65"/>
        <v>0.26665091949689668</v>
      </c>
      <c r="F304" s="26">
        <f t="shared" si="66"/>
        <v>4.3264500000000004</v>
      </c>
      <c r="G304" s="26">
        <f t="shared" si="67"/>
        <v>0.26665091949689668</v>
      </c>
      <c r="H304" s="26">
        <f t="shared" si="68"/>
        <v>18.718169602500002</v>
      </c>
      <c r="I304" s="26">
        <f t="shared" si="69"/>
        <v>80.983224876736145</v>
      </c>
      <c r="J304" s="26">
        <f t="shared" si="70"/>
        <v>350.36987326795514</v>
      </c>
      <c r="K304" s="26">
        <f t="shared" si="71"/>
        <v>1.1536518706573486</v>
      </c>
      <c r="L304" s="26">
        <f t="shared" si="72"/>
        <v>4.9912171358054866</v>
      </c>
      <c r="M304" s="26">
        <f t="shared" ca="1" si="73"/>
        <v>0.26748715916029731</v>
      </c>
      <c r="N304" s="26">
        <f t="shared" ca="1" si="74"/>
        <v>6.9929677464439659E-7</v>
      </c>
      <c r="O304" s="25">
        <f t="shared" ca="1" si="75"/>
        <v>107701600667.49895</v>
      </c>
      <c r="P304" s="26">
        <f t="shared" ca="1" si="76"/>
        <v>36856255902.23632</v>
      </c>
      <c r="Q304" s="26">
        <f t="shared" ca="1" si="77"/>
        <v>23235145051.578892</v>
      </c>
      <c r="R304">
        <f t="shared" ca="1" si="78"/>
        <v>-8.3623966340062861E-4</v>
      </c>
    </row>
    <row r="305" spans="1:18">
      <c r="A305" s="113">
        <v>43318</v>
      </c>
      <c r="B305" s="113">
        <v>0.26703533800173318</v>
      </c>
      <c r="C305" s="113">
        <v>1</v>
      </c>
      <c r="D305" s="115">
        <f t="shared" si="64"/>
        <v>4.3318000000000003</v>
      </c>
      <c r="E305" s="115">
        <f t="shared" si="65"/>
        <v>0.26703533800173318</v>
      </c>
      <c r="F305" s="26">
        <f t="shared" si="66"/>
        <v>4.3318000000000003</v>
      </c>
      <c r="G305" s="26">
        <f t="shared" si="67"/>
        <v>0.26703533800173318</v>
      </c>
      <c r="H305" s="26">
        <f t="shared" si="68"/>
        <v>18.764491240000002</v>
      </c>
      <c r="I305" s="26">
        <f t="shared" si="69"/>
        <v>81.284023153432017</v>
      </c>
      <c r="J305" s="26">
        <f t="shared" si="70"/>
        <v>352.10613149603682</v>
      </c>
      <c r="K305" s="26">
        <f t="shared" si="71"/>
        <v>1.1567436771559079</v>
      </c>
      <c r="L305" s="26">
        <f t="shared" si="72"/>
        <v>5.0107822607039623</v>
      </c>
      <c r="M305" s="26">
        <f t="shared" ca="1" si="73"/>
        <v>0.26822147519806266</v>
      </c>
      <c r="N305" s="26">
        <f t="shared" ca="1" si="74"/>
        <v>1.4069214485163694E-6</v>
      </c>
      <c r="O305" s="25">
        <f t="shared" ca="1" si="75"/>
        <v>110196401728.56108</v>
      </c>
      <c r="P305" s="26">
        <f t="shared" ca="1" si="76"/>
        <v>39897298625.921432</v>
      </c>
      <c r="Q305" s="26">
        <f t="shared" ca="1" si="77"/>
        <v>23947378427.508823</v>
      </c>
      <c r="R305">
        <f t="shared" ca="1" si="78"/>
        <v>-1.1861371963294842E-3</v>
      </c>
    </row>
    <row r="306" spans="1:18">
      <c r="A306" s="113">
        <v>43318.5</v>
      </c>
      <c r="B306" s="113">
        <v>0.26496603350096848</v>
      </c>
      <c r="C306" s="113">
        <v>1</v>
      </c>
      <c r="D306" s="115">
        <f t="shared" si="64"/>
        <v>4.3318500000000002</v>
      </c>
      <c r="E306" s="115">
        <f t="shared" si="65"/>
        <v>0.26496603350096848</v>
      </c>
      <c r="F306" s="26">
        <f t="shared" si="66"/>
        <v>4.3318500000000002</v>
      </c>
      <c r="G306" s="26">
        <f t="shared" si="67"/>
        <v>0.26496603350096848</v>
      </c>
      <c r="H306" s="26">
        <f t="shared" si="68"/>
        <v>18.764924422500002</v>
      </c>
      <c r="I306" s="26">
        <f t="shared" si="69"/>
        <v>81.286837859606635</v>
      </c>
      <c r="J306" s="26">
        <f t="shared" si="70"/>
        <v>352.12238858213703</v>
      </c>
      <c r="K306" s="26">
        <f t="shared" si="71"/>
        <v>1.1477931122211704</v>
      </c>
      <c r="L306" s="26">
        <f t="shared" si="72"/>
        <v>4.9720675931752769</v>
      </c>
      <c r="M306" s="26">
        <f t="shared" ca="1" si="73"/>
        <v>0.26822834265372936</v>
      </c>
      <c r="N306" s="26">
        <f t="shared" ca="1" si="74"/>
        <v>1.0642661008187399E-5</v>
      </c>
      <c r="O306" s="25">
        <f t="shared" ca="1" si="75"/>
        <v>110219841929.36089</v>
      </c>
      <c r="P306" s="26">
        <f t="shared" ca="1" si="76"/>
        <v>39926330107.928398</v>
      </c>
      <c r="Q306" s="26">
        <f t="shared" ca="1" si="77"/>
        <v>23954093467.819309</v>
      </c>
      <c r="R306">
        <f t="shared" ca="1" si="78"/>
        <v>-3.2623091527608783E-3</v>
      </c>
    </row>
    <row r="307" spans="1:18">
      <c r="A307" s="113">
        <v>43355</v>
      </c>
      <c r="B307" s="113">
        <v>0.26690680500178132</v>
      </c>
      <c r="C307" s="113">
        <v>1</v>
      </c>
      <c r="D307" s="115">
        <f t="shared" si="64"/>
        <v>4.3354999999999997</v>
      </c>
      <c r="E307" s="115">
        <f t="shared" si="65"/>
        <v>0.26690680500178132</v>
      </c>
      <c r="F307" s="26">
        <f t="shared" si="66"/>
        <v>4.3354999999999997</v>
      </c>
      <c r="G307" s="26">
        <f t="shared" si="67"/>
        <v>0.26690680500178132</v>
      </c>
      <c r="H307" s="26">
        <f t="shared" si="68"/>
        <v>18.796560249999999</v>
      </c>
      <c r="I307" s="26">
        <f t="shared" si="69"/>
        <v>81.492486963874995</v>
      </c>
      <c r="J307" s="26">
        <f t="shared" si="70"/>
        <v>353.31067723187999</v>
      </c>
      <c r="K307" s="26">
        <f t="shared" si="71"/>
        <v>1.1571744530852228</v>
      </c>
      <c r="L307" s="26">
        <f t="shared" si="72"/>
        <v>5.0169298413509829</v>
      </c>
      <c r="M307" s="26">
        <f t="shared" ca="1" si="73"/>
        <v>0.26872990145215542</v>
      </c>
      <c r="N307" s="26">
        <f t="shared" ca="1" si="74"/>
        <v>3.3236806673666267E-6</v>
      </c>
      <c r="O307" s="25">
        <f t="shared" ca="1" si="75"/>
        <v>111937184003.83633</v>
      </c>
      <c r="P307" s="26">
        <f t="shared" ca="1" si="76"/>
        <v>42076303951.314812</v>
      </c>
      <c r="Q307" s="26">
        <f t="shared" ca="1" si="77"/>
        <v>24447235253.52906</v>
      </c>
      <c r="R307">
        <f t="shared" ca="1" si="78"/>
        <v>-1.8230964503740954E-3</v>
      </c>
    </row>
    <row r="308" spans="1:18">
      <c r="A308" s="113">
        <v>43357.5</v>
      </c>
      <c r="B308" s="113">
        <v>0.26766028250131058</v>
      </c>
      <c r="C308" s="113">
        <v>1</v>
      </c>
      <c r="D308" s="115">
        <f t="shared" si="64"/>
        <v>4.33575</v>
      </c>
      <c r="E308" s="115">
        <f t="shared" si="65"/>
        <v>0.26766028250131058</v>
      </c>
      <c r="F308" s="26">
        <f t="shared" si="66"/>
        <v>4.33575</v>
      </c>
      <c r="G308" s="26">
        <f t="shared" si="67"/>
        <v>0.26766028250131058</v>
      </c>
      <c r="H308" s="26">
        <f t="shared" si="68"/>
        <v>18.7987280625</v>
      </c>
      <c r="I308" s="26">
        <f t="shared" si="69"/>
        <v>81.506585196984375</v>
      </c>
      <c r="J308" s="26">
        <f t="shared" si="70"/>
        <v>353.39217676782499</v>
      </c>
      <c r="K308" s="26">
        <f t="shared" si="71"/>
        <v>1.1605080698550574</v>
      </c>
      <c r="L308" s="26">
        <f t="shared" si="72"/>
        <v>5.0316728638740651</v>
      </c>
      <c r="M308" s="26">
        <f t="shared" ca="1" si="73"/>
        <v>0.26876427172686373</v>
      </c>
      <c r="N308" s="26">
        <f t="shared" ca="1" si="74"/>
        <v>1.2187922101374641E-6</v>
      </c>
      <c r="O308" s="25">
        <f t="shared" ca="1" si="75"/>
        <v>112055258004.55743</v>
      </c>
      <c r="P308" s="26">
        <f t="shared" ca="1" si="76"/>
        <v>42225781439.467056</v>
      </c>
      <c r="Q308" s="26">
        <f t="shared" ca="1" si="77"/>
        <v>24481224938.159866</v>
      </c>
      <c r="R308">
        <f t="shared" ca="1" si="78"/>
        <v>-1.1039892255531591E-3</v>
      </c>
    </row>
    <row r="309" spans="1:18">
      <c r="A309" s="113">
        <v>43453.5</v>
      </c>
      <c r="B309" s="113">
        <v>0.2695538184925681</v>
      </c>
      <c r="C309" s="113">
        <v>1</v>
      </c>
      <c r="D309" s="115">
        <f t="shared" si="64"/>
        <v>4.3453499999999998</v>
      </c>
      <c r="E309" s="115">
        <f t="shared" si="65"/>
        <v>0.2695538184925681</v>
      </c>
      <c r="F309" s="26">
        <f t="shared" si="66"/>
        <v>4.3453499999999998</v>
      </c>
      <c r="G309" s="26">
        <f t="shared" si="67"/>
        <v>0.2695538184925681</v>
      </c>
      <c r="H309" s="26">
        <f t="shared" si="68"/>
        <v>18.882066622499998</v>
      </c>
      <c r="I309" s="26">
        <f t="shared" si="69"/>
        <v>82.049188198080358</v>
      </c>
      <c r="J309" s="26">
        <f t="shared" si="70"/>
        <v>356.53243993652848</v>
      </c>
      <c r="K309" s="26">
        <f t="shared" si="71"/>
        <v>1.1713056851866808</v>
      </c>
      <c r="L309" s="26">
        <f t="shared" si="72"/>
        <v>5.0897331591259434</v>
      </c>
      <c r="M309" s="26">
        <f t="shared" ca="1" si="73"/>
        <v>0.27008573245315071</v>
      </c>
      <c r="N309" s="26">
        <f t="shared" ca="1" si="74"/>
        <v>2.829324614626767E-7</v>
      </c>
      <c r="O309" s="25">
        <f t="shared" ca="1" si="75"/>
        <v>116632627632.27402</v>
      </c>
      <c r="P309" s="26">
        <f t="shared" ca="1" si="76"/>
        <v>48182374832.934753</v>
      </c>
      <c r="Q309" s="26">
        <f t="shared" ca="1" si="77"/>
        <v>25807177506.211544</v>
      </c>
      <c r="R309">
        <f t="shared" ca="1" si="78"/>
        <v>-5.3191396058260842E-4</v>
      </c>
    </row>
    <row r="310" spans="1:18">
      <c r="A310" s="113">
        <v>43478</v>
      </c>
      <c r="B310" s="113">
        <v>0.26745789800042985</v>
      </c>
      <c r="C310" s="113">
        <v>1</v>
      </c>
      <c r="D310" s="115">
        <f t="shared" si="64"/>
        <v>4.3478000000000003</v>
      </c>
      <c r="E310" s="115">
        <f t="shared" si="65"/>
        <v>0.26745789800042985</v>
      </c>
      <c r="F310" s="26">
        <f t="shared" si="66"/>
        <v>4.3478000000000003</v>
      </c>
      <c r="G310" s="26">
        <f t="shared" si="67"/>
        <v>0.26745789800042985</v>
      </c>
      <c r="H310" s="26">
        <f t="shared" si="68"/>
        <v>18.903364840000002</v>
      </c>
      <c r="I310" s="26">
        <f t="shared" si="69"/>
        <v>82.188049651352017</v>
      </c>
      <c r="J310" s="26">
        <f t="shared" si="70"/>
        <v>357.33720227414835</v>
      </c>
      <c r="K310" s="26">
        <f t="shared" si="71"/>
        <v>1.162853448926269</v>
      </c>
      <c r="L310" s="26">
        <f t="shared" si="72"/>
        <v>5.0558542252416325</v>
      </c>
      <c r="M310" s="26">
        <f t="shared" ca="1" si="73"/>
        <v>0.27042349294555768</v>
      </c>
      <c r="N310" s="26">
        <f t="shared" ca="1" si="74"/>
        <v>8.7947533785677087E-6</v>
      </c>
      <c r="O310" s="25">
        <f t="shared" ca="1" si="75"/>
        <v>117814308130.81808</v>
      </c>
      <c r="P310" s="26">
        <f t="shared" ca="1" si="76"/>
        <v>49770602568.829453</v>
      </c>
      <c r="Q310" s="26">
        <f t="shared" ca="1" si="77"/>
        <v>26152079642.516453</v>
      </c>
      <c r="R310">
        <f t="shared" ca="1" si="78"/>
        <v>-2.9655949451278252E-3</v>
      </c>
    </row>
    <row r="311" spans="1:18">
      <c r="A311" s="113">
        <v>44088.5</v>
      </c>
      <c r="B311" s="113">
        <v>0.27783710350195179</v>
      </c>
      <c r="C311" s="113">
        <v>1</v>
      </c>
      <c r="D311" s="115">
        <f t="shared" si="64"/>
        <v>4.4088500000000002</v>
      </c>
      <c r="E311" s="115">
        <f t="shared" si="65"/>
        <v>0.27783710350195179</v>
      </c>
      <c r="F311" s="26">
        <f t="shared" si="66"/>
        <v>4.4088500000000002</v>
      </c>
      <c r="G311" s="26">
        <f t="shared" si="67"/>
        <v>0.27783710350195179</v>
      </c>
      <c r="H311" s="26">
        <f t="shared" si="68"/>
        <v>19.437958322500002</v>
      </c>
      <c r="I311" s="26">
        <f t="shared" si="69"/>
        <v>85.699042550154132</v>
      </c>
      <c r="J311" s="26">
        <f t="shared" si="70"/>
        <v>377.83422374724705</v>
      </c>
      <c r="K311" s="26">
        <f t="shared" si="71"/>
        <v>1.2249421137745802</v>
      </c>
      <c r="L311" s="26">
        <f t="shared" si="72"/>
        <v>5.4005860383150583</v>
      </c>
      <c r="M311" s="26">
        <f t="shared" ca="1" si="73"/>
        <v>0.27890725729817101</v>
      </c>
      <c r="N311" s="26">
        <f t="shared" ca="1" si="74"/>
        <v>1.1452291475624075E-6</v>
      </c>
      <c r="O311" s="25">
        <f t="shared" ca="1" si="75"/>
        <v>149009098707.27979</v>
      </c>
      <c r="P311" s="26">
        <f t="shared" ca="1" si="76"/>
        <v>98608555779.456314</v>
      </c>
      <c r="Q311" s="26">
        <f t="shared" ca="1" si="77"/>
        <v>35624708075.856018</v>
      </c>
      <c r="R311">
        <f t="shared" ca="1" si="78"/>
        <v>-1.0701537962192198E-3</v>
      </c>
    </row>
    <row r="312" spans="1:18">
      <c r="A312" s="113">
        <v>44229.5</v>
      </c>
      <c r="B312" s="113">
        <v>0.27929323450371157</v>
      </c>
      <c r="C312" s="113">
        <v>1</v>
      </c>
      <c r="D312" s="115">
        <f t="shared" si="64"/>
        <v>4.4229500000000002</v>
      </c>
      <c r="E312" s="115">
        <f t="shared" si="65"/>
        <v>0.27929323450371157</v>
      </c>
      <c r="F312" s="26">
        <f t="shared" si="66"/>
        <v>4.4229500000000002</v>
      </c>
      <c r="G312" s="26">
        <f t="shared" si="67"/>
        <v>0.27929323450371157</v>
      </c>
      <c r="H312" s="26">
        <f t="shared" si="68"/>
        <v>19.562486702500003</v>
      </c>
      <c r="I312" s="26">
        <f t="shared" si="69"/>
        <v>86.523900560822398</v>
      </c>
      <c r="J312" s="26">
        <f t="shared" si="70"/>
        <v>382.69088598548944</v>
      </c>
      <c r="K312" s="26">
        <f t="shared" si="71"/>
        <v>1.2353000115481911</v>
      </c>
      <c r="L312" s="26">
        <f t="shared" si="72"/>
        <v>5.4636701860770724</v>
      </c>
      <c r="M312" s="26">
        <f t="shared" ca="1" si="73"/>
        <v>0.28088505432279476</v>
      </c>
      <c r="N312" s="26">
        <f t="shared" ca="1" si="74"/>
        <v>2.5338903364260221E-6</v>
      </c>
      <c r="O312" s="25">
        <f t="shared" ca="1" si="75"/>
        <v>156685216690.18094</v>
      </c>
      <c r="P312" s="26">
        <f t="shared" ca="1" si="76"/>
        <v>112515145573.22813</v>
      </c>
      <c r="Q312" s="26">
        <f t="shared" ca="1" si="77"/>
        <v>38059463791.942757</v>
      </c>
      <c r="R312">
        <f t="shared" ca="1" si="78"/>
        <v>-1.5918198190831845E-3</v>
      </c>
    </row>
    <row r="313" spans="1:18">
      <c r="A313" s="113">
        <v>44238</v>
      </c>
      <c r="B313" s="113">
        <v>0.28051505799521692</v>
      </c>
      <c r="C313" s="113">
        <v>1</v>
      </c>
      <c r="D313" s="115">
        <f t="shared" si="64"/>
        <v>4.4238</v>
      </c>
      <c r="E313" s="115">
        <f t="shared" si="65"/>
        <v>0.28051505799521692</v>
      </c>
      <c r="F313" s="26">
        <f t="shared" si="66"/>
        <v>4.4238</v>
      </c>
      <c r="G313" s="26">
        <f t="shared" si="67"/>
        <v>0.28051505799521692</v>
      </c>
      <c r="H313" s="26">
        <f t="shared" si="68"/>
        <v>19.57000644</v>
      </c>
      <c r="I313" s="26">
        <f t="shared" si="69"/>
        <v>86.573794489272004</v>
      </c>
      <c r="J313" s="26">
        <f t="shared" si="70"/>
        <v>382.98515206164149</v>
      </c>
      <c r="K313" s="26">
        <f t="shared" si="71"/>
        <v>1.2409425135592407</v>
      </c>
      <c r="L313" s="26">
        <f t="shared" si="72"/>
        <v>5.4896814914833687</v>
      </c>
      <c r="M313" s="26">
        <f t="shared" ca="1" si="73"/>
        <v>0.28100450390640869</v>
      </c>
      <c r="N313" s="26">
        <f t="shared" ca="1" si="74"/>
        <v>2.3955729998233805E-7</v>
      </c>
      <c r="O313" s="25">
        <f t="shared" ca="1" si="75"/>
        <v>157153536569.8696</v>
      </c>
      <c r="P313" s="26">
        <f t="shared" ca="1" si="76"/>
        <v>113386124419.38992</v>
      </c>
      <c r="Q313" s="26">
        <f t="shared" ca="1" si="77"/>
        <v>38209283740.313118</v>
      </c>
      <c r="R313">
        <f t="shared" ca="1" si="78"/>
        <v>-4.8944591119176595E-4</v>
      </c>
    </row>
    <row r="314" spans="1:18">
      <c r="A314" s="113">
        <v>44361.5</v>
      </c>
      <c r="B314" s="113">
        <v>0.28039684650138952</v>
      </c>
      <c r="C314" s="113">
        <v>1</v>
      </c>
      <c r="D314" s="115">
        <f t="shared" si="64"/>
        <v>4.4361499999999996</v>
      </c>
      <c r="E314" s="115">
        <f t="shared" si="65"/>
        <v>0.28039684650138952</v>
      </c>
      <c r="F314" s="26">
        <f t="shared" si="66"/>
        <v>4.4361499999999996</v>
      </c>
      <c r="G314" s="26">
        <f t="shared" si="67"/>
        <v>0.28039684650138952</v>
      </c>
      <c r="H314" s="26">
        <f t="shared" si="68"/>
        <v>19.679426822499995</v>
      </c>
      <c r="I314" s="26">
        <f t="shared" si="69"/>
        <v>87.300889298633336</v>
      </c>
      <c r="J314" s="26">
        <f t="shared" si="70"/>
        <v>387.27984006213222</v>
      </c>
      <c r="K314" s="26">
        <f t="shared" si="71"/>
        <v>1.243882470607139</v>
      </c>
      <c r="L314" s="26">
        <f t="shared" si="72"/>
        <v>5.5180492219838593</v>
      </c>
      <c r="M314" s="26">
        <f t="shared" ca="1" si="73"/>
        <v>0.28274286718083902</v>
      </c>
      <c r="N314" s="26">
        <f t="shared" ca="1" si="74"/>
        <v>5.5038130284046979E-6</v>
      </c>
      <c r="O314" s="25">
        <f t="shared" ca="1" si="75"/>
        <v>164029110936.56448</v>
      </c>
      <c r="P314" s="26">
        <f t="shared" ca="1" si="76"/>
        <v>126464921386.78706</v>
      </c>
      <c r="Q314" s="26">
        <f t="shared" ca="1" si="77"/>
        <v>40425510110.549294</v>
      </c>
      <c r="R314">
        <f t="shared" ca="1" si="78"/>
        <v>-2.3460206794495009E-3</v>
      </c>
    </row>
    <row r="315" spans="1:18">
      <c r="A315" s="113">
        <v>44367</v>
      </c>
      <c r="B315" s="113">
        <v>0.28303449699888006</v>
      </c>
      <c r="C315" s="113">
        <v>1</v>
      </c>
      <c r="D315" s="115">
        <f t="shared" si="64"/>
        <v>4.4367000000000001</v>
      </c>
      <c r="E315" s="115">
        <f t="shared" si="65"/>
        <v>0.28303449699888006</v>
      </c>
      <c r="F315" s="26">
        <f t="shared" si="66"/>
        <v>4.4367000000000001</v>
      </c>
      <c r="G315" s="26">
        <f t="shared" si="67"/>
        <v>0.28303449699888006</v>
      </c>
      <c r="H315" s="26">
        <f t="shared" si="68"/>
        <v>19.684306890000002</v>
      </c>
      <c r="I315" s="26">
        <f t="shared" si="69"/>
        <v>87.33336437886301</v>
      </c>
      <c r="J315" s="26">
        <f t="shared" si="70"/>
        <v>387.4719377397015</v>
      </c>
      <c r="K315" s="26">
        <f t="shared" si="71"/>
        <v>1.2557391528349311</v>
      </c>
      <c r="L315" s="26">
        <f t="shared" si="72"/>
        <v>5.5713378993827387</v>
      </c>
      <c r="M315" s="26">
        <f t="shared" ca="1" si="73"/>
        <v>0.28282040738418035</v>
      </c>
      <c r="N315" s="26">
        <f t="shared" ca="1" si="74"/>
        <v>4.5834363122269615E-8</v>
      </c>
      <c r="O315" s="25">
        <f t="shared" ca="1" si="75"/>
        <v>164338399854.241</v>
      </c>
      <c r="P315" s="26">
        <f t="shared" ca="1" si="76"/>
        <v>127065946971.40039</v>
      </c>
      <c r="Q315" s="26">
        <f t="shared" ca="1" si="77"/>
        <v>40525932951.801498</v>
      </c>
      <c r="R315">
        <f t="shared" ca="1" si="78"/>
        <v>2.1408961469970844E-4</v>
      </c>
    </row>
    <row r="316" spans="1:18">
      <c r="A316" s="113">
        <v>44381.5</v>
      </c>
      <c r="B316" s="113">
        <v>0.281824666497414</v>
      </c>
      <c r="C316" s="113">
        <v>1</v>
      </c>
      <c r="D316" s="115">
        <f t="shared" si="64"/>
        <v>4.4381500000000003</v>
      </c>
      <c r="E316" s="115">
        <f t="shared" si="65"/>
        <v>0.281824666497414</v>
      </c>
      <c r="F316" s="26">
        <f t="shared" si="66"/>
        <v>4.4381500000000003</v>
      </c>
      <c r="G316" s="26">
        <f t="shared" si="67"/>
        <v>0.281824666497414</v>
      </c>
      <c r="H316" s="26">
        <f t="shared" si="68"/>
        <v>19.697175422500003</v>
      </c>
      <c r="I316" s="26">
        <f t="shared" si="69"/>
        <v>87.419019101368391</v>
      </c>
      <c r="J316" s="26">
        <f t="shared" si="70"/>
        <v>387.97871962473818</v>
      </c>
      <c r="K316" s="26">
        <f t="shared" si="71"/>
        <v>1.2507801436154979</v>
      </c>
      <c r="L316" s="26">
        <f t="shared" si="72"/>
        <v>5.5511498943871223</v>
      </c>
      <c r="M316" s="26">
        <f t="shared" ca="1" si="73"/>
        <v>0.28302488191951358</v>
      </c>
      <c r="N316" s="26">
        <f t="shared" ca="1" si="74"/>
        <v>1.4405170594456778E-6</v>
      </c>
      <c r="O316" s="25">
        <f t="shared" ca="1" si="75"/>
        <v>165155057245.20853</v>
      </c>
      <c r="P316" s="26">
        <f t="shared" ca="1" si="76"/>
        <v>128658108503.96678</v>
      </c>
      <c r="Q316" s="26">
        <f t="shared" ca="1" si="77"/>
        <v>40791392533.223129</v>
      </c>
      <c r="R316">
        <f t="shared" ca="1" si="78"/>
        <v>-1.200215422099582E-3</v>
      </c>
    </row>
    <row r="317" spans="1:18">
      <c r="A317" s="113">
        <v>44485</v>
      </c>
      <c r="B317" s="113">
        <v>0.28447863499604864</v>
      </c>
      <c r="C317" s="113">
        <v>1</v>
      </c>
      <c r="D317" s="115">
        <f t="shared" si="64"/>
        <v>4.4485000000000001</v>
      </c>
      <c r="E317" s="115">
        <f t="shared" si="65"/>
        <v>0.28447863499604864</v>
      </c>
      <c r="F317" s="26">
        <f t="shared" si="66"/>
        <v>4.4485000000000001</v>
      </c>
      <c r="G317" s="26">
        <f t="shared" si="67"/>
        <v>0.28447863499604864</v>
      </c>
      <c r="H317" s="26">
        <f t="shared" si="68"/>
        <v>19.789152250000001</v>
      </c>
      <c r="I317" s="26">
        <f t="shared" si="69"/>
        <v>88.032043784125008</v>
      </c>
      <c r="J317" s="26">
        <f t="shared" si="70"/>
        <v>391.61054677368008</v>
      </c>
      <c r="K317" s="26">
        <f t="shared" si="71"/>
        <v>1.2655032077799224</v>
      </c>
      <c r="L317" s="26">
        <f t="shared" si="72"/>
        <v>5.6295910198089851</v>
      </c>
      <c r="M317" s="26">
        <f t="shared" ca="1" si="73"/>
        <v>0.28448652802328667</v>
      </c>
      <c r="N317" s="26">
        <f t="shared" ca="1" si="74"/>
        <v>6.2299878980223606E-11</v>
      </c>
      <c r="O317" s="25">
        <f t="shared" ca="1" si="75"/>
        <v>171037215107.91846</v>
      </c>
      <c r="P317" s="26">
        <f t="shared" ca="1" si="76"/>
        <v>140346382928.32471</v>
      </c>
      <c r="Q317" s="26">
        <f t="shared" ca="1" si="77"/>
        <v>42716190677.387184</v>
      </c>
      <c r="R317">
        <f t="shared" ca="1" si="78"/>
        <v>-7.8930272380262068E-6</v>
      </c>
    </row>
    <row r="318" spans="1:18">
      <c r="A318" s="113">
        <v>44499</v>
      </c>
      <c r="B318" s="113">
        <v>0.28333810900221579</v>
      </c>
      <c r="C318" s="113">
        <v>1</v>
      </c>
      <c r="D318" s="115">
        <f t="shared" si="64"/>
        <v>4.4499000000000004</v>
      </c>
      <c r="E318" s="115">
        <f t="shared" si="65"/>
        <v>0.28333810900221579</v>
      </c>
      <c r="F318" s="26">
        <f t="shared" si="66"/>
        <v>4.4499000000000004</v>
      </c>
      <c r="G318" s="26">
        <f t="shared" si="67"/>
        <v>0.28333810900221579</v>
      </c>
      <c r="H318" s="26">
        <f t="shared" si="68"/>
        <v>19.801610010000005</v>
      </c>
      <c r="I318" s="26">
        <f t="shared" si="69"/>
        <v>88.115184383499027</v>
      </c>
      <c r="J318" s="26">
        <f t="shared" si="70"/>
        <v>392.10375898813237</v>
      </c>
      <c r="K318" s="26">
        <f t="shared" si="71"/>
        <v>1.2608262512489601</v>
      </c>
      <c r="L318" s="26">
        <f t="shared" si="72"/>
        <v>5.6105507354327484</v>
      </c>
      <c r="M318" s="26">
        <f t="shared" ca="1" si="73"/>
        <v>0.28468452428651397</v>
      </c>
      <c r="N318" s="26">
        <f t="shared" ca="1" si="74"/>
        <v>1.8128341177917645E-6</v>
      </c>
      <c r="O318" s="25">
        <f t="shared" ca="1" si="75"/>
        <v>171839978891.77896</v>
      </c>
      <c r="P318" s="26">
        <f t="shared" ca="1" si="76"/>
        <v>141971243689.27322</v>
      </c>
      <c r="Q318" s="26">
        <f t="shared" ca="1" si="77"/>
        <v>42980604816.559219</v>
      </c>
      <c r="R318">
        <f t="shared" ca="1" si="78"/>
        <v>-1.3464152842981858E-3</v>
      </c>
    </row>
    <row r="319" spans="1:18">
      <c r="A319" s="113">
        <v>44499</v>
      </c>
      <c r="B319" s="113">
        <v>0.28340810900408542</v>
      </c>
      <c r="C319" s="113">
        <v>1</v>
      </c>
      <c r="D319" s="115">
        <f t="shared" si="64"/>
        <v>4.4499000000000004</v>
      </c>
      <c r="E319" s="115">
        <f t="shared" si="65"/>
        <v>0.28340810900408542</v>
      </c>
      <c r="F319" s="26">
        <f t="shared" si="66"/>
        <v>4.4499000000000004</v>
      </c>
      <c r="G319" s="26">
        <f t="shared" si="67"/>
        <v>0.28340810900408542</v>
      </c>
      <c r="H319" s="26">
        <f t="shared" si="68"/>
        <v>19.801610010000005</v>
      </c>
      <c r="I319" s="26">
        <f t="shared" si="69"/>
        <v>88.115184383499027</v>
      </c>
      <c r="J319" s="26">
        <f t="shared" si="70"/>
        <v>392.10375898813237</v>
      </c>
      <c r="K319" s="26">
        <f t="shared" si="71"/>
        <v>1.2611377442572798</v>
      </c>
      <c r="L319" s="26">
        <f t="shared" si="72"/>
        <v>5.6119368481704699</v>
      </c>
      <c r="M319" s="26">
        <f t="shared" ca="1" si="73"/>
        <v>0.28468452428651397</v>
      </c>
      <c r="N319" s="26">
        <f t="shared" ca="1" si="74"/>
        <v>1.6292359732171697E-6</v>
      </c>
      <c r="O319" s="25">
        <f t="shared" ca="1" si="75"/>
        <v>171839978891.77896</v>
      </c>
      <c r="P319" s="26">
        <f t="shared" ca="1" si="76"/>
        <v>141971243689.27322</v>
      </c>
      <c r="Q319" s="26">
        <f t="shared" ca="1" si="77"/>
        <v>42980604816.559219</v>
      </c>
      <c r="R319">
        <f t="shared" ca="1" si="78"/>
        <v>-1.2764152824285557E-3</v>
      </c>
    </row>
    <row r="320" spans="1:18">
      <c r="A320" s="113">
        <v>44504.5</v>
      </c>
      <c r="B320" s="113">
        <v>0.28337575949262828</v>
      </c>
      <c r="C320" s="113">
        <v>1</v>
      </c>
      <c r="D320" s="115">
        <f t="shared" si="64"/>
        <v>4.45045</v>
      </c>
      <c r="E320" s="115">
        <f t="shared" si="65"/>
        <v>0.28337575949262828</v>
      </c>
      <c r="F320" s="26">
        <f t="shared" si="66"/>
        <v>4.45045</v>
      </c>
      <c r="G320" s="26">
        <f t="shared" si="67"/>
        <v>0.28337575949262828</v>
      </c>
      <c r="H320" s="26">
        <f t="shared" si="68"/>
        <v>19.806505202499999</v>
      </c>
      <c r="I320" s="26">
        <f t="shared" si="69"/>
        <v>88.147861078466121</v>
      </c>
      <c r="J320" s="26">
        <f t="shared" si="70"/>
        <v>392.29764833665956</v>
      </c>
      <c r="K320" s="26">
        <f t="shared" si="71"/>
        <v>1.2611496488339675</v>
      </c>
      <c r="L320" s="26">
        <f t="shared" si="72"/>
        <v>5.6126834546531308</v>
      </c>
      <c r="M320" s="26">
        <f t="shared" ca="1" si="73"/>
        <v>0.28476232715836719</v>
      </c>
      <c r="N320" s="26">
        <f t="shared" ca="1" si="74"/>
        <v>1.92256989167266E-6</v>
      </c>
      <c r="O320" s="25">
        <f t="shared" ca="1" si="75"/>
        <v>172155812842.83411</v>
      </c>
      <c r="P320" s="26">
        <f t="shared" ca="1" si="76"/>
        <v>142612455829.66202</v>
      </c>
      <c r="Q320" s="26">
        <f t="shared" ca="1" si="77"/>
        <v>43084747316.468941</v>
      </c>
      <c r="R320">
        <f t="shared" ca="1" si="78"/>
        <v>-1.3865676657389137E-3</v>
      </c>
    </row>
    <row r="321" spans="1:18">
      <c r="A321" s="113">
        <v>44505</v>
      </c>
      <c r="B321" s="113">
        <v>0.28460645499581005</v>
      </c>
      <c r="C321" s="113">
        <v>1</v>
      </c>
      <c r="D321" s="115">
        <f t="shared" si="64"/>
        <v>4.4504999999999999</v>
      </c>
      <c r="E321" s="115">
        <f t="shared" si="65"/>
        <v>0.28460645499581005</v>
      </c>
      <c r="F321" s="26">
        <f t="shared" si="66"/>
        <v>4.4504999999999999</v>
      </c>
      <c r="G321" s="26">
        <f t="shared" si="67"/>
        <v>0.28460645499581005</v>
      </c>
      <c r="H321" s="26">
        <f t="shared" si="68"/>
        <v>19.80695025</v>
      </c>
      <c r="I321" s="26">
        <f t="shared" si="69"/>
        <v>88.150832087624991</v>
      </c>
      <c r="J321" s="26">
        <f t="shared" si="70"/>
        <v>392.31527820597501</v>
      </c>
      <c r="K321" s="26">
        <f t="shared" si="71"/>
        <v>1.2666410279588527</v>
      </c>
      <c r="L321" s="26">
        <f t="shared" si="72"/>
        <v>5.637185894930874</v>
      </c>
      <c r="M321" s="26">
        <f t="shared" ca="1" si="73"/>
        <v>0.28476940066771289</v>
      </c>
      <c r="N321" s="26">
        <f t="shared" ca="1" si="74"/>
        <v>2.6551291991866873E-8</v>
      </c>
      <c r="O321" s="25">
        <f t="shared" ca="1" si="75"/>
        <v>172184537951.44223</v>
      </c>
      <c r="P321" s="26">
        <f t="shared" ca="1" si="76"/>
        <v>142670828305.77249</v>
      </c>
      <c r="Q321" s="26">
        <f t="shared" ca="1" si="77"/>
        <v>43094222248.703453</v>
      </c>
      <c r="R321">
        <f t="shared" ca="1" si="78"/>
        <v>-1.629456719028366E-4</v>
      </c>
    </row>
    <row r="322" spans="1:18">
      <c r="A322" s="113">
        <v>44505</v>
      </c>
      <c r="B322" s="113">
        <v>0.28480645499803359</v>
      </c>
      <c r="C322" s="113">
        <v>1</v>
      </c>
      <c r="D322" s="115">
        <f t="shared" si="64"/>
        <v>4.4504999999999999</v>
      </c>
      <c r="E322" s="115">
        <f t="shared" si="65"/>
        <v>0.28480645499803359</v>
      </c>
      <c r="F322" s="26">
        <f t="shared" si="66"/>
        <v>4.4504999999999999</v>
      </c>
      <c r="G322" s="26">
        <f t="shared" si="67"/>
        <v>0.28480645499803359</v>
      </c>
      <c r="H322" s="26">
        <f t="shared" si="68"/>
        <v>19.80695025</v>
      </c>
      <c r="I322" s="26">
        <f t="shared" si="69"/>
        <v>88.150832087624991</v>
      </c>
      <c r="J322" s="26">
        <f t="shared" si="70"/>
        <v>392.31527820597501</v>
      </c>
      <c r="K322" s="26">
        <f t="shared" si="71"/>
        <v>1.2675311279687485</v>
      </c>
      <c r="L322" s="26">
        <f t="shared" si="72"/>
        <v>5.6411472850249149</v>
      </c>
      <c r="M322" s="26">
        <f t="shared" ca="1" si="73"/>
        <v>0.28476940066771289</v>
      </c>
      <c r="N322" s="26">
        <f t="shared" ca="1" si="74"/>
        <v>1.3730233955152545E-9</v>
      </c>
      <c r="O322" s="25">
        <f t="shared" ca="1" si="75"/>
        <v>172184537951.44223</v>
      </c>
      <c r="P322" s="26">
        <f t="shared" ca="1" si="76"/>
        <v>142670828305.77249</v>
      </c>
      <c r="Q322" s="26">
        <f t="shared" ca="1" si="77"/>
        <v>43094222248.703453</v>
      </c>
      <c r="R322">
        <f t="shared" ca="1" si="78"/>
        <v>3.7054330320696049E-5</v>
      </c>
    </row>
    <row r="323" spans="1:18">
      <c r="A323" s="113">
        <v>45341</v>
      </c>
      <c r="B323" s="113">
        <v>0.29552933100057999</v>
      </c>
      <c r="C323" s="113">
        <v>1</v>
      </c>
      <c r="D323" s="115">
        <f t="shared" si="64"/>
        <v>4.5340999999999996</v>
      </c>
      <c r="E323" s="115">
        <f t="shared" si="65"/>
        <v>0.29552933100057999</v>
      </c>
      <c r="F323" s="26">
        <f t="shared" si="66"/>
        <v>4.5340999999999996</v>
      </c>
      <c r="G323" s="26">
        <f t="shared" si="67"/>
        <v>0.29552933100057999</v>
      </c>
      <c r="H323" s="26">
        <f t="shared" si="68"/>
        <v>20.558062809999996</v>
      </c>
      <c r="I323" s="26">
        <f t="shared" si="69"/>
        <v>93.212312586820971</v>
      </c>
      <c r="J323" s="26">
        <f t="shared" si="70"/>
        <v>422.63394649990494</v>
      </c>
      <c r="K323" s="26">
        <f t="shared" si="71"/>
        <v>1.3399595396897297</v>
      </c>
      <c r="L323" s="26">
        <f t="shared" si="72"/>
        <v>6.0755105489072028</v>
      </c>
      <c r="M323" s="26">
        <f t="shared" ca="1" si="73"/>
        <v>0.29671775475178519</v>
      </c>
      <c r="N323" s="26">
        <f t="shared" ca="1" si="74"/>
        <v>1.4123510124286467E-6</v>
      </c>
      <c r="O323" s="25">
        <f t="shared" ca="1" si="75"/>
        <v>223180007947.58536</v>
      </c>
      <c r="P323" s="26">
        <f t="shared" ca="1" si="76"/>
        <v>259741964914.87436</v>
      </c>
      <c r="Q323" s="26">
        <f t="shared" ca="1" si="77"/>
        <v>60720315681.616478</v>
      </c>
      <c r="R323">
        <f t="shared" ca="1" si="78"/>
        <v>-1.1884237512052032E-3</v>
      </c>
    </row>
    <row r="324" spans="1:18">
      <c r="A324" s="113">
        <v>45352</v>
      </c>
      <c r="B324" s="113">
        <v>0.29610463199787773</v>
      </c>
      <c r="C324" s="113">
        <v>1</v>
      </c>
      <c r="D324" s="115">
        <f t="shared" si="64"/>
        <v>4.5351999999999997</v>
      </c>
      <c r="E324" s="115">
        <f t="shared" si="65"/>
        <v>0.29610463199787773</v>
      </c>
      <c r="F324" s="26">
        <f t="shared" si="66"/>
        <v>4.5351999999999997</v>
      </c>
      <c r="G324" s="26">
        <f t="shared" si="67"/>
        <v>0.29610463199787773</v>
      </c>
      <c r="H324" s="26">
        <f t="shared" si="68"/>
        <v>20.568039039999999</v>
      </c>
      <c r="I324" s="26">
        <f t="shared" si="69"/>
        <v>93.280170654207993</v>
      </c>
      <c r="J324" s="26">
        <f t="shared" si="70"/>
        <v>423.04422995096405</v>
      </c>
      <c r="K324" s="26">
        <f t="shared" si="71"/>
        <v>1.3428937270367749</v>
      </c>
      <c r="L324" s="26">
        <f t="shared" si="72"/>
        <v>6.0902916308571813</v>
      </c>
      <c r="M324" s="26">
        <f t="shared" ca="1" si="73"/>
        <v>0.29687658797513627</v>
      </c>
      <c r="N324" s="26">
        <f t="shared" ca="1" si="74"/>
        <v>5.9591603082519168E-7</v>
      </c>
      <c r="O324" s="25">
        <f t="shared" ca="1" si="75"/>
        <v>223889900393.81491</v>
      </c>
      <c r="P324" s="26">
        <f t="shared" ca="1" si="76"/>
        <v>261551509272.63239</v>
      </c>
      <c r="Q324" s="26">
        <f t="shared" ca="1" si="77"/>
        <v>60976703305.186607</v>
      </c>
      <c r="R324">
        <f t="shared" ca="1" si="78"/>
        <v>-7.719559772585427E-4</v>
      </c>
    </row>
    <row r="325" spans="1:18">
      <c r="A325" s="113">
        <v>45430.5</v>
      </c>
      <c r="B325" s="113">
        <v>0.29752382550213952</v>
      </c>
      <c r="C325" s="113">
        <v>1</v>
      </c>
      <c r="D325" s="115">
        <f t="shared" si="64"/>
        <v>4.54305</v>
      </c>
      <c r="E325" s="115">
        <f t="shared" si="65"/>
        <v>0.29752382550213952</v>
      </c>
      <c r="F325" s="26">
        <f t="shared" si="66"/>
        <v>4.54305</v>
      </c>
      <c r="G325" s="26">
        <f t="shared" si="67"/>
        <v>0.29752382550213952</v>
      </c>
      <c r="H325" s="26">
        <f t="shared" si="68"/>
        <v>20.6393033025</v>
      </c>
      <c r="I325" s="26">
        <f t="shared" si="69"/>
        <v>93.765386868422624</v>
      </c>
      <c r="J325" s="26">
        <f t="shared" si="70"/>
        <v>425.98084081258742</v>
      </c>
      <c r="K325" s="26">
        <f t="shared" si="71"/>
        <v>1.3516656154474949</v>
      </c>
      <c r="L325" s="26">
        <f t="shared" si="72"/>
        <v>6.1406844742587419</v>
      </c>
      <c r="M325" s="26">
        <f t="shared" ca="1" si="73"/>
        <v>0.29801129974230545</v>
      </c>
      <c r="N325" s="26">
        <f t="shared" ca="1" si="74"/>
        <v>2.3763113482535123E-7</v>
      </c>
      <c r="O325" s="25">
        <f t="shared" ca="1" si="75"/>
        <v>228984766451.95575</v>
      </c>
      <c r="P325" s="26">
        <f t="shared" ca="1" si="76"/>
        <v>274676106284.97824</v>
      </c>
      <c r="Q325" s="26">
        <f t="shared" ca="1" si="77"/>
        <v>62825406743.643265</v>
      </c>
      <c r="R325">
        <f t="shared" ca="1" si="78"/>
        <v>-4.8747424016593044E-4</v>
      </c>
    </row>
    <row r="326" spans="1:18">
      <c r="A326" s="113">
        <v>45538</v>
      </c>
      <c r="B326" s="113">
        <v>0.2958233579993248</v>
      </c>
      <c r="C326" s="113">
        <v>1</v>
      </c>
      <c r="D326" s="115">
        <f t="shared" si="64"/>
        <v>4.5537999999999998</v>
      </c>
      <c r="E326" s="115">
        <f t="shared" si="65"/>
        <v>0.2958233579993248</v>
      </c>
      <c r="F326" s="26">
        <f t="shared" si="66"/>
        <v>4.5537999999999998</v>
      </c>
      <c r="G326" s="26">
        <f t="shared" si="67"/>
        <v>0.2958233579993248</v>
      </c>
      <c r="H326" s="26">
        <f t="shared" si="68"/>
        <v>20.73709444</v>
      </c>
      <c r="I326" s="26">
        <f t="shared" si="69"/>
        <v>94.432580660871992</v>
      </c>
      <c r="J326" s="26">
        <f t="shared" si="70"/>
        <v>430.02708581347883</v>
      </c>
      <c r="K326" s="26">
        <f t="shared" si="71"/>
        <v>1.3471204076573253</v>
      </c>
      <c r="L326" s="26">
        <f t="shared" si="72"/>
        <v>6.1345169123899277</v>
      </c>
      <c r="M326" s="26">
        <f t="shared" ca="1" si="73"/>
        <v>0.29956867682592658</v>
      </c>
      <c r="N326" s="26">
        <f t="shared" ca="1" si="74"/>
        <v>1.4027413112897768E-5</v>
      </c>
      <c r="O326" s="25">
        <f t="shared" ca="1" si="75"/>
        <v>236043507544.47794</v>
      </c>
      <c r="P326" s="26">
        <f t="shared" ca="1" si="76"/>
        <v>293254822164.46863</v>
      </c>
      <c r="Q326" s="26">
        <f t="shared" ca="1" si="77"/>
        <v>65411578586.808563</v>
      </c>
      <c r="R326">
        <f t="shared" ca="1" si="78"/>
        <v>-3.7453188266017845E-3</v>
      </c>
    </row>
    <row r="327" spans="1:18">
      <c r="A327" s="116">
        <v>45565.5</v>
      </c>
      <c r="B327" s="116">
        <v>0.29981161050091032</v>
      </c>
      <c r="C327" s="116">
        <v>1</v>
      </c>
      <c r="D327" s="115">
        <f t="shared" si="64"/>
        <v>4.5565499999999997</v>
      </c>
      <c r="E327" s="115">
        <f t="shared" si="65"/>
        <v>0.29981161050091032</v>
      </c>
      <c r="F327" s="26">
        <f t="shared" si="66"/>
        <v>4.5565499999999997</v>
      </c>
      <c r="G327" s="26">
        <f t="shared" si="67"/>
        <v>0.29981161050091032</v>
      </c>
      <c r="H327" s="26">
        <f t="shared" si="68"/>
        <v>20.762147902499997</v>
      </c>
      <c r="I327" s="26">
        <f t="shared" si="69"/>
        <v>94.603765025136354</v>
      </c>
      <c r="J327" s="26">
        <f t="shared" si="70"/>
        <v>431.06678552528501</v>
      </c>
      <c r="K327" s="26">
        <f t="shared" si="71"/>
        <v>1.3661065938279229</v>
      </c>
      <c r="L327" s="26">
        <f t="shared" si="72"/>
        <v>6.2247330001066219</v>
      </c>
      <c r="M327" s="26">
        <f t="shared" ca="1" si="73"/>
        <v>0.29996772034656216</v>
      </c>
      <c r="N327" s="26">
        <f t="shared" ca="1" si="74"/>
        <v>2.4370283909441845E-8</v>
      </c>
      <c r="O327" s="25">
        <f t="shared" ca="1" si="75"/>
        <v>237864337695.23538</v>
      </c>
      <c r="P327" s="26">
        <f t="shared" ca="1" si="76"/>
        <v>298120948951.48529</v>
      </c>
      <c r="Q327" s="26">
        <f t="shared" ca="1" si="77"/>
        <v>66083349508.694672</v>
      </c>
      <c r="R327">
        <f t="shared" ca="1" si="78"/>
        <v>-1.5610984565184172E-4</v>
      </c>
    </row>
    <row r="328" spans="1:18">
      <c r="A328" s="116">
        <v>45579.5</v>
      </c>
      <c r="B328" s="116">
        <v>0.30168108450016007</v>
      </c>
      <c r="C328" s="116">
        <v>1</v>
      </c>
      <c r="D328" s="115">
        <f t="shared" si="64"/>
        <v>4.5579499999999999</v>
      </c>
      <c r="E328" s="115">
        <f t="shared" si="65"/>
        <v>0.30168108450016007</v>
      </c>
      <c r="F328" s="26">
        <f t="shared" si="66"/>
        <v>4.5579499999999999</v>
      </c>
      <c r="G328" s="26">
        <f t="shared" si="67"/>
        <v>0.30168108450016007</v>
      </c>
      <c r="H328" s="26">
        <f t="shared" si="68"/>
        <v>20.774908202500001</v>
      </c>
      <c r="I328" s="26">
        <f t="shared" si="69"/>
        <v>94.690992841584873</v>
      </c>
      <c r="J328" s="26">
        <f t="shared" si="70"/>
        <v>431.59681082230179</v>
      </c>
      <c r="K328" s="26">
        <f t="shared" si="71"/>
        <v>1.3750472990975047</v>
      </c>
      <c r="L328" s="26">
        <f t="shared" si="72"/>
        <v>6.2673968369214714</v>
      </c>
      <c r="M328" s="26">
        <f t="shared" ca="1" si="73"/>
        <v>0.30017097067469112</v>
      </c>
      <c r="N328" s="26">
        <f t="shared" ca="1" si="74"/>
        <v>2.2804437658724681E-6</v>
      </c>
      <c r="O328" s="25">
        <f t="shared" ca="1" si="75"/>
        <v>238793662936.02356</v>
      </c>
      <c r="P328" s="26">
        <f t="shared" ca="1" si="76"/>
        <v>300616111327.78406</v>
      </c>
      <c r="Q328" s="26">
        <f t="shared" ca="1" si="77"/>
        <v>66426944850.171318</v>
      </c>
      <c r="R328">
        <f t="shared" ca="1" si="78"/>
        <v>1.5101138254689506E-3</v>
      </c>
    </row>
    <row r="329" spans="1:18">
      <c r="A329" s="116">
        <v>45650.5</v>
      </c>
      <c r="B329" s="116">
        <v>0.30182984549901448</v>
      </c>
      <c r="C329" s="116">
        <v>1</v>
      </c>
      <c r="D329" s="115">
        <f t="shared" si="64"/>
        <v>4.5650500000000003</v>
      </c>
      <c r="E329" s="115">
        <f t="shared" si="65"/>
        <v>0.30182984549901448</v>
      </c>
      <c r="F329" s="26">
        <f t="shared" si="66"/>
        <v>4.5650500000000003</v>
      </c>
      <c r="G329" s="26">
        <f t="shared" si="67"/>
        <v>0.30182984549901448</v>
      </c>
      <c r="H329" s="26">
        <f t="shared" si="68"/>
        <v>20.839681502500003</v>
      </c>
      <c r="I329" s="26">
        <f t="shared" si="69"/>
        <v>95.134188042987645</v>
      </c>
      <c r="J329" s="26">
        <f t="shared" si="70"/>
        <v>434.29232512564079</v>
      </c>
      <c r="K329" s="26">
        <f t="shared" si="71"/>
        <v>1.3778683361952762</v>
      </c>
      <c r="L329" s="26">
        <f t="shared" si="72"/>
        <v>6.2900378481482457</v>
      </c>
      <c r="M329" s="26">
        <f t="shared" ca="1" si="73"/>
        <v>0.30120278826498742</v>
      </c>
      <c r="N329" s="26">
        <f t="shared" ca="1" si="74"/>
        <v>3.9320077474566952E-7</v>
      </c>
      <c r="O329" s="25">
        <f t="shared" ca="1" si="75"/>
        <v>243531100323.58234</v>
      </c>
      <c r="P329" s="26">
        <f t="shared" ca="1" si="76"/>
        <v>313456542247.67139</v>
      </c>
      <c r="Q329" s="26">
        <f t="shared" ca="1" si="77"/>
        <v>68186175073.163422</v>
      </c>
      <c r="R329">
        <f t="shared" ca="1" si="78"/>
        <v>6.2705723402706193E-4</v>
      </c>
    </row>
    <row r="330" spans="1:18">
      <c r="A330" s="116">
        <v>45650.5</v>
      </c>
      <c r="B330" s="116">
        <v>0.30182984549901448</v>
      </c>
      <c r="C330" s="116">
        <v>1</v>
      </c>
      <c r="D330" s="115">
        <f t="shared" si="64"/>
        <v>4.5650500000000003</v>
      </c>
      <c r="E330" s="115">
        <f t="shared" si="65"/>
        <v>0.30182984549901448</v>
      </c>
      <c r="F330" s="26">
        <f t="shared" si="66"/>
        <v>4.5650500000000003</v>
      </c>
      <c r="G330" s="26">
        <f t="shared" si="67"/>
        <v>0.30182984549901448</v>
      </c>
      <c r="H330" s="26">
        <f t="shared" si="68"/>
        <v>20.839681502500003</v>
      </c>
      <c r="I330" s="26">
        <f t="shared" si="69"/>
        <v>95.134188042987645</v>
      </c>
      <c r="J330" s="26">
        <f t="shared" si="70"/>
        <v>434.29232512564079</v>
      </c>
      <c r="K330" s="26">
        <f t="shared" si="71"/>
        <v>1.3778683361952762</v>
      </c>
      <c r="L330" s="26">
        <f t="shared" si="72"/>
        <v>6.2900378481482457</v>
      </c>
      <c r="M330" s="26">
        <f t="shared" ca="1" si="73"/>
        <v>0.30120278826498742</v>
      </c>
      <c r="N330" s="26">
        <f t="shared" ca="1" si="74"/>
        <v>3.9320077474566952E-7</v>
      </c>
      <c r="O330" s="25">
        <f t="shared" ca="1" si="75"/>
        <v>243531100323.58234</v>
      </c>
      <c r="P330" s="26">
        <f t="shared" ca="1" si="76"/>
        <v>313456542247.67139</v>
      </c>
      <c r="Q330" s="26">
        <f t="shared" ca="1" si="77"/>
        <v>68186175073.163422</v>
      </c>
      <c r="R330">
        <f t="shared" ca="1" si="78"/>
        <v>6.2705723402706193E-4</v>
      </c>
    </row>
    <row r="331" spans="1:18">
      <c r="A331" s="116">
        <v>46210</v>
      </c>
      <c r="B331" s="116">
        <v>0.30867810999916401</v>
      </c>
      <c r="C331" s="116">
        <v>1</v>
      </c>
      <c r="D331" s="115">
        <f t="shared" si="64"/>
        <v>4.6210000000000004</v>
      </c>
      <c r="E331" s="115">
        <f t="shared" si="65"/>
        <v>0.30867810999916401</v>
      </c>
      <c r="F331" s="26">
        <f t="shared" si="66"/>
        <v>4.6210000000000004</v>
      </c>
      <c r="G331" s="26">
        <f t="shared" si="67"/>
        <v>0.30867810999916401</v>
      </c>
      <c r="H331" s="26">
        <f t="shared" si="68"/>
        <v>21.353641000000003</v>
      </c>
      <c r="I331" s="26">
        <f t="shared" si="69"/>
        <v>98.675175061000019</v>
      </c>
      <c r="J331" s="26">
        <f t="shared" si="70"/>
        <v>455.97798395688113</v>
      </c>
      <c r="K331" s="26">
        <f t="shared" si="71"/>
        <v>1.426401546306137</v>
      </c>
      <c r="L331" s="26">
        <f t="shared" si="72"/>
        <v>6.59140154548066</v>
      </c>
      <c r="M331" s="26">
        <f t="shared" ca="1" si="73"/>
        <v>0.30939506446621573</v>
      </c>
      <c r="N331" s="26">
        <f t="shared" ca="1" si="74"/>
        <v>5.1402370782541941E-7</v>
      </c>
      <c r="O331" s="25">
        <f t="shared" ca="1" si="75"/>
        <v>282273576806.1925</v>
      </c>
      <c r="P331" s="26">
        <f t="shared" ca="1" si="76"/>
        <v>425828794720.64087</v>
      </c>
      <c r="Q331" s="26">
        <f t="shared" ca="1" si="77"/>
        <v>83046959454.595581</v>
      </c>
      <c r="R331">
        <f t="shared" ca="1" si="78"/>
        <v>-7.169544670517225E-4</v>
      </c>
    </row>
    <row r="332" spans="1:18">
      <c r="A332" s="116">
        <v>46353.5</v>
      </c>
      <c r="B332" s="116">
        <v>0.31108771849540062</v>
      </c>
      <c r="C332" s="116">
        <v>1</v>
      </c>
      <c r="D332" s="115">
        <f t="shared" si="64"/>
        <v>4.6353499999999999</v>
      </c>
      <c r="E332" s="115">
        <f t="shared" si="65"/>
        <v>0.31108771849540062</v>
      </c>
      <c r="F332" s="26">
        <f t="shared" si="66"/>
        <v>4.6353499999999999</v>
      </c>
      <c r="G332" s="26">
        <f t="shared" si="67"/>
        <v>0.31108771849540062</v>
      </c>
      <c r="H332" s="26">
        <f t="shared" si="68"/>
        <v>21.4864696225</v>
      </c>
      <c r="I332" s="26">
        <f t="shared" si="69"/>
        <v>99.597306964655374</v>
      </c>
      <c r="J332" s="26">
        <f t="shared" si="70"/>
        <v>461.66837683861525</v>
      </c>
      <c r="K332" s="26">
        <f t="shared" si="71"/>
        <v>1.4420004559276551</v>
      </c>
      <c r="L332" s="26">
        <f t="shared" si="72"/>
        <v>6.6841768133842558</v>
      </c>
      <c r="M332" s="26">
        <f t="shared" ca="1" si="73"/>
        <v>0.31151373069205174</v>
      </c>
      <c r="N332" s="26">
        <f t="shared" ca="1" si="74"/>
        <v>1.8148639169550866E-7</v>
      </c>
      <c r="O332" s="25">
        <f t="shared" ca="1" si="75"/>
        <v>292607331980.41742</v>
      </c>
      <c r="P332" s="26">
        <f t="shared" ca="1" si="76"/>
        <v>457949594021.73328</v>
      </c>
      <c r="Q332" s="26">
        <f t="shared" ca="1" si="77"/>
        <v>87150890201.225891</v>
      </c>
      <c r="R332">
        <f t="shared" ca="1" si="78"/>
        <v>-4.2601219665111545E-4</v>
      </c>
    </row>
    <row r="333" spans="1:18">
      <c r="A333" s="116">
        <v>46359</v>
      </c>
      <c r="B333" s="116">
        <v>0.31352536900521955</v>
      </c>
      <c r="C333" s="116">
        <v>1</v>
      </c>
      <c r="D333" s="115">
        <f t="shared" si="64"/>
        <v>4.6359000000000004</v>
      </c>
      <c r="E333" s="115">
        <f t="shared" si="65"/>
        <v>0.31352536900521955</v>
      </c>
      <c r="F333" s="26">
        <f t="shared" si="66"/>
        <v>4.6359000000000004</v>
      </c>
      <c r="G333" s="26">
        <f t="shared" si="67"/>
        <v>0.31352536900521955</v>
      </c>
      <c r="H333" s="26">
        <f t="shared" si="68"/>
        <v>21.491568810000004</v>
      </c>
      <c r="I333" s="26">
        <f t="shared" si="69"/>
        <v>99.632763846279019</v>
      </c>
      <c r="J333" s="26">
        <f t="shared" si="70"/>
        <v>461.88752991496494</v>
      </c>
      <c r="K333" s="26">
        <f t="shared" si="71"/>
        <v>1.4534722581712973</v>
      </c>
      <c r="L333" s="26">
        <f t="shared" si="72"/>
        <v>6.7381520416563179</v>
      </c>
      <c r="M333" s="26">
        <f t="shared" ca="1" si="73"/>
        <v>0.31159507624576405</v>
      </c>
      <c r="N333" s="26">
        <f t="shared" ca="1" si="74"/>
        <v>3.7260301372063236E-6</v>
      </c>
      <c r="O333" s="25">
        <f t="shared" ca="1" si="75"/>
        <v>293006579812.89185</v>
      </c>
      <c r="P333" s="26">
        <f t="shared" ca="1" si="76"/>
        <v>459208265987.08038</v>
      </c>
      <c r="Q333" s="26">
        <f t="shared" ca="1" si="77"/>
        <v>87310613235.662094</v>
      </c>
      <c r="R333">
        <f t="shared" ca="1" si="78"/>
        <v>1.9302927594554986E-3</v>
      </c>
    </row>
    <row r="334" spans="1:18">
      <c r="A334" s="116">
        <v>46443</v>
      </c>
      <c r="B334" s="116">
        <v>0.31188221299817087</v>
      </c>
      <c r="C334" s="116">
        <v>1</v>
      </c>
      <c r="D334" s="115">
        <f t="shared" si="64"/>
        <v>4.6443000000000003</v>
      </c>
      <c r="E334" s="115">
        <f t="shared" si="65"/>
        <v>0.31188221299817087</v>
      </c>
      <c r="F334" s="26">
        <f t="shared" si="66"/>
        <v>4.6443000000000003</v>
      </c>
      <c r="G334" s="26">
        <f t="shared" si="67"/>
        <v>0.31188221299817087</v>
      </c>
      <c r="H334" s="26">
        <f t="shared" si="68"/>
        <v>21.569522490000004</v>
      </c>
      <c r="I334" s="26">
        <f t="shared" si="69"/>
        <v>100.17533330030703</v>
      </c>
      <c r="J334" s="26">
        <f t="shared" si="70"/>
        <v>465.24430044661597</v>
      </c>
      <c r="K334" s="26">
        <f t="shared" si="71"/>
        <v>1.4484745618274051</v>
      </c>
      <c r="L334" s="26">
        <f t="shared" si="72"/>
        <v>6.7271504074950181</v>
      </c>
      <c r="M334" s="26">
        <f t="shared" ca="1" si="73"/>
        <v>0.31283875031692127</v>
      </c>
      <c r="N334" s="26">
        <f t="shared" ca="1" si="74"/>
        <v>9.1496364216219385E-7</v>
      </c>
      <c r="O334" s="25">
        <f t="shared" ca="1" si="75"/>
        <v>299133224491.57373</v>
      </c>
      <c r="P334" s="26">
        <f t="shared" ca="1" si="76"/>
        <v>478686765817.63135</v>
      </c>
      <c r="Q334" s="26">
        <f t="shared" ca="1" si="77"/>
        <v>89772471295.577988</v>
      </c>
      <c r="R334">
        <f t="shared" ca="1" si="78"/>
        <v>-9.5653731875039449E-4</v>
      </c>
    </row>
    <row r="335" spans="1:18">
      <c r="A335" s="116">
        <v>46460.5</v>
      </c>
      <c r="B335" s="116">
        <v>0.31215655549749499</v>
      </c>
      <c r="C335" s="116">
        <v>1</v>
      </c>
      <c r="D335" s="115">
        <f t="shared" si="64"/>
        <v>4.6460499999999998</v>
      </c>
      <c r="E335" s="115">
        <f t="shared" si="65"/>
        <v>0.31215655549749499</v>
      </c>
      <c r="F335" s="26">
        <f t="shared" si="66"/>
        <v>4.6460499999999998</v>
      </c>
      <c r="G335" s="26">
        <f t="shared" si="67"/>
        <v>0.31215655549749499</v>
      </c>
      <c r="H335" s="26">
        <f t="shared" si="68"/>
        <v>21.585780602499998</v>
      </c>
      <c r="I335" s="26">
        <f t="shared" si="69"/>
        <v>100.28861596824511</v>
      </c>
      <c r="J335" s="26">
        <f t="shared" si="70"/>
        <v>465.94592421926518</v>
      </c>
      <c r="K335" s="26">
        <f t="shared" si="71"/>
        <v>1.4502949646691365</v>
      </c>
      <c r="L335" s="26">
        <f t="shared" si="72"/>
        <v>6.7381429206010415</v>
      </c>
      <c r="M335" s="26">
        <f t="shared" ca="1" si="73"/>
        <v>0.31309815755443615</v>
      </c>
      <c r="N335" s="26">
        <f t="shared" ca="1" si="74"/>
        <v>8.8661443363582323E-7</v>
      </c>
      <c r="O335" s="25">
        <f t="shared" ca="1" si="75"/>
        <v>300416455493.71759</v>
      </c>
      <c r="P335" s="26">
        <f t="shared" ca="1" si="76"/>
        <v>482805319648.2804</v>
      </c>
      <c r="Q335" s="26">
        <f t="shared" ca="1" si="77"/>
        <v>90290680764.463211</v>
      </c>
      <c r="R335">
        <f t="shared" ca="1" si="78"/>
        <v>-9.4160205694115984E-4</v>
      </c>
    </row>
    <row r="336" spans="1:18">
      <c r="A336" s="116">
        <v>46460.5</v>
      </c>
      <c r="B336" s="116">
        <v>0.31225655550224474</v>
      </c>
      <c r="C336" s="116">
        <v>1</v>
      </c>
      <c r="D336" s="115">
        <f t="shared" si="64"/>
        <v>4.6460499999999998</v>
      </c>
      <c r="E336" s="115">
        <f t="shared" si="65"/>
        <v>0.31225655550224474</v>
      </c>
      <c r="F336" s="26">
        <f t="shared" si="66"/>
        <v>4.6460499999999998</v>
      </c>
      <c r="G336" s="26">
        <f t="shared" si="67"/>
        <v>0.31225655550224474</v>
      </c>
      <c r="H336" s="26">
        <f t="shared" si="68"/>
        <v>21.585780602499998</v>
      </c>
      <c r="I336" s="26">
        <f t="shared" si="69"/>
        <v>100.28861596824511</v>
      </c>
      <c r="J336" s="26">
        <f t="shared" si="70"/>
        <v>465.94592421926518</v>
      </c>
      <c r="K336" s="26">
        <f t="shared" si="71"/>
        <v>1.4507595696912041</v>
      </c>
      <c r="L336" s="26">
        <f t="shared" si="72"/>
        <v>6.7403014987638183</v>
      </c>
      <c r="M336" s="26">
        <f t="shared" ca="1" si="73"/>
        <v>0.31309815755443615</v>
      </c>
      <c r="N336" s="26">
        <f t="shared" ca="1" si="74"/>
        <v>7.0829401425280074E-7</v>
      </c>
      <c r="O336" s="25">
        <f t="shared" ca="1" si="75"/>
        <v>300416455493.71759</v>
      </c>
      <c r="P336" s="26">
        <f t="shared" ca="1" si="76"/>
        <v>482805319648.2804</v>
      </c>
      <c r="Q336" s="26">
        <f t="shared" ca="1" si="77"/>
        <v>90290680764.463211</v>
      </c>
      <c r="R336">
        <f t="shared" ca="1" si="78"/>
        <v>-8.4160205219141471E-4</v>
      </c>
    </row>
    <row r="337" spans="1:18">
      <c r="A337" s="116">
        <v>46468</v>
      </c>
      <c r="B337" s="116">
        <v>0.31230698799481615</v>
      </c>
      <c r="C337" s="116">
        <v>1</v>
      </c>
      <c r="D337" s="115">
        <f t="shared" si="64"/>
        <v>4.6467999999999998</v>
      </c>
      <c r="E337" s="115">
        <f t="shared" si="65"/>
        <v>0.31230698799481615</v>
      </c>
      <c r="F337" s="26">
        <f t="shared" si="66"/>
        <v>4.6467999999999998</v>
      </c>
      <c r="G337" s="26">
        <f t="shared" si="67"/>
        <v>0.31230698799481615</v>
      </c>
      <c r="H337" s="26">
        <f t="shared" si="68"/>
        <v>21.592750239999997</v>
      </c>
      <c r="I337" s="26">
        <f t="shared" si="69"/>
        <v>100.33719181523199</v>
      </c>
      <c r="J337" s="26">
        <f t="shared" si="70"/>
        <v>466.24686292702</v>
      </c>
      <c r="K337" s="26">
        <f t="shared" si="71"/>
        <v>1.4512281118143115</v>
      </c>
      <c r="L337" s="26">
        <f t="shared" si="72"/>
        <v>6.7435667899787424</v>
      </c>
      <c r="M337" s="26">
        <f t="shared" ca="1" si="73"/>
        <v>0.31320936464701199</v>
      </c>
      <c r="N337" s="26">
        <f t="shared" ca="1" si="74"/>
        <v>8.1428362242816369E-7</v>
      </c>
      <c r="O337" s="25">
        <f t="shared" ca="1" si="75"/>
        <v>300967132778.62341</v>
      </c>
      <c r="P337" s="26">
        <f t="shared" ca="1" si="76"/>
        <v>484576830963.79755</v>
      </c>
      <c r="Q337" s="26">
        <f t="shared" ca="1" si="77"/>
        <v>90513334278.746918</v>
      </c>
      <c r="R337">
        <f t="shared" ca="1" si="78"/>
        <v>-9.023766521958354E-4</v>
      </c>
    </row>
    <row r="338" spans="1:18">
      <c r="A338" s="116">
        <v>46468</v>
      </c>
      <c r="B338" s="116">
        <v>0.31280698799673701</v>
      </c>
      <c r="C338" s="116">
        <v>1</v>
      </c>
      <c r="D338" s="115">
        <f t="shared" si="64"/>
        <v>4.6467999999999998</v>
      </c>
      <c r="E338" s="115">
        <f t="shared" si="65"/>
        <v>0.31280698799673701</v>
      </c>
      <c r="F338" s="26">
        <f t="shared" si="66"/>
        <v>4.6467999999999998</v>
      </c>
      <c r="G338" s="26">
        <f t="shared" si="67"/>
        <v>0.31280698799673701</v>
      </c>
      <c r="H338" s="26">
        <f t="shared" si="68"/>
        <v>21.592750239999997</v>
      </c>
      <c r="I338" s="26">
        <f t="shared" si="69"/>
        <v>100.33719181523199</v>
      </c>
      <c r="J338" s="26">
        <f t="shared" si="70"/>
        <v>466.24686292702</v>
      </c>
      <c r="K338" s="26">
        <f t="shared" si="71"/>
        <v>1.4535515118232374</v>
      </c>
      <c r="L338" s="26">
        <f t="shared" si="72"/>
        <v>6.7543631651402194</v>
      </c>
      <c r="M338" s="26">
        <f t="shared" ca="1" si="73"/>
        <v>0.31320936464701199</v>
      </c>
      <c r="N338" s="26">
        <f t="shared" ca="1" si="74"/>
        <v>1.6190696868651566E-7</v>
      </c>
      <c r="O338" s="25">
        <f t="shared" ca="1" si="75"/>
        <v>300967132778.62341</v>
      </c>
      <c r="P338" s="26">
        <f t="shared" ca="1" si="76"/>
        <v>484576830963.79755</v>
      </c>
      <c r="Q338" s="26">
        <f t="shared" ca="1" si="77"/>
        <v>90513334278.746918</v>
      </c>
      <c r="R338">
        <f t="shared" ca="1" si="78"/>
        <v>-4.0237665027498259E-4</v>
      </c>
    </row>
    <row r="339" spans="1:18">
      <c r="A339" s="113">
        <v>46468</v>
      </c>
      <c r="B339" s="113">
        <v>0.31290698799421079</v>
      </c>
      <c r="C339" s="113">
        <v>1</v>
      </c>
      <c r="D339" s="115">
        <f t="shared" si="64"/>
        <v>4.6467999999999998</v>
      </c>
      <c r="E339" s="115">
        <f t="shared" si="65"/>
        <v>0.31290698799421079</v>
      </c>
      <c r="F339" s="26">
        <f t="shared" si="66"/>
        <v>4.6467999999999998</v>
      </c>
      <c r="G339" s="26">
        <f t="shared" si="67"/>
        <v>0.31290698799421079</v>
      </c>
      <c r="H339" s="26">
        <f t="shared" si="68"/>
        <v>21.592750239999997</v>
      </c>
      <c r="I339" s="26">
        <f t="shared" si="69"/>
        <v>100.33719181523199</v>
      </c>
      <c r="J339" s="26">
        <f t="shared" si="70"/>
        <v>466.24686292702</v>
      </c>
      <c r="K339" s="26">
        <f t="shared" si="71"/>
        <v>1.4540161918114987</v>
      </c>
      <c r="L339" s="26">
        <f t="shared" si="72"/>
        <v>6.7565224401096717</v>
      </c>
      <c r="M339" s="26">
        <f t="shared" ca="1" si="73"/>
        <v>0.31320936464701199</v>
      </c>
      <c r="N339" s="26">
        <f t="shared" ca="1" si="74"/>
        <v>9.1431640159254475E-8</v>
      </c>
      <c r="O339" s="25">
        <f t="shared" ca="1" si="75"/>
        <v>300967132778.62341</v>
      </c>
      <c r="P339" s="26">
        <f t="shared" ca="1" si="76"/>
        <v>484576830963.79755</v>
      </c>
      <c r="Q339" s="26">
        <f t="shared" ca="1" si="77"/>
        <v>90513334278.746918</v>
      </c>
      <c r="R339">
        <f t="shared" ca="1" si="78"/>
        <v>-3.0237665280119508E-4</v>
      </c>
    </row>
    <row r="340" spans="1:18">
      <c r="A340" s="113">
        <v>46578.5</v>
      </c>
      <c r="B340" s="113">
        <v>0.31490069350547856</v>
      </c>
      <c r="C340" s="113">
        <v>1</v>
      </c>
      <c r="D340" s="115">
        <f t="shared" si="64"/>
        <v>4.6578499999999998</v>
      </c>
      <c r="E340" s="115">
        <f t="shared" si="65"/>
        <v>0.31490069350547856</v>
      </c>
      <c r="F340" s="26">
        <f t="shared" si="66"/>
        <v>4.6578499999999998</v>
      </c>
      <c r="G340" s="26">
        <f t="shared" si="67"/>
        <v>0.31490069350547856</v>
      </c>
      <c r="H340" s="26">
        <f t="shared" si="68"/>
        <v>21.695566622499999</v>
      </c>
      <c r="I340" s="26">
        <f t="shared" si="69"/>
        <v>101.05469499261162</v>
      </c>
      <c r="J340" s="26">
        <f t="shared" si="70"/>
        <v>470.69761107133598</v>
      </c>
      <c r="K340" s="26">
        <f t="shared" si="71"/>
        <v>1.4667601952444933</v>
      </c>
      <c r="L340" s="26">
        <f t="shared" si="72"/>
        <v>6.8319489754195626</v>
      </c>
      <c r="M340" s="26">
        <f t="shared" ca="1" si="73"/>
        <v>0.31485008023061778</v>
      </c>
      <c r="N340" s="26">
        <f t="shared" ca="1" si="74"/>
        <v>2.5617035921326557E-9</v>
      </c>
      <c r="O340" s="25">
        <f t="shared" ca="1" si="75"/>
        <v>309130456377.1153</v>
      </c>
      <c r="P340" s="26">
        <f t="shared" ca="1" si="76"/>
        <v>511125670097.29456</v>
      </c>
      <c r="Q340" s="26">
        <f t="shared" ca="1" si="77"/>
        <v>93833131988.876083</v>
      </c>
      <c r="R340">
        <f t="shared" ca="1" si="78"/>
        <v>5.0613274860777935E-5</v>
      </c>
    </row>
    <row r="341" spans="1:18">
      <c r="A341" s="113">
        <v>47446.5</v>
      </c>
      <c r="B341" s="113">
        <v>0.32718808149365941</v>
      </c>
      <c r="C341" s="113">
        <v>1</v>
      </c>
      <c r="D341" s="115">
        <f t="shared" ref="D341:E345" si="79">A341/A$18</f>
        <v>4.74465</v>
      </c>
      <c r="E341" s="115">
        <f t="shared" si="79"/>
        <v>0.32718808149365941</v>
      </c>
      <c r="F341" s="26">
        <f t="shared" ref="F341:G345" si="80">$C341*D341</f>
        <v>4.74465</v>
      </c>
      <c r="G341" s="26">
        <f t="shared" si="80"/>
        <v>0.32718808149365941</v>
      </c>
      <c r="H341" s="26">
        <f>C341*D341*D341</f>
        <v>22.511703622500001</v>
      </c>
      <c r="I341" s="26">
        <f>C341*D341*D341*D341</f>
        <v>106.81015459249463</v>
      </c>
      <c r="J341" s="26">
        <f>C341*D341*D341*D341*D341</f>
        <v>506.77679998727962</v>
      </c>
      <c r="K341" s="26">
        <f>C341*E341*D341</f>
        <v>1.5523929308588911</v>
      </c>
      <c r="L341" s="26">
        <f>C341*E341*D341*D341</f>
        <v>7.3655611193996373</v>
      </c>
      <c r="M341" s="26">
        <f ca="1">+E$4+E$5*D341+E$6*D341^2</f>
        <v>0.3278857356180282</v>
      </c>
      <c r="N341" s="26">
        <f ca="1">C341*(M341-E341)^2</f>
        <v>4.8672127724877615E-7</v>
      </c>
      <c r="O341" s="25">
        <f ca="1">(C341*O$1-O$2*F341+O$3*H341)^2</f>
        <v>376447797842.46826</v>
      </c>
      <c r="P341" s="26">
        <f ca="1">(-C341*O$2+O$4*F341-O$5*H341)^2</f>
        <v>750012583327.9635</v>
      </c>
      <c r="Q341" s="26">
        <f ca="1">+(C341*O$3-F341*O$5+H341*O$6)^2</f>
        <v>122554660946.94827</v>
      </c>
      <c r="R341">
        <f ca="1">+E341-M341</f>
        <v>-6.9765412436878504E-4</v>
      </c>
    </row>
    <row r="342" spans="1:18">
      <c r="A342" s="113">
        <v>47458.5</v>
      </c>
      <c r="B342" s="113">
        <v>0.32792477349721594</v>
      </c>
      <c r="C342" s="113">
        <v>1</v>
      </c>
      <c r="D342" s="115">
        <f t="shared" si="79"/>
        <v>4.7458499999999999</v>
      </c>
      <c r="E342" s="115">
        <f t="shared" si="79"/>
        <v>0.32792477349721594</v>
      </c>
      <c r="F342" s="26">
        <f t="shared" si="80"/>
        <v>4.7458499999999999</v>
      </c>
      <c r="G342" s="26">
        <f t="shared" si="80"/>
        <v>0.32792477349721594</v>
      </c>
      <c r="H342" s="26">
        <f>C342*D342*D342</f>
        <v>22.523092222500001</v>
      </c>
      <c r="I342" s="26">
        <f>C342*D342*D342*D342</f>
        <v>106.89121722415163</v>
      </c>
      <c r="J342" s="26">
        <f>C342*D342*D342*D342*D342</f>
        <v>507.28968326324002</v>
      </c>
      <c r="K342" s="26">
        <f>C342*E342*D342</f>
        <v>1.5562817863017622</v>
      </c>
      <c r="L342" s="26">
        <f>C342*E342*D342*D342</f>
        <v>7.3858799155202179</v>
      </c>
      <c r="M342" s="26">
        <f ca="1">+E$4+E$5*D342+E$6*D342^2</f>
        <v>0.32806778595574881</v>
      </c>
      <c r="N342" s="26">
        <f ca="1">C342*(M342-E342)^2</f>
        <v>2.0452563295617649E-8</v>
      </c>
      <c r="O342" s="25">
        <f ca="1">(C342*O$1-O$2*F342+O$3*H342)^2</f>
        <v>377417341718.34943</v>
      </c>
      <c r="P342" s="26">
        <f ca="1">(-C342*O$2+O$4*F342-O$5*H342)^2</f>
        <v>753706556936.2627</v>
      </c>
      <c r="Q342" s="26">
        <f ca="1">+(C342*O$3-F342*O$5+H342*O$6)^2</f>
        <v>122985605299.50443</v>
      </c>
      <c r="R342">
        <f ca="1">+E342-M342</f>
        <v>-1.4301245853287625E-4</v>
      </c>
    </row>
    <row r="343" spans="1:18">
      <c r="A343" s="117">
        <v>47478</v>
      </c>
      <c r="B343" s="117">
        <v>0.32442189800349297</v>
      </c>
      <c r="C343" s="117">
        <v>0.1</v>
      </c>
      <c r="D343" s="115">
        <f t="shared" si="79"/>
        <v>4.7477999999999998</v>
      </c>
      <c r="E343" s="115">
        <f t="shared" si="79"/>
        <v>0.32442189800349297</v>
      </c>
      <c r="F343" s="26">
        <f t="shared" si="80"/>
        <v>0.47477999999999998</v>
      </c>
      <c r="G343" s="26">
        <f t="shared" si="80"/>
        <v>3.2442189800349297E-2</v>
      </c>
      <c r="H343" s="26">
        <f>C343*D343*D343</f>
        <v>2.2541604839999998</v>
      </c>
      <c r="I343" s="26">
        <f>C343*D343*D343*D343</f>
        <v>10.702303145935199</v>
      </c>
      <c r="J343" s="26">
        <f>C343*D343*D343*D343*D343</f>
        <v>50.812394876271135</v>
      </c>
      <c r="K343" s="26">
        <f>C343*E343*D343</f>
        <v>0.15402902873409838</v>
      </c>
      <c r="L343" s="26">
        <f>C343*E343*D343*D343</f>
        <v>0.73129902262375224</v>
      </c>
      <c r="M343" s="26">
        <f ca="1">+E$4+E$5*D343+E$6*D343^2</f>
        <v>0.32836372442835193</v>
      </c>
      <c r="N343" s="26">
        <f ca="1">C343*(M343-E343)^2</f>
        <v>1.5537995563716394E-6</v>
      </c>
      <c r="O343" s="25">
        <f ca="1">(C343*O$1-O$2*F343+O$3*H343)^2</f>
        <v>3789950701.777647</v>
      </c>
      <c r="P343" s="26">
        <f ca="1">(-C343*O$2+O$4*F343-O$5*H343)^2</f>
        <v>7597327867.491642</v>
      </c>
      <c r="Q343" s="26">
        <f ca="1">+(C343*O$3-F343*O$5+H343*O$6)^2</f>
        <v>1236879135.4042342</v>
      </c>
      <c r="R343">
        <f ca="1">+E343-M343</f>
        <v>-3.941826424858963E-3</v>
      </c>
    </row>
    <row r="344" spans="1:18">
      <c r="A344" s="117">
        <v>47754.5</v>
      </c>
      <c r="B344" s="117">
        <v>0.33189650949498173</v>
      </c>
      <c r="C344" s="117">
        <v>1</v>
      </c>
      <c r="D344" s="115">
        <f t="shared" si="79"/>
        <v>4.7754500000000002</v>
      </c>
      <c r="E344" s="115">
        <f t="shared" si="79"/>
        <v>0.33189650949498173</v>
      </c>
      <c r="F344" s="26">
        <f t="shared" si="80"/>
        <v>4.7754500000000002</v>
      </c>
      <c r="G344" s="26">
        <f t="shared" si="80"/>
        <v>0.33189650949498173</v>
      </c>
      <c r="H344" s="26">
        <f>C344*D344*D344</f>
        <v>22.804922702500001</v>
      </c>
      <c r="I344" s="26">
        <f>C344*D344*D344*D344</f>
        <v>108.90376811965363</v>
      </c>
      <c r="J344" s="26">
        <f>C344*D344*D344*D344*D344</f>
        <v>520.06449946700002</v>
      </c>
      <c r="K344" s="26">
        <f>C344*E344*D344</f>
        <v>1.5849551862678106</v>
      </c>
      <c r="L344" s="26">
        <f>C344*E344*D344*D344</f>
        <v>7.5688742442626165</v>
      </c>
      <c r="M344" s="26">
        <f ca="1">+E$4+E$5*D344+E$6*D344^2</f>
        <v>0.33257419365560481</v>
      </c>
      <c r="N344" s="26">
        <f ca="1">C344*(M344-E344)^2</f>
        <v>4.5925582155941135E-7</v>
      </c>
      <c r="O344" s="25">
        <f ca="1">(C344*O$1-O$2*F344+O$3*H344)^2</f>
        <v>401660276769.63135</v>
      </c>
      <c r="P344" s="26">
        <f ca="1">(-C344*O$2+O$4*F344-O$5*H344)^2</f>
        <v>848350814315.88367</v>
      </c>
      <c r="Q344" s="26">
        <f ca="1">+(C344*O$3-F344*O$5+H344*O$6)^2</f>
        <v>133918384497.0425</v>
      </c>
      <c r="R344">
        <f ca="1">+E344-M344</f>
        <v>-6.7768416062308212E-4</v>
      </c>
    </row>
    <row r="345" spans="1:18">
      <c r="A345" s="117">
        <v>48609</v>
      </c>
      <c r="B345" s="117">
        <v>0.34485511900129495</v>
      </c>
      <c r="C345" s="117">
        <v>1</v>
      </c>
      <c r="D345" s="115">
        <f t="shared" si="79"/>
        <v>4.8609</v>
      </c>
      <c r="E345" s="115">
        <f t="shared" si="79"/>
        <v>0.34485511900129495</v>
      </c>
      <c r="F345" s="26">
        <f t="shared" si="80"/>
        <v>4.8609</v>
      </c>
      <c r="G345" s="26">
        <f t="shared" si="80"/>
        <v>0.34485511900129495</v>
      </c>
      <c r="H345" s="26">
        <f>C345*D345*D345</f>
        <v>23.628348809999999</v>
      </c>
      <c r="I345" s="26">
        <f>C345*D345*D345*D345</f>
        <v>114.855040730529</v>
      </c>
      <c r="J345" s="26">
        <f>C345*D345*D345*D345*D345</f>
        <v>558.29886748702836</v>
      </c>
      <c r="K345" s="26">
        <f>C345*E345*D345</f>
        <v>1.6763062479533946</v>
      </c>
      <c r="L345" s="26">
        <f>C345*E345*D345*D345</f>
        <v>8.1483570406766557</v>
      </c>
      <c r="M345" s="26">
        <f ca="1">+E$4+E$5*D345+E$6*D345^2</f>
        <v>0.34575413160082458</v>
      </c>
      <c r="N345" s="26">
        <f ca="1">C345*(M345-E345)^2</f>
        <v>8.0822365411301388E-7</v>
      </c>
      <c r="O345" s="25">
        <f ca="1">(C345*O$1-O$2*F345+O$3*H345)^2</f>
        <v>475090252136.15723</v>
      </c>
      <c r="P345" s="26">
        <f ca="1">(-C345*O$2+O$4*F345-O$5*H345)^2</f>
        <v>1161201828685.3391</v>
      </c>
      <c r="Q345" s="26">
        <f ca="1">+(C345*O$3-F345*O$5+H345*O$6)^2</f>
        <v>168857617434.33133</v>
      </c>
      <c r="R345">
        <f ca="1">+E345-M345</f>
        <v>-8.9901259952962498E-4</v>
      </c>
    </row>
    <row r="346" spans="1:18">
      <c r="A346" s="117"/>
      <c r="B346" s="117"/>
      <c r="C346" s="117"/>
      <c r="D346" s="115"/>
      <c r="E346" s="115"/>
      <c r="F346" s="26"/>
      <c r="G346" s="26"/>
      <c r="H346" s="26"/>
      <c r="I346" s="26"/>
      <c r="J346" s="26"/>
      <c r="K346" s="26"/>
      <c r="L346" s="26"/>
      <c r="M346" s="26"/>
      <c r="N346" s="26"/>
      <c r="O346" s="25"/>
      <c r="P346" s="26"/>
      <c r="Q346" s="26"/>
    </row>
    <row r="347" spans="1:18">
      <c r="A347" s="117"/>
      <c r="B347" s="117"/>
      <c r="C347" s="117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5"/>
      <c r="P347" s="26"/>
      <c r="Q347" s="26"/>
    </row>
    <row r="348" spans="1:18">
      <c r="A348" s="117"/>
      <c r="B348" s="117"/>
      <c r="C348" s="117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5"/>
      <c r="P348" s="26"/>
      <c r="Q348" s="26"/>
    </row>
    <row r="349" spans="1:18">
      <c r="A349" s="117"/>
      <c r="B349" s="117"/>
      <c r="C349" s="117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5"/>
      <c r="P349" s="26"/>
      <c r="Q349" s="26"/>
    </row>
    <row r="350" spans="1:18">
      <c r="A350" s="117"/>
      <c r="B350" s="117"/>
      <c r="C350" s="117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5"/>
      <c r="P350" s="26"/>
      <c r="Q350" s="26"/>
    </row>
    <row r="351" spans="1:18">
      <c r="A351" s="117"/>
      <c r="B351" s="117"/>
      <c r="C351" s="117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5"/>
      <c r="P351" s="26"/>
      <c r="Q351" s="26"/>
    </row>
    <row r="352" spans="1:18">
      <c r="A352" s="117"/>
      <c r="B352" s="117"/>
      <c r="C352" s="117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5"/>
      <c r="P352" s="26"/>
      <c r="Q352" s="26"/>
    </row>
    <row r="353" spans="1:17">
      <c r="A353" s="117"/>
      <c r="B353" s="117"/>
      <c r="C353" s="117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5"/>
      <c r="P353" s="26"/>
      <c r="Q353" s="26"/>
    </row>
    <row r="354" spans="1:17">
      <c r="A354" s="117"/>
      <c r="B354" s="117"/>
      <c r="C354" s="117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5"/>
      <c r="P354" s="26"/>
      <c r="Q354" s="26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BB408"/>
  <sheetViews>
    <sheetView workbookViewId="0">
      <pane xSplit="13" ySplit="22" topLeftCell="N387" activePane="bottomRight" state="frozen"/>
      <selection pane="topRight" activeCell="N1" sqref="N1"/>
      <selection pane="bottomLeft" activeCell="A23" sqref="A23"/>
      <selection pane="bottomRight" activeCell="F7" sqref="F7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10.42578125" style="1" customWidth="1"/>
    <col min="5" max="5" width="12.425781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 customWidth="1"/>
    <col min="19" max="19" width="9.140625" style="1" customWidth="1"/>
    <col min="20" max="21" width="10.28515625" style="1" customWidth="1"/>
    <col min="22" max="22" width="10.28515625" style="3" customWidth="1"/>
    <col min="23" max="16384" width="10.28515625" style="1"/>
  </cols>
  <sheetData>
    <row r="1" spans="1:37" ht="20.25">
      <c r="A1" s="4" t="s">
        <v>0</v>
      </c>
      <c r="T1" s="1" t="s">
        <v>1</v>
      </c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>
      <c r="A2" s="1" t="s">
        <v>4</v>
      </c>
      <c r="B2" s="1" t="s">
        <v>5</v>
      </c>
      <c r="T2" s="1">
        <v>1.63504864422471E-5</v>
      </c>
      <c r="W2" s="1">
        <v>-40000</v>
      </c>
      <c r="X2" s="1">
        <f t="shared" ref="X2:X15" si="0">+D$11+D$12*W2+D$13*W2^2</f>
        <v>0.32903022763260487</v>
      </c>
      <c r="AJ2" s="1">
        <v>-34333</v>
      </c>
      <c r="AK2" s="1">
        <v>0.25256279699897277</v>
      </c>
    </row>
    <row r="3" spans="1:37">
      <c r="A3" s="1" t="s">
        <v>6</v>
      </c>
      <c r="T3" s="1">
        <v>-1.48935958212131E-2</v>
      </c>
      <c r="W3" s="1">
        <v>-35000</v>
      </c>
      <c r="X3" s="1">
        <f t="shared" si="0"/>
        <v>0.25743140355124511</v>
      </c>
      <c r="AJ3" s="1">
        <v>-4005.5</v>
      </c>
      <c r="AK3" s="1">
        <v>-1.0165050480281934E-4</v>
      </c>
    </row>
    <row r="4" spans="1:37">
      <c r="A4" s="6" t="s">
        <v>7</v>
      </c>
      <c r="C4" s="7">
        <v>39532.496500000001</v>
      </c>
      <c r="D4" s="8">
        <v>0.354538609</v>
      </c>
      <c r="T4" s="1">
        <v>1.7797341999425498E-2</v>
      </c>
      <c r="W4" s="1">
        <v>-30000</v>
      </c>
      <c r="X4" s="1">
        <f t="shared" si="0"/>
        <v>0.1945080486024999</v>
      </c>
      <c r="AJ4" s="1">
        <v>0</v>
      </c>
      <c r="AK4" s="1">
        <v>0</v>
      </c>
    </row>
    <row r="5" spans="1:37">
      <c r="A5" s="9" t="s">
        <v>8</v>
      </c>
      <c r="B5"/>
      <c r="C5" s="11">
        <v>-9.5</v>
      </c>
      <c r="D5" t="s">
        <v>9</v>
      </c>
      <c r="T5" s="1">
        <v>4.1918694501637465E-3</v>
      </c>
      <c r="W5" s="1">
        <v>-25000</v>
      </c>
      <c r="X5" s="1">
        <f t="shared" si="0"/>
        <v>0.14026016278636924</v>
      </c>
      <c r="AJ5" s="1">
        <v>0</v>
      </c>
      <c r="AK5" s="1">
        <v>5.9999999939464033E-4</v>
      </c>
    </row>
    <row r="6" spans="1:37">
      <c r="A6" s="6" t="s">
        <v>10</v>
      </c>
      <c r="W6" s="1">
        <v>-20000</v>
      </c>
      <c r="X6" s="1">
        <f t="shared" si="0"/>
        <v>9.4687746102853104E-2</v>
      </c>
      <c r="AJ6" s="1">
        <v>0.5</v>
      </c>
      <c r="AK6" s="1">
        <v>-1.0693044969229959E-3</v>
      </c>
    </row>
    <row r="7" spans="1:37">
      <c r="A7" s="1" t="s">
        <v>11</v>
      </c>
      <c r="C7" s="1">
        <f>+C4</f>
        <v>39532.496500000001</v>
      </c>
      <c r="W7" s="1">
        <v>-15000</v>
      </c>
      <c r="X7" s="1">
        <f t="shared" si="0"/>
        <v>5.779079855195151E-2</v>
      </c>
      <c r="AJ7" s="1">
        <v>3</v>
      </c>
      <c r="AK7" s="1">
        <v>1.1884172999998555E-2</v>
      </c>
    </row>
    <row r="8" spans="1:37">
      <c r="A8" s="1" t="s">
        <v>12</v>
      </c>
      <c r="C8" s="1">
        <f>+D4</f>
        <v>0.354538609</v>
      </c>
      <c r="W8" s="1">
        <v>-10000</v>
      </c>
      <c r="X8" s="1">
        <f t="shared" si="0"/>
        <v>2.9569320133664451E-2</v>
      </c>
      <c r="AJ8" s="1">
        <v>82</v>
      </c>
      <c r="AK8" s="1">
        <v>-1.659379995544441E-4</v>
      </c>
    </row>
    <row r="9" spans="1:37">
      <c r="A9" s="12" t="s">
        <v>13</v>
      </c>
      <c r="B9" s="12"/>
      <c r="C9" s="13">
        <v>270</v>
      </c>
      <c r="D9" s="12" t="str">
        <f>"F"&amp;C9</f>
        <v>F270</v>
      </c>
      <c r="E9" s="12" t="str">
        <f>"G"&amp;C9</f>
        <v>G270</v>
      </c>
      <c r="W9" s="1">
        <v>-5000</v>
      </c>
      <c r="X9" s="1">
        <f t="shared" si="0"/>
        <v>1.0023310847991924E-2</v>
      </c>
      <c r="AJ9" s="1">
        <v>84.5</v>
      </c>
      <c r="AK9" s="1">
        <v>-5.1246050134068355E-4</v>
      </c>
    </row>
    <row r="10" spans="1:37">
      <c r="C10" s="14" t="s">
        <v>14</v>
      </c>
      <c r="D10" s="14" t="s">
        <v>15</v>
      </c>
      <c r="W10" s="1">
        <v>0</v>
      </c>
      <c r="X10" s="1">
        <f t="shared" si="0"/>
        <v>-8.4722930506606477E-4</v>
      </c>
      <c r="AJ10" s="1">
        <v>87.5</v>
      </c>
      <c r="AK10" s="1">
        <v>-7.2828750126063824E-4</v>
      </c>
    </row>
    <row r="11" spans="1:37">
      <c r="A11" s="1" t="s">
        <v>16</v>
      </c>
      <c r="C11" s="15">
        <f ca="1">INTERCEPT(INDIRECT(E9):G982,INDIRECT(D9):$F982)</f>
        <v>-0.13648611341234124</v>
      </c>
      <c r="D11" s="2">
        <f>+E11*F11</f>
        <v>-8.4722930506606477E-4</v>
      </c>
      <c r="E11" s="16">
        <v>-8.4722930506606477E-4</v>
      </c>
      <c r="F11" s="17">
        <v>1</v>
      </c>
      <c r="W11" s="1">
        <v>5000</v>
      </c>
      <c r="X11" s="1">
        <f t="shared" si="0"/>
        <v>-3.042300325509519E-3</v>
      </c>
      <c r="AJ11" s="1">
        <v>96</v>
      </c>
      <c r="AK11" s="1">
        <v>5.935360022704117E-4</v>
      </c>
    </row>
    <row r="12" spans="1:37">
      <c r="A12" s="1" t="s">
        <v>17</v>
      </c>
      <c r="C12" s="15">
        <f ca="1">SLOPE(INDIRECT(E9):G982,INDIRECT(D9):$F982)</f>
        <v>9.3933715768104987E-6</v>
      </c>
      <c r="D12" s="2">
        <f>+E12*F12</f>
        <v>-1.3065611173501444E-6</v>
      </c>
      <c r="E12" s="18">
        <v>-1.3065611173501444E-2</v>
      </c>
      <c r="F12" s="17">
        <v>1E-4</v>
      </c>
      <c r="W12" s="1">
        <v>10000</v>
      </c>
      <c r="X12" s="1">
        <f t="shared" si="0"/>
        <v>3.4380977866615633E-3</v>
      </c>
      <c r="AJ12" s="1">
        <v>172</v>
      </c>
      <c r="AK12" s="1">
        <v>-1.61407479972695E-2</v>
      </c>
    </row>
    <row r="13" spans="1:37">
      <c r="A13" s="1" t="s">
        <v>18</v>
      </c>
      <c r="C13" s="2" t="s">
        <v>19</v>
      </c>
      <c r="D13" s="19">
        <f>+E13*F13</f>
        <v>1.7350938265229072E-10</v>
      </c>
      <c r="E13" s="20">
        <v>1.7350938265229071E-2</v>
      </c>
      <c r="F13" s="17">
        <v>1E-8</v>
      </c>
      <c r="W13" s="1">
        <v>15000</v>
      </c>
      <c r="X13" s="1">
        <f t="shared" si="0"/>
        <v>1.8593965031447182E-2</v>
      </c>
      <c r="AJ13" s="1">
        <v>231</v>
      </c>
      <c r="AK13" s="1">
        <v>5.8132100093644112E-4</v>
      </c>
    </row>
    <row r="14" spans="1:37">
      <c r="A14" s="1" t="s">
        <v>20</v>
      </c>
      <c r="E14" s="1">
        <f>SUM(T21:T959)</f>
        <v>0.50074125509363487</v>
      </c>
      <c r="W14" s="1">
        <v>20000</v>
      </c>
      <c r="X14" s="1">
        <f t="shared" si="0"/>
        <v>4.242530140884733E-2</v>
      </c>
      <c r="AJ14" s="1">
        <v>313</v>
      </c>
      <c r="AK14" s="1">
        <v>2.1538299188250676E-4</v>
      </c>
    </row>
    <row r="15" spans="1:37">
      <c r="A15" s="6" t="s">
        <v>21</v>
      </c>
      <c r="C15" s="21">
        <f ca="1">(C7+C11)+(C8+C12)*INT(MAX(F21:F3493))</f>
        <v>59706.495896831679</v>
      </c>
      <c r="D15" s="22">
        <f>+C7+INT(MAX(F21:F1548))*C8+D11+D12*INT(MAX(F21:F3983))+D13*INT(MAX(F21:F4010)^2)</f>
        <v>59706.584474303469</v>
      </c>
      <c r="E15" s="23" t="s">
        <v>22</v>
      </c>
      <c r="F15" s="11">
        <v>1</v>
      </c>
      <c r="R15" s="1" t="s">
        <v>23</v>
      </c>
      <c r="S15" s="24">
        <v>0.2</v>
      </c>
      <c r="W15" s="1">
        <v>25000</v>
      </c>
      <c r="X15" s="1">
        <f t="shared" si="0"/>
        <v>7.4932106918862026E-2</v>
      </c>
      <c r="AJ15" s="1">
        <v>327</v>
      </c>
      <c r="AK15" s="1">
        <v>-2.5143002858385444E-5</v>
      </c>
    </row>
    <row r="16" spans="1:37">
      <c r="A16" s="6" t="s">
        <v>24</v>
      </c>
      <c r="C16" s="21">
        <f ca="1">+C8+C12</f>
        <v>0.3545480023715768</v>
      </c>
      <c r="D16" s="25">
        <f>+C8+D12+2*D13*MAX(F21:F118)</f>
        <v>0.35454417479851075</v>
      </c>
      <c r="E16" s="23" t="s">
        <v>25</v>
      </c>
      <c r="F16" s="118">
        <f ca="1">NOW()+15018.5+$C$5/24</f>
        <v>60178.83999930555</v>
      </c>
      <c r="R16" s="1" t="s">
        <v>26</v>
      </c>
      <c r="S16" s="27">
        <v>0.1</v>
      </c>
      <c r="W16" s="1">
        <v>30000</v>
      </c>
      <c r="X16" s="1">
        <f>+D$11+D$12*W16+D$13*W16^2</f>
        <v>0.11611438156149125</v>
      </c>
      <c r="AJ16" s="1">
        <v>327</v>
      </c>
      <c r="AK16" s="1">
        <v>1.1374857000191696E-2</v>
      </c>
    </row>
    <row r="17" spans="1:54">
      <c r="A17" s="15" t="s">
        <v>27</v>
      </c>
      <c r="C17" s="1">
        <f>COUNT(C21:C2151)</f>
        <v>388</v>
      </c>
      <c r="E17" s="23" t="s">
        <v>28</v>
      </c>
      <c r="F17" s="26">
        <f ca="1">ROUND(2*(F16-$C$7)/$C$8,0)/2+F15</f>
        <v>58235.5</v>
      </c>
      <c r="R17" s="1" t="s">
        <v>29</v>
      </c>
      <c r="S17" s="22">
        <v>1</v>
      </c>
      <c r="W17" s="1">
        <v>35000</v>
      </c>
      <c r="X17" s="1">
        <f>+D$11+D$12*W17+D$13*W17^2</f>
        <v>0.165972125336735</v>
      </c>
      <c r="AJ17" s="1">
        <v>335.5</v>
      </c>
      <c r="AK17" s="1">
        <v>2.7966804991592653E-3</v>
      </c>
    </row>
    <row r="18" spans="1:54">
      <c r="A18" s="6" t="s">
        <v>30</v>
      </c>
      <c r="C18" s="28">
        <f ca="1">+C15</f>
        <v>59706.495896831679</v>
      </c>
      <c r="D18" s="29">
        <f ca="1">C16</f>
        <v>0.3545480023715768</v>
      </c>
      <c r="E18" s="23" t="s">
        <v>31</v>
      </c>
      <c r="F18" s="22">
        <f ca="1">ROUND(2*(F16-$C$15)/$C$16,0)/2+F15</f>
        <v>1333</v>
      </c>
      <c r="R18" s="1" t="s">
        <v>32</v>
      </c>
      <c r="S18" s="1">
        <v>1</v>
      </c>
      <c r="W18" s="1">
        <v>40000</v>
      </c>
      <c r="X18" s="1">
        <f>+D$11+D$12*W18+D$13*W18^2</f>
        <v>0.22450533824459329</v>
      </c>
      <c r="AJ18" s="1">
        <v>397.5</v>
      </c>
      <c r="AK18" s="1">
        <v>-8.9707749430090189E-4</v>
      </c>
    </row>
    <row r="19" spans="1:54">
      <c r="A19" s="6" t="s">
        <v>33</v>
      </c>
      <c r="C19" s="30">
        <f>D15</f>
        <v>59706.584474303469</v>
      </c>
      <c r="D19" s="31">
        <f>+D16</f>
        <v>0.35454417479851075</v>
      </c>
      <c r="E19" s="23" t="s">
        <v>34</v>
      </c>
      <c r="F19" s="32">
        <f ca="1">+$C$15+$C$16*F18-15018.5-$C$5/24</f>
        <v>45161.004217326328</v>
      </c>
      <c r="W19" s="1">
        <v>45000</v>
      </c>
      <c r="X19" s="1">
        <f>+D$11+D$12*W19+D$13*W19^2</f>
        <v>0.2917140202850661</v>
      </c>
      <c r="AJ19" s="1">
        <v>406</v>
      </c>
      <c r="AK19" s="1">
        <v>1.524745995993726E-3</v>
      </c>
    </row>
    <row r="20" spans="1:54" ht="14.25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23</v>
      </c>
      <c r="I20" s="5" t="s">
        <v>26</v>
      </c>
      <c r="J20" s="5" t="s">
        <v>29</v>
      </c>
      <c r="K20" s="5" t="s">
        <v>32</v>
      </c>
      <c r="L20" s="5" t="s">
        <v>41</v>
      </c>
      <c r="M20" s="5" t="s">
        <v>42</v>
      </c>
      <c r="N20" s="5" t="s">
        <v>43</v>
      </c>
      <c r="O20" s="5" t="s">
        <v>44</v>
      </c>
      <c r="P20" s="5" t="s">
        <v>45</v>
      </c>
      <c r="Q20" s="14" t="s">
        <v>46</v>
      </c>
      <c r="R20" s="5" t="s">
        <v>47</v>
      </c>
      <c r="S20" s="5" t="s">
        <v>48</v>
      </c>
      <c r="T20" s="5" t="s">
        <v>49</v>
      </c>
      <c r="U20" s="33" t="s">
        <v>50</v>
      </c>
      <c r="V20" s="34" t="s">
        <v>51</v>
      </c>
      <c r="W20" s="1">
        <v>50000</v>
      </c>
      <c r="X20" s="1">
        <f>+D$11+D$12*W20+D$13*W20^2</f>
        <v>0.36759817145815354</v>
      </c>
      <c r="AJ20" s="1">
        <v>420</v>
      </c>
      <c r="AK20" s="1">
        <v>-4.1577999945729971E-4</v>
      </c>
    </row>
    <row r="21" spans="1:54">
      <c r="A21" s="44" t="s">
        <v>52</v>
      </c>
      <c r="B21" s="44" t="s">
        <v>53</v>
      </c>
      <c r="C21" s="48">
        <v>26093.284</v>
      </c>
      <c r="D21" s="48" t="s">
        <v>26</v>
      </c>
      <c r="E21" s="1">
        <f>+(C21-C$7)/C$8</f>
        <v>-37906.203044870643</v>
      </c>
      <c r="F21" s="38">
        <f>ROUND(2*E21,0)/2-1</f>
        <v>-37907</v>
      </c>
      <c r="G21" s="1">
        <f>+C21-(C$7+F21*C$8)</f>
        <v>0.28255136300140293</v>
      </c>
      <c r="H21" s="1">
        <f>G21</f>
        <v>0.28255136300140293</v>
      </c>
      <c r="P21" s="1">
        <f>+D$11+D$12*F21+D$13*F21^2</f>
        <v>0.29800326788629783</v>
      </c>
      <c r="Q21" s="177">
        <f>+C21-15018.5</f>
        <v>11074.784</v>
      </c>
      <c r="R21" s="1">
        <f>+(P21-G21)^2</f>
        <v>2.3876136457183874E-4</v>
      </c>
      <c r="S21" s="40">
        <f>S$15</f>
        <v>0.2</v>
      </c>
      <c r="T21" s="1">
        <f>S21*R21</f>
        <v>4.7752272914367754E-5</v>
      </c>
      <c r="U21" s="1">
        <f>+G21-P21</f>
        <v>-1.5451904884894896E-2</v>
      </c>
      <c r="AZ21" s="1">
        <v>10304.5</v>
      </c>
      <c r="BA21" s="1">
        <v>3.4035595017485321E-3</v>
      </c>
      <c r="BB21" s="1">
        <v>0.1</v>
      </c>
    </row>
    <row r="22" spans="1:54">
      <c r="A22" s="44" t="s">
        <v>52</v>
      </c>
      <c r="B22" s="44" t="s">
        <v>53</v>
      </c>
      <c r="C22" s="48">
        <v>26423.360000000001</v>
      </c>
      <c r="D22" s="48" t="s">
        <v>26</v>
      </c>
      <c r="E22" s="1">
        <f>+(C22-C$7)/C$8</f>
        <v>-36975.201479396565</v>
      </c>
      <c r="F22" s="38">
        <f>ROUND(2*E22,0)/2-1</f>
        <v>-36976</v>
      </c>
      <c r="G22" s="1">
        <f>+C22-(C$7+F22*C$8)</f>
        <v>0.28310638399852905</v>
      </c>
      <c r="H22" s="1">
        <f>G22</f>
        <v>0.28310638399852905</v>
      </c>
      <c r="P22" s="1">
        <f>+D$11+D$12*F22+D$13*F22^2</f>
        <v>0.28469046669887277</v>
      </c>
      <c r="Q22" s="177">
        <f>+C22-15018.5</f>
        <v>11404.86</v>
      </c>
      <c r="R22" s="1">
        <f>+(P22-G22)^2</f>
        <v>2.5093180015282333E-6</v>
      </c>
      <c r="S22" s="40">
        <f>S$15</f>
        <v>0.2</v>
      </c>
      <c r="T22" s="1">
        <f>S22*R22</f>
        <v>5.0186360030564666E-7</v>
      </c>
      <c r="U22" s="1">
        <f>+G22-P22</f>
        <v>-1.5840827003437141E-3</v>
      </c>
      <c r="AZ22" s="1">
        <v>1232.5</v>
      </c>
      <c r="BA22" s="1">
        <v>3.6644074934883974E-3</v>
      </c>
      <c r="BB22" s="1">
        <v>1</v>
      </c>
    </row>
    <row r="23" spans="1:54">
      <c r="A23" s="44" t="s">
        <v>52</v>
      </c>
      <c r="B23" s="44" t="s">
        <v>53</v>
      </c>
      <c r="C23" s="48">
        <v>26450.312999999998</v>
      </c>
      <c r="D23" s="48" t="s">
        <v>26</v>
      </c>
      <c r="E23" s="1">
        <f>+(C23-C$7)/C$8</f>
        <v>-36899.178729501931</v>
      </c>
      <c r="F23" s="38">
        <f>ROUND(2*E23,0)/2-1</f>
        <v>-36900</v>
      </c>
      <c r="G23" s="1">
        <f>+C23-(C$7+F23*C$8)</f>
        <v>0.2911720999982208</v>
      </c>
      <c r="H23" s="1">
        <f>G23</f>
        <v>0.2911720999982208</v>
      </c>
      <c r="P23" s="1">
        <f>+D$11+D$12*F23+D$13*F23^2</f>
        <v>0.28361698643833982</v>
      </c>
      <c r="Q23" s="177">
        <f>+C23-15018.5</f>
        <v>11431.812999999998</v>
      </c>
      <c r="R23" s="1">
        <f>+(P23-G23)^2</f>
        <v>5.7079740902697409E-5</v>
      </c>
      <c r="S23" s="40">
        <f>S$15</f>
        <v>0.2</v>
      </c>
      <c r="T23" s="1">
        <f>S23*R23</f>
        <v>1.1415948180539482E-5</v>
      </c>
      <c r="U23" s="1">
        <f>+G23-P23</f>
        <v>7.5551135598809771E-3</v>
      </c>
      <c r="AZ23" s="1">
        <v>504.5</v>
      </c>
      <c r="BA23" s="1">
        <v>3.7717594968853518E-3</v>
      </c>
      <c r="BB23" s="1">
        <v>1</v>
      </c>
    </row>
    <row r="24" spans="1:54">
      <c r="A24" s="44" t="s">
        <v>52</v>
      </c>
      <c r="B24" s="44" t="s">
        <v>53</v>
      </c>
      <c r="C24" s="48">
        <v>26455.274000000001</v>
      </c>
      <c r="D24" s="48" t="s">
        <v>26</v>
      </c>
      <c r="E24" s="1">
        <f>+(C24-C$7)/C$8</f>
        <v>-36885.185895226437</v>
      </c>
      <c r="F24" s="38">
        <f>ROUND(2*E24,0)/2-1</f>
        <v>-36886</v>
      </c>
      <c r="G24" s="1">
        <f>+C24-(C$7+F24*C$8)</f>
        <v>0.28863157399973716</v>
      </c>
      <c r="H24" s="1">
        <f>G24</f>
        <v>0.28863157399973716</v>
      </c>
      <c r="P24" s="1">
        <f>+D$11+D$12*F24+D$13*F24^2</f>
        <v>0.28341945869637958</v>
      </c>
      <c r="Q24" s="177">
        <f>+C24-15018.5</f>
        <v>11436.774000000001</v>
      </c>
      <c r="R24" s="1">
        <f>+(P24-G24)^2</f>
        <v>2.7166145935494263E-5</v>
      </c>
      <c r="S24" s="40">
        <f>S$15</f>
        <v>0.2</v>
      </c>
      <c r="T24" s="1">
        <f>S24*R24</f>
        <v>5.433229187098853E-6</v>
      </c>
      <c r="U24" s="1">
        <f>+G24-P24</f>
        <v>5.2121153033575784E-3</v>
      </c>
      <c r="AZ24" s="1">
        <v>14290</v>
      </c>
      <c r="BA24" s="1">
        <v>3.7773900039610453E-3</v>
      </c>
      <c r="BB24" s="1">
        <v>0.1</v>
      </c>
    </row>
    <row r="25" spans="1:54">
      <c r="A25" s="41" t="s">
        <v>54</v>
      </c>
      <c r="B25" s="42">
        <v>2</v>
      </c>
      <c r="C25" s="41">
        <v>27283.442999999999</v>
      </c>
      <c r="D25" s="43" t="s">
        <v>55</v>
      </c>
      <c r="E25" s="44">
        <f>+(C25-C$7)/C$8</f>
        <v>-34549.279511614492</v>
      </c>
      <c r="F25" s="45">
        <f>ROUND(2*E25,0)/2-0.5</f>
        <v>-34550</v>
      </c>
      <c r="G25" s="1">
        <f>+C25-(C$7+F25*C$8)</f>
        <v>0.25544095000077505</v>
      </c>
      <c r="H25" s="1">
        <f>G25</f>
        <v>0.25544095000077505</v>
      </c>
      <c r="P25" s="1">
        <f>+D$11+D$12*F25+D$13*F25^2</f>
        <v>0.2514130411448775</v>
      </c>
      <c r="Q25" s="177">
        <f>+C25-15018.5</f>
        <v>12264.942999999999</v>
      </c>
      <c r="R25" s="1">
        <f>+(P25-G25)^2</f>
        <v>1.6224049751417862E-5</v>
      </c>
      <c r="S25" s="40">
        <f>S$15</f>
        <v>0.2</v>
      </c>
      <c r="T25" s="1">
        <f>S25*R25</f>
        <v>3.2448099502835728E-6</v>
      </c>
      <c r="U25" s="1">
        <f>+G25-P25</f>
        <v>4.027908855897544E-3</v>
      </c>
    </row>
    <row r="26" spans="1:54">
      <c r="A26" s="41" t="s">
        <v>56</v>
      </c>
      <c r="B26" s="42">
        <v>2</v>
      </c>
      <c r="C26" s="41">
        <v>27360.375</v>
      </c>
      <c r="D26" s="43" t="s">
        <v>55</v>
      </c>
      <c r="E26" s="44">
        <f>+(C26-C$7)/C$8</f>
        <v>-34332.287629638668</v>
      </c>
      <c r="F26" s="45">
        <f>ROUND(2*E26,0)/2-0.5</f>
        <v>-34333</v>
      </c>
      <c r="G26" s="1">
        <f>+C26-(C$7+F26*C$8)</f>
        <v>0.25256279699897277</v>
      </c>
      <c r="H26" s="1">
        <f>G26</f>
        <v>0.25256279699897277</v>
      </c>
      <c r="P26" s="1">
        <f>+D$11+D$12*F26+D$13*F26^2</f>
        <v>0.2485359666256759</v>
      </c>
      <c r="Q26" s="177">
        <f>+C26-15018.5</f>
        <v>12341.875</v>
      </c>
      <c r="R26" s="1">
        <f>+(P26-G26)^2</f>
        <v>1.6215362855306247E-5</v>
      </c>
      <c r="S26" s="40">
        <f>S$15</f>
        <v>0.2</v>
      </c>
      <c r="T26" s="1">
        <f>S26*R26</f>
        <v>3.2430725710612494E-6</v>
      </c>
      <c r="U26" s="1">
        <f>+G26-P26</f>
        <v>4.0268303732968747E-3</v>
      </c>
    </row>
    <row r="27" spans="1:54">
      <c r="A27" s="44" t="s">
        <v>57</v>
      </c>
      <c r="B27" s="44" t="s">
        <v>53</v>
      </c>
      <c r="C27" s="48">
        <v>38112.391000000003</v>
      </c>
      <c r="D27" s="48" t="s">
        <v>26</v>
      </c>
      <c r="E27" s="1">
        <f>+(C27-C$7)/C$8</f>
        <v>-4005.5031072793481</v>
      </c>
      <c r="F27" s="1">
        <f>ROUND(2*E27,0)/2</f>
        <v>-4005.5</v>
      </c>
      <c r="G27" s="1">
        <f>+C27-(C$7+F27*C$8)</f>
        <v>-1.1016505013685673E-3</v>
      </c>
      <c r="I27" s="1">
        <f>G27</f>
        <v>-1.1016505013685673E-3</v>
      </c>
      <c r="P27" s="1">
        <f>+D$11+D$12*F27+D$13*F27^2</f>
        <v>7.1699910344121161E-3</v>
      </c>
      <c r="Q27" s="177">
        <f>+C27-15018.5</f>
        <v>23093.891000000003</v>
      </c>
      <c r="R27" s="1">
        <f>+(P27-G27)^2</f>
        <v>6.8420053696452218E-5</v>
      </c>
      <c r="S27" s="46">
        <f>S$16</f>
        <v>0.1</v>
      </c>
      <c r="T27" s="1">
        <f>S27*R27</f>
        <v>6.8420053696452225E-6</v>
      </c>
      <c r="U27" s="1">
        <f>+G27-P27</f>
        <v>-8.2716415357806834E-3</v>
      </c>
      <c r="AZ27" s="1">
        <v>476.5</v>
      </c>
      <c r="BA27" s="1">
        <v>-3.3147188500151969E-2</v>
      </c>
      <c r="BB27" s="1">
        <v>1</v>
      </c>
    </row>
    <row r="28" spans="1:54">
      <c r="A28" s="44" t="s">
        <v>57</v>
      </c>
      <c r="B28" s="44" t="s">
        <v>53</v>
      </c>
      <c r="C28" s="48">
        <v>38112.391000000003</v>
      </c>
      <c r="D28" s="48" t="s">
        <v>26</v>
      </c>
      <c r="E28" s="1">
        <f>+(C28-C$7)/C$8</f>
        <v>-4005.5031072793481</v>
      </c>
      <c r="F28" s="1">
        <f>ROUND(2*E28,0)/2</f>
        <v>-4005.5</v>
      </c>
      <c r="G28" s="1">
        <f>+C28-(C$7+F28*C$8)</f>
        <v>-1.1016505013685673E-3</v>
      </c>
      <c r="I28" s="1">
        <f>G28</f>
        <v>-1.1016505013685673E-3</v>
      </c>
      <c r="P28" s="1">
        <f>+D$11+D$12*F28+D$13*F28^2</f>
        <v>7.1699910344121161E-3</v>
      </c>
      <c r="Q28" s="177">
        <f>+C28-15018.5</f>
        <v>23093.891000000003</v>
      </c>
      <c r="R28" s="1">
        <f>+(P28-G28)^2</f>
        <v>6.8420053696452218E-5</v>
      </c>
      <c r="S28" s="46">
        <f>S$16</f>
        <v>0.1</v>
      </c>
      <c r="T28" s="1">
        <f>S28*R28</f>
        <v>6.8420053696452225E-6</v>
      </c>
      <c r="U28" s="1">
        <f>+G28-P28</f>
        <v>-8.2716415357806834E-3</v>
      </c>
      <c r="AZ28" s="1">
        <v>10189</v>
      </c>
      <c r="BA28" s="1">
        <v>-2.0387101001688279E-2</v>
      </c>
      <c r="BB28" s="1">
        <v>0.1</v>
      </c>
    </row>
    <row r="29" spans="1:54">
      <c r="A29" s="41" t="s">
        <v>58</v>
      </c>
      <c r="B29" s="42">
        <v>2</v>
      </c>
      <c r="C29" s="41">
        <v>38112.392</v>
      </c>
      <c r="D29" s="43" t="s">
        <v>26</v>
      </c>
      <c r="E29" s="44">
        <f>+(C29-C$7)/C$8</f>
        <v>-4005.5002867120779</v>
      </c>
      <c r="F29" s="1">
        <f>ROUND(2*E29,0)/2</f>
        <v>-4005.5</v>
      </c>
      <c r="G29" s="1">
        <f>+C29-(C$7+F29*C$8)</f>
        <v>-1.0165050480281934E-4</v>
      </c>
      <c r="I29" s="1">
        <f>G29</f>
        <v>-1.0165050480281934E-4</v>
      </c>
      <c r="P29" s="1">
        <f>+D$11+D$12*F29+D$13*F29^2</f>
        <v>7.1699910344121161E-3</v>
      </c>
      <c r="Q29" s="177">
        <f>+C29-15018.5</f>
        <v>23093.892</v>
      </c>
      <c r="R29" s="1">
        <f>+(P29-G29)^2</f>
        <v>5.2876770674836156E-5</v>
      </c>
      <c r="S29" s="46">
        <f>S$16</f>
        <v>0.1</v>
      </c>
      <c r="T29" s="1">
        <f>S29*R29</f>
        <v>5.2876770674836161E-6</v>
      </c>
      <c r="U29" s="1">
        <f>+G29-P29</f>
        <v>-7.2716415392149354E-3</v>
      </c>
    </row>
    <row r="30" spans="1:54">
      <c r="A30" s="44" t="s">
        <v>57</v>
      </c>
      <c r="B30" s="44" t="s">
        <v>53</v>
      </c>
      <c r="C30" s="48">
        <v>38112.392999999996</v>
      </c>
      <c r="D30" s="48" t="s">
        <v>26</v>
      </c>
      <c r="E30" s="1">
        <f>+(C30-C$7)/C$8</f>
        <v>-4005.4974661448077</v>
      </c>
      <c r="F30" s="1">
        <f>ROUND(2*E30,0)/2</f>
        <v>-4005.5</v>
      </c>
      <c r="G30" s="1">
        <f>+C30-(C$7+F30*C$8)</f>
        <v>8.9834949176292866E-4</v>
      </c>
      <c r="I30" s="1">
        <f>G30</f>
        <v>8.9834949176292866E-4</v>
      </c>
      <c r="P30" s="1">
        <f>+D$11+D$12*F30+D$13*F30^2</f>
        <v>7.1699910344121161E-3</v>
      </c>
      <c r="Q30" s="177">
        <f>+C30-15018.5</f>
        <v>23093.892999999996</v>
      </c>
      <c r="R30" s="1">
        <f>+(P30-G30)^2</f>
        <v>3.9333487639483078E-5</v>
      </c>
      <c r="S30" s="46">
        <f>S$16</f>
        <v>0.1</v>
      </c>
      <c r="T30" s="1">
        <f>S30*R30</f>
        <v>3.9333487639483077E-6</v>
      </c>
      <c r="U30" s="1">
        <f>+G30-P30</f>
        <v>-6.2716415426491874E-3</v>
      </c>
      <c r="AZ30" s="1">
        <v>172</v>
      </c>
      <c r="BA30" s="1">
        <v>-1.61407479972695E-2</v>
      </c>
      <c r="BB30" s="1">
        <v>1</v>
      </c>
    </row>
    <row r="31" spans="1:54">
      <c r="A31" s="44" t="s">
        <v>59</v>
      </c>
      <c r="B31" s="44"/>
      <c r="C31" s="48">
        <v>39532.496500000001</v>
      </c>
      <c r="D31" s="48" t="s">
        <v>19</v>
      </c>
      <c r="E31" s="1">
        <f>+(C31-C$7)/C$8</f>
        <v>0</v>
      </c>
      <c r="F31" s="1">
        <f>ROUND(2*E31,0)/2</f>
        <v>0</v>
      </c>
      <c r="G31" s="1">
        <f>+C31-(C$7+F31*C$8)</f>
        <v>0</v>
      </c>
      <c r="J31" s="1">
        <f>G31</f>
        <v>0</v>
      </c>
      <c r="P31" s="1">
        <f>+D$11+D$12*F31+D$13*F31^2</f>
        <v>-8.4722930506606477E-4</v>
      </c>
      <c r="Q31" s="177">
        <f>+C31-15018.5</f>
        <v>24513.996500000001</v>
      </c>
      <c r="R31" s="1">
        <f>+(P31-G31)^2</f>
        <v>7.1779749536272698E-7</v>
      </c>
      <c r="S31" s="21">
        <f>S$17</f>
        <v>1</v>
      </c>
      <c r="T31" s="1">
        <f>S31*R31</f>
        <v>7.1779749536272698E-7</v>
      </c>
      <c r="U31" s="1">
        <f>+G31-P31</f>
        <v>8.4722930506606477E-4</v>
      </c>
      <c r="AZ31" s="1">
        <v>28902.5</v>
      </c>
      <c r="BA31" s="1">
        <v>0.10835337750177132</v>
      </c>
      <c r="BB31" s="1">
        <v>0.1</v>
      </c>
    </row>
    <row r="32" spans="1:54">
      <c r="A32" s="49" t="s">
        <v>60</v>
      </c>
      <c r="B32" s="42" t="s">
        <v>61</v>
      </c>
      <c r="C32" s="50">
        <v>39532.497100000001</v>
      </c>
      <c r="D32" s="48"/>
      <c r="E32" s="1">
        <f>+(C32-C$7)/C$8</f>
        <v>1.6923403662212719E-3</v>
      </c>
      <c r="F32" s="1">
        <f>ROUND(2*E32,0)/2</f>
        <v>0</v>
      </c>
      <c r="G32" s="1">
        <f>+C32-(C$7+F32*C$8)</f>
        <v>5.9999999939464033E-4</v>
      </c>
      <c r="I32" s="1">
        <f>G32</f>
        <v>5.9999999939464033E-4</v>
      </c>
      <c r="P32" s="1">
        <f>+D$11+D$12*F32+D$13*F32^2</f>
        <v>-8.4722930506606477E-4</v>
      </c>
      <c r="Q32" s="177">
        <f>+C32-15018.5</f>
        <v>24513.997100000001</v>
      </c>
      <c r="R32" s="1">
        <f>+(P32-G32)^2</f>
        <v>2.0944726596898161E-6</v>
      </c>
      <c r="S32" s="46">
        <f>S$16</f>
        <v>0.1</v>
      </c>
      <c r="T32" s="1">
        <f>S32*R32</f>
        <v>2.0944726596898162E-7</v>
      </c>
      <c r="U32" s="1">
        <f>+G32-P32</f>
        <v>1.4472293044607051E-3</v>
      </c>
      <c r="AZ32" s="1">
        <v>31209</v>
      </c>
      <c r="BA32" s="1">
        <v>0.11905171899707057</v>
      </c>
      <c r="BB32" s="1">
        <v>0.1</v>
      </c>
    </row>
    <row r="33" spans="1:54">
      <c r="A33" s="49" t="s">
        <v>60</v>
      </c>
      <c r="B33" s="42" t="s">
        <v>53</v>
      </c>
      <c r="C33" s="50">
        <v>39532.672700000003</v>
      </c>
      <c r="D33" s="48"/>
      <c r="E33" s="1">
        <f>+(C33-C$7)/C$8</f>
        <v>0.49698395471986428</v>
      </c>
      <c r="F33" s="1">
        <f>ROUND(2*E33,0)/2</f>
        <v>0.5</v>
      </c>
      <c r="G33" s="1">
        <f>+C33-(C$7+F33*C$8)</f>
        <v>-1.0693044969229959E-3</v>
      </c>
      <c r="J33" s="1">
        <f>G33</f>
        <v>-1.0693044969229959E-3</v>
      </c>
      <c r="P33" s="1">
        <f>+D$11+D$12*F33+D$13*F33^2</f>
        <v>-8.4788254224739423E-4</v>
      </c>
      <c r="Q33" s="177">
        <f>+C33-15018.5</f>
        <v>24514.172700000003</v>
      </c>
      <c r="R33" s="1">
        <f>+(P33-G33)^2</f>
        <v>4.9027682012364198E-8</v>
      </c>
      <c r="S33" s="21">
        <f>S$17</f>
        <v>1</v>
      </c>
      <c r="T33" s="1">
        <f>S33*R33</f>
        <v>4.9027682012364198E-8</v>
      </c>
      <c r="U33" s="1">
        <f>+G33-P33</f>
        <v>-2.2142195467560167E-4</v>
      </c>
      <c r="AZ33" s="1">
        <v>30072.5</v>
      </c>
      <c r="BA33" s="1">
        <v>0.12088084749848349</v>
      </c>
      <c r="BB33" s="1">
        <v>0.5</v>
      </c>
    </row>
    <row r="34" spans="1:54">
      <c r="A34" s="41" t="s">
        <v>62</v>
      </c>
      <c r="B34" s="42">
        <v>1</v>
      </c>
      <c r="C34" s="41">
        <v>39533.572</v>
      </c>
      <c r="D34" s="43" t="s">
        <v>63</v>
      </c>
      <c r="E34" s="44">
        <f>+(C34-C$7)/C$8</f>
        <v>3.0335201095094568</v>
      </c>
      <c r="F34" s="1">
        <f>ROUND(2*E34,0)/2</f>
        <v>3</v>
      </c>
      <c r="G34" s="1">
        <f>+C34-(C$7+F34*C$8)</f>
        <v>1.1884172999998555E-2</v>
      </c>
      <c r="J34" s="1">
        <f>G34</f>
        <v>1.1884172999998555E-2</v>
      </c>
      <c r="P34" s="1">
        <f>+D$11+D$12*F34+D$13*F34^2</f>
        <v>-8.5114742683367129E-4</v>
      </c>
      <c r="Q34" s="177">
        <f>+C34-15018.5</f>
        <v>24515.072</v>
      </c>
      <c r="R34" s="1">
        <f>+(P34-G34)^2</f>
        <v>1.6218838637409012E-4</v>
      </c>
      <c r="S34" s="21">
        <f>S$17</f>
        <v>1</v>
      </c>
      <c r="T34" s="1">
        <f>S34*R34</f>
        <v>1.6218838637409012E-4</v>
      </c>
      <c r="U34" s="1">
        <f>+G34-P34</f>
        <v>1.2735320426832225E-2</v>
      </c>
      <c r="AZ34" s="1">
        <v>29062.5</v>
      </c>
      <c r="BA34" s="1">
        <v>0.11417593750229571</v>
      </c>
      <c r="BB34" s="1">
        <v>0.1</v>
      </c>
    </row>
    <row r="35" spans="1:54">
      <c r="A35" s="49" t="s">
        <v>60</v>
      </c>
      <c r="B35" s="42" t="s">
        <v>61</v>
      </c>
      <c r="C35" s="50">
        <v>39561.568500000001</v>
      </c>
      <c r="D35" s="48"/>
      <c r="E35" s="1">
        <f>+(C35-C$7)/C$8</f>
        <v>81.999531960707031</v>
      </c>
      <c r="F35" s="1">
        <f>ROUND(2*E35,0)/2</f>
        <v>82</v>
      </c>
      <c r="G35" s="1">
        <f>+C35-(C$7+F35*C$8)</f>
        <v>-1.659379995544441E-4</v>
      </c>
      <c r="J35" s="1">
        <f>G35</f>
        <v>-1.659379995544441E-4</v>
      </c>
      <c r="P35" s="1">
        <f>+D$11+D$12*F35+D$13*F35^2</f>
        <v>-9.5320063959982262E-4</v>
      </c>
      <c r="Q35" s="177">
        <f>+C35-15018.5</f>
        <v>24543.068500000001</v>
      </c>
      <c r="R35" s="1">
        <f>+(P35-G35)^2</f>
        <v>6.1978246441121925E-7</v>
      </c>
      <c r="S35" s="21">
        <f>S$17</f>
        <v>1</v>
      </c>
      <c r="T35" s="1">
        <f>S35*R35</f>
        <v>6.1978246441121925E-7</v>
      </c>
      <c r="U35" s="1">
        <f>+G35-P35</f>
        <v>7.8726264004537851E-4</v>
      </c>
      <c r="AZ35" s="1">
        <v>27881</v>
      </c>
      <c r="BA35" s="1">
        <v>0.12254247099917848</v>
      </c>
      <c r="BB35" s="1">
        <v>0.1</v>
      </c>
    </row>
    <row r="36" spans="1:54">
      <c r="A36" s="49" t="s">
        <v>60</v>
      </c>
      <c r="B36" s="42" t="s">
        <v>53</v>
      </c>
      <c r="C36" s="50">
        <v>39562.4545</v>
      </c>
      <c r="D36" s="48"/>
      <c r="E36" s="1">
        <f>+(C36-C$7)/C$8</f>
        <v>84.498554570677854</v>
      </c>
      <c r="F36" s="1">
        <f>ROUND(2*E36,0)/2</f>
        <v>84.5</v>
      </c>
      <c r="G36" s="1">
        <f>+C36-(C$7+F36*C$8)</f>
        <v>-5.1246050134068355E-4</v>
      </c>
      <c r="J36" s="1">
        <f>G36</f>
        <v>-5.1246050134068355E-4</v>
      </c>
      <c r="P36" s="1">
        <f>+D$11+D$12*F36+D$13*F36^2</f>
        <v>-9.5639481911266892E-4</v>
      </c>
      <c r="Q36" s="177">
        <f>+C36-15018.5</f>
        <v>24543.9545</v>
      </c>
      <c r="R36" s="1">
        <f>+(P36-G36)^2</f>
        <v>1.9707767849567808E-7</v>
      </c>
      <c r="S36" s="21">
        <f>S$17</f>
        <v>1</v>
      </c>
      <c r="T36" s="1">
        <f>S36*R36</f>
        <v>1.9707767849567808E-7</v>
      </c>
      <c r="U36" s="1">
        <f>+G36-P36</f>
        <v>4.4393431777198537E-4</v>
      </c>
      <c r="AZ36" s="1">
        <v>31001</v>
      </c>
      <c r="BA36" s="1">
        <v>0.13008239099872299</v>
      </c>
      <c r="BB36" s="1">
        <v>0.1</v>
      </c>
    </row>
    <row r="37" spans="1:54">
      <c r="A37" s="49" t="s">
        <v>60</v>
      </c>
      <c r="B37" s="42" t="s">
        <v>53</v>
      </c>
      <c r="C37" s="50">
        <v>39563.517899999999</v>
      </c>
      <c r="D37" s="48"/>
      <c r="E37" s="1">
        <f>+(C37-C$7)/C$8</f>
        <v>87.49794581610098</v>
      </c>
      <c r="F37" s="1">
        <f>ROUND(2*E37,0)/2</f>
        <v>87.5</v>
      </c>
      <c r="G37" s="1">
        <f>+C37-(C$7+F37*C$8)</f>
        <v>-7.2828750126063824E-4</v>
      </c>
      <c r="J37" s="1">
        <f>G37</f>
        <v>-7.2828750126063824E-4</v>
      </c>
      <c r="P37" s="1">
        <f>+D$11+D$12*F37+D$13*F37^2</f>
        <v>-9.6022497162327075E-4</v>
      </c>
      <c r="Q37" s="177">
        <f>+C37-15018.5</f>
        <v>24545.017899999999</v>
      </c>
      <c r="R37" s="1">
        <f>+(P37-G37)^2</f>
        <v>5.3794990158217036E-8</v>
      </c>
      <c r="S37" s="21">
        <f>S$17</f>
        <v>1</v>
      </c>
      <c r="T37" s="1">
        <f>S37*R37</f>
        <v>5.3794990158217036E-8</v>
      </c>
      <c r="U37" s="1">
        <f>+G37-P37</f>
        <v>2.3193747036263251E-4</v>
      </c>
      <c r="AZ37" s="1">
        <v>30902.5</v>
      </c>
      <c r="BA37" s="1">
        <v>0.13113537749450188</v>
      </c>
      <c r="BB37" s="1">
        <v>0.1</v>
      </c>
    </row>
    <row r="38" spans="1:54">
      <c r="A38" s="49" t="s">
        <v>60</v>
      </c>
      <c r="B38" s="42" t="s">
        <v>61</v>
      </c>
      <c r="C38" s="50">
        <v>39566.532800000001</v>
      </c>
      <c r="D38" s="48"/>
      <c r="E38" s="1">
        <f>+(C38-C$7)/C$8</f>
        <v>96.001674108220342</v>
      </c>
      <c r="F38" s="1">
        <f>ROUND(2*E38,0)/2</f>
        <v>96</v>
      </c>
      <c r="G38" s="1">
        <f>+C38-(C$7+F38*C$8)</f>
        <v>5.935360022704117E-4</v>
      </c>
      <c r="J38" s="1">
        <f>G38</f>
        <v>5.935360022704117E-4</v>
      </c>
      <c r="P38" s="1">
        <f>+D$11+D$12*F38+D$13*F38^2</f>
        <v>-9.7106010986115516E-4</v>
      </c>
      <c r="Q38" s="177">
        <f>+C38-15018.5</f>
        <v>24548.032800000001</v>
      </c>
      <c r="R38" s="1">
        <f>+(P38-G38)^2</f>
        <v>2.4479609940972143E-6</v>
      </c>
      <c r="S38" s="21">
        <f>S$17</f>
        <v>1</v>
      </c>
      <c r="T38" s="1">
        <f>S38*R38</f>
        <v>2.4479609940972143E-6</v>
      </c>
      <c r="U38" s="1">
        <f>+G38-P38</f>
        <v>1.5645961121315667E-3</v>
      </c>
      <c r="AZ38" s="1">
        <v>33263</v>
      </c>
      <c r="BA38" s="1">
        <v>0.13474883299932117</v>
      </c>
      <c r="BB38" s="1">
        <v>0.1</v>
      </c>
    </row>
    <row r="39" spans="1:54">
      <c r="A39" s="41" t="s">
        <v>62</v>
      </c>
      <c r="B39" s="42">
        <v>1</v>
      </c>
      <c r="C39" s="41">
        <v>39593.461000000003</v>
      </c>
      <c r="D39" s="43" t="s">
        <v>63</v>
      </c>
      <c r="E39" s="44">
        <f>+(C39-C$7)/C$8</f>
        <v>171.95447393432363</v>
      </c>
      <c r="F39" s="1">
        <f>ROUND(2*E39,0)/2</f>
        <v>172</v>
      </c>
      <c r="G39" s="1">
        <f>+C39-(C$7+F39*C$8)</f>
        <v>-1.61407479972695E-2</v>
      </c>
      <c r="J39" s="1">
        <f>G39</f>
        <v>-1.61407479972695E-2</v>
      </c>
      <c r="P39" s="1">
        <f>+D$11+D$12*F39+D$13*F39^2</f>
        <v>-1.0668247156739043E-3</v>
      </c>
      <c r="Q39" s="177">
        <f>+C39-15018.5</f>
        <v>24574.961000000003</v>
      </c>
      <c r="R39" s="1">
        <f>+(P39-G39)^2</f>
        <v>2.2722316309942972E-4</v>
      </c>
      <c r="S39" s="21">
        <f>S$17</f>
        <v>1</v>
      </c>
      <c r="T39" s="1">
        <f>S39*R39</f>
        <v>2.2722316309942972E-4</v>
      </c>
      <c r="U39" s="1">
        <f>+G39-P39</f>
        <v>-1.5073923281595595E-2</v>
      </c>
      <c r="AZ39" s="1">
        <v>29229</v>
      </c>
      <c r="BA39" s="1">
        <v>0.11449753899796633</v>
      </c>
      <c r="BB39" s="1">
        <v>0.1</v>
      </c>
    </row>
    <row r="40" spans="1:54">
      <c r="A40" s="49" t="s">
        <v>60</v>
      </c>
      <c r="B40" s="42" t="s">
        <v>61</v>
      </c>
      <c r="C40" s="50">
        <v>39614.395499999999</v>
      </c>
      <c r="D40" s="48"/>
      <c r="E40" s="1">
        <f>+(C40-C$7)/C$8</f>
        <v>231.00163965498498</v>
      </c>
      <c r="F40" s="1">
        <f>ROUND(2*E40,0)/2</f>
        <v>231</v>
      </c>
      <c r="G40" s="1">
        <f>+C40-(C$7+F40*C$8)</f>
        <v>5.8132100093644112E-4</v>
      </c>
      <c r="J40" s="1">
        <f>G40</f>
        <v>5.8132100093644112E-4</v>
      </c>
      <c r="P40" s="1">
        <f>+D$11+D$12*F40+D$13*F40^2</f>
        <v>-1.1397862890062391E-3</v>
      </c>
      <c r="Q40" s="177">
        <f>+C40-15018.5</f>
        <v>24595.895499999999</v>
      </c>
      <c r="R40" s="1">
        <f>+(P40-G40)^2</f>
        <v>2.9622103034938371E-6</v>
      </c>
      <c r="S40" s="21">
        <f>S$17</f>
        <v>1</v>
      </c>
      <c r="T40" s="1">
        <f>S40*R40</f>
        <v>2.9622103034938371E-6</v>
      </c>
      <c r="U40" s="1">
        <f>+G40-P40</f>
        <v>1.7211072899426803E-3</v>
      </c>
      <c r="AZ40" s="1">
        <v>33093</v>
      </c>
      <c r="BA40" s="1">
        <v>0.14738236300036078</v>
      </c>
      <c r="BB40" s="1">
        <v>1</v>
      </c>
    </row>
    <row r="41" spans="1:54">
      <c r="A41" s="49" t="s">
        <v>60</v>
      </c>
      <c r="B41" s="42" t="s">
        <v>61</v>
      </c>
      <c r="C41" s="50">
        <v>39643.467299999997</v>
      </c>
      <c r="D41" s="48"/>
      <c r="E41" s="1">
        <f>+(C41-C$7)/C$8</f>
        <v>313.00060750222974</v>
      </c>
      <c r="F41" s="1">
        <f>ROUND(2*E41,0)/2</f>
        <v>313</v>
      </c>
      <c r="G41" s="1">
        <f>+C41-(C$7+F41*C$8)</f>
        <v>2.1538299188250676E-4</v>
      </c>
      <c r="J41" s="1">
        <f>G41</f>
        <v>2.1538299188250676E-4</v>
      </c>
      <c r="P41" s="1">
        <f>+D$11+D$12*F41+D$13*F41^2</f>
        <v>-1.2391843940875978E-3</v>
      </c>
      <c r="Q41" s="177">
        <f>+C41-15018.5</f>
        <v>24624.967299999997</v>
      </c>
      <c r="R41" s="1">
        <f>+(P41-G41)^2</f>
        <v>2.1157662803279032E-6</v>
      </c>
      <c r="S41" s="21">
        <f>S$17</f>
        <v>1</v>
      </c>
      <c r="T41" s="1">
        <f>S41*R41</f>
        <v>2.1157662803279032E-6</v>
      </c>
      <c r="U41" s="1">
        <f>+G41-P41</f>
        <v>1.4545673859701045E-3</v>
      </c>
      <c r="AZ41" s="1">
        <v>33131</v>
      </c>
      <c r="BA41" s="1">
        <v>0.14744522100227186</v>
      </c>
      <c r="BB41" s="1">
        <v>1</v>
      </c>
    </row>
    <row r="42" spans="1:54">
      <c r="A42" s="49" t="s">
        <v>60</v>
      </c>
      <c r="B42" s="42" t="s">
        <v>61</v>
      </c>
      <c r="C42" s="50">
        <v>39648.4306</v>
      </c>
      <c r="D42" s="48"/>
      <c r="E42" s="1">
        <f>+(C42-C$7)/C$8</f>
        <v>326.99992908247287</v>
      </c>
      <c r="F42" s="1">
        <f>ROUND(2*E42,0)/2</f>
        <v>327</v>
      </c>
      <c r="G42" s="1">
        <f>+C42-(C$7+F42*C$8)</f>
        <v>-2.5143002858385444E-5</v>
      </c>
      <c r="J42" s="1">
        <f>G42</f>
        <v>-2.5143002858385444E-5</v>
      </c>
      <c r="P42" s="1">
        <f>+D$11+D$12*F42+D$13*F42^2</f>
        <v>-1.2559216056619352E-3</v>
      </c>
      <c r="Q42" s="177">
        <f>+C42-15018.5</f>
        <v>24629.9306</v>
      </c>
      <c r="R42" s="1">
        <f>+(P42-G42)^2</f>
        <v>1.5148159691190582E-6</v>
      </c>
      <c r="S42" s="21">
        <f>S$17</f>
        <v>1</v>
      </c>
      <c r="T42" s="1">
        <f>S42*R42</f>
        <v>1.5148159691190582E-6</v>
      </c>
      <c r="U42" s="1">
        <f>+G42-P42</f>
        <v>1.2307786028035498E-3</v>
      </c>
      <c r="AZ42" s="1">
        <v>33093.5</v>
      </c>
      <c r="BA42" s="1">
        <v>0.14768305850157049</v>
      </c>
      <c r="BB42" s="1">
        <v>1</v>
      </c>
    </row>
    <row r="43" spans="1:54">
      <c r="A43" s="41" t="s">
        <v>62</v>
      </c>
      <c r="B43" s="42">
        <v>1</v>
      </c>
      <c r="C43" s="41">
        <v>39648.442000000003</v>
      </c>
      <c r="D43" s="43" t="s">
        <v>63</v>
      </c>
      <c r="E43" s="44">
        <f>+(C43-C$7)/C$8</f>
        <v>327.03208354947213</v>
      </c>
      <c r="F43" s="1">
        <f>ROUND(2*E43,0)/2</f>
        <v>327</v>
      </c>
      <c r="G43" s="1">
        <f>+C43-(C$7+F43*C$8)</f>
        <v>1.1374857000191696E-2</v>
      </c>
      <c r="J43" s="1">
        <f>G43</f>
        <v>1.1374857000191696E-2</v>
      </c>
      <c r="P43" s="1">
        <f>+D$11+D$12*F43+D$13*F43^2</f>
        <v>-1.2559216056619352E-3</v>
      </c>
      <c r="Q43" s="177">
        <f>+C43-15018.5</f>
        <v>24629.942000000003</v>
      </c>
      <c r="R43" s="1">
        <f>+(P43-G43)^2</f>
        <v>1.5953656819008981E-4</v>
      </c>
      <c r="S43" s="21">
        <f>S$17</f>
        <v>1</v>
      </c>
      <c r="T43" s="1">
        <f>S43*R43</f>
        <v>1.5953656819008981E-4</v>
      </c>
      <c r="U43" s="1">
        <f>+G43-P43</f>
        <v>1.2630778605853632E-2</v>
      </c>
      <c r="AZ43" s="1">
        <v>29955</v>
      </c>
      <c r="BA43" s="1">
        <v>0.11546740499761654</v>
      </c>
      <c r="BB43" s="1">
        <v>0.1</v>
      </c>
    </row>
    <row r="44" spans="1:54">
      <c r="A44" s="41" t="s">
        <v>62</v>
      </c>
      <c r="B44" s="42">
        <v>2</v>
      </c>
      <c r="C44" s="41">
        <v>39651.447</v>
      </c>
      <c r="D44" s="43" t="s">
        <v>63</v>
      </c>
      <c r="E44" s="44">
        <f>+(C44-C$7)/C$8</f>
        <v>335.50788822550777</v>
      </c>
      <c r="F44" s="1">
        <f>ROUND(2*E44,0)/2</f>
        <v>335.5</v>
      </c>
      <c r="G44" s="1">
        <f>+C44-(C$7+F44*C$8)</f>
        <v>2.7966804991592653E-3</v>
      </c>
      <c r="J44" s="1">
        <f>G44</f>
        <v>2.7966804991592653E-3</v>
      </c>
      <c r="P44" s="1">
        <f>+D$11+D$12*F44+D$13*F44^2</f>
        <v>-1.2660503004483508E-3</v>
      </c>
      <c r="Q44" s="177">
        <f>+C44-15018.5</f>
        <v>24632.947</v>
      </c>
      <c r="R44" s="1">
        <f>+(P44-G44)^2</f>
        <v>1.6505781550080338E-5</v>
      </c>
      <c r="S44" s="21">
        <f>S$17</f>
        <v>1</v>
      </c>
      <c r="T44" s="1">
        <f>S44*R44</f>
        <v>1.6505781550080338E-5</v>
      </c>
      <c r="U44" s="1">
        <f>+G44-P44</f>
        <v>4.0627307996076159E-3</v>
      </c>
      <c r="AZ44" s="1">
        <v>30070</v>
      </c>
      <c r="BA44" s="1">
        <v>0.11692736999248154</v>
      </c>
      <c r="BB44" s="1">
        <v>1</v>
      </c>
    </row>
    <row r="45" spans="1:54">
      <c r="A45" s="49" t="s">
        <v>60</v>
      </c>
      <c r="B45" s="42" t="s">
        <v>53</v>
      </c>
      <c r="C45" s="50">
        <v>39673.424700000003</v>
      </c>
      <c r="D45" s="48"/>
      <c r="E45" s="1">
        <f>+(C45-C$7)/C$8</f>
        <v>397.49746973256191</v>
      </c>
      <c r="F45" s="1">
        <f>ROUND(2*E45,0)/2</f>
        <v>397.5</v>
      </c>
      <c r="G45" s="1">
        <f>+C45-(C$7+F45*C$8)</f>
        <v>-8.9707749430090189E-4</v>
      </c>
      <c r="J45" s="1">
        <f>G45</f>
        <v>-8.9707749430090189E-4</v>
      </c>
      <c r="P45" s="1">
        <f>+D$11+D$12*F45+D$13*F45^2</f>
        <v>-1.3391717823200435E-3</v>
      </c>
      <c r="Q45" s="177">
        <f>+C45-15018.5</f>
        <v>24654.924700000003</v>
      </c>
      <c r="R45" s="1">
        <f>+(P45-G45)^2</f>
        <v>1.9544735949915172E-7</v>
      </c>
      <c r="S45" s="21">
        <f>S$17</f>
        <v>1</v>
      </c>
      <c r="T45" s="1">
        <f>S45*R45</f>
        <v>1.9544735949915172E-7</v>
      </c>
      <c r="U45" s="1">
        <f>+G45-P45</f>
        <v>4.420942880191416E-4</v>
      </c>
      <c r="AZ45" s="1">
        <v>33134</v>
      </c>
      <c r="BA45" s="1">
        <v>0.14792939399922034</v>
      </c>
      <c r="BB45" s="1">
        <v>1</v>
      </c>
    </row>
    <row r="46" spans="1:54">
      <c r="A46" s="49" t="s">
        <v>60</v>
      </c>
      <c r="B46" s="42" t="s">
        <v>61</v>
      </c>
      <c r="C46" s="50">
        <v>39676.440699999999</v>
      </c>
      <c r="D46" s="48"/>
      <c r="E46" s="1">
        <f>+(C46-C$7)/C$8</f>
        <v>406.00430064867231</v>
      </c>
      <c r="F46" s="1">
        <f>ROUND(2*E46,0)/2</f>
        <v>406</v>
      </c>
      <c r="G46" s="1">
        <f>+C46-(C$7+F46*C$8)</f>
        <v>1.524745995993726E-3</v>
      </c>
      <c r="J46" s="1">
        <f>G46</f>
        <v>1.524745995993726E-3</v>
      </c>
      <c r="P46" s="1">
        <f>+D$11+D$12*F46+D$13*F46^2</f>
        <v>-1.3490925261113503E-3</v>
      </c>
      <c r="Q46" s="177">
        <f>+C46-15018.5</f>
        <v>24657.940699999999</v>
      </c>
      <c r="R46" s="1">
        <f>+(P46-G46)^2</f>
        <v>8.2589478511350889E-6</v>
      </c>
      <c r="S46" s="21">
        <f>S$17</f>
        <v>1</v>
      </c>
      <c r="T46" s="1">
        <f>S46*R46</f>
        <v>8.2589478511350889E-6</v>
      </c>
      <c r="U46" s="1">
        <f>+G46-P46</f>
        <v>2.8738385221050763E-3</v>
      </c>
      <c r="AZ46" s="1">
        <v>33133.5</v>
      </c>
      <c r="BA46" s="1">
        <v>0.14799869849957759</v>
      </c>
      <c r="BB46" s="1">
        <v>1</v>
      </c>
    </row>
    <row r="47" spans="1:54">
      <c r="A47" s="49" t="s">
        <v>60</v>
      </c>
      <c r="B47" s="42" t="s">
        <v>61</v>
      </c>
      <c r="C47" s="50">
        <v>39681.402300000002</v>
      </c>
      <c r="D47" s="48"/>
      <c r="E47" s="1">
        <f>+(C47-C$7)/C$8</f>
        <v>419.99882726453762</v>
      </c>
      <c r="F47" s="1">
        <f>ROUND(2*E47,0)/2</f>
        <v>420</v>
      </c>
      <c r="G47" s="1">
        <f>+C47-(C$7+F47*C$8)</f>
        <v>-4.1577999945729971E-4</v>
      </c>
      <c r="J47" s="1">
        <f>G47</f>
        <v>-4.1577999945729971E-4</v>
      </c>
      <c r="P47" s="1">
        <f>+D$11+D$12*F47+D$13*F47^2</f>
        <v>-1.3653779192532613E-3</v>
      </c>
      <c r="Q47" s="177">
        <f>+C47-15018.5</f>
        <v>24662.902300000002</v>
      </c>
      <c r="R47" s="1">
        <f>+(P47-G47)^2</f>
        <v>9.017362092808174E-7</v>
      </c>
      <c r="S47" s="21">
        <f>S$17</f>
        <v>1</v>
      </c>
      <c r="T47" s="1">
        <f>S47*R47</f>
        <v>9.017362092808174E-7</v>
      </c>
      <c r="U47" s="1">
        <f>+G47-P47</f>
        <v>9.4959791979596156E-4</v>
      </c>
      <c r="AZ47" s="1">
        <v>32978</v>
      </c>
      <c r="BA47" s="1">
        <v>0.15125239800545387</v>
      </c>
      <c r="BB47" s="1">
        <v>0.1</v>
      </c>
    </row>
    <row r="48" spans="1:54">
      <c r="A48" s="41" t="s">
        <v>62</v>
      </c>
      <c r="B48" s="42">
        <v>2</v>
      </c>
      <c r="C48" s="41">
        <v>39701.400999999998</v>
      </c>
      <c r="D48" s="43" t="s">
        <v>63</v>
      </c>
      <c r="E48" s="44">
        <f>+(C48-C$7)/C$8</f>
        <v>476.40650612468812</v>
      </c>
      <c r="F48" s="1">
        <f>ROUND(2*E48,0)/2</f>
        <v>476.5</v>
      </c>
      <c r="G48" s="1">
        <f>+C48-(C$7+F48*C$8)</f>
        <v>-3.3147188500151969E-2</v>
      </c>
      <c r="J48" s="1">
        <f>G48</f>
        <v>-3.3147188500151969E-2</v>
      </c>
      <c r="P48" s="1">
        <f>+D$11+D$12*F48+D$13*F48^2</f>
        <v>-1.4304099817560949E-3</v>
      </c>
      <c r="Q48" s="177">
        <f>+C48-15018.5</f>
        <v>24682.900999999998</v>
      </c>
      <c r="R48" s="1">
        <f>+(P48-G48)^2</f>
        <v>1.0059540395849782E-3</v>
      </c>
      <c r="S48" s="21">
        <f>S$17</f>
        <v>1</v>
      </c>
      <c r="T48" s="1">
        <f>S48*R48</f>
        <v>1.0059540395849782E-3</v>
      </c>
      <c r="U48" s="1">
        <f>+G48-P48</f>
        <v>-3.1716778518395876E-2</v>
      </c>
      <c r="AZ48" s="1">
        <v>27920.5</v>
      </c>
      <c r="BA48" s="1">
        <v>0.1172674154950073</v>
      </c>
      <c r="BB48" s="1">
        <v>0.1</v>
      </c>
    </row>
    <row r="49" spans="1:54">
      <c r="A49" s="41" t="s">
        <v>62</v>
      </c>
      <c r="B49" s="42">
        <v>2</v>
      </c>
      <c r="C49" s="41">
        <v>39711.364999999998</v>
      </c>
      <c r="D49" s="43" t="s">
        <v>63</v>
      </c>
      <c r="E49" s="44">
        <f>+(C49-C$7)/C$8</f>
        <v>504.51063850142441</v>
      </c>
      <c r="F49" s="1">
        <f>ROUND(2*E49,0)/2</f>
        <v>504.5</v>
      </c>
      <c r="G49" s="1">
        <f>+C49-(C$7+F49*C$8)</f>
        <v>3.7717594968853518E-3</v>
      </c>
      <c r="J49" s="1">
        <f>G49</f>
        <v>3.7717594968853518E-3</v>
      </c>
      <c r="P49" s="1">
        <f>+D$11+D$12*F49+D$13*F49^2</f>
        <v>-1.4622277373192059E-3</v>
      </c>
      <c r="Q49" s="177">
        <f>+C49-15018.5</f>
        <v>24692.864999999998</v>
      </c>
      <c r="R49" s="1">
        <f>+(P49-G49)^2</f>
        <v>2.7394622367816272E-5</v>
      </c>
      <c r="S49" s="21">
        <f>S$17</f>
        <v>1</v>
      </c>
      <c r="T49" s="1">
        <f>S49*R49</f>
        <v>2.7394622367816272E-5</v>
      </c>
      <c r="U49" s="1">
        <f>+G49-P49</f>
        <v>5.2339872342045575E-3</v>
      </c>
      <c r="AZ49" s="1">
        <v>30067</v>
      </c>
      <c r="BA49" s="1">
        <v>0.11784319700382184</v>
      </c>
      <c r="BB49" s="1">
        <v>1</v>
      </c>
    </row>
    <row r="50" spans="1:54">
      <c r="A50" s="41" t="s">
        <v>62</v>
      </c>
      <c r="B50" s="42">
        <v>2</v>
      </c>
      <c r="C50" s="41">
        <v>39760.286</v>
      </c>
      <c r="D50" s="43" t="s">
        <v>63</v>
      </c>
      <c r="E50" s="44">
        <f>+(C50-C$7)/C$8</f>
        <v>642.49561040049923</v>
      </c>
      <c r="F50" s="1">
        <f>ROUND(2*E50,0)/2</f>
        <v>642.5</v>
      </c>
      <c r="G50" s="1">
        <f>+C50-(C$7+F50*C$8)</f>
        <v>-1.5562824992230162E-3</v>
      </c>
      <c r="J50" s="1">
        <f>G50</f>
        <v>-1.5562824992230162E-3</v>
      </c>
      <c r="P50" s="1">
        <f>+D$11+D$12*F50+D$13*F50^2</f>
        <v>-1.6150690653710252E-3</v>
      </c>
      <c r="Q50" s="177">
        <f>+C50-15018.5</f>
        <v>24741.786</v>
      </c>
      <c r="R50" s="1">
        <f>+(P50-G50)^2</f>
        <v>3.4558603594742403E-9</v>
      </c>
      <c r="S50" s="21">
        <f>S$17</f>
        <v>1</v>
      </c>
      <c r="T50" s="1">
        <f>S50*R50</f>
        <v>3.4558603594742403E-9</v>
      </c>
      <c r="U50" s="1">
        <f>+G50-P50</f>
        <v>5.8786566148009024E-5</v>
      </c>
      <c r="AZ50" s="1">
        <v>30070</v>
      </c>
      <c r="BA50" s="1">
        <v>0.11802736999379704</v>
      </c>
      <c r="BB50" s="1">
        <v>1</v>
      </c>
    </row>
    <row r="51" spans="1:54">
      <c r="A51" s="41" t="s">
        <v>62</v>
      </c>
      <c r="B51" s="42">
        <v>1</v>
      </c>
      <c r="C51" s="41">
        <v>39944.455000000002</v>
      </c>
      <c r="D51" s="43" t="s">
        <v>63</v>
      </c>
      <c r="E51" s="44">
        <f>+(C51-C$7)/C$8</f>
        <v>1161.9566657689477</v>
      </c>
      <c r="F51" s="1">
        <f>ROUND(2*E51,0)/2</f>
        <v>1162</v>
      </c>
      <c r="G51" s="1">
        <f>+C51-(C$7+F51*C$8)</f>
        <v>-1.5363657999841962E-2</v>
      </c>
      <c r="J51" s="1">
        <f>G51</f>
        <v>-1.5363657999841962E-2</v>
      </c>
      <c r="P51" s="1">
        <f>+D$11+D$12*F51+D$13*F51^2</f>
        <v>-2.131173320556973E-3</v>
      </c>
      <c r="Q51" s="177">
        <f>+C51-15018.5</f>
        <v>24925.955000000002</v>
      </c>
      <c r="R51" s="1">
        <f>+(P51-G51)^2</f>
        <v>1.7509865078751196E-4</v>
      </c>
      <c r="S51" s="21">
        <f>S$17</f>
        <v>1</v>
      </c>
      <c r="T51" s="1">
        <f>S51*R51</f>
        <v>1.7509865078751196E-4</v>
      </c>
      <c r="U51" s="1">
        <f>+G51-P51</f>
        <v>-1.3232484679284989E-2</v>
      </c>
      <c r="AZ51" s="1">
        <v>30075.5</v>
      </c>
      <c r="BA51" s="1">
        <v>0.11926502050482668</v>
      </c>
      <c r="BB51" s="1">
        <v>0.5</v>
      </c>
    </row>
    <row r="52" spans="1:54">
      <c r="A52" s="41" t="s">
        <v>62</v>
      </c>
      <c r="B52" s="42">
        <v>2</v>
      </c>
      <c r="C52" s="41">
        <v>39969.468999999997</v>
      </c>
      <c r="D52" s="43" t="s">
        <v>63</v>
      </c>
      <c r="E52" s="44">
        <f>+(C52-C$7)/C$8</f>
        <v>1232.510335707884</v>
      </c>
      <c r="F52" s="1">
        <f>ROUND(2*E52,0)/2</f>
        <v>1232.5</v>
      </c>
      <c r="G52" s="1">
        <f>+C52-(C$7+F52*C$8)</f>
        <v>3.6644074934883974E-3</v>
      </c>
      <c r="J52" s="1">
        <f>G52</f>
        <v>3.6644074934883974E-3</v>
      </c>
      <c r="P52" s="1">
        <f>+D$11+D$12*F52+D$13*F52^2</f>
        <v>-2.1939953700485138E-3</v>
      </c>
      <c r="Q52" s="177">
        <f>+C52-15018.5</f>
        <v>24950.968999999997</v>
      </c>
      <c r="R52" s="1">
        <f>+(P52-G52)^2</f>
        <v>3.4320884111497476E-5</v>
      </c>
      <c r="S52" s="21">
        <f>S$17</f>
        <v>1</v>
      </c>
      <c r="T52" s="1">
        <f>S52*R52</f>
        <v>3.4320884111497476E-5</v>
      </c>
      <c r="U52" s="1">
        <f>+G52-P52</f>
        <v>5.8584028635369108E-3</v>
      </c>
      <c r="AZ52" s="1">
        <v>30075</v>
      </c>
      <c r="BA52" s="1">
        <v>0.11933432499790797</v>
      </c>
      <c r="BB52" s="1">
        <v>1</v>
      </c>
    </row>
    <row r="53" spans="1:54">
      <c r="A53" s="41" t="s">
        <v>62</v>
      </c>
      <c r="B53" s="42">
        <v>2</v>
      </c>
      <c r="C53" s="41">
        <v>40007.415000000001</v>
      </c>
      <c r="D53" s="43" t="s">
        <v>63</v>
      </c>
      <c r="E53" s="44">
        <f>+(C53-C$7)/C$8</f>
        <v>1339.5395817102667</v>
      </c>
      <c r="F53" s="1">
        <f>ROUND(2*E53,0)/2</f>
        <v>1339.5</v>
      </c>
      <c r="G53" s="1">
        <f>+C53-(C$7+F53*C$8)</f>
        <v>1.4033244500751607E-2</v>
      </c>
      <c r="J53" s="1">
        <f>G53</f>
        <v>1.4033244500751607E-2</v>
      </c>
      <c r="P53" s="1">
        <f>+D$11+D$12*F53+D$13*F53^2</f>
        <v>-2.2860469334615384E-3</v>
      </c>
      <c r="Q53" s="177">
        <f>+C53-15018.5</f>
        <v>24988.915000000001</v>
      </c>
      <c r="R53" s="1">
        <f>+(P53-G53)^2</f>
        <v>2.6631927291478251E-4</v>
      </c>
      <c r="S53" s="21">
        <f>S$17</f>
        <v>1</v>
      </c>
      <c r="T53" s="1">
        <f>S53*R53</f>
        <v>2.6631927291478251E-4</v>
      </c>
      <c r="U53" s="1">
        <f>+G53-P53</f>
        <v>1.6319291434213144E-2</v>
      </c>
      <c r="AZ53" s="1">
        <v>30075</v>
      </c>
      <c r="BA53" s="1">
        <v>0.11993432499730261</v>
      </c>
      <c r="BB53" s="1">
        <v>0.5</v>
      </c>
    </row>
    <row r="54" spans="1:54">
      <c r="A54" s="41" t="s">
        <v>62</v>
      </c>
      <c r="B54" s="42">
        <v>1</v>
      </c>
      <c r="C54" s="41">
        <v>40021.411</v>
      </c>
      <c r="D54" s="43" t="s">
        <v>63</v>
      </c>
      <c r="E54" s="44">
        <f>+(C54-C$7)/C$8</f>
        <v>1379.0162413594819</v>
      </c>
      <c r="F54" s="1">
        <f>ROUND(2*E54,0)/2</f>
        <v>1379</v>
      </c>
      <c r="G54" s="1">
        <f>+C54-(C$7+F54*C$8)</f>
        <v>5.7581889996072277E-3</v>
      </c>
      <c r="J54" s="1">
        <f>G54</f>
        <v>5.7581889996072277E-3</v>
      </c>
      <c r="P54" s="1">
        <f>+D$11+D$12*F54+D$13*F54^2</f>
        <v>-2.3190245299556291E-3</v>
      </c>
      <c r="Q54" s="177">
        <f>+C54-15018.5</f>
        <v>25002.911</v>
      </c>
      <c r="R54" s="1">
        <f>+(P54-G54)^2</f>
        <v>6.5241378402153261E-5</v>
      </c>
      <c r="S54" s="21">
        <f>S$17</f>
        <v>1</v>
      </c>
      <c r="T54" s="1">
        <f>S54*R54</f>
        <v>6.5241378402153261E-5</v>
      </c>
      <c r="U54" s="1">
        <f>+G54-P54</f>
        <v>8.0772135295628569E-3</v>
      </c>
      <c r="AZ54" s="1">
        <v>30984</v>
      </c>
      <c r="BA54" s="1">
        <v>0.1202387439989252</v>
      </c>
      <c r="BB54" s="1">
        <v>0.1</v>
      </c>
    </row>
    <row r="55" spans="1:54">
      <c r="A55" s="41" t="s">
        <v>62</v>
      </c>
      <c r="B55" s="42">
        <v>1</v>
      </c>
      <c r="C55" s="41">
        <v>40093.385000000002</v>
      </c>
      <c r="D55" s="43" t="s">
        <v>63</v>
      </c>
      <c r="E55" s="44">
        <f>+(C55-C$7)/C$8</f>
        <v>1582.023750761658</v>
      </c>
      <c r="F55" s="1">
        <f>ROUND(2*E55,0)/2</f>
        <v>1582</v>
      </c>
      <c r="G55" s="1">
        <f>+C55-(C$7+F55*C$8)</f>
        <v>8.4205620005377568E-3</v>
      </c>
      <c r="J55" s="1">
        <f>G55</f>
        <v>8.4205620005377568E-3</v>
      </c>
      <c r="P55" s="1">
        <f>+D$11+D$12*F55+D$13*F55^2</f>
        <v>-2.4799628965249216E-3</v>
      </c>
      <c r="Q55" s="177">
        <f>+C55-15018.5</f>
        <v>25074.885000000002</v>
      </c>
      <c r="R55" s="1">
        <f>+(P55-G55)^2</f>
        <v>1.1882144303148333E-4</v>
      </c>
      <c r="S55" s="21">
        <f>S$17</f>
        <v>1</v>
      </c>
      <c r="T55" s="1">
        <f>S55*R55</f>
        <v>1.1882144303148333E-4</v>
      </c>
      <c r="U55" s="1">
        <f>+G55-P55</f>
        <v>1.0900524897062679E-2</v>
      </c>
      <c r="AZ55" s="1">
        <v>30183</v>
      </c>
      <c r="BA55" s="1">
        <v>0.12066455300373491</v>
      </c>
      <c r="BB55" s="1">
        <v>0.1</v>
      </c>
    </row>
    <row r="56" spans="1:54">
      <c r="A56" s="44" t="s">
        <v>64</v>
      </c>
      <c r="B56" s="44"/>
      <c r="C56" s="48">
        <v>40714.701800000003</v>
      </c>
      <c r="D56" s="48"/>
      <c r="E56" s="1">
        <f>+(C56-C$7)/C$8</f>
        <v>3334.4895872821608</v>
      </c>
      <c r="F56" s="1">
        <f>ROUND(2*E56,0)/2</f>
        <v>3334.5</v>
      </c>
      <c r="G56" s="1">
        <f>+C56-(C$7+F56*C$8)</f>
        <v>-3.6917104953317903E-3</v>
      </c>
      <c r="J56" s="1">
        <f>G56</f>
        <v>-3.6917104953317903E-3</v>
      </c>
      <c r="P56" s="1">
        <f>+D$11+D$12*F56+D$13*F56^2</f>
        <v>-3.2747255678140471E-3</v>
      </c>
      <c r="Q56" s="177">
        <f>+C56-15018.5</f>
        <v>25696.201800000003</v>
      </c>
      <c r="R56" s="1">
        <f>+(P56-G56)^2</f>
        <v>1.7387642977697753E-7</v>
      </c>
      <c r="S56" s="21">
        <f>S$17</f>
        <v>1</v>
      </c>
      <c r="T56" s="1">
        <f>S56*R56</f>
        <v>1.7387642977697753E-7</v>
      </c>
      <c r="U56" s="1">
        <f>+G56-P56</f>
        <v>-4.1698492751774318E-4</v>
      </c>
      <c r="AZ56" s="1">
        <v>13584.5</v>
      </c>
      <c r="BA56" s="1">
        <v>4.7660394993727095E-3</v>
      </c>
      <c r="BB56" s="1">
        <v>0.1</v>
      </c>
    </row>
    <row r="57" spans="1:54">
      <c r="A57" s="44" t="s">
        <v>64</v>
      </c>
      <c r="B57" s="44"/>
      <c r="C57" s="48">
        <v>40714.878799999999</v>
      </c>
      <c r="D57" s="48"/>
      <c r="E57" s="1">
        <f>+(C57-C$7)/C$8</f>
        <v>3334.9888276906886</v>
      </c>
      <c r="F57" s="1">
        <f>ROUND(2*E57,0)/2</f>
        <v>3335</v>
      </c>
      <c r="G57" s="1">
        <f>+C57-(C$7+F57*C$8)</f>
        <v>-3.9610150051885284E-3</v>
      </c>
      <c r="J57" s="1">
        <f>G57</f>
        <v>-3.9610150051885284E-3</v>
      </c>
      <c r="P57" s="1">
        <f>+D$11+D$12*F57+D$13*F57^2</f>
        <v>-3.2748002379589221E-3</v>
      </c>
      <c r="Q57" s="177">
        <f>+C57-15018.5</f>
        <v>25696.378799999999</v>
      </c>
      <c r="R57" s="1">
        <f>+(P57-G57)^2</f>
        <v>4.7089070676398282E-7</v>
      </c>
      <c r="S57" s="21">
        <f>S$17</f>
        <v>1</v>
      </c>
      <c r="T57" s="1">
        <f>S57*R57</f>
        <v>4.7089070676398282E-7</v>
      </c>
      <c r="U57" s="1">
        <f>+G57-P57</f>
        <v>-6.8621476722960633E-4</v>
      </c>
      <c r="AZ57" s="1">
        <v>1379</v>
      </c>
      <c r="BA57" s="1">
        <v>5.7581889996072277E-3</v>
      </c>
      <c r="BB57" s="1">
        <v>1</v>
      </c>
    </row>
    <row r="58" spans="1:54">
      <c r="A58" s="44" t="s">
        <v>64</v>
      </c>
      <c r="B58" s="44"/>
      <c r="C58" s="48">
        <v>40717.7163</v>
      </c>
      <c r="D58" s="48"/>
      <c r="E58" s="1">
        <f>+(C58-C$7)/C$8</f>
        <v>3342.9921873473559</v>
      </c>
      <c r="F58" s="1">
        <f>ROUND(2*E58,0)/2</f>
        <v>3343</v>
      </c>
      <c r="G58" s="1">
        <f>+C58-(C$7+F58*C$8)</f>
        <v>-2.7698870035237633E-3</v>
      </c>
      <c r="J58" s="1">
        <f>G58</f>
        <v>-2.7698870035237633E-3</v>
      </c>
      <c r="P58" s="1">
        <f>+D$11+D$12*F58+D$13*F58^2</f>
        <v>-3.2759831616389077E-3</v>
      </c>
      <c r="Q58" s="177">
        <f>+C58-15018.5</f>
        <v>25699.2163</v>
      </c>
      <c r="R58" s="1">
        <f>+(P58-G58)^2</f>
        <v>2.5613332125890921E-7</v>
      </c>
      <c r="S58" s="21">
        <f>S$17</f>
        <v>1</v>
      </c>
      <c r="T58" s="1">
        <f>S58*R58</f>
        <v>2.5613332125890921E-7</v>
      </c>
      <c r="U58" s="1">
        <f>+G58-P58</f>
        <v>5.0609615811514439E-4</v>
      </c>
      <c r="AZ58" s="1">
        <v>10248</v>
      </c>
      <c r="BA58" s="1">
        <v>5.8349679966340773E-3</v>
      </c>
      <c r="BB58" s="1">
        <v>0.1</v>
      </c>
    </row>
    <row r="59" spans="1:54">
      <c r="A59" s="44" t="s">
        <v>64</v>
      </c>
      <c r="B59" s="47"/>
      <c r="C59" s="48">
        <v>40717.895100000002</v>
      </c>
      <c r="D59" s="48"/>
      <c r="E59" s="1">
        <f>+(C59-C$7)/C$8</f>
        <v>3343.4965047770029</v>
      </c>
      <c r="F59" s="1">
        <f>ROUND(2*E59,0)/2</f>
        <v>3343.5</v>
      </c>
      <c r="G59" s="1">
        <f>+C59-(C$7+F59*C$8)</f>
        <v>-1.2391915006446652E-3</v>
      </c>
      <c r="J59" s="1">
        <f>G59</f>
        <v>-1.2391915006446652E-3</v>
      </c>
      <c r="P59" s="1">
        <f>+D$11+D$12*F59+D$13*F59^2</f>
        <v>-3.27605635695403E-3</v>
      </c>
      <c r="Q59" s="177">
        <f>+C59-15018.5</f>
        <v>25699.395100000002</v>
      </c>
      <c r="R59" s="1">
        <f>+(P59-G59)^2</f>
        <v>4.1488184428681696E-6</v>
      </c>
      <c r="S59" s="21">
        <f>S$17</f>
        <v>1</v>
      </c>
      <c r="T59" s="1">
        <f>S59*R59</f>
        <v>4.1488184428681696E-6</v>
      </c>
      <c r="U59" s="1">
        <f>+G59-P59</f>
        <v>2.0368648563093648E-3</v>
      </c>
      <c r="AZ59" s="1">
        <v>16597</v>
      </c>
      <c r="BA59" s="1">
        <v>6.2064269950496964E-3</v>
      </c>
      <c r="BB59" s="1">
        <v>0.1</v>
      </c>
    </row>
    <row r="60" spans="1:54">
      <c r="A60" s="44" t="s">
        <v>64</v>
      </c>
      <c r="B60" s="47"/>
      <c r="C60" s="48">
        <v>40718.779600000002</v>
      </c>
      <c r="D60" s="48"/>
      <c r="E60" s="1">
        <f>+(C60-C$7)/C$8</f>
        <v>3345.9912965360581</v>
      </c>
      <c r="F60" s="1">
        <f>ROUND(2*E60,0)/2</f>
        <v>3346</v>
      </c>
      <c r="G60" s="1">
        <f>+C60-(C$7+F60*C$8)</f>
        <v>-3.0857140009175055E-3</v>
      </c>
      <c r="J60" s="1">
        <f>G60</f>
        <v>-3.0857140009175055E-3</v>
      </c>
      <c r="P60" s="1">
        <f>+D$11+D$12*F60+D$13*F60^2</f>
        <v>-3.2764210322092742E-3</v>
      </c>
      <c r="Q60" s="177">
        <f>+C60-15018.5</f>
        <v>25700.279600000002</v>
      </c>
      <c r="R60" s="1">
        <f>+(P60-G60)^2</f>
        <v>3.6369171784119639E-8</v>
      </c>
      <c r="S60" s="21">
        <f>S$17</f>
        <v>1</v>
      </c>
      <c r="T60" s="1">
        <f>S60*R60</f>
        <v>3.6369171784119639E-8</v>
      </c>
      <c r="U60" s="1">
        <f>+G60-P60</f>
        <v>1.9070703129176868E-4</v>
      </c>
      <c r="AZ60" s="1">
        <v>15577.5</v>
      </c>
      <c r="BA60" s="1">
        <v>6.3183024976751767E-3</v>
      </c>
      <c r="BB60" s="1">
        <v>0.1</v>
      </c>
    </row>
    <row r="61" spans="1:54">
      <c r="A61" s="44" t="s">
        <v>64</v>
      </c>
      <c r="B61" s="47"/>
      <c r="C61" s="48">
        <v>41395.770100000002</v>
      </c>
      <c r="D61" s="48"/>
      <c r="E61" s="1">
        <f>+(C61-C$7)/C$8</f>
        <v>5255.4885496264824</v>
      </c>
      <c r="F61" s="1">
        <f>ROUND(2*E61,0)/2</f>
        <v>5255.5</v>
      </c>
      <c r="G61" s="1">
        <f>+C61-(C$7+F61*C$8)</f>
        <v>-4.0595995014882647E-3</v>
      </c>
      <c r="J61" s="1">
        <f>G61</f>
        <v>-4.0595995014882647E-3</v>
      </c>
      <c r="P61" s="1">
        <f>+D$11+D$12*F61+D$13*F61^2</f>
        <v>-2.9214834824389914E-3</v>
      </c>
      <c r="Q61" s="177">
        <f>+C61-15018.5</f>
        <v>26377.270100000002</v>
      </c>
      <c r="R61" s="1">
        <f>+(P61-G61)^2</f>
        <v>1.2953080728165656E-6</v>
      </c>
      <c r="S61" s="21">
        <f>S$17</f>
        <v>1</v>
      </c>
      <c r="T61" s="1">
        <f>S61*R61</f>
        <v>1.2953080728165656E-6</v>
      </c>
      <c r="U61" s="1">
        <f>+G61-P61</f>
        <v>-1.1381160190492732E-3</v>
      </c>
      <c r="AZ61" s="1">
        <v>15713</v>
      </c>
      <c r="BA61" s="1">
        <v>6.3367830007337034E-3</v>
      </c>
      <c r="BB61" s="1">
        <v>0.1</v>
      </c>
    </row>
    <row r="62" spans="1:54">
      <c r="A62" s="44" t="s">
        <v>64</v>
      </c>
      <c r="B62" s="47"/>
      <c r="C62" s="48">
        <v>41395.948299999996</v>
      </c>
      <c r="D62" s="48"/>
      <c r="E62" s="1">
        <f>+(C62-C$7)/C$8</f>
        <v>5255.9911747157421</v>
      </c>
      <c r="F62" s="1">
        <f>ROUND(2*E62,0)/2</f>
        <v>5256</v>
      </c>
      <c r="G62" s="1">
        <f>+C62-(C$7+F62*C$8)</f>
        <v>-3.1289040052797645E-3</v>
      </c>
      <c r="J62" s="1">
        <f>G62</f>
        <v>-3.1289040052797645E-3</v>
      </c>
      <c r="P62" s="1">
        <f>+D$11+D$12*F62+D$13*F62^2</f>
        <v>-2.9212248410597913E-3</v>
      </c>
      <c r="Q62" s="177">
        <f>+C62-15018.5</f>
        <v>26377.448299999996</v>
      </c>
      <c r="R62" s="1">
        <f>+(P62-G62)^2</f>
        <v>4.3130635251106613E-8</v>
      </c>
      <c r="S62" s="21">
        <f>S$17</f>
        <v>1</v>
      </c>
      <c r="T62" s="1">
        <f>S62*R62</f>
        <v>4.3130635251106613E-8</v>
      </c>
      <c r="U62" s="1">
        <f>+G62-P62</f>
        <v>-2.0767916421997323E-4</v>
      </c>
      <c r="AZ62" s="1">
        <v>15707.5</v>
      </c>
      <c r="BA62" s="1">
        <v>8.2991324961767532E-3</v>
      </c>
      <c r="BB62" s="1">
        <v>0.1</v>
      </c>
    </row>
    <row r="63" spans="1:54">
      <c r="A63" s="44" t="s">
        <v>65</v>
      </c>
      <c r="B63" s="47" t="s">
        <v>53</v>
      </c>
      <c r="C63" s="48">
        <v>42464.341</v>
      </c>
      <c r="D63" s="48"/>
      <c r="E63" s="1">
        <f>+(C63-C$7)/C$8</f>
        <v>8269.4646663997009</v>
      </c>
      <c r="F63" s="1">
        <f>ROUND(2*E63,0)/2</f>
        <v>8269.5</v>
      </c>
      <c r="G63" s="1">
        <f>+C63-(C$7+F63*C$8)</f>
        <v>-1.2527125501947012E-2</v>
      </c>
      <c r="I63" s="1">
        <f>G63</f>
        <v>-1.2527125501947012E-2</v>
      </c>
      <c r="P63" s="1">
        <f>+D$11+D$12*F63+D$13*F63^2</f>
        <v>2.1353851258958285E-4</v>
      </c>
      <c r="Q63" s="177">
        <f>+C63-15018.5</f>
        <v>27445.841</v>
      </c>
      <c r="R63" s="1">
        <f>+(P63-G63)^2</f>
        <v>1.6232451953130774E-4</v>
      </c>
      <c r="S63" s="46">
        <f>S$16</f>
        <v>0.1</v>
      </c>
      <c r="T63" s="1">
        <f>S63*R63</f>
        <v>1.6232451953130776E-5</v>
      </c>
      <c r="U63" s="1">
        <f>+G63-P63</f>
        <v>-1.2740664014536595E-2</v>
      </c>
      <c r="AZ63" s="1">
        <v>25670.5</v>
      </c>
      <c r="BA63" s="1">
        <v>7.1137665494461544E-2</v>
      </c>
      <c r="BB63" s="1">
        <v>0.1</v>
      </c>
    </row>
    <row r="64" spans="1:54">
      <c r="A64" s="44" t="s">
        <v>66</v>
      </c>
      <c r="B64" s="47"/>
      <c r="C64" s="48">
        <v>42568.409</v>
      </c>
      <c r="D64" s="48"/>
      <c r="E64" s="1">
        <f>+(C64-C$7)/C$8</f>
        <v>8562.9954620823773</v>
      </c>
      <c r="F64" s="1">
        <f>ROUND(2*E64,0)/2</f>
        <v>8563</v>
      </c>
      <c r="G64" s="1">
        <f>+C64-(C$7+F64*C$8)</f>
        <v>-1.6088670017779805E-3</v>
      </c>
      <c r="I64" s="1">
        <f>G64</f>
        <v>-1.6088670017779805E-3</v>
      </c>
      <c r="P64" s="1">
        <f>+D$11+D$12*F64+D$13*F64^2</f>
        <v>6.8725795125300533E-4</v>
      </c>
      <c r="Q64" s="177">
        <f>+C64-15018.5</f>
        <v>27549.909</v>
      </c>
      <c r="R64" s="1">
        <f>+(P64-G64)^2</f>
        <v>5.2721897999315466E-6</v>
      </c>
      <c r="S64" s="46">
        <f>S$16</f>
        <v>0.1</v>
      </c>
      <c r="T64" s="1">
        <f>S64*R64</f>
        <v>5.2721897999315463E-7</v>
      </c>
      <c r="U64" s="1">
        <f>+G64-P64</f>
        <v>-2.2961249530309858E-3</v>
      </c>
      <c r="AZ64" s="1">
        <v>26030.5</v>
      </c>
      <c r="BA64" s="1">
        <v>7.2238425498653669E-2</v>
      </c>
      <c r="BB64" s="1">
        <v>0.1</v>
      </c>
    </row>
    <row r="65" spans="1:54">
      <c r="A65" s="44" t="s">
        <v>67</v>
      </c>
      <c r="B65" s="47"/>
      <c r="C65" s="48">
        <v>43144.87</v>
      </c>
      <c r="D65" s="48"/>
      <c r="E65" s="1">
        <f>+(C65-C$7)/C$8</f>
        <v>10188.942496809992</v>
      </c>
      <c r="F65" s="1">
        <f>ROUND(2*E65,0)/2</f>
        <v>10189</v>
      </c>
      <c r="G65" s="1">
        <f>+C65-(C$7+F65*C$8)</f>
        <v>-2.0387101001688279E-2</v>
      </c>
      <c r="I65" s="1">
        <f>G65</f>
        <v>-2.0387101001688279E-2</v>
      </c>
      <c r="P65" s="1">
        <f>+D$11+D$12*F65+D$13*F65^2</f>
        <v>3.8532211305657704E-3</v>
      </c>
      <c r="Q65" s="177">
        <f>+C65-15018.5</f>
        <v>28126.370000000003</v>
      </c>
      <c r="R65" s="1">
        <f>+(P65-G65)^2</f>
        <v>5.8759321707544548E-4</v>
      </c>
      <c r="S65" s="46">
        <f>S$16</f>
        <v>0.1</v>
      </c>
      <c r="T65" s="1">
        <f>S65*R65</f>
        <v>5.8759321707544553E-5</v>
      </c>
      <c r="U65" s="1">
        <f>+G65-P65</f>
        <v>-2.424032213225405E-2</v>
      </c>
      <c r="AZ65" s="1">
        <v>44229.5</v>
      </c>
      <c r="BA65" s="1">
        <v>0.27929323450371157</v>
      </c>
      <c r="BB65" s="1">
        <v>1</v>
      </c>
    </row>
    <row r="66" spans="1:54">
      <c r="A66" s="44" t="s">
        <v>67</v>
      </c>
      <c r="B66" s="47"/>
      <c r="C66" s="48">
        <v>43165.807999999997</v>
      </c>
      <c r="D66" s="48"/>
      <c r="E66" s="1">
        <f>+(C66-C$7)/C$8</f>
        <v>10247.99953451613</v>
      </c>
      <c r="F66" s="1">
        <f>ROUND(2*E66,0)/2</f>
        <v>10248</v>
      </c>
      <c r="G66" s="1">
        <f>+C66-(C$7+F66*C$8)</f>
        <v>-1.650320045882836E-4</v>
      </c>
      <c r="I66" s="1">
        <f>G66</f>
        <v>-1.650320045882836E-4</v>
      </c>
      <c r="P66" s="1">
        <f>+D$11+D$12*F66+D$13*F66^2</f>
        <v>3.9853486885847375E-3</v>
      </c>
      <c r="Q66" s="177">
        <f>+C66-15018.5</f>
        <v>28147.307999999997</v>
      </c>
      <c r="R66" s="1">
        <f>+(P66-G66)^2</f>
        <v>1.7225659898263368E-5</v>
      </c>
      <c r="S66" s="46">
        <f>S$16</f>
        <v>0.1</v>
      </c>
      <c r="T66" s="1">
        <f>S66*R66</f>
        <v>1.722565989826337E-6</v>
      </c>
      <c r="U66" s="1">
        <f>+G66-P66</f>
        <v>-4.1503806931730211E-3</v>
      </c>
      <c r="AZ66" s="1">
        <v>44361.5</v>
      </c>
      <c r="BA66" s="1">
        <v>0.28039684650138952</v>
      </c>
      <c r="BB66" s="1">
        <v>1</v>
      </c>
    </row>
    <row r="67" spans="1:54">
      <c r="A67" s="44" t="s">
        <v>67</v>
      </c>
      <c r="B67" s="47"/>
      <c r="C67" s="48">
        <v>43165.813999999998</v>
      </c>
      <c r="D67" s="48"/>
      <c r="E67" s="1">
        <f>+(C67-C$7)/C$8</f>
        <v>10248.016457919812</v>
      </c>
      <c r="F67" s="1">
        <f>ROUND(2*E67,0)/2</f>
        <v>10248</v>
      </c>
      <c r="G67" s="1">
        <f>+C67-(C$7+F67*C$8)</f>
        <v>5.8349679966340773E-3</v>
      </c>
      <c r="I67" s="1">
        <f>G67</f>
        <v>5.8349679966340773E-3</v>
      </c>
      <c r="P67" s="1">
        <f>+D$11+D$12*F67+D$13*F67^2</f>
        <v>3.9853486885847375E-3</v>
      </c>
      <c r="Q67" s="177">
        <f>+C67-15018.5</f>
        <v>28147.313999999998</v>
      </c>
      <c r="R67" s="1">
        <f>+(P67-G67)^2</f>
        <v>3.4210915847089184E-6</v>
      </c>
      <c r="S67" s="46">
        <f>S$16</f>
        <v>0.1</v>
      </c>
      <c r="T67" s="1">
        <f>S67*R67</f>
        <v>3.4210915847089187E-7</v>
      </c>
      <c r="U67" s="1">
        <f>+G67-P67</f>
        <v>1.8496193080493398E-3</v>
      </c>
      <c r="AZ67" s="1">
        <v>44238</v>
      </c>
      <c r="BA67" s="1">
        <v>0.28051505799521692</v>
      </c>
      <c r="BB67" s="1">
        <v>1</v>
      </c>
    </row>
    <row r="68" spans="1:54">
      <c r="A68" s="44" t="s">
        <v>67</v>
      </c>
      <c r="B68" s="47" t="s">
        <v>53</v>
      </c>
      <c r="C68" s="48">
        <v>43175.911999999997</v>
      </c>
      <c r="D68" s="48"/>
      <c r="E68" s="1">
        <f>+(C68-C$7)/C$8</f>
        <v>10276.498546312048</v>
      </c>
      <c r="F68" s="1">
        <f>ROUND(2*E68,0)/2</f>
        <v>10276.5</v>
      </c>
      <c r="G68" s="1">
        <f>+C68-(C$7+F68*C$8)</f>
        <v>-5.1538850675569847E-4</v>
      </c>
      <c r="I68" s="1">
        <f>G68</f>
        <v>-5.1538850675569847E-4</v>
      </c>
      <c r="P68" s="1">
        <f>+D$11+D$12*F68+D$13*F68^2</f>
        <v>4.0496057064812966E-3</v>
      </c>
      <c r="Q68" s="177">
        <f>+C68-15018.5</f>
        <v>28157.411999999997</v>
      </c>
      <c r="R68" s="1">
        <f>+(P68-G68)^2</f>
        <v>2.0839172166887251E-5</v>
      </c>
      <c r="S68" s="46">
        <f>S$16</f>
        <v>0.1</v>
      </c>
      <c r="T68" s="1">
        <f>S68*R68</f>
        <v>2.0839172166887253E-6</v>
      </c>
      <c r="U68" s="1">
        <f>+G68-P68</f>
        <v>-4.5649942132369951E-3</v>
      </c>
      <c r="AZ68" s="1">
        <v>44381.5</v>
      </c>
      <c r="BA68" s="1">
        <v>0.281824666497414</v>
      </c>
      <c r="BB68" s="1">
        <v>1</v>
      </c>
    </row>
    <row r="69" spans="1:54">
      <c r="A69" s="44" t="s">
        <v>67</v>
      </c>
      <c r="B69" s="47"/>
      <c r="C69" s="48">
        <v>43184.951999999997</v>
      </c>
      <c r="D69" s="48"/>
      <c r="E69" s="1">
        <f>+(C69-C$7)/C$8</f>
        <v>10301.996474522177</v>
      </c>
      <c r="F69" s="1">
        <f>ROUND(2*E69,0)/2</f>
        <v>10302</v>
      </c>
      <c r="G69" s="1">
        <f>+C69-(C$7+F69*C$8)</f>
        <v>-1.2499180011218414E-3</v>
      </c>
      <c r="I69" s="1">
        <f>G69</f>
        <v>-1.2499180011218414E-3</v>
      </c>
      <c r="P69" s="1">
        <f>+D$11+D$12*F69+D$13*F69^2</f>
        <v>4.1073377501770758E-3</v>
      </c>
      <c r="Q69" s="177">
        <f>+C69-15018.5</f>
        <v>28166.451999999997</v>
      </c>
      <c r="R69" s="1">
        <f>+(P69-G69)^2</f>
        <v>2.8700189184825327E-5</v>
      </c>
      <c r="S69" s="46">
        <f>S$16</f>
        <v>0.1</v>
      </c>
      <c r="T69" s="1">
        <f>S69*R69</f>
        <v>2.8700189184825329E-6</v>
      </c>
      <c r="U69" s="1">
        <f>+G69-P69</f>
        <v>-5.3572557512989172E-3</v>
      </c>
      <c r="AZ69" s="1">
        <v>44367</v>
      </c>
      <c r="BA69" s="1">
        <v>0.28303449699888006</v>
      </c>
      <c r="BB69" s="1">
        <v>1</v>
      </c>
    </row>
    <row r="70" spans="1:54">
      <c r="A70" s="44" t="s">
        <v>67</v>
      </c>
      <c r="B70" s="47" t="s">
        <v>53</v>
      </c>
      <c r="C70" s="48">
        <v>43185.843000000001</v>
      </c>
      <c r="D70" s="48"/>
      <c r="E70" s="1">
        <f>+(C70-C$7)/C$8</f>
        <v>10304.50959996856</v>
      </c>
      <c r="F70" s="1">
        <f>ROUND(2*E70,0)/2</f>
        <v>10304.5</v>
      </c>
      <c r="G70" s="1">
        <f>+C70-(C$7+F70*C$8)</f>
        <v>3.4035595017485321E-3</v>
      </c>
      <c r="I70" s="1">
        <f>G70</f>
        <v>3.4035595017485321E-3</v>
      </c>
      <c r="P70" s="1">
        <f>+D$11+D$12*F70+D$13*F70^2</f>
        <v>4.1130099001177606E-3</v>
      </c>
      <c r="Q70" s="177">
        <f>+C70-15018.5</f>
        <v>28167.343000000001</v>
      </c>
      <c r="R70" s="1">
        <f>+(P70-G70)^2</f>
        <v>5.0331986774625718E-7</v>
      </c>
      <c r="S70" s="46">
        <f>S$16</f>
        <v>0.1</v>
      </c>
      <c r="T70" s="1">
        <f>S70*R70</f>
        <v>5.0331986774625718E-8</v>
      </c>
      <c r="U70" s="1">
        <f>+G70-P70</f>
        <v>-7.0945039836922859E-4</v>
      </c>
      <c r="AZ70" s="1">
        <v>44504.5</v>
      </c>
      <c r="BA70" s="1">
        <v>0.28337575949262828</v>
      </c>
      <c r="BB70" s="1">
        <v>0.5</v>
      </c>
    </row>
    <row r="71" spans="1:54">
      <c r="A71" s="44" t="s">
        <v>67</v>
      </c>
      <c r="B71" s="47" t="s">
        <v>53</v>
      </c>
      <c r="C71" s="48">
        <v>43271.654999999999</v>
      </c>
      <c r="D71" s="48"/>
      <c r="E71" s="1">
        <f>+(C71-C$7)/C$8</f>
        <v>10546.548119389721</v>
      </c>
      <c r="F71" s="1">
        <f>ROUND(2*E71,0)/2</f>
        <v>10546.5</v>
      </c>
      <c r="G71" s="1">
        <f>+C71-(C$7+F71*C$8)</f>
        <v>1.7060181497072335E-2</v>
      </c>
      <c r="I71" s="1">
        <f>G71</f>
        <v>1.7060181497072335E-2</v>
      </c>
      <c r="P71" s="1">
        <f>+D$11+D$12*F71+D$13*F71^2</f>
        <v>4.6723403910382908E-3</v>
      </c>
      <c r="Q71" s="177">
        <f>+C71-15018.5</f>
        <v>28253.154999999999</v>
      </c>
      <c r="R71" s="1">
        <f>+(P71-G71)^2</f>
        <v>1.5345860726834678E-4</v>
      </c>
      <c r="S71" s="46">
        <f>S$16</f>
        <v>0.1</v>
      </c>
      <c r="T71" s="1">
        <f>S71*R71</f>
        <v>1.5345860726834678E-5</v>
      </c>
      <c r="U71" s="1">
        <f>+G71-P71</f>
        <v>1.2387841106034045E-2</v>
      </c>
      <c r="AZ71" s="1">
        <v>44499</v>
      </c>
      <c r="BA71" s="1">
        <v>0.28340810900408542</v>
      </c>
      <c r="BB71" s="1">
        <v>1</v>
      </c>
    </row>
    <row r="72" spans="1:54">
      <c r="A72" s="44" t="s">
        <v>68</v>
      </c>
      <c r="B72" s="47" t="s">
        <v>53</v>
      </c>
      <c r="C72" s="48">
        <v>43292.396999999997</v>
      </c>
      <c r="D72" s="48"/>
      <c r="E72" s="1">
        <f>+(C72-C$7)/C$8</f>
        <v>10605.052325909013</v>
      </c>
      <c r="F72" s="1">
        <f>ROUND(2*E72,0)/2</f>
        <v>10605</v>
      </c>
      <c r="G72" s="1">
        <f>+C72-(C$7+F72*C$8)</f>
        <v>1.8551554996520281E-2</v>
      </c>
      <c r="I72" s="1">
        <f>G72</f>
        <v>1.8551554996520281E-2</v>
      </c>
      <c r="P72" s="1">
        <f>+D$11+D$12*F72+D$13*F72^2</f>
        <v>4.8106006125427474E-3</v>
      </c>
      <c r="Q72" s="177">
        <f>+C72-15018.5</f>
        <v>28273.896999999997</v>
      </c>
      <c r="R72" s="1">
        <f>+(P72-G72)^2</f>
        <v>1.8881382738255138E-4</v>
      </c>
      <c r="S72" s="46">
        <f>S$16</f>
        <v>0.1</v>
      </c>
      <c r="T72" s="1">
        <f>S72*R72</f>
        <v>1.8881382738255139E-5</v>
      </c>
      <c r="U72" s="1">
        <f>+G72-P72</f>
        <v>1.3740954383977533E-2</v>
      </c>
      <c r="AZ72" s="1">
        <v>29153.5</v>
      </c>
      <c r="BA72" s="1">
        <v>0.11216251849691616</v>
      </c>
      <c r="BB72" s="1">
        <v>0.1</v>
      </c>
    </row>
    <row r="73" spans="1:54">
      <c r="A73" s="44" t="s">
        <v>68</v>
      </c>
      <c r="B73" s="47"/>
      <c r="C73" s="48">
        <v>43312.423000000003</v>
      </c>
      <c r="D73" s="48"/>
      <c r="E73" s="1">
        <f>+(C73-C$7)/C$8</f>
        <v>10661.537006255929</v>
      </c>
      <c r="F73" s="1">
        <f>ROUND(2*E73,0)/2</f>
        <v>10661.5</v>
      </c>
      <c r="G73" s="1">
        <f>+C73-(C$7+F73*C$8)</f>
        <v>1.3120146504661534E-2</v>
      </c>
      <c r="I73" s="1">
        <f>G73</f>
        <v>1.3120146504661534E-2</v>
      </c>
      <c r="P73" s="1">
        <f>+D$11+D$12*F73+D$13*F73^2</f>
        <v>4.9452613660813521E-3</v>
      </c>
      <c r="Q73" s="177">
        <f>+C73-15018.5</f>
        <v>28293.923000000003</v>
      </c>
      <c r="R73" s="1">
        <f>+(P73-G73)^2</f>
        <v>6.6828747028979113E-5</v>
      </c>
      <c r="S73" s="46">
        <f>S$16</f>
        <v>0.1</v>
      </c>
      <c r="T73" s="1">
        <f>S73*R73</f>
        <v>6.6828747028979116E-6</v>
      </c>
      <c r="U73" s="1">
        <f>+G73-P73</f>
        <v>8.1748851385801818E-3</v>
      </c>
      <c r="AZ73" s="1">
        <v>29996</v>
      </c>
      <c r="BA73" s="1">
        <v>0.11238443599722814</v>
      </c>
      <c r="BB73" s="1">
        <v>0.1</v>
      </c>
    </row>
    <row r="74" spans="1:54">
      <c r="A74" s="44" t="s">
        <v>67</v>
      </c>
      <c r="B74" s="47"/>
      <c r="C74" s="48">
        <v>43587.722000000002</v>
      </c>
      <c r="D74" s="48"/>
      <c r="E74" s="1">
        <f>+(C74-C$7)/C$8</f>
        <v>11438.036357839945</v>
      </c>
      <c r="F74" s="1">
        <f>ROUND(2*E74,0)/2</f>
        <v>11438</v>
      </c>
      <c r="G74" s="1">
        <f>+C74-(C$7+F74*C$8)</f>
        <v>1.2890258003608324E-2</v>
      </c>
      <c r="I74" s="1">
        <f>G74</f>
        <v>1.2890258003608324E-2</v>
      </c>
      <c r="P74" s="1">
        <f>+D$11+D$12*F74+D$13*F74^2</f>
        <v>6.9081830808531766E-3</v>
      </c>
      <c r="Q74" s="177">
        <f>+C74-15018.5</f>
        <v>28569.222000000002</v>
      </c>
      <c r="R74" s="1">
        <f>+(P74-G74)^2</f>
        <v>3.5785220381456001E-5</v>
      </c>
      <c r="S74" s="46">
        <f>S$16</f>
        <v>0.1</v>
      </c>
      <c r="T74" s="1">
        <f>S74*R74</f>
        <v>3.5785220381456001E-6</v>
      </c>
      <c r="U74" s="1">
        <f>+G74-P74</f>
        <v>5.982074922755147E-3</v>
      </c>
      <c r="AZ74" s="1">
        <v>44485</v>
      </c>
      <c r="BA74" s="1">
        <v>0.28447863499604864</v>
      </c>
      <c r="BB74" s="1">
        <v>0.5</v>
      </c>
    </row>
    <row r="75" spans="1:54">
      <c r="A75" s="44" t="s">
        <v>67</v>
      </c>
      <c r="B75" s="47" t="s">
        <v>53</v>
      </c>
      <c r="C75" s="48">
        <v>43646.743000000002</v>
      </c>
      <c r="D75" s="48"/>
      <c r="E75" s="1">
        <f>+(C75-C$7)/C$8</f>
        <v>11604.509059265816</v>
      </c>
      <c r="F75" s="1">
        <f>ROUND(2*E75,0)/2</f>
        <v>11604.5</v>
      </c>
      <c r="G75" s="1">
        <f>+C75-(C$7+F75*C$8)</f>
        <v>3.2118594972416759E-3</v>
      </c>
      <c r="I75" s="1">
        <f>G75</f>
        <v>3.2118594972416759E-3</v>
      </c>
      <c r="P75" s="1">
        <f>+D$11+D$12*F75+D$13*F75^2</f>
        <v>7.3563226314503211E-3</v>
      </c>
      <c r="Q75" s="177">
        <f>+C75-15018.5</f>
        <v>28628.243000000002</v>
      </c>
      <c r="R75" s="1">
        <f>+(P75-G75)^2</f>
        <v>1.7176574670814546E-5</v>
      </c>
      <c r="S75" s="46">
        <f>S$16</f>
        <v>0.1</v>
      </c>
      <c r="T75" s="1">
        <f>S75*R75</f>
        <v>1.7176574670814546E-6</v>
      </c>
      <c r="U75" s="1">
        <f>+G75-P75</f>
        <v>-4.1444631342086452E-3</v>
      </c>
      <c r="AZ75" s="1">
        <v>44505</v>
      </c>
      <c r="BA75" s="1">
        <v>0.28460645499581005</v>
      </c>
      <c r="BB75" s="1">
        <v>1</v>
      </c>
    </row>
    <row r="76" spans="1:54">
      <c r="A76" s="44" t="s">
        <v>67</v>
      </c>
      <c r="B76" s="47"/>
      <c r="C76" s="48">
        <v>43883.75</v>
      </c>
      <c r="D76" s="48"/>
      <c r="E76" s="1">
        <f>+(C76-C$7)/C$8</f>
        <v>12273.003248568617</v>
      </c>
      <c r="F76" s="1">
        <f>ROUND(2*E76,0)/2</f>
        <v>12273</v>
      </c>
      <c r="G76" s="1">
        <f>+C76-(C$7+F76*C$8)</f>
        <v>1.1517429957166314E-3</v>
      </c>
      <c r="I76" s="1">
        <f>G76</f>
        <v>1.1517429957166314E-3</v>
      </c>
      <c r="P76" s="1">
        <f>+D$11+D$12*F76+D$13*F76^2</f>
        <v>9.252462159542979E-3</v>
      </c>
      <c r="Q76" s="177">
        <f>+C76-15018.5</f>
        <v>28865.25</v>
      </c>
      <c r="R76" s="1">
        <f>+(P76-G76)^2</f>
        <v>6.5621650971183439E-5</v>
      </c>
      <c r="S76" s="46">
        <f>S$16</f>
        <v>0.1</v>
      </c>
      <c r="T76" s="1">
        <f>S76*R76</f>
        <v>6.5621650971183444E-6</v>
      </c>
      <c r="U76" s="1">
        <f>+G76-P76</f>
        <v>-8.1007191638263476E-3</v>
      </c>
      <c r="AZ76" s="1">
        <v>44505</v>
      </c>
      <c r="BA76" s="1">
        <v>0.28480645499803359</v>
      </c>
      <c r="BB76" s="1">
        <v>0.5</v>
      </c>
    </row>
    <row r="77" spans="1:54">
      <c r="A77" s="44" t="s">
        <v>67</v>
      </c>
      <c r="B77" s="47"/>
      <c r="C77" s="48">
        <v>43979.622000000003</v>
      </c>
      <c r="D77" s="48"/>
      <c r="E77" s="1">
        <f>+(C77-C$7)/C$8</f>
        <v>12543.416674825397</v>
      </c>
      <c r="F77" s="1">
        <f>ROUND(2*E77,0)/2</f>
        <v>12543.5</v>
      </c>
      <c r="I77" s="1">
        <f>G77</f>
        <v>0</v>
      </c>
      <c r="P77" s="1">
        <f>+D$11+D$12*F77+D$13*F77^2</f>
        <v>1.0063782135636516E-2</v>
      </c>
      <c r="Q77" s="177">
        <f>+C77-15018.5</f>
        <v>28961.122000000003</v>
      </c>
      <c r="S77" s="46"/>
      <c r="V77" s="3">
        <v>-2.9541991498263087E-2</v>
      </c>
      <c r="AZ77" s="1">
        <v>45341</v>
      </c>
      <c r="BA77" s="1">
        <v>0.29552933100057999</v>
      </c>
      <c r="BB77" s="1">
        <v>1</v>
      </c>
    </row>
    <row r="78" spans="1:54">
      <c r="A78" s="44" t="s">
        <v>69</v>
      </c>
      <c r="B78" s="47"/>
      <c r="C78" s="48">
        <v>44304.286999999997</v>
      </c>
      <c r="D78" s="48"/>
      <c r="E78" s="1">
        <f>+(C78-C$7)/C$8</f>
        <v>13459.156150748015</v>
      </c>
      <c r="F78" s="1">
        <f>ROUND(2*E78,0)/2</f>
        <v>13459</v>
      </c>
      <c r="P78" s="1">
        <f>+D$11+D$12*F78+D$13*F78^2</f>
        <v>1.2998066387574479E-2</v>
      </c>
      <c r="Q78" s="177">
        <f>+C78-15018.5</f>
        <v>29285.786999999997</v>
      </c>
      <c r="V78" s="3">
        <v>5.5361468992487062E-2</v>
      </c>
      <c r="AZ78" s="1">
        <v>24071.5</v>
      </c>
      <c r="BA78" s="1">
        <v>7.2373456496279687E-2</v>
      </c>
      <c r="BB78" s="1">
        <v>0.1</v>
      </c>
    </row>
    <row r="79" spans="1:54">
      <c r="A79" s="44" t="s">
        <v>67</v>
      </c>
      <c r="B79" s="47"/>
      <c r="C79" s="48">
        <v>44334.747000000003</v>
      </c>
      <c r="D79" s="48"/>
      <c r="E79" s="1">
        <f>+(C79-C$7)/C$8</f>
        <v>13545.070630093214</v>
      </c>
      <c r="F79" s="1">
        <f>ROUND(2*E79,0)/2</f>
        <v>13545</v>
      </c>
      <c r="G79" s="1">
        <f>+C79-(C$7+F79*C$8)</f>
        <v>2.5041095002961811E-2</v>
      </c>
      <c r="I79" s="1">
        <f>G79</f>
        <v>2.5041095002961811E-2</v>
      </c>
      <c r="P79" s="1">
        <f>+D$11+D$12*F79+D$13*F79^2</f>
        <v>1.3288650605228616E-2</v>
      </c>
      <c r="Q79" s="177">
        <f>+C79-15018.5</f>
        <v>29316.247000000003</v>
      </c>
      <c r="R79" s="1">
        <f>+(P79-G79)^2</f>
        <v>1.3811994932181034E-4</v>
      </c>
      <c r="S79" s="46">
        <f>S$16</f>
        <v>0.1</v>
      </c>
      <c r="T79" s="1">
        <f>S79*R79</f>
        <v>1.3811994932181035E-5</v>
      </c>
      <c r="U79" s="1">
        <f>+G79-P79</f>
        <v>1.1752444397733194E-2</v>
      </c>
      <c r="AZ79" s="1">
        <v>45538</v>
      </c>
      <c r="BA79" s="1">
        <v>0.2958233579993248</v>
      </c>
      <c r="BB79" s="1">
        <v>1</v>
      </c>
    </row>
    <row r="80" spans="1:54">
      <c r="A80" s="44" t="s">
        <v>67</v>
      </c>
      <c r="B80" s="47" t="s">
        <v>53</v>
      </c>
      <c r="C80" s="48">
        <v>44348.731</v>
      </c>
      <c r="D80" s="48"/>
      <c r="E80" s="1">
        <f>+(C80-C$7)/C$8</f>
        <v>13584.513442935064</v>
      </c>
      <c r="F80" s="1">
        <f>ROUND(2*E80,0)/2</f>
        <v>13584.5</v>
      </c>
      <c r="G80" s="1">
        <f>+C80-(C$7+F80*C$8)</f>
        <v>4.7660394993727095E-3</v>
      </c>
      <c r="I80" s="1">
        <f>G80</f>
        <v>4.7660394993727095E-3</v>
      </c>
      <c r="P80" s="1">
        <f>+D$11+D$12*F80+D$13*F80^2</f>
        <v>1.3422976741561569E-2</v>
      </c>
      <c r="Q80" s="177">
        <f>+C80-15018.5</f>
        <v>29330.231</v>
      </c>
      <c r="R80" s="1">
        <f>+(P80-G80)^2</f>
        <v>7.4942562415196448E-5</v>
      </c>
      <c r="S80" s="46">
        <f>S$16</f>
        <v>0.1</v>
      </c>
      <c r="T80" s="1">
        <f>S80*R80</f>
        <v>7.4942562415196449E-6</v>
      </c>
      <c r="U80" s="1">
        <f>+G80-P80</f>
        <v>-8.6569372421888592E-3</v>
      </c>
      <c r="AZ80" s="1">
        <v>45352</v>
      </c>
      <c r="BA80" s="1">
        <v>0.29610463199787773</v>
      </c>
      <c r="BB80" s="1">
        <v>1</v>
      </c>
    </row>
    <row r="81" spans="1:54">
      <c r="A81" s="44" t="s">
        <v>67</v>
      </c>
      <c r="B81" s="47"/>
      <c r="C81" s="48">
        <v>44598.857000000004</v>
      </c>
      <c r="D81" s="48"/>
      <c r="E81" s="1">
        <f>+(C81-C$7)/C$8</f>
        <v>14290.010654382644</v>
      </c>
      <c r="F81" s="1">
        <f>ROUND(2*E81,0)/2</f>
        <v>14290</v>
      </c>
      <c r="G81" s="1">
        <f>+C81-(C$7+F81*C$8)</f>
        <v>3.7773900039610453E-3</v>
      </c>
      <c r="I81" s="1">
        <f>G81</f>
        <v>3.7773900039610453E-3</v>
      </c>
      <c r="P81" s="1">
        <f>+D$11+D$12*F81+D$13*F81^2</f>
        <v>1.5913339654067011E-2</v>
      </c>
      <c r="Q81" s="177">
        <f>+C81-15018.5</f>
        <v>29580.357000000004</v>
      </c>
      <c r="R81" s="1">
        <f>+(P81-G81)^2</f>
        <v>1.472812739099071E-4</v>
      </c>
      <c r="S81" s="46">
        <f>S$16</f>
        <v>0.1</v>
      </c>
      <c r="T81" s="1">
        <f>S81*R81</f>
        <v>1.4728127390990711E-5</v>
      </c>
      <c r="U81" s="1">
        <f>+G81-P81</f>
        <v>-1.2135949650105966E-2</v>
      </c>
      <c r="AZ81" s="1">
        <v>45430.5</v>
      </c>
      <c r="BA81" s="1">
        <v>0.29752382550213952</v>
      </c>
      <c r="BB81" s="1">
        <v>1</v>
      </c>
    </row>
    <row r="82" spans="1:54">
      <c r="A82" s="49" t="s">
        <v>60</v>
      </c>
      <c r="B82" s="42" t="s">
        <v>53</v>
      </c>
      <c r="C82" s="50">
        <v>44634.498299999999</v>
      </c>
      <c r="D82" s="48"/>
      <c r="E82" s="1">
        <f>+(C82-C$7)/C$8</f>
        <v>14390.539338975062</v>
      </c>
      <c r="F82" s="1">
        <f>ROUND(2*E82,0)/2</f>
        <v>14390.5</v>
      </c>
      <c r="G82" s="1">
        <f>+C82-(C$7+F82*C$8)</f>
        <v>1.3947185500001069E-2</v>
      </c>
      <c r="J82" s="1">
        <f>G82</f>
        <v>1.3947185500001069E-2</v>
      </c>
      <c r="P82" s="1">
        <f>+D$11+D$12*F82+D$13*F82^2</f>
        <v>1.6282152014613804E-2</v>
      </c>
      <c r="Q82" s="177">
        <f>+C82-15018.5</f>
        <v>29615.998299999999</v>
      </c>
      <c r="R82" s="1">
        <f>+(P82-G82)^2</f>
        <v>5.4520686243627448E-6</v>
      </c>
      <c r="S82" s="21">
        <f>S$17</f>
        <v>1</v>
      </c>
      <c r="T82" s="1">
        <f>S82*R82</f>
        <v>5.4520686243627448E-6</v>
      </c>
      <c r="U82" s="1">
        <f>+G82-P82</f>
        <v>-2.3349665146127352E-3</v>
      </c>
      <c r="AZ82" s="1">
        <v>31258</v>
      </c>
      <c r="BA82" s="1">
        <v>0.10265987800084986</v>
      </c>
      <c r="BB82" s="1">
        <v>0.1</v>
      </c>
    </row>
    <row r="83" spans="1:54">
      <c r="A83" s="49" t="s">
        <v>60</v>
      </c>
      <c r="B83" s="42" t="s">
        <v>61</v>
      </c>
      <c r="C83" s="50">
        <v>44634.673999999999</v>
      </c>
      <c r="D83" s="48"/>
      <c r="E83" s="1">
        <f>+(C83-C$7)/C$8</f>
        <v>14391.034912646137</v>
      </c>
      <c r="F83" s="1">
        <f>ROUND(2*E83,0)/2</f>
        <v>14391</v>
      </c>
      <c r="G83" s="1">
        <f>+C83-(C$7+F83*C$8)</f>
        <v>1.2377880993881263E-2</v>
      </c>
      <c r="J83" s="1">
        <f>G83</f>
        <v>1.2377880993881263E-2</v>
      </c>
      <c r="P83" s="1">
        <f>+D$11+D$12*F83+D$13*F83^2</f>
        <v>1.6283995664203531E-2</v>
      </c>
      <c r="Q83" s="177">
        <f>+C83-15018.5</f>
        <v>29616.173999999999</v>
      </c>
      <c r="R83" s="1">
        <f>+(P83-G83)^2</f>
        <v>1.5257731817706845E-5</v>
      </c>
      <c r="S83" s="21">
        <f>S$17</f>
        <v>1</v>
      </c>
      <c r="T83" s="1">
        <f>S83*R83</f>
        <v>1.5257731817706845E-5</v>
      </c>
      <c r="U83" s="1">
        <f>+G83-P83</f>
        <v>-3.9061146703222686E-3</v>
      </c>
      <c r="AZ83" s="1">
        <v>27881</v>
      </c>
      <c r="BA83" s="1">
        <v>0.10354247099894565</v>
      </c>
      <c r="BB83" s="1">
        <v>0.1</v>
      </c>
    </row>
    <row r="84" spans="1:54">
      <c r="A84" s="49" t="s">
        <v>60</v>
      </c>
      <c r="B84" s="42" t="s">
        <v>53</v>
      </c>
      <c r="C84" s="50">
        <v>44635.562100000003</v>
      </c>
      <c r="D84" s="48"/>
      <c r="E84" s="1">
        <f>+(C84-C$7)/C$8</f>
        <v>14393.53985844741</v>
      </c>
      <c r="F84" s="1">
        <f>ROUND(2*E84,0)/2</f>
        <v>14393.5</v>
      </c>
      <c r="G84" s="1">
        <f>+C84-(C$7+F84*C$8)</f>
        <v>1.413135850452818E-2</v>
      </c>
      <c r="J84" s="1">
        <f>G84</f>
        <v>1.413135850452818E-2</v>
      </c>
      <c r="P84" s="1">
        <f>+D$11+D$12*F84+D$13*F84^2</f>
        <v>1.6293215213472542E-2</v>
      </c>
      <c r="Q84" s="177">
        <f>+C84-15018.5</f>
        <v>29617.062100000003</v>
      </c>
      <c r="R84" s="1">
        <f>+(P84-G84)^2</f>
        <v>4.6736244300077465E-6</v>
      </c>
      <c r="S84" s="21">
        <f>S$17</f>
        <v>1</v>
      </c>
      <c r="T84" s="1">
        <f>S84*R84</f>
        <v>4.6736244300077465E-6</v>
      </c>
      <c r="U84" s="1">
        <f>+G84-P84</f>
        <v>-2.1618567089443617E-3</v>
      </c>
      <c r="AZ84" s="1">
        <v>27841.5</v>
      </c>
      <c r="BA84" s="1">
        <v>0.10381752649846021</v>
      </c>
      <c r="BB84" s="1">
        <v>0.1</v>
      </c>
    </row>
    <row r="85" spans="1:54">
      <c r="A85" s="49" t="s">
        <v>60</v>
      </c>
      <c r="B85" s="42" t="s">
        <v>53</v>
      </c>
      <c r="C85" s="50">
        <v>44641.588799999998</v>
      </c>
      <c r="D85" s="48"/>
      <c r="E85" s="1">
        <f>+(C85-C$7)/C$8</f>
        <v>14410.538571273055</v>
      </c>
      <c r="F85" s="1">
        <f>ROUND(2*E85,0)/2</f>
        <v>14410.5</v>
      </c>
      <c r="G85" s="1">
        <f>+C85-(C$7+F85*C$8)</f>
        <v>1.3675005495315418E-2</v>
      </c>
      <c r="J85" s="1">
        <f>G85</f>
        <v>1.3675005495315418E-2</v>
      </c>
      <c r="P85" s="1">
        <f>+D$11+D$12*F85+D$13*F85^2</f>
        <v>1.6355965666862173E-2</v>
      </c>
      <c r="Q85" s="177">
        <f>+C85-15018.5</f>
        <v>29623.088799999998</v>
      </c>
      <c r="R85" s="1">
        <f>+(P85-G85)^2</f>
        <v>7.1875474414200087E-6</v>
      </c>
      <c r="S85" s="21">
        <f>S$17</f>
        <v>1</v>
      </c>
      <c r="T85" s="1">
        <f>S85*R85</f>
        <v>7.1875474414200087E-6</v>
      </c>
      <c r="U85" s="1">
        <f>+G85-P85</f>
        <v>-2.6809601715467556E-3</v>
      </c>
      <c r="AZ85" s="1">
        <v>28964.5</v>
      </c>
      <c r="BA85" s="1">
        <v>0.10395961949689081</v>
      </c>
      <c r="BB85" s="1">
        <v>0.1</v>
      </c>
    </row>
    <row r="86" spans="1:54">
      <c r="A86" s="49" t="s">
        <v>60</v>
      </c>
      <c r="B86" s="42" t="s">
        <v>61</v>
      </c>
      <c r="C86" s="50">
        <v>44642.475200000001</v>
      </c>
      <c r="D86" s="48"/>
      <c r="E86" s="1">
        <f>+(C86-C$7)/C$8</f>
        <v>14413.038722109952</v>
      </c>
      <c r="F86" s="1">
        <f>ROUND(2*E86,0)/2</f>
        <v>14413</v>
      </c>
      <c r="G86" s="1">
        <f>+C86-(C$7+F86*C$8)</f>
        <v>1.3728482997976243E-2</v>
      </c>
      <c r="J86" s="1">
        <f>G86</f>
        <v>1.3728482997976243E-2</v>
      </c>
      <c r="P86" s="1">
        <f>+D$11+D$12*F86+D$13*F86^2</f>
        <v>1.6365202133295995E-2</v>
      </c>
      <c r="Q86" s="177">
        <f>+C86-15018.5</f>
        <v>29623.975200000001</v>
      </c>
      <c r="R86" s="1">
        <f>+(P86-G86)^2</f>
        <v>6.9522877985613358E-6</v>
      </c>
      <c r="S86" s="21">
        <f>S$17</f>
        <v>1</v>
      </c>
      <c r="T86" s="1">
        <f>S86*R86</f>
        <v>6.9522877985613358E-6</v>
      </c>
      <c r="U86" s="1">
        <f>+G86-P86</f>
        <v>-2.6367191353197511E-3</v>
      </c>
      <c r="AZ86" s="1">
        <v>26868</v>
      </c>
      <c r="BA86" s="1">
        <v>0.10415338799793972</v>
      </c>
      <c r="BB86" s="1">
        <v>0.1</v>
      </c>
    </row>
    <row r="87" spans="1:54">
      <c r="A87" s="44" t="s">
        <v>70</v>
      </c>
      <c r="B87" s="47" t="s">
        <v>53</v>
      </c>
      <c r="C87" s="48">
        <v>44649.389000000003</v>
      </c>
      <c r="D87" s="48"/>
      <c r="E87" s="1">
        <f>+(C87-C$7)/C$8</f>
        <v>14432.5395601696</v>
      </c>
      <c r="F87" s="1">
        <f>ROUND(2*E87,0)/2</f>
        <v>14432.5</v>
      </c>
      <c r="G87" s="1">
        <f>+C87-(C$7+F87*C$8)</f>
        <v>1.402560750284465E-2</v>
      </c>
      <c r="J87" s="1">
        <f>G87</f>
        <v>1.402560750284465E-2</v>
      </c>
      <c r="P87" s="1">
        <f>+D$11+D$12*F87+D$13*F87^2</f>
        <v>1.6437321007004953E-2</v>
      </c>
      <c r="Q87" s="177">
        <f>+C87-15018.5</f>
        <v>29630.889000000003</v>
      </c>
      <c r="R87" s="1">
        <f>+(P87-G87)^2</f>
        <v>5.8163620261491684E-6</v>
      </c>
      <c r="S87" s="21">
        <f>S$17</f>
        <v>1</v>
      </c>
      <c r="T87" s="1">
        <f>S87*R87</f>
        <v>5.8163620261491684E-6</v>
      </c>
      <c r="U87" s="1">
        <f>+G87-P87</f>
        <v>-2.4117135041603031E-3</v>
      </c>
      <c r="AZ87" s="1">
        <v>30329</v>
      </c>
      <c r="BA87" s="1">
        <v>0.12102763899747515</v>
      </c>
      <c r="BB87" s="1">
        <v>0.1</v>
      </c>
    </row>
    <row r="88" spans="1:54">
      <c r="A88" s="44" t="s">
        <v>70</v>
      </c>
      <c r="B88" s="47"/>
      <c r="C88" s="48">
        <v>44649.563999999998</v>
      </c>
      <c r="D88" s="48"/>
      <c r="E88" s="1">
        <f>+(C88-C$7)/C$8</f>
        <v>14433.033159443567</v>
      </c>
      <c r="F88" s="1">
        <f>ROUND(2*E88,0)/2</f>
        <v>14433</v>
      </c>
      <c r="G88" s="1">
        <f>+C88-(C$7+F88*C$8)</f>
        <v>1.1756302999856416E-2</v>
      </c>
      <c r="J88" s="1">
        <f>G88</f>
        <v>1.1756302999856416E-2</v>
      </c>
      <c r="P88" s="1">
        <f>+D$11+D$12*F88+D$13*F88^2</f>
        <v>1.6439171943988747E-2</v>
      </c>
      <c r="Q88" s="177">
        <f>+C88-15018.5</f>
        <v>29631.063999999998</v>
      </c>
      <c r="R88" s="1">
        <f>+(P88-G88)^2</f>
        <v>2.1929261547919054E-5</v>
      </c>
      <c r="S88" s="21">
        <f>S$17</f>
        <v>1</v>
      </c>
      <c r="T88" s="1">
        <f>S88*R88</f>
        <v>2.1929261547919054E-5</v>
      </c>
      <c r="U88" s="1">
        <f>+G88-P88</f>
        <v>-4.6828689441323311E-3</v>
      </c>
      <c r="AZ88" s="1">
        <v>31156.5</v>
      </c>
      <c r="BA88" s="1">
        <v>0.1233286915012286</v>
      </c>
      <c r="BB88" s="1">
        <v>0.1</v>
      </c>
    </row>
    <row r="89" spans="1:54">
      <c r="A89" s="49" t="s">
        <v>71</v>
      </c>
      <c r="B89" s="42" t="s">
        <v>53</v>
      </c>
      <c r="C89" s="50">
        <v>44723.487000000001</v>
      </c>
      <c r="D89" s="48"/>
      <c r="E89" s="1">
        <f>+(C89-C$7)/C$8</f>
        <v>14641.537954474234</v>
      </c>
      <c r="F89" s="1">
        <f>ROUND(2*E89,0)/2</f>
        <v>14641.5</v>
      </c>
      <c r="G89" s="1">
        <f>+C89-(C$7+F89*C$8)</f>
        <v>1.3456326501909643E-2</v>
      </c>
      <c r="J89" s="1">
        <f>G89</f>
        <v>1.3456326501909643E-2</v>
      </c>
      <c r="P89" s="1">
        <f>+D$11+D$12*F89+D$13*F89^2</f>
        <v>1.7218573597846409E-2</v>
      </c>
      <c r="Q89" s="177">
        <f>+C89-15018.5</f>
        <v>29704.987000000001</v>
      </c>
      <c r="R89" s="1">
        <f>+(P89-G89)^2</f>
        <v>1.4154503210884624E-5</v>
      </c>
      <c r="S89" s="21">
        <f>S$17</f>
        <v>1</v>
      </c>
      <c r="T89" s="1">
        <f>S89*R89</f>
        <v>1.4154503210884624E-5</v>
      </c>
      <c r="U89" s="1">
        <f>+G89-P89</f>
        <v>-3.7622470959367653E-3</v>
      </c>
      <c r="AZ89" s="1">
        <v>27952</v>
      </c>
      <c r="BA89" s="1">
        <v>0.1043012319933041</v>
      </c>
      <c r="BB89" s="1">
        <v>0.1</v>
      </c>
    </row>
    <row r="90" spans="1:54">
      <c r="A90" s="49" t="s">
        <v>71</v>
      </c>
      <c r="B90" s="42" t="s">
        <v>61</v>
      </c>
      <c r="C90" s="50">
        <v>44724.373500000002</v>
      </c>
      <c r="D90" s="48"/>
      <c r="E90" s="1">
        <f>+(C90-C$7)/C$8</f>
        <v>14644.038387367849</v>
      </c>
      <c r="F90" s="1">
        <f>ROUND(2*E90,0)/2</f>
        <v>14644</v>
      </c>
      <c r="G90" s="1">
        <f>+C90-(C$7+F90*C$8)</f>
        <v>1.3609804002044257E-2</v>
      </c>
      <c r="J90" s="1">
        <f>G90</f>
        <v>1.3609804002044257E-2</v>
      </c>
      <c r="P90" s="1">
        <f>+D$11+D$12*F90+D$13*F90^2</f>
        <v>1.7228010467617186E-2</v>
      </c>
      <c r="Q90" s="177">
        <f>+C90-15018.5</f>
        <v>29705.873500000002</v>
      </c>
      <c r="R90" s="1">
        <f>+(P90-G90)^2</f>
        <v>1.3091418027513752E-5</v>
      </c>
      <c r="S90" s="21">
        <f>S$17</f>
        <v>1</v>
      </c>
      <c r="T90" s="1">
        <f>S90*R90</f>
        <v>1.3091418027513752E-5</v>
      </c>
      <c r="U90" s="1">
        <f>+G90-P90</f>
        <v>-3.6182064655729297E-3</v>
      </c>
      <c r="AZ90" s="1">
        <v>28927</v>
      </c>
      <c r="BA90" s="1">
        <v>0.10615745699760737</v>
      </c>
      <c r="BB90" s="1">
        <v>0.1</v>
      </c>
    </row>
    <row r="91" spans="1:54">
      <c r="A91" s="49" t="s">
        <v>71</v>
      </c>
      <c r="B91" s="42" t="s">
        <v>61</v>
      </c>
      <c r="C91" s="50">
        <v>44725.436600000001</v>
      </c>
      <c r="D91" s="48"/>
      <c r="E91" s="1">
        <f>+(C91-C$7)/C$8</f>
        <v>14647.036932443089</v>
      </c>
      <c r="F91" s="1">
        <f>ROUND(2*E91,0)/2</f>
        <v>14647</v>
      </c>
      <c r="G91" s="1">
        <f>+C91-(C$7+F91*C$8)</f>
        <v>1.3093977002426982E-2</v>
      </c>
      <c r="J91" s="1">
        <f>G91</f>
        <v>1.3093977002426982E-2</v>
      </c>
      <c r="P91" s="1">
        <f>+D$11+D$12*F91+D$13*F91^2</f>
        <v>1.7239337574246942E-2</v>
      </c>
      <c r="Q91" s="177">
        <f>+C91-15018.5</f>
        <v>29706.936600000001</v>
      </c>
      <c r="R91" s="1">
        <f>+(P91-G91)^2</f>
        <v>1.7184014270399509E-5</v>
      </c>
      <c r="S91" s="21">
        <f>S$17</f>
        <v>1</v>
      </c>
      <c r="T91" s="1">
        <f>S91*R91</f>
        <v>1.7184014270399509E-5</v>
      </c>
      <c r="U91" s="1">
        <f>+G91-P91</f>
        <v>-4.1453605718199601E-3</v>
      </c>
      <c r="AZ91" s="1">
        <v>28113</v>
      </c>
      <c r="BA91" s="1">
        <v>0.10628518300654832</v>
      </c>
      <c r="BB91" s="1">
        <v>0.1</v>
      </c>
    </row>
    <row r="92" spans="1:54">
      <c r="A92" s="49" t="s">
        <v>71</v>
      </c>
      <c r="B92" s="42" t="s">
        <v>61</v>
      </c>
      <c r="C92" s="50">
        <v>44730.400500000003</v>
      </c>
      <c r="D92" s="48"/>
      <c r="E92" s="1">
        <f>+(C92-C$7)/C$8</f>
        <v>14661.037946363698</v>
      </c>
      <c r="F92" s="1">
        <f>ROUND(2*E92,0)/2</f>
        <v>14661</v>
      </c>
      <c r="G92" s="1">
        <f>+C92-(C$7+F92*C$8)</f>
        <v>1.3453450999804772E-2</v>
      </c>
      <c r="J92" s="1">
        <f>G92</f>
        <v>1.3453450999804772E-2</v>
      </c>
      <c r="P92" s="1">
        <f>+D$11+D$12*F92+D$13*F92^2</f>
        <v>1.729223870041887E-2</v>
      </c>
      <c r="Q92" s="177">
        <f>+C92-15018.5</f>
        <v>29711.900500000003</v>
      </c>
      <c r="R92" s="1">
        <f>+(P92-G92)^2</f>
        <v>1.4736291010386071E-5</v>
      </c>
      <c r="S92" s="21">
        <f>S$17</f>
        <v>1</v>
      </c>
      <c r="T92" s="1">
        <f>S92*R92</f>
        <v>1.4736291010386071E-5</v>
      </c>
      <c r="U92" s="1">
        <f>+G92-P92</f>
        <v>-3.8387877006140977E-3</v>
      </c>
      <c r="AZ92" s="1">
        <v>30042</v>
      </c>
      <c r="BA92" s="1">
        <v>0.10660842200013576</v>
      </c>
      <c r="BB92" s="1">
        <v>0.1</v>
      </c>
    </row>
    <row r="93" spans="1:54">
      <c r="A93" s="44" t="s">
        <v>72</v>
      </c>
      <c r="B93" s="47"/>
      <c r="C93" s="48">
        <v>45055.328000000001</v>
      </c>
      <c r="D93" s="48"/>
      <c r="E93" s="1">
        <f>+(C93-C$7)/C$8</f>
        <v>15577.517821197296</v>
      </c>
      <c r="F93" s="1">
        <f>ROUND(2*E93,0)/2</f>
        <v>15577.5</v>
      </c>
      <c r="G93" s="1">
        <f>+C93-(C$7+F93*C$8)</f>
        <v>6.3183024976751767E-3</v>
      </c>
      <c r="I93" s="1">
        <f>G93</f>
        <v>6.3183024976751767E-3</v>
      </c>
      <c r="P93" s="1">
        <f>+D$11+D$12*F93+D$13*F93^2</f>
        <v>2.0903342504176588E-2</v>
      </c>
      <c r="Q93" s="177">
        <f>+C93-15018.5</f>
        <v>30036.828000000001</v>
      </c>
      <c r="R93" s="1">
        <f>+(P93-G93)^2</f>
        <v>2.1272339199124668E-4</v>
      </c>
      <c r="S93" s="46">
        <f>S$16</f>
        <v>0.1</v>
      </c>
      <c r="T93" s="1">
        <f>S93*R93</f>
        <v>2.1272339199124669E-5</v>
      </c>
      <c r="U93" s="1">
        <f>+G93-P93</f>
        <v>-1.4585040006501411E-2</v>
      </c>
      <c r="AZ93" s="1">
        <v>25927.5</v>
      </c>
      <c r="BA93" s="1">
        <v>7.2715152498858515E-2</v>
      </c>
      <c r="BB93" s="1">
        <v>0.1</v>
      </c>
    </row>
    <row r="94" spans="1:54">
      <c r="A94" s="44" t="s">
        <v>73</v>
      </c>
      <c r="B94" s="47"/>
      <c r="C94" s="48">
        <v>45077.322999999997</v>
      </c>
      <c r="D94" s="48"/>
      <c r="E94" s="1">
        <f>+(C94-C$7)/C$8</f>
        <v>15639.55619851827</v>
      </c>
      <c r="F94" s="1">
        <f>ROUND(2*E94,0)/2</f>
        <v>15639.5</v>
      </c>
      <c r="G94" s="1">
        <f>+C94-(C$7+F94*C$8)</f>
        <v>1.9924544496461749E-2</v>
      </c>
      <c r="I94" s="1">
        <f>G94</f>
        <v>1.9924544496461749E-2</v>
      </c>
      <c r="P94" s="1">
        <f>+D$11+D$12*F94+D$13*F94^2</f>
        <v>2.1158155143592788E-2</v>
      </c>
      <c r="Q94" s="177">
        <f>+C94-15018.5</f>
        <v>30058.822999999997</v>
      </c>
      <c r="R94" s="1">
        <f>+(P94-G94)^2</f>
        <v>1.5217952287150616E-6</v>
      </c>
      <c r="S94" s="46">
        <f>S$16</f>
        <v>0.1</v>
      </c>
      <c r="T94" s="1">
        <f>S94*R94</f>
        <v>1.5217952287150618E-7</v>
      </c>
      <c r="U94" s="1">
        <f>+G94-P94</f>
        <v>-1.2336106471310393E-3</v>
      </c>
      <c r="AZ94" s="1">
        <v>24865.5</v>
      </c>
      <c r="BA94" s="1">
        <v>7.2717910501523875E-2</v>
      </c>
      <c r="BB94" s="1">
        <v>0.1</v>
      </c>
    </row>
    <row r="95" spans="1:54">
      <c r="A95" s="44" t="s">
        <v>67</v>
      </c>
      <c r="B95" s="47"/>
      <c r="C95" s="48">
        <v>45082.794999999998</v>
      </c>
      <c r="D95" s="48"/>
      <c r="E95" s="1">
        <f>+(C95-C$7)/C$8</f>
        <v>15654.990342673786</v>
      </c>
      <c r="F95" s="1">
        <f>ROUND(2*E95,0)/2</f>
        <v>15655</v>
      </c>
      <c r="G95" s="1">
        <f>+C95-(C$7+F95*C$8)</f>
        <v>-3.4238950029248372E-3</v>
      </c>
      <c r="I95" s="1">
        <f>G95</f>
        <v>-3.4238950029248372E-3</v>
      </c>
      <c r="P95" s="1">
        <f>+D$11+D$12*F95+D$13*F95^2</f>
        <v>2.1222066731592746E-2</v>
      </c>
      <c r="Q95" s="177">
        <f>+C95-15018.5</f>
        <v>30064.294999999998</v>
      </c>
      <c r="R95" s="1">
        <f>+(P95-G95)^2</f>
        <v>6.0742342981930499E-4</v>
      </c>
      <c r="S95" s="46">
        <f>S$16</f>
        <v>0.1</v>
      </c>
      <c r="T95" s="1">
        <f>S95*R95</f>
        <v>6.0742342981930504E-5</v>
      </c>
      <c r="U95" s="1">
        <f>+G95-P95</f>
        <v>-2.4645961734517583E-2</v>
      </c>
      <c r="AZ95" s="1">
        <v>45650.5</v>
      </c>
      <c r="BA95" s="1">
        <v>0.30182984549901448</v>
      </c>
      <c r="BB95" s="1">
        <v>1</v>
      </c>
    </row>
    <row r="96" spans="1:54">
      <c r="A96" s="44" t="s">
        <v>73</v>
      </c>
      <c r="B96" s="47"/>
      <c r="C96" s="48">
        <v>45101.42</v>
      </c>
      <c r="D96" s="48"/>
      <c r="E96" s="1">
        <f>+(C96-C$7)/C$8</f>
        <v>15707.523408261573</v>
      </c>
      <c r="F96" s="1">
        <f>ROUND(2*E96,0)/2</f>
        <v>15707.5</v>
      </c>
      <c r="G96" s="1">
        <f>+C96-(C$7+F96*C$8)</f>
        <v>8.2991324961767532E-3</v>
      </c>
      <c r="I96" s="1">
        <f>G96</f>
        <v>8.2991324961767532E-3</v>
      </c>
      <c r="P96" s="1">
        <f>+D$11+D$12*F96+D$13*F96^2</f>
        <v>2.1439160893637073E-2</v>
      </c>
      <c r="Q96" s="177">
        <f>+C96-15018.5</f>
        <v>30082.92</v>
      </c>
      <c r="R96" s="1">
        <f>+(P96-G96)^2</f>
        <v>1.7266034628606362E-4</v>
      </c>
      <c r="S96" s="46">
        <f>S$16</f>
        <v>0.1</v>
      </c>
      <c r="T96" s="1">
        <f>S96*R96</f>
        <v>1.7266034628606362E-5</v>
      </c>
      <c r="U96" s="1">
        <f>+G96-P96</f>
        <v>-1.314002839746032E-2</v>
      </c>
      <c r="AZ96" s="1">
        <v>24076</v>
      </c>
      <c r="BA96" s="1">
        <v>7.2949715999129694E-2</v>
      </c>
      <c r="BB96" s="1">
        <v>0.1</v>
      </c>
    </row>
    <row r="97" spans="1:54">
      <c r="A97" s="44" t="s">
        <v>73</v>
      </c>
      <c r="B97" s="47" t="s">
        <v>53</v>
      </c>
      <c r="C97" s="48">
        <v>45103.368000000002</v>
      </c>
      <c r="D97" s="48"/>
      <c r="E97" s="1">
        <f>+(C97-C$7)/C$8</f>
        <v>15713.017873322793</v>
      </c>
      <c r="F97" s="1">
        <f>ROUND(2*E97,0)/2</f>
        <v>15713</v>
      </c>
      <c r="G97" s="1">
        <f>+C97-(C$7+F97*C$8)</f>
        <v>6.3367830007337034E-3</v>
      </c>
      <c r="I97" s="1">
        <f>G97</f>
        <v>6.3367830007337034E-3</v>
      </c>
      <c r="P97" s="1">
        <f>+D$11+D$12*F97+D$13*F97^2</f>
        <v>2.1461959441058592E-2</v>
      </c>
      <c r="Q97" s="177">
        <f>+C97-15018.5</f>
        <v>30084.868000000002</v>
      </c>
      <c r="R97" s="1">
        <f>+(P97-G97)^2</f>
        <v>2.2877096235095906E-4</v>
      </c>
      <c r="S97" s="46">
        <f>S$16</f>
        <v>0.1</v>
      </c>
      <c r="T97" s="1">
        <f>S97*R97</f>
        <v>2.2877096235095906E-5</v>
      </c>
      <c r="U97" s="1">
        <f>+G97-P97</f>
        <v>-1.5125176440324888E-2</v>
      </c>
      <c r="AZ97" s="1">
        <v>24902.5</v>
      </c>
      <c r="BA97" s="1">
        <v>7.3789377500361297E-2</v>
      </c>
      <c r="BB97" s="1">
        <v>0.1</v>
      </c>
    </row>
    <row r="98" spans="1:54">
      <c r="A98" s="44" t="s">
        <v>73</v>
      </c>
      <c r="B98" s="47" t="s">
        <v>53</v>
      </c>
      <c r="C98" s="48">
        <v>45120.387999999999</v>
      </c>
      <c r="D98" s="48"/>
      <c r="E98" s="1">
        <f>+(C98-C$7)/C$8</f>
        <v>15761.023928426363</v>
      </c>
      <c r="F98" s="1">
        <f>ROUND(2*E98,0)/2</f>
        <v>15761</v>
      </c>
      <c r="G98" s="1">
        <f>+C98-(C$7+F98*C$8)</f>
        <v>8.483550998789724E-3</v>
      </c>
      <c r="I98" s="1">
        <f>G98</f>
        <v>8.483550998789724E-3</v>
      </c>
      <c r="P98" s="1">
        <f>+D$11+D$12*F98+D$13*F98^2</f>
        <v>2.1661374154286494E-2</v>
      </c>
      <c r="Q98" s="177">
        <f>+C98-15018.5</f>
        <v>30101.887999999999</v>
      </c>
      <c r="R98" s="1">
        <f>+(P98-G98)^2</f>
        <v>1.7365502311754685E-4</v>
      </c>
      <c r="S98" s="46">
        <f>S$16</f>
        <v>0.1</v>
      </c>
      <c r="T98" s="1">
        <f>S98*R98</f>
        <v>1.7365502311754685E-5</v>
      </c>
      <c r="U98" s="1">
        <f>+G98-P98</f>
        <v>-1.317782315549677E-2</v>
      </c>
      <c r="AZ98" s="1">
        <v>26008</v>
      </c>
      <c r="BA98" s="1">
        <v>7.4357127996336203E-2</v>
      </c>
      <c r="BB98" s="1">
        <v>0.1</v>
      </c>
    </row>
    <row r="99" spans="1:54">
      <c r="A99" s="44" t="s">
        <v>74</v>
      </c>
      <c r="B99" s="47" t="s">
        <v>53</v>
      </c>
      <c r="C99" s="48">
        <v>45159.392</v>
      </c>
      <c r="D99" s="48"/>
      <c r="E99" s="1">
        <f>+(C99-C$7)/C$8</f>
        <v>15871.037334610852</v>
      </c>
      <c r="F99" s="1">
        <f>ROUND(2*E99,0)/2</f>
        <v>15871</v>
      </c>
      <c r="G99" s="1">
        <f>+C99-(C$7+F99*C$8)</f>
        <v>1.3236560997029301E-2</v>
      </c>
      <c r="I99" s="1">
        <f>G99</f>
        <v>1.3236560997029301E-2</v>
      </c>
      <c r="P99" s="1">
        <f>+D$11+D$12*F99+D$13*F99^2</f>
        <v>2.2121381798504279E-2</v>
      </c>
      <c r="Q99" s="177">
        <f>+C99-15018.5</f>
        <v>30140.892</v>
      </c>
      <c r="R99" s="1">
        <f>+(P99-G99)^2</f>
        <v>7.8940040674322471E-5</v>
      </c>
      <c r="S99" s="46">
        <f>S$16</f>
        <v>0.1</v>
      </c>
      <c r="T99" s="1">
        <f>S99*R99</f>
        <v>7.8940040674322474E-6</v>
      </c>
      <c r="U99" s="1">
        <f>+G99-P99</f>
        <v>-8.8848208014749783E-3</v>
      </c>
      <c r="AZ99" s="1">
        <v>25026.5</v>
      </c>
      <c r="BA99" s="1">
        <v>7.5001861499913502E-2</v>
      </c>
      <c r="BB99" s="1">
        <v>0.1</v>
      </c>
    </row>
    <row r="100" spans="1:54">
      <c r="A100" s="44" t="s">
        <v>74</v>
      </c>
      <c r="B100" s="47"/>
      <c r="C100" s="48">
        <v>45162.402999999998</v>
      </c>
      <c r="D100" s="48"/>
      <c r="E100" s="1">
        <f>+(C100-C$7)/C$8</f>
        <v>15879.53006269057</v>
      </c>
      <c r="F100" s="1">
        <f>ROUND(2*E100,0)/2</f>
        <v>15879.5</v>
      </c>
      <c r="G100" s="1">
        <f>+C100-(C$7+F100*C$8)</f>
        <v>1.0658384497219231E-2</v>
      </c>
      <c r="I100" s="1">
        <f>G100</f>
        <v>1.0658384497219231E-2</v>
      </c>
      <c r="P100" s="1">
        <f>+D$11+D$12*F100+D$13*F100^2</f>
        <v>2.2157102611064967E-2</v>
      </c>
      <c r="Q100" s="177">
        <f>+C100-15018.5</f>
        <v>30143.902999999998</v>
      </c>
      <c r="R100" s="1">
        <f>+(P100-G100)^2</f>
        <v>1.3222051826168406E-4</v>
      </c>
      <c r="S100" s="46">
        <f>S$16</f>
        <v>0.1</v>
      </c>
      <c r="T100" s="1">
        <f>S100*R100</f>
        <v>1.3222051826168407E-5</v>
      </c>
      <c r="U100" s="1">
        <f>+G100-P100</f>
        <v>-1.1498718113845736E-2</v>
      </c>
      <c r="AZ100" s="1">
        <v>25885</v>
      </c>
      <c r="BA100" s="1">
        <v>7.5606034995871596E-2</v>
      </c>
      <c r="BB100" s="1">
        <v>0.1</v>
      </c>
    </row>
    <row r="101" spans="1:54">
      <c r="A101" s="44" t="s">
        <v>75</v>
      </c>
      <c r="B101" s="47" t="s">
        <v>53</v>
      </c>
      <c r="C101" s="48">
        <v>45397.294999999998</v>
      </c>
      <c r="D101" s="48"/>
      <c r="E101" s="1">
        <f>+(C101-C$7)/C$8</f>
        <v>16542.058752196426</v>
      </c>
      <c r="F101" s="1">
        <f>ROUND(2*E101,0)/2</f>
        <v>16542</v>
      </c>
      <c r="G101" s="1">
        <f>+C101-(C$7+F101*C$8)</f>
        <v>2.0829921995755285E-2</v>
      </c>
      <c r="I101" s="1">
        <f>G101</f>
        <v>2.0829921995755285E-2</v>
      </c>
      <c r="P101" s="1">
        <f>+D$11+D$12*F101+D$13*F101^2</f>
        <v>2.5018356193721069E-2</v>
      </c>
      <c r="Q101" s="177">
        <f>+C101-15018.5</f>
        <v>30378.794999999998</v>
      </c>
      <c r="R101" s="1">
        <f>+(P101-G101)^2</f>
        <v>1.754298103068928E-5</v>
      </c>
      <c r="S101" s="46">
        <f>S$16</f>
        <v>0.1</v>
      </c>
      <c r="T101" s="1">
        <f>S101*R101</f>
        <v>1.754298103068928E-6</v>
      </c>
      <c r="U101" s="1">
        <f>+G101-P101</f>
        <v>-4.188434197965784E-3</v>
      </c>
      <c r="AZ101" s="1">
        <v>23595</v>
      </c>
      <c r="BA101" s="1">
        <v>7.6020644999516662E-2</v>
      </c>
      <c r="BB101" s="1">
        <v>0.1</v>
      </c>
    </row>
    <row r="102" spans="1:54">
      <c r="A102" s="44" t="s">
        <v>75</v>
      </c>
      <c r="B102" s="47"/>
      <c r="C102" s="48">
        <v>45406.332000000002</v>
      </c>
      <c r="D102" s="48"/>
      <c r="E102" s="1">
        <f>+(C102-C$7)/C$8</f>
        <v>16567.548218704724</v>
      </c>
      <c r="F102" s="1">
        <f>ROUND(2*E102,0)/2</f>
        <v>16567.5</v>
      </c>
      <c r="G102" s="1">
        <f>+C102-(C$7+F102*C$8)</f>
        <v>1.709539250441594E-2</v>
      </c>
      <c r="I102" s="1">
        <f>G102</f>
        <v>1.709539250441594E-2</v>
      </c>
      <c r="P102" s="1">
        <f>+D$11+D$12*F102+D$13*F102^2</f>
        <v>2.513153151230425E-2</v>
      </c>
      <c r="Q102" s="177">
        <f>+C102-15018.5</f>
        <v>30387.832000000002</v>
      </c>
      <c r="R102" s="1">
        <f>+(P102-G102)^2</f>
        <v>6.4579530154104095E-5</v>
      </c>
      <c r="S102" s="46">
        <f>S$16</f>
        <v>0.1</v>
      </c>
      <c r="T102" s="1">
        <f>S102*R102</f>
        <v>6.4579530154104097E-6</v>
      </c>
      <c r="U102" s="1">
        <f>+G102-P102</f>
        <v>-8.0361390078883092E-3</v>
      </c>
      <c r="AZ102" s="1">
        <v>26056</v>
      </c>
      <c r="BA102" s="1">
        <v>7.6503895994392224E-2</v>
      </c>
      <c r="BB102" s="1">
        <v>0.1</v>
      </c>
    </row>
    <row r="103" spans="1:54">
      <c r="A103" s="44" t="s">
        <v>67</v>
      </c>
      <c r="B103" s="47"/>
      <c r="C103" s="48">
        <v>45416.78</v>
      </c>
      <c r="D103" s="48"/>
      <c r="E103" s="1">
        <f>+(C103-C$7)/C$8</f>
        <v>16597.017505644915</v>
      </c>
      <c r="F103" s="1">
        <f>ROUND(2*E103,0)/2</f>
        <v>16597</v>
      </c>
      <c r="G103" s="1">
        <f>+C103-(C$7+F103*C$8)</f>
        <v>6.2064269950496964E-3</v>
      </c>
      <c r="I103" s="1">
        <f>G103</f>
        <v>6.2064269950496964E-3</v>
      </c>
      <c r="P103" s="1">
        <f>+D$11+D$12*F103+D$13*F103^2</f>
        <v>2.5262741341011093E-2</v>
      </c>
      <c r="Q103" s="177">
        <f>+C103-15018.5</f>
        <v>30398.28</v>
      </c>
      <c r="R103" s="1">
        <f>+(P103-G103)^2</f>
        <v>3.6314311645209413E-4</v>
      </c>
      <c r="S103" s="46">
        <f>S$16</f>
        <v>0.1</v>
      </c>
      <c r="T103" s="1">
        <f>S103*R103</f>
        <v>3.6314311645209413E-5</v>
      </c>
      <c r="U103" s="1">
        <f>+G103-P103</f>
        <v>-1.9056314345961396E-2</v>
      </c>
      <c r="AZ103" s="1">
        <v>46210</v>
      </c>
      <c r="BA103" s="1">
        <v>0.30867810999916401</v>
      </c>
      <c r="BB103" s="1">
        <v>1</v>
      </c>
    </row>
    <row r="104" spans="1:54">
      <c r="A104" s="44" t="s">
        <v>76</v>
      </c>
      <c r="B104" s="47" t="s">
        <v>53</v>
      </c>
      <c r="C104" s="48">
        <v>45471.375</v>
      </c>
      <c r="D104" s="48"/>
      <c r="E104" s="1">
        <f>+(C104-C$7)/C$8</f>
        <v>16751.006376290032</v>
      </c>
      <c r="F104" s="1">
        <f>ROUND(2*E104,0)/2</f>
        <v>16751</v>
      </c>
      <c r="G104" s="1">
        <f>+C104-(C$7+F104*C$8)</f>
        <v>2.2606409984291531E-3</v>
      </c>
      <c r="I104" s="1">
        <f>G104</f>
        <v>2.2606409984291531E-3</v>
      </c>
      <c r="P104" s="1">
        <f>+D$11+D$12*F104+D$13*F104^2</f>
        <v>2.5952604326413217E-2</v>
      </c>
      <c r="Q104" s="177">
        <f>+C104-15018.5</f>
        <v>30452.875</v>
      </c>
      <c r="R104" s="1">
        <f>+(P104-G104)^2</f>
        <v>5.6130912633454175E-4</v>
      </c>
      <c r="S104" s="46">
        <f>S$16</f>
        <v>0.1</v>
      </c>
      <c r="T104" s="1">
        <f>S104*R104</f>
        <v>5.613091263345418E-5</v>
      </c>
      <c r="U104" s="1">
        <f>+G104-P104</f>
        <v>-2.3691963327984063E-2</v>
      </c>
      <c r="AZ104" s="1">
        <v>24815.5</v>
      </c>
      <c r="BA104" s="1">
        <v>7.6648360496619716E-2</v>
      </c>
      <c r="BB104" s="1">
        <v>0.1</v>
      </c>
    </row>
    <row r="105" spans="1:54">
      <c r="A105" s="44" t="s">
        <v>67</v>
      </c>
      <c r="B105" s="47" t="s">
        <v>53</v>
      </c>
      <c r="C105" s="48">
        <v>45785.703000000001</v>
      </c>
      <c r="D105" s="48"/>
      <c r="E105" s="1">
        <f>+(C105-C$7)/C$8</f>
        <v>17637.589648240541</v>
      </c>
      <c r="F105" s="1">
        <f>ROUND(2*E105,0)/2</f>
        <v>17637.5</v>
      </c>
      <c r="G105" s="1">
        <f>+C105-(C$7+F105*C$8)</f>
        <v>3.1783762497070711E-2</v>
      </c>
      <c r="I105" s="1">
        <f>G105</f>
        <v>3.1783762497070711E-2</v>
      </c>
      <c r="P105" s="1">
        <f>+D$11+D$12*F105+D$13*F105^2</f>
        <v>3.0083841740714712E-2</v>
      </c>
      <c r="Q105" s="177">
        <f>+C105-15018.5</f>
        <v>30767.203000000001</v>
      </c>
      <c r="R105" s="1">
        <f>+(P105-G105)^2</f>
        <v>2.8897305778899524E-6</v>
      </c>
      <c r="S105" s="46">
        <f>S$16</f>
        <v>0.1</v>
      </c>
      <c r="T105" s="1">
        <f>S105*R105</f>
        <v>2.8897305778899525E-7</v>
      </c>
      <c r="U105" s="1">
        <f>+G105-P105</f>
        <v>1.6999207563559993E-3</v>
      </c>
    </row>
    <row r="106" spans="1:54">
      <c r="A106" s="44" t="s">
        <v>67</v>
      </c>
      <c r="B106" s="47" t="s">
        <v>53</v>
      </c>
      <c r="C106" s="48">
        <v>45797.760000000002</v>
      </c>
      <c r="D106" s="48"/>
      <c r="E106" s="1">
        <f>+(C106-C$7)/C$8</f>
        <v>17671.597227934068</v>
      </c>
      <c r="F106" s="1">
        <f>ROUND(2*E106,0)/2</f>
        <v>17671.5</v>
      </c>
      <c r="G106" s="1">
        <f>+C106-(C$7+F106*C$8)</f>
        <v>3.4471056504116859E-2</v>
      </c>
      <c r="I106" s="1">
        <f>G106</f>
        <v>3.4471056504116859E-2</v>
      </c>
      <c r="P106" s="1">
        <f>+D$11+D$12*F106+D$13*F106^2</f>
        <v>3.0247717717655182E-2</v>
      </c>
      <c r="Q106" s="177">
        <f>+C106-15018.5</f>
        <v>30779.260000000002</v>
      </c>
      <c r="R106" s="1">
        <f>+(P106-G106)^2</f>
        <v>1.7836590505231593E-5</v>
      </c>
      <c r="S106" s="46">
        <f>S$16</f>
        <v>0.1</v>
      </c>
      <c r="T106" s="1">
        <f>S106*R106</f>
        <v>1.7836590505231594E-6</v>
      </c>
      <c r="U106" s="1">
        <f>+G106-P106</f>
        <v>4.2233387864616771E-3</v>
      </c>
    </row>
    <row r="107" spans="1:54">
      <c r="A107" s="44" t="s">
        <v>77</v>
      </c>
      <c r="B107" s="47" t="s">
        <v>53</v>
      </c>
      <c r="C107" s="48">
        <v>45810.332000000002</v>
      </c>
      <c r="D107" s="48"/>
      <c r="E107" s="1">
        <f>+(C107-C$7)/C$8</f>
        <v>17707.057399776735</v>
      </c>
      <c r="F107" s="1">
        <f>ROUND(2*E107,0)/2</f>
        <v>17707</v>
      </c>
      <c r="G107" s="1">
        <f>+C107-(C$7+F107*C$8)</f>
        <v>2.0350437000161037E-2</v>
      </c>
      <c r="I107" s="1">
        <f>G107</f>
        <v>2.0350437000161037E-2</v>
      </c>
      <c r="P107" s="1">
        <f>+D$11+D$12*F107+D$13*F107^2</f>
        <v>3.0419251608132077E-2</v>
      </c>
      <c r="Q107" s="177">
        <f>+C107-15018.5</f>
        <v>30791.832000000002</v>
      </c>
      <c r="R107" s="1">
        <f>+(P107-G107)^2</f>
        <v>1.0138102760969102E-4</v>
      </c>
      <c r="S107" s="46">
        <f>S$16</f>
        <v>0.1</v>
      </c>
      <c r="T107" s="1">
        <f>S107*R107</f>
        <v>1.0138102760969103E-5</v>
      </c>
      <c r="U107" s="1">
        <f>+G107-P107</f>
        <v>-1.006881460797104E-2</v>
      </c>
      <c r="AZ107" s="1">
        <v>24723</v>
      </c>
      <c r="BA107" s="1">
        <v>7.7469693002058193E-2</v>
      </c>
      <c r="BB107" s="1">
        <v>0.1</v>
      </c>
    </row>
    <row r="108" spans="1:54">
      <c r="A108" s="44" t="s">
        <v>77</v>
      </c>
      <c r="B108" s="47" t="s">
        <v>53</v>
      </c>
      <c r="C108" s="48">
        <v>45816.364999999998</v>
      </c>
      <c r="D108" s="48"/>
      <c r="E108" s="1">
        <f>+(C108-C$7)/C$8</f>
        <v>17724.073882176246</v>
      </c>
      <c r="F108" s="1">
        <f>ROUND(2*E108,0)/2</f>
        <v>17724</v>
      </c>
      <c r="G108" s="1">
        <f>+C108-(C$7+F108*C$8)</f>
        <v>2.6194083999143913E-2</v>
      </c>
      <c r="I108" s="1">
        <f>G108</f>
        <v>2.6194083999143913E-2</v>
      </c>
      <c r="P108" s="1">
        <f>+D$11+D$12*F108+D$13*F108^2</f>
        <v>3.0501549455061928E-2</v>
      </c>
      <c r="Q108" s="177">
        <f>+C108-15018.5</f>
        <v>30797.864999999998</v>
      </c>
      <c r="R108" s="1">
        <f>+(P108-G108)^2</f>
        <v>1.8554258653926994E-5</v>
      </c>
      <c r="S108" s="46">
        <f>S$16</f>
        <v>0.1</v>
      </c>
      <c r="T108" s="1">
        <f>S108*R108</f>
        <v>1.8554258653926995E-6</v>
      </c>
      <c r="U108" s="1">
        <f>+G108-P108</f>
        <v>-4.3074654559180151E-3</v>
      </c>
      <c r="AZ108" s="1">
        <v>28309.5</v>
      </c>
      <c r="BA108" s="1">
        <v>7.7748514500854071E-2</v>
      </c>
      <c r="BB108" s="1">
        <v>0.1</v>
      </c>
    </row>
    <row r="109" spans="1:54">
      <c r="A109" s="44" t="s">
        <v>78</v>
      </c>
      <c r="B109" s="47"/>
      <c r="C109" s="48">
        <v>46119.322</v>
      </c>
      <c r="D109" s="48"/>
      <c r="E109" s="1">
        <f>+(C109-C$7)/C$8</f>
        <v>18578.584483587227</v>
      </c>
      <c r="F109" s="1">
        <f>ROUND(2*E109,0)/2</f>
        <v>18578.5</v>
      </c>
      <c r="G109" s="1">
        <f>+C109-(C$7+F109*C$8)</f>
        <v>2.9952693497762084E-2</v>
      </c>
      <c r="I109" s="1">
        <f>G109</f>
        <v>2.9952693497762084E-2</v>
      </c>
      <c r="P109" s="1">
        <f>+D$11+D$12*F109+D$13*F109^2</f>
        <v>3.47674383990976E-2</v>
      </c>
      <c r="Q109" s="177">
        <f>+C109-15018.5</f>
        <v>31100.822</v>
      </c>
      <c r="R109" s="1">
        <f>+(P109-G109)^2</f>
        <v>2.3181768464936345E-5</v>
      </c>
      <c r="S109" s="46">
        <f>S$16</f>
        <v>0.1</v>
      </c>
      <c r="T109" s="1">
        <f>S109*R109</f>
        <v>2.3181768464936349E-6</v>
      </c>
      <c r="U109" s="1">
        <f>+G109-P109</f>
        <v>-4.8147449013355159E-3</v>
      </c>
      <c r="AZ109" s="1">
        <v>23918</v>
      </c>
      <c r="BA109" s="1">
        <v>7.8049937998002861E-2</v>
      </c>
      <c r="BB109" s="1">
        <v>0.1</v>
      </c>
    </row>
    <row r="110" spans="1:54">
      <c r="A110" s="44" t="s">
        <v>67</v>
      </c>
      <c r="B110" s="47" t="s">
        <v>53</v>
      </c>
      <c r="C110" s="48">
        <v>46142.718000000001</v>
      </c>
      <c r="D110" s="48"/>
      <c r="E110" s="1">
        <f>+(C110-C$7)/C$8</f>
        <v>18644.57447566733</v>
      </c>
      <c r="F110" s="1">
        <f>ROUND(2*E110,0)/2</f>
        <v>18644.5</v>
      </c>
      <c r="G110" s="1">
        <f>+C110-(C$7+F110*C$8)</f>
        <v>2.6404499498312362E-2</v>
      </c>
      <c r="I110" s="1">
        <f>G110</f>
        <v>2.6404499498312362E-2</v>
      </c>
      <c r="P110" s="1">
        <f>+D$11+D$12*F110+D$13*F110^2</f>
        <v>3.5107468988883263E-2</v>
      </c>
      <c r="Q110" s="177">
        <f>+C110-15018.5</f>
        <v>31124.218000000001</v>
      </c>
      <c r="R110" s="1">
        <f>+(P110-G110)^2</f>
        <v>7.5741677953807926E-5</v>
      </c>
      <c r="S110" s="46">
        <f>S$16</f>
        <v>0.1</v>
      </c>
      <c r="T110" s="1">
        <f>S110*R110</f>
        <v>7.5741677953807926E-6</v>
      </c>
      <c r="U110" s="1">
        <f>+G110-P110</f>
        <v>-8.7029694905709012E-3</v>
      </c>
    </row>
    <row r="111" spans="1:54">
      <c r="A111" s="44" t="s">
        <v>67</v>
      </c>
      <c r="B111" s="47"/>
      <c r="C111" s="48">
        <v>46144.684999999998</v>
      </c>
      <c r="D111" s="48"/>
      <c r="E111" s="1">
        <f>+(C111-C$7)/C$8</f>
        <v>18650.122531506848</v>
      </c>
      <c r="F111" s="1">
        <f>ROUND(2*E111,0)/2</f>
        <v>18650</v>
      </c>
      <c r="G111" s="1">
        <f>+C111-(C$7+F111*C$8)</f>
        <v>4.3442149995826185E-2</v>
      </c>
      <c r="I111" s="1">
        <f>G111</f>
        <v>4.3442149995826185E-2</v>
      </c>
      <c r="P111" s="1">
        <f>+D$11+D$12*F111+D$13*F111^2</f>
        <v>3.5135873103930126E-2</v>
      </c>
      <c r="Q111" s="177">
        <f>+C111-15018.5</f>
        <v>31126.184999999998</v>
      </c>
      <c r="R111" s="1">
        <f>+(P111-G111)^2</f>
        <v>6.8994235804846444E-5</v>
      </c>
      <c r="S111" s="46">
        <f>S$16</f>
        <v>0.1</v>
      </c>
      <c r="T111" s="1">
        <f>S111*R111</f>
        <v>6.8994235804846451E-6</v>
      </c>
      <c r="U111" s="1">
        <f>+G111-P111</f>
        <v>8.3062768918960583E-3</v>
      </c>
    </row>
    <row r="112" spans="1:54">
      <c r="A112" s="44" t="s">
        <v>79</v>
      </c>
      <c r="B112" s="47"/>
      <c r="C112" s="48">
        <v>46181.356</v>
      </c>
      <c r="D112" s="48"/>
      <c r="E112" s="1">
        <f>+(C112-C$7)/C$8</f>
        <v>18753.555554227376</v>
      </c>
      <c r="F112" s="1">
        <f>ROUND(2*E112,0)/2</f>
        <v>18753.5</v>
      </c>
      <c r="G112" s="1">
        <f>+C112-(C$7+F112*C$8)</f>
        <v>1.9696118499268778E-2</v>
      </c>
      <c r="I112" s="1">
        <f>G112</f>
        <v>1.9696118499268778E-2</v>
      </c>
      <c r="P112" s="1">
        <f>+D$11+D$12*F112+D$13*F112^2</f>
        <v>3.5672344351367014E-2</v>
      </c>
      <c r="Q112" s="177">
        <f>+C112-15018.5</f>
        <v>31162.856</v>
      </c>
      <c r="R112" s="1">
        <f>+(P112-G112)^2</f>
        <v>2.5523979247725199E-4</v>
      </c>
      <c r="S112" s="46">
        <f>S$16</f>
        <v>0.1</v>
      </c>
      <c r="T112" s="1">
        <f>S112*R112</f>
        <v>2.5523979247725201E-5</v>
      </c>
      <c r="U112" s="1">
        <f>+G112-P112</f>
        <v>-1.5976225852098236E-2</v>
      </c>
      <c r="AZ112" s="1">
        <v>26126.5</v>
      </c>
      <c r="BA112" s="1">
        <v>7.8531961495173164E-2</v>
      </c>
      <c r="BB112" s="1">
        <v>0.1</v>
      </c>
    </row>
    <row r="113" spans="1:54">
      <c r="A113" s="44" t="s">
        <v>79</v>
      </c>
      <c r="B113" s="47"/>
      <c r="C113" s="48">
        <v>46210.423999999999</v>
      </c>
      <c r="D113" s="48"/>
      <c r="E113" s="1">
        <f>+(C113-C$7)/C$8</f>
        <v>18835.543803918961</v>
      </c>
      <c r="F113" s="1">
        <f>ROUND(2*E113,0)/2</f>
        <v>18835.5</v>
      </c>
      <c r="G113" s="1">
        <f>+C113-(C$7+F113*C$8)</f>
        <v>1.5530180498899426E-2</v>
      </c>
      <c r="I113" s="1">
        <f>G113</f>
        <v>1.5530180498899426E-2</v>
      </c>
      <c r="P113" s="1">
        <f>+D$11+D$12*F113+D$13*F113^2</f>
        <v>3.6100013962874683E-2</v>
      </c>
      <c r="Q113" s="177">
        <f>+C113-15018.5</f>
        <v>31191.923999999999</v>
      </c>
      <c r="R113" s="1">
        <f>+(P113-G113)^2</f>
        <v>4.231180487356763E-4</v>
      </c>
      <c r="S113" s="46">
        <f>S$16</f>
        <v>0.1</v>
      </c>
      <c r="T113" s="1">
        <f>S113*R113</f>
        <v>4.2311804873567631E-5</v>
      </c>
      <c r="U113" s="1">
        <f>+G113-P113</f>
        <v>-2.0569833463975257E-2</v>
      </c>
      <c r="AZ113" s="1">
        <v>23892.5</v>
      </c>
      <c r="BA113" s="1">
        <v>7.8784467499644961E-2</v>
      </c>
      <c r="BB113" s="1">
        <v>0.1</v>
      </c>
    </row>
    <row r="114" spans="1:54">
      <c r="A114" s="44" t="s">
        <v>67</v>
      </c>
      <c r="B114" s="47" t="s">
        <v>53</v>
      </c>
      <c r="C114" s="48">
        <v>46413.953000000001</v>
      </c>
      <c r="D114" s="48"/>
      <c r="E114" s="1">
        <f>+(C114-C$7)/C$8</f>
        <v>19409.611041825912</v>
      </c>
      <c r="F114" s="1">
        <f>ROUND(2*E114,0)/2</f>
        <v>19409.5</v>
      </c>
      <c r="G114" s="1">
        <f>+C114-(C$7+F114*C$8)</f>
        <v>3.9368614503473509E-2</v>
      </c>
      <c r="I114" s="1">
        <f>G114</f>
        <v>3.9368614503473509E-2</v>
      </c>
      <c r="P114" s="1">
        <f>+D$11+D$12*F114+D$13*F114^2</f>
        <v>3.9159035160409868E-2</v>
      </c>
      <c r="Q114" s="177">
        <f>+C114-15018.5</f>
        <v>31395.453000000001</v>
      </c>
      <c r="R114" s="1">
        <f>+(P114-G114)^2</f>
        <v>4.3923501038987497E-8</v>
      </c>
      <c r="S114" s="46">
        <f>S$16</f>
        <v>0.1</v>
      </c>
      <c r="T114" s="1">
        <f>S114*R114</f>
        <v>4.39235010389875E-9</v>
      </c>
      <c r="U114" s="1">
        <f>+G114-P114</f>
        <v>2.095793430636414E-4</v>
      </c>
    </row>
    <row r="115" spans="1:54">
      <c r="A115" s="44" t="s">
        <v>80</v>
      </c>
      <c r="B115" s="47" t="s">
        <v>53</v>
      </c>
      <c r="C115" s="48">
        <v>46535.366999999998</v>
      </c>
      <c r="D115" s="48"/>
      <c r="E115" s="1">
        <f>+(C115-C$7)/C$8</f>
        <v>19752.067397545405</v>
      </c>
      <c r="F115" s="1">
        <f>ROUND(2*E115,0)/2</f>
        <v>19752</v>
      </c>
      <c r="G115" s="1">
        <f>+C115-(C$7+F115*C$8)</f>
        <v>2.3895031998108607E-2</v>
      </c>
      <c r="I115" s="1">
        <f>G115</f>
        <v>2.3895031998108607E-2</v>
      </c>
      <c r="P115" s="1">
        <f>+D$11+D$12*F115+D$13*F115^2</f>
        <v>4.1038787011110092E-2</v>
      </c>
      <c r="Q115" s="177">
        <f>+C115-15018.5</f>
        <v>31516.866999999998</v>
      </c>
      <c r="R115" s="1">
        <f>+(P115-G115)^2</f>
        <v>2.9390833594581355E-4</v>
      </c>
      <c r="S115" s="46">
        <f>S$16</f>
        <v>0.1</v>
      </c>
      <c r="T115" s="1">
        <f>S115*R115</f>
        <v>2.9390833594581357E-5</v>
      </c>
      <c r="U115" s="1">
        <f>+G115-P115</f>
        <v>-1.7143755013001485E-2</v>
      </c>
      <c r="AZ115" s="1">
        <v>27077</v>
      </c>
      <c r="BA115" s="1">
        <v>8.058410700323293E-2</v>
      </c>
      <c r="BB115" s="1">
        <v>0.1</v>
      </c>
    </row>
    <row r="116" spans="1:54">
      <c r="A116" s="44" t="s">
        <v>80</v>
      </c>
      <c r="B116" s="47" t="s">
        <v>53</v>
      </c>
      <c r="C116" s="48">
        <v>46552.377</v>
      </c>
      <c r="D116" s="48"/>
      <c r="E116" s="1">
        <f>+(C116-C$7)/C$8</f>
        <v>19800.045246976188</v>
      </c>
      <c r="F116" s="1">
        <f>ROUND(2*E116,0)/2</f>
        <v>19800</v>
      </c>
      <c r="G116" s="1">
        <f>+C116-(C$7+F116*C$8)</f>
        <v>1.6041800001403317E-2</v>
      </c>
      <c r="I116" s="1">
        <f>G116</f>
        <v>1.6041800001403317E-2</v>
      </c>
      <c r="P116" s="1">
        <f>+D$11+D$12*F116+D$13*F116^2</f>
        <v>4.1305478946405128E-2</v>
      </c>
      <c r="Q116" s="177">
        <f>+C116-15018.5</f>
        <v>31533.877</v>
      </c>
      <c r="R116" s="1">
        <f>+(P116-G116)^2</f>
        <v>6.3825347383612775E-4</v>
      </c>
      <c r="S116" s="46">
        <f>S$16</f>
        <v>0.1</v>
      </c>
      <c r="T116" s="1">
        <f>S116*R116</f>
        <v>6.3825347383612781E-5</v>
      </c>
      <c r="U116" s="1">
        <f>+G116-P116</f>
        <v>-2.5263678945001811E-2</v>
      </c>
      <c r="AZ116" s="1">
        <v>25032</v>
      </c>
      <c r="BA116" s="1">
        <v>8.103951199882431E-2</v>
      </c>
      <c r="BB116" s="1">
        <v>0.1</v>
      </c>
    </row>
    <row r="117" spans="1:54">
      <c r="A117" s="44" t="s">
        <v>81</v>
      </c>
      <c r="B117" s="47" t="s">
        <v>53</v>
      </c>
      <c r="C117" s="48">
        <v>46552.394999999997</v>
      </c>
      <c r="D117" s="48"/>
      <c r="E117" s="1">
        <f>+(C117-C$7)/C$8</f>
        <v>19800.096017187218</v>
      </c>
      <c r="F117" s="1">
        <f>ROUND(2*E117,0)/2</f>
        <v>19800</v>
      </c>
      <c r="G117" s="1">
        <f>+C117-(C$7+F117*C$8)</f>
        <v>3.4041799997794442E-2</v>
      </c>
      <c r="I117" s="1">
        <f>G117</f>
        <v>3.4041799997794442E-2</v>
      </c>
      <c r="P117" s="1">
        <f>+D$11+D$12*F117+D$13*F117^2</f>
        <v>4.1305478946405128E-2</v>
      </c>
      <c r="Q117" s="177">
        <f>+C117-15018.5</f>
        <v>31533.894999999997</v>
      </c>
      <c r="R117" s="1">
        <f>+(P117-G117)^2</f>
        <v>5.2761031868490037E-5</v>
      </c>
      <c r="S117" s="46">
        <f>S$16</f>
        <v>0.1</v>
      </c>
      <c r="T117" s="1">
        <f>S117*R117</f>
        <v>5.2761031868490037E-6</v>
      </c>
      <c r="U117" s="1">
        <f>+G117-P117</f>
        <v>-7.2636789486106856E-3</v>
      </c>
      <c r="AZ117" s="1">
        <v>26888</v>
      </c>
      <c r="BA117" s="1">
        <v>8.138120799412718E-2</v>
      </c>
      <c r="BB117" s="1">
        <v>0.1</v>
      </c>
    </row>
    <row r="118" spans="1:54">
      <c r="A118" s="44" t="s">
        <v>67</v>
      </c>
      <c r="B118" s="47"/>
      <c r="C118" s="48">
        <v>46553.811000000002</v>
      </c>
      <c r="D118" s="48"/>
      <c r="E118" s="1">
        <f>+(C118-C$7)/C$8</f>
        <v>19804.089940455542</v>
      </c>
      <c r="F118" s="1">
        <f>ROUND(2*E118,0)/2</f>
        <v>19804</v>
      </c>
      <c r="G118" s="1">
        <f>+C118-(C$7+F118*C$8)</f>
        <v>3.188736399897607E-2</v>
      </c>
      <c r="I118" s="1">
        <f>G118</f>
        <v>3.188736399897607E-2</v>
      </c>
      <c r="P118" s="1">
        <f>+D$11+D$12*F118+D$13*F118^2</f>
        <v>4.1327739364297983E-2</v>
      </c>
      <c r="Q118" s="177">
        <f>+C118-15018.5</f>
        <v>31535.311000000002</v>
      </c>
      <c r="R118" s="1">
        <f>+(P118-G118)^2</f>
        <v>8.9120687038176839E-5</v>
      </c>
      <c r="S118" s="46">
        <f>S$16</f>
        <v>0.1</v>
      </c>
      <c r="T118" s="1">
        <f>S118*R118</f>
        <v>8.9120687038176835E-6</v>
      </c>
      <c r="U118" s="1">
        <f>+G118-P118</f>
        <v>-9.4403753653219125E-3</v>
      </c>
    </row>
    <row r="119" spans="1:54">
      <c r="A119" s="44" t="s">
        <v>67</v>
      </c>
      <c r="B119" s="47" t="s">
        <v>53</v>
      </c>
      <c r="C119" s="48">
        <v>46560.722000000002</v>
      </c>
      <c r="D119" s="48"/>
      <c r="E119" s="1">
        <f>+(C119-C$7)/C$8</f>
        <v>19823.582880926799</v>
      </c>
      <c r="F119" s="1">
        <f>ROUND(2*E119,0)/2</f>
        <v>19823.5</v>
      </c>
      <c r="G119" s="1">
        <f>+C119-(C$7+F119*C$8)</f>
        <v>2.9384488501818851E-2</v>
      </c>
      <c r="I119" s="1">
        <f>G119</f>
        <v>2.9384488501818851E-2</v>
      </c>
      <c r="P119" s="1">
        <f>+D$11+D$12*F119+D$13*F119^2</f>
        <v>4.1436338412200187E-2</v>
      </c>
      <c r="Q119" s="177">
        <f>+C119-15018.5</f>
        <v>31542.222000000002</v>
      </c>
      <c r="R119" s="1">
        <f>+(P119-G119)^2</f>
        <v>1.4524708626235863E-4</v>
      </c>
      <c r="S119" s="46">
        <f>S$16</f>
        <v>0.1</v>
      </c>
      <c r="T119" s="1">
        <f>S119*R119</f>
        <v>1.4524708626235863E-5</v>
      </c>
      <c r="U119" s="1">
        <f>+G119-P119</f>
        <v>-1.2051849910381336E-2</v>
      </c>
    </row>
    <row r="120" spans="1:54">
      <c r="A120" s="44" t="s">
        <v>67</v>
      </c>
      <c r="B120" s="47"/>
      <c r="C120" s="48">
        <v>46820.805</v>
      </c>
      <c r="D120" s="48"/>
      <c r="E120" s="1">
        <f>+(C120-C$7)/C$8</f>
        <v>20557.164480780142</v>
      </c>
      <c r="F120" s="1">
        <f>ROUND(2*E120,0)/2</f>
        <v>20557</v>
      </c>
      <c r="G120" s="1">
        <f>+C120-(C$7+F120*C$8)</f>
        <v>5.8314786998380441E-2</v>
      </c>
      <c r="I120" s="1">
        <f>G120</f>
        <v>5.8314786998380441E-2</v>
      </c>
      <c r="P120" s="1">
        <f>+D$11+D$12*F120+D$13*F120^2</f>
        <v>4.5617167024434829E-2</v>
      </c>
      <c r="Q120" s="177">
        <f>+C120-15018.5</f>
        <v>31802.305</v>
      </c>
      <c r="R120" s="1">
        <f>+(P120-G120)^2</f>
        <v>1.6122955300274257E-4</v>
      </c>
      <c r="S120" s="46">
        <f>S$16</f>
        <v>0.1</v>
      </c>
      <c r="T120" s="1">
        <f>S120*R120</f>
        <v>1.6122955300274259E-5</v>
      </c>
      <c r="U120" s="1">
        <f>+G120-P120</f>
        <v>1.2697619973945612E-2</v>
      </c>
    </row>
    <row r="121" spans="1:54">
      <c r="A121" s="44" t="s">
        <v>82</v>
      </c>
      <c r="B121" s="47" t="s">
        <v>53</v>
      </c>
      <c r="C121" s="48">
        <v>46825.392</v>
      </c>
      <c r="D121" s="48"/>
      <c r="E121" s="1">
        <f>+(C121-C$7)/C$8</f>
        <v>20570.102422892956</v>
      </c>
      <c r="F121" s="1">
        <f>ROUND(2*E121,0)/2</f>
        <v>20570</v>
      </c>
      <c r="G121" s="1">
        <f>+C121-(C$7+F121*C$8)</f>
        <v>3.6312869997345842E-2</v>
      </c>
      <c r="I121" s="1">
        <f>G121</f>
        <v>3.6312869997345842E-2</v>
      </c>
      <c r="P121" s="1">
        <f>+D$11+D$12*F121+D$13*F121^2</f>
        <v>4.5692948694853713E-2</v>
      </c>
      <c r="Q121" s="177">
        <f>+C121-15018.5</f>
        <v>31806.892</v>
      </c>
      <c r="R121" s="1">
        <f>+(P121-G121)^2</f>
        <v>8.7985876371440958E-5</v>
      </c>
      <c r="S121" s="46">
        <f>S$16</f>
        <v>0.1</v>
      </c>
      <c r="T121" s="1">
        <f>S121*R121</f>
        <v>8.7985876371440954E-6</v>
      </c>
      <c r="U121" s="1">
        <f>+G121-P121</f>
        <v>-9.3800786975078709E-3</v>
      </c>
      <c r="AZ121" s="1">
        <v>26919</v>
      </c>
      <c r="BA121" s="1">
        <v>8.2684329005132895E-2</v>
      </c>
      <c r="BB121" s="1">
        <v>0.1</v>
      </c>
    </row>
    <row r="122" spans="1:54">
      <c r="A122" s="44" t="s">
        <v>67</v>
      </c>
      <c r="B122" s="47"/>
      <c r="C122" s="48">
        <v>46857.67</v>
      </c>
      <c r="D122" s="48"/>
      <c r="E122" s="1">
        <f>+(C122-C$7)/C$8</f>
        <v>20661.144693552957</v>
      </c>
      <c r="F122" s="1">
        <f>ROUND(2*E122,0)/2</f>
        <v>20661</v>
      </c>
      <c r="G122" s="1">
        <f>+C122-(C$7+F122*C$8)</f>
        <v>5.1299450999067631E-2</v>
      </c>
      <c r="I122" s="1">
        <f>G122</f>
        <v>5.1299450999067631E-2</v>
      </c>
      <c r="P122" s="1">
        <f>+D$11+D$12*F122+D$13*F122^2</f>
        <v>4.6225062480583279E-2</v>
      </c>
      <c r="Q122" s="177">
        <f>+C122-15018.5</f>
        <v>31839.17</v>
      </c>
      <c r="R122" s="1">
        <f>+(P122-G122)^2</f>
        <v>2.5749418836525816E-5</v>
      </c>
      <c r="S122" s="46">
        <f>S$16</f>
        <v>0.1</v>
      </c>
      <c r="T122" s="1">
        <f>S122*R122</f>
        <v>2.5749418836525818E-6</v>
      </c>
      <c r="U122" s="1">
        <f>+G122-P122</f>
        <v>5.0743885184843518E-3</v>
      </c>
    </row>
    <row r="123" spans="1:54">
      <c r="A123" s="44" t="s">
        <v>67</v>
      </c>
      <c r="B123" s="47"/>
      <c r="C123" s="48">
        <v>46875.754000000001</v>
      </c>
      <c r="D123" s="48"/>
      <c r="E123" s="1">
        <f>+(C123-C$7)/C$8</f>
        <v>20712.151832242336</v>
      </c>
      <c r="F123" s="1">
        <f>ROUND(2*E123,0)/2</f>
        <v>20712</v>
      </c>
      <c r="G123" s="1">
        <f>+C123-(C$7+F123*C$8)</f>
        <v>5.3830391996598337E-2</v>
      </c>
      <c r="I123" s="1">
        <f>G123</f>
        <v>5.3830391996598337E-2</v>
      </c>
      <c r="P123" s="1">
        <f>+D$11+D$12*F123+D$13*F123^2</f>
        <v>4.6524536651710559E-2</v>
      </c>
      <c r="Q123" s="177">
        <f>+C123-15018.5</f>
        <v>31857.254000000001</v>
      </c>
      <c r="R123" s="1">
        <f>+(P123-G123)^2</f>
        <v>5.3375522320425311E-5</v>
      </c>
      <c r="S123" s="46">
        <f>S$16</f>
        <v>0.1</v>
      </c>
      <c r="T123" s="1">
        <f>S123*R123</f>
        <v>5.3375522320425311E-6</v>
      </c>
      <c r="U123" s="1">
        <f>+G123-P123</f>
        <v>7.305855344887778E-3</v>
      </c>
    </row>
    <row r="124" spans="1:54">
      <c r="A124" s="44" t="s">
        <v>82</v>
      </c>
      <c r="B124" s="47" t="s">
        <v>53</v>
      </c>
      <c r="C124" s="48">
        <v>46903.392999999996</v>
      </c>
      <c r="D124" s="48"/>
      <c r="E124" s="1">
        <f>+(C124-C$7)/C$8</f>
        <v>20790.109491290961</v>
      </c>
      <c r="F124" s="1">
        <f>ROUND(2*E124,0)/2</f>
        <v>20790</v>
      </c>
      <c r="G124" s="1">
        <f>+C124-(C$7+F124*C$8)</f>
        <v>3.8818889996036887E-2</v>
      </c>
      <c r="I124" s="1">
        <f>G124</f>
        <v>3.8818889996036887E-2</v>
      </c>
      <c r="P124" s="1">
        <f>+D$11+D$12*F124+D$13*F124^2</f>
        <v>4.6984301823666405E-2</v>
      </c>
      <c r="Q124" s="177">
        <f>+C124-15018.5</f>
        <v>31884.892999999996</v>
      </c>
      <c r="R124" s="1">
        <f>+(P124-G124)^2</f>
        <v>6.6673950314792018E-5</v>
      </c>
      <c r="S124" s="46">
        <f>S$16</f>
        <v>0.1</v>
      </c>
      <c r="T124" s="1">
        <f>S124*R124</f>
        <v>6.6673950314792023E-6</v>
      </c>
      <c r="U124" s="1">
        <f>+G124-P124</f>
        <v>-8.1654118276295179E-3</v>
      </c>
      <c r="AZ124" s="1">
        <v>25951.5</v>
      </c>
      <c r="BA124" s="1">
        <v>8.2788536499720067E-2</v>
      </c>
      <c r="BB124" s="1">
        <v>0.1</v>
      </c>
    </row>
    <row r="125" spans="1:54">
      <c r="A125" s="44" t="s">
        <v>83</v>
      </c>
      <c r="B125" s="47" t="s">
        <v>53</v>
      </c>
      <c r="C125" s="48">
        <v>46908.347000000002</v>
      </c>
      <c r="D125" s="48"/>
      <c r="E125" s="1">
        <f>+(C125-C$7)/C$8</f>
        <v>20804.082581595507</v>
      </c>
      <c r="F125" s="1">
        <f>ROUND(2*E125,0)/2</f>
        <v>20804</v>
      </c>
      <c r="G125" s="1">
        <f>+C125-(C$7+F125*C$8)</f>
        <v>2.9278364003403112E-2</v>
      </c>
      <c r="I125" s="1">
        <f>G125</f>
        <v>2.9278364003403112E-2</v>
      </c>
      <c r="P125" s="1">
        <f>+D$11+D$12*F125+D$13*F125^2</f>
        <v>4.7067047257692063E-2</v>
      </c>
      <c r="Q125" s="177">
        <f>+C125-15018.5</f>
        <v>31889.847000000002</v>
      </c>
      <c r="R125" s="1">
        <f>+(P125-G125)^2</f>
        <v>3.1643725192142012E-4</v>
      </c>
      <c r="S125" s="46">
        <f>S$16</f>
        <v>0.1</v>
      </c>
      <c r="T125" s="1">
        <f>S125*R125</f>
        <v>3.1643725192142016E-5</v>
      </c>
      <c r="U125" s="1">
        <f>+G125-P125</f>
        <v>-1.7788683254288951E-2</v>
      </c>
      <c r="AZ125" s="1">
        <v>25907.5</v>
      </c>
      <c r="BA125" s="1">
        <v>8.2487332503660582E-2</v>
      </c>
      <c r="BB125" s="1">
        <v>0.1</v>
      </c>
    </row>
    <row r="126" spans="1:54">
      <c r="A126" s="44" t="s">
        <v>82</v>
      </c>
      <c r="B126" s="47" t="s">
        <v>53</v>
      </c>
      <c r="C126" s="48">
        <v>46908.35</v>
      </c>
      <c r="D126" s="48"/>
      <c r="E126" s="1">
        <f>+(C126-C$7)/C$8</f>
        <v>20804.09104329734</v>
      </c>
      <c r="F126" s="1">
        <f>ROUND(2*E126,0)/2</f>
        <v>20804</v>
      </c>
      <c r="G126" s="1">
        <f>+C126-(C$7+F126*C$8)</f>
        <v>3.2278364000376314E-2</v>
      </c>
      <c r="I126" s="1">
        <f>G126</f>
        <v>3.2278364000376314E-2</v>
      </c>
      <c r="P126" s="1">
        <f>+D$11+D$12*F126+D$13*F126^2</f>
        <v>4.7067047257692063E-2</v>
      </c>
      <c r="Q126" s="177">
        <f>+C126-15018.5</f>
        <v>31889.85</v>
      </c>
      <c r="R126" s="1">
        <f>+(P126-G126)^2</f>
        <v>2.1870515248521114E-4</v>
      </c>
      <c r="S126" s="46">
        <f>S$16</f>
        <v>0.1</v>
      </c>
      <c r="T126" s="1">
        <f>S126*R126</f>
        <v>2.1870515248521114E-5</v>
      </c>
      <c r="U126" s="1">
        <f>+G126-P126</f>
        <v>-1.4788683257315749E-2</v>
      </c>
      <c r="AZ126" s="1">
        <v>25119.5</v>
      </c>
      <c r="BA126" s="1">
        <v>8.2911224497365765E-2</v>
      </c>
      <c r="BB126" s="1">
        <v>0.1</v>
      </c>
    </row>
    <row r="127" spans="1:54">
      <c r="A127" s="44" t="s">
        <v>67</v>
      </c>
      <c r="B127" s="47" t="s">
        <v>53</v>
      </c>
      <c r="C127" s="48">
        <v>46915.637999999999</v>
      </c>
      <c r="D127" s="48"/>
      <c r="E127" s="1">
        <f>+(C127-C$7)/C$8</f>
        <v>20824.647337633116</v>
      </c>
      <c r="F127" s="1">
        <f>ROUND(2*E127,0)/2</f>
        <v>20824.5</v>
      </c>
      <c r="G127" s="1">
        <f>+C127-(C$7+F127*C$8)</f>
        <v>5.2236879499105271E-2</v>
      </c>
      <c r="I127" s="1">
        <f>G127</f>
        <v>5.2236879499105271E-2</v>
      </c>
      <c r="P127" s="1">
        <f>+D$11+D$12*F127+D$13*F127^2</f>
        <v>4.7188332929169054E-2</v>
      </c>
      <c r="Q127" s="177">
        <f>+C127-15018.5</f>
        <v>31897.137999999999</v>
      </c>
      <c r="R127" s="1">
        <f>+(P127-G127)^2</f>
        <v>2.5487822468814746E-5</v>
      </c>
      <c r="S127" s="46">
        <f>S$16</f>
        <v>0.1</v>
      </c>
      <c r="T127" s="1">
        <f>S127*R127</f>
        <v>2.5487822468814748E-6</v>
      </c>
      <c r="U127" s="1">
        <f>+G127-P127</f>
        <v>5.0485465699362173E-3</v>
      </c>
    </row>
    <row r="128" spans="1:54">
      <c r="A128" s="44" t="s">
        <v>84</v>
      </c>
      <c r="B128" s="47" t="s">
        <v>53</v>
      </c>
      <c r="C128" s="48">
        <v>47053.358</v>
      </c>
      <c r="D128" s="48"/>
      <c r="E128" s="1">
        <f>+(C128-C$7)/C$8</f>
        <v>21213.095863418359</v>
      </c>
      <c r="F128" s="1">
        <f>ROUND(2*E128,0)/2</f>
        <v>21213</v>
      </c>
      <c r="G128" s="1">
        <f>+C128-(C$7+F128*C$8)</f>
        <v>3.398728300089715E-2</v>
      </c>
      <c r="I128" s="1">
        <f>G128</f>
        <v>3.398728300089715E-2</v>
      </c>
      <c r="P128" s="1">
        <f>+D$11+D$12*F128+D$13*F128^2</f>
        <v>4.9514414346634471E-2</v>
      </c>
      <c r="Q128" s="177">
        <f>+C128-15018.5</f>
        <v>32034.858</v>
      </c>
      <c r="R128" s="1">
        <f>+(P128-G128)^2</f>
        <v>2.4109180782777844E-4</v>
      </c>
      <c r="S128" s="46">
        <f>S$16</f>
        <v>0.1</v>
      </c>
      <c r="T128" s="1">
        <f>S128*R128</f>
        <v>2.4109180782777846E-5</v>
      </c>
      <c r="U128" s="1">
        <f>+G128-P128</f>
        <v>-1.552713134573732E-2</v>
      </c>
      <c r="AZ128" s="1">
        <v>26981</v>
      </c>
      <c r="BA128" s="1">
        <v>8.329057099763304E-2</v>
      </c>
      <c r="BB128" s="1">
        <v>0.1</v>
      </c>
    </row>
    <row r="129" spans="1:54">
      <c r="A129" s="44" t="s">
        <v>85</v>
      </c>
      <c r="B129" s="47" t="s">
        <v>53</v>
      </c>
      <c r="C129" s="48">
        <v>47214.286</v>
      </c>
      <c r="D129" s="48"/>
      <c r="E129" s="1">
        <f>+(C129-C$7)/C$8</f>
        <v>21667.004114635081</v>
      </c>
      <c r="F129" s="1">
        <f>ROUND(2*E129,0)/2</f>
        <v>21667</v>
      </c>
      <c r="P129" s="1">
        <f>+D$11+D$12*F129+D$13*F129^2</f>
        <v>5.2299032976328624E-2</v>
      </c>
      <c r="Q129" s="177">
        <f>+C129-15018.5</f>
        <v>32195.786</v>
      </c>
      <c r="V129" s="3">
        <v>1.4587969999411143E-3</v>
      </c>
      <c r="AZ129" s="1">
        <v>25128</v>
      </c>
      <c r="BA129" s="1">
        <v>8.3333048001804855E-2</v>
      </c>
      <c r="BB129" s="1">
        <v>0.1</v>
      </c>
    </row>
    <row r="130" spans="1:54">
      <c r="A130" s="44" t="s">
        <v>86</v>
      </c>
      <c r="B130" s="47" t="s">
        <v>53</v>
      </c>
      <c r="C130" s="48">
        <v>47374.364999999998</v>
      </c>
      <c r="D130" s="48"/>
      <c r="E130" s="1">
        <f>+(C130-C$7)/C$8</f>
        <v>22118.517704231181</v>
      </c>
      <c r="F130" s="1">
        <f>ROUND(2*E130,0)/2</f>
        <v>22118.5</v>
      </c>
      <c r="P130" s="1">
        <f>+D$11+D$12*F130+D$13*F130^2</f>
        <v>5.5139254207811066E-2</v>
      </c>
      <c r="Q130" s="177">
        <f>+C130-15018.5</f>
        <v>32355.864999999998</v>
      </c>
      <c r="V130" s="3">
        <v>6.2768334973952733E-3</v>
      </c>
      <c r="AZ130" s="1">
        <v>25730</v>
      </c>
      <c r="BA130" s="1">
        <v>8.5090430002310313E-2</v>
      </c>
      <c r="BB130" s="1">
        <v>0.1</v>
      </c>
    </row>
    <row r="131" spans="1:54">
      <c r="A131" s="44" t="s">
        <v>67</v>
      </c>
      <c r="B131" s="47"/>
      <c r="C131" s="48">
        <v>47554.684999999998</v>
      </c>
      <c r="D131" s="48"/>
      <c r="E131" s="1">
        <f>+(C131-C$7)/C$8</f>
        <v>22627.122396139363</v>
      </c>
      <c r="F131" s="1">
        <f>ROUND(2*E131,0)/2</f>
        <v>22627</v>
      </c>
      <c r="G131" s="1">
        <f>+C131-(C$7+F131*C$8)</f>
        <v>4.3394156993599609E-2</v>
      </c>
      <c r="I131" s="1">
        <f>G131</f>
        <v>4.3394156993599609E-2</v>
      </c>
      <c r="P131" s="1">
        <f>+D$11+D$12*F131+D$13*F131^2</f>
        <v>5.8422741915065031E-2</v>
      </c>
      <c r="Q131" s="177">
        <f>+C131-15018.5</f>
        <v>32536.184999999998</v>
      </c>
      <c r="R131" s="1">
        <f>+(P131-G131)^2</f>
        <v>2.2585836474169787E-4</v>
      </c>
      <c r="S131" s="46">
        <f>S$16</f>
        <v>0.1</v>
      </c>
      <c r="T131" s="1">
        <f>S131*R131</f>
        <v>2.2585836474169788E-5</v>
      </c>
      <c r="U131" s="1">
        <f>+G131-P131</f>
        <v>-1.5028584921465422E-2</v>
      </c>
    </row>
    <row r="132" spans="1:54">
      <c r="A132" s="44" t="s">
        <v>87</v>
      </c>
      <c r="B132" s="47" t="s">
        <v>53</v>
      </c>
      <c r="C132" s="48">
        <v>47592.385000000002</v>
      </c>
      <c r="D132" s="48"/>
      <c r="E132" s="1">
        <f>+(C132-C$7)/C$8</f>
        <v>22733.457782590896</v>
      </c>
      <c r="F132" s="1">
        <f>ROUND(2*E132,0)/2</f>
        <v>22733.5</v>
      </c>
      <c r="P132" s="1">
        <f>+D$11+D$12*F132+D$13*F132^2</f>
        <v>5.9121798461533856E-2</v>
      </c>
      <c r="Q132" s="177">
        <f>+C132-15018.5</f>
        <v>32573.885000000002</v>
      </c>
      <c r="V132" s="3">
        <v>-1.4967701499699615E-2</v>
      </c>
      <c r="AZ132" s="1">
        <v>24817.5</v>
      </c>
      <c r="BA132" s="1">
        <v>8.557114249560982E-2</v>
      </c>
      <c r="BB132" s="1">
        <v>0.1</v>
      </c>
    </row>
    <row r="133" spans="1:54">
      <c r="A133" s="44" t="s">
        <v>87</v>
      </c>
      <c r="B133" s="47"/>
      <c r="C133" s="48">
        <v>47612.398000000001</v>
      </c>
      <c r="D133" s="48"/>
      <c r="E133" s="1">
        <f>+(C133-C$7)/C$8</f>
        <v>22789.905795563158</v>
      </c>
      <c r="F133" s="1">
        <f>ROUND(2*E133,0)/2</f>
        <v>22790</v>
      </c>
      <c r="P133" s="1">
        <f>+D$11+D$12*F133+D$13*F133^2</f>
        <v>5.9494257380939775E-2</v>
      </c>
      <c r="Q133" s="177">
        <f>+C133-15018.5</f>
        <v>32593.898000000001</v>
      </c>
      <c r="V133" s="3">
        <v>-3.3399109997844789E-2</v>
      </c>
      <c r="AZ133" s="1">
        <v>26109.5</v>
      </c>
      <c r="BA133" s="1">
        <v>8.5688314502476715E-2</v>
      </c>
      <c r="BB133" s="1">
        <v>0.1</v>
      </c>
    </row>
    <row r="134" spans="1:54">
      <c r="A134" s="44" t="s">
        <v>67</v>
      </c>
      <c r="B134" s="47"/>
      <c r="C134" s="48">
        <v>47897.911</v>
      </c>
      <c r="D134" s="48"/>
      <c r="E134" s="1">
        <f>+(C134-C$7)/C$8</f>
        <v>23595.214421343881</v>
      </c>
      <c r="F134" s="1">
        <f>ROUND(2*E134,0)/2</f>
        <v>23595</v>
      </c>
      <c r="G134" s="1">
        <f>+C134-(C$7+F134*C$8)</f>
        <v>7.6020644999516662E-2</v>
      </c>
      <c r="I134" s="1">
        <f>G134</f>
        <v>7.6020644999516662E-2</v>
      </c>
      <c r="P134" s="1">
        <f>+D$11+D$12*F134+D$13*F134^2</f>
        <v>6.4921303016505755E-2</v>
      </c>
      <c r="Q134" s="177">
        <f>+C134-15018.5</f>
        <v>32879.411</v>
      </c>
      <c r="R134" s="1">
        <f>+(P134-G134)^2</f>
        <v>1.2319539245582851E-4</v>
      </c>
      <c r="S134" s="46">
        <f>S$16</f>
        <v>0.1</v>
      </c>
      <c r="T134" s="1">
        <f>S134*R134</f>
        <v>1.2319539245582852E-5</v>
      </c>
      <c r="U134" s="1">
        <f>+G134-P134</f>
        <v>1.1099341983010907E-2</v>
      </c>
    </row>
    <row r="135" spans="1:54">
      <c r="A135" s="44" t="s">
        <v>88</v>
      </c>
      <c r="B135" s="47"/>
      <c r="C135" s="48">
        <v>47946.36</v>
      </c>
      <c r="D135" s="48"/>
      <c r="E135" s="1">
        <f>+(C135-C$7)/C$8</f>
        <v>23731.868085486847</v>
      </c>
      <c r="F135" s="1">
        <f>ROUND(2*E135,0)/2</f>
        <v>23732</v>
      </c>
      <c r="P135" s="1">
        <f>+D$11+D$12*F135+D$13*F135^2</f>
        <v>6.5867304105160313E-2</v>
      </c>
      <c r="Q135" s="177">
        <f>+C135-15018.5</f>
        <v>32927.86</v>
      </c>
      <c r="V135" s="3">
        <v>-4.6768788000917993E-2</v>
      </c>
      <c r="AZ135" s="1">
        <v>28256</v>
      </c>
      <c r="BA135" s="1">
        <v>8.7564096000278369E-2</v>
      </c>
      <c r="BB135" s="1">
        <v>0.1</v>
      </c>
    </row>
    <row r="136" spans="1:54">
      <c r="A136" s="44" t="s">
        <v>88</v>
      </c>
      <c r="B136" s="47" t="s">
        <v>53</v>
      </c>
      <c r="C136" s="48">
        <v>47946.47</v>
      </c>
      <c r="D136" s="48"/>
      <c r="E136" s="1">
        <f>+(C136-C$7)/C$8</f>
        <v>23732.178347887635</v>
      </c>
      <c r="F136" s="1">
        <f>ROUND(2*E136,0)/2</f>
        <v>23732</v>
      </c>
      <c r="G136" s="1">
        <f>+C136-(C$7+F136*C$8)</f>
        <v>6.3231211999664083E-2</v>
      </c>
      <c r="I136" s="1">
        <f>G136</f>
        <v>6.3231211999664083E-2</v>
      </c>
      <c r="P136" s="1">
        <f>+D$11+D$12*F136+D$13*F136^2</f>
        <v>6.5867304105160313E-2</v>
      </c>
      <c r="Q136" s="177">
        <f>+C136-15018.5</f>
        <v>32927.97</v>
      </c>
      <c r="R136" s="1">
        <f>+(P136-G136)^2</f>
        <v>6.9489815886595435E-6</v>
      </c>
      <c r="S136" s="46">
        <f>S$16</f>
        <v>0.1</v>
      </c>
      <c r="T136" s="1">
        <f>S136*R136</f>
        <v>6.9489815886595439E-7</v>
      </c>
      <c r="U136" s="1">
        <f>+G136-P136</f>
        <v>-2.6360921054962294E-3</v>
      </c>
      <c r="AZ136" s="1">
        <v>28075.5</v>
      </c>
      <c r="BA136" s="1">
        <v>8.7783020491770003E-2</v>
      </c>
      <c r="BB136" s="1">
        <v>0.1</v>
      </c>
    </row>
    <row r="137" spans="1:54">
      <c r="A137" s="44" t="s">
        <v>89</v>
      </c>
      <c r="B137" s="47" t="s">
        <v>53</v>
      </c>
      <c r="C137" s="48">
        <v>47986.47</v>
      </c>
      <c r="D137" s="48"/>
      <c r="E137" s="1">
        <f>+(C137-C$7)/C$8</f>
        <v>23845.001039082883</v>
      </c>
      <c r="F137" s="1">
        <f>ROUND(2*E137,0)/2</f>
        <v>23845</v>
      </c>
      <c r="P137" s="1">
        <f>+D$11+D$12*F137+D$13*F137^2</f>
        <v>6.6652484015424382E-2</v>
      </c>
      <c r="Q137" s="177">
        <f>+C137-15018.5</f>
        <v>32967.97</v>
      </c>
      <c r="V137" s="3">
        <v>3.6839499807683751E-4</v>
      </c>
      <c r="AZ137" s="1">
        <v>18835.5</v>
      </c>
      <c r="BA137" s="1">
        <v>1.5530180498899426E-2</v>
      </c>
      <c r="BB137" s="1">
        <v>0.1</v>
      </c>
    </row>
    <row r="138" spans="1:54">
      <c r="A138" s="44" t="s">
        <v>90</v>
      </c>
      <c r="B138" s="47" t="s">
        <v>53</v>
      </c>
      <c r="C138" s="48">
        <v>48001.419000000002</v>
      </c>
      <c r="D138" s="48"/>
      <c r="E138" s="1">
        <f>+(C138-C$7)/C$8</f>
        <v>23887.165699349829</v>
      </c>
      <c r="F138" s="1">
        <f>ROUND(2*E138,0)/2</f>
        <v>23887</v>
      </c>
      <c r="G138" s="1">
        <f>+C138-(C$7+F138*C$8)</f>
        <v>5.8746816997881979E-2</v>
      </c>
      <c r="I138" s="1">
        <f>G138</f>
        <v>5.8746816997881979E-2</v>
      </c>
      <c r="P138" s="1">
        <f>+D$11+D$12*F138+D$13*F138^2</f>
        <v>6.6945450342311558E-2</v>
      </c>
      <c r="Q138" s="177">
        <f>+C138-15018.5</f>
        <v>32982.919000000002</v>
      </c>
      <c r="R138" s="1">
        <f>+(P138-G138)^2</f>
        <v>6.7217588716392547E-5</v>
      </c>
      <c r="S138" s="46">
        <f>S$16</f>
        <v>0.1</v>
      </c>
      <c r="T138" s="1">
        <f>S138*R138</f>
        <v>6.7217588716392551E-6</v>
      </c>
      <c r="U138" s="1">
        <f>+G138-P138</f>
        <v>-8.1986333444295789E-3</v>
      </c>
      <c r="AZ138" s="1">
        <v>27822</v>
      </c>
      <c r="BA138" s="1">
        <v>8.8320401999226306E-2</v>
      </c>
      <c r="BB138" s="1">
        <v>0.1</v>
      </c>
    </row>
    <row r="139" spans="1:54">
      <c r="A139" s="44" t="s">
        <v>90</v>
      </c>
      <c r="B139" s="47"/>
      <c r="C139" s="48">
        <v>48003.389000000003</v>
      </c>
      <c r="D139" s="48"/>
      <c r="E139" s="1">
        <f>+(C139-C$7)/C$8</f>
        <v>23892.722216891198</v>
      </c>
      <c r="F139" s="1">
        <f>ROUND(2*E139,0)/2</f>
        <v>23892.5</v>
      </c>
      <c r="G139" s="1">
        <f>+C139-(C$7+F139*C$8)</f>
        <v>7.8784467499644961E-2</v>
      </c>
      <c r="I139" s="1">
        <f>G139</f>
        <v>7.8784467499644961E-2</v>
      </c>
      <c r="P139" s="1">
        <f>+D$11+D$12*F139+D$13*F139^2</f>
        <v>6.6983860309682508E-2</v>
      </c>
      <c r="Q139" s="177">
        <f>+C139-15018.5</f>
        <v>32984.889000000003</v>
      </c>
      <c r="R139" s="1">
        <f>+(P139-G139)^2</f>
        <v>1.3925433005179355E-4</v>
      </c>
      <c r="S139" s="46">
        <f>S$16</f>
        <v>0.1</v>
      </c>
      <c r="T139" s="1">
        <f>S139*R139</f>
        <v>1.3925433005179355E-5</v>
      </c>
      <c r="U139" s="1">
        <f>+G139-P139</f>
        <v>1.1800607189962453E-2</v>
      </c>
      <c r="AZ139" s="1">
        <v>28992</v>
      </c>
      <c r="BA139" s="1">
        <v>8.9147871993191075E-2</v>
      </c>
      <c r="BB139" s="1">
        <v>0.1</v>
      </c>
    </row>
    <row r="140" spans="1:54">
      <c r="A140" s="44" t="s">
        <v>90</v>
      </c>
      <c r="B140" s="47" t="s">
        <v>53</v>
      </c>
      <c r="C140" s="48">
        <v>48012.428999999996</v>
      </c>
      <c r="D140" s="48"/>
      <c r="E140" s="1">
        <f>+(C140-C$7)/C$8</f>
        <v>23918.220145101306</v>
      </c>
      <c r="F140" s="1">
        <f>ROUND(2*E140,0)/2</f>
        <v>23918</v>
      </c>
      <c r="G140" s="1">
        <f>+C140-(C$7+F140*C$8)</f>
        <v>7.8049937998002861E-2</v>
      </c>
      <c r="I140" s="1">
        <f>G140</f>
        <v>7.8049937998002861E-2</v>
      </c>
      <c r="P140" s="1">
        <f>+D$11+D$12*F140+D$13*F140^2</f>
        <v>6.7162080044842171E-2</v>
      </c>
      <c r="Q140" s="177">
        <f>+C140-15018.5</f>
        <v>32993.928999999996</v>
      </c>
      <c r="R140" s="1">
        <f>+(P140-G140)^2</f>
        <v>1.1854545080820448E-4</v>
      </c>
      <c r="S140" s="46">
        <f>S$16</f>
        <v>0.1</v>
      </c>
      <c r="T140" s="1">
        <f>S140*R140</f>
        <v>1.1854545080820449E-5</v>
      </c>
      <c r="U140" s="1">
        <f>+G140-P140</f>
        <v>1.088785795316069E-2</v>
      </c>
      <c r="AZ140" s="1">
        <v>26964</v>
      </c>
      <c r="BA140" s="1">
        <v>8.9446923993818928E-2</v>
      </c>
      <c r="BB140" s="1">
        <v>0.1</v>
      </c>
    </row>
    <row r="141" spans="1:54">
      <c r="A141" s="44" t="s">
        <v>90</v>
      </c>
      <c r="B141" s="47"/>
      <c r="C141" s="48">
        <v>48015.432000000001</v>
      </c>
      <c r="D141" s="48"/>
      <c r="E141" s="1">
        <f>+(C141-C$7)/C$8</f>
        <v>23926.690308642803</v>
      </c>
      <c r="F141" s="1">
        <f>ROUND(2*E141,0)/2</f>
        <v>23926.5</v>
      </c>
      <c r="G141" s="1">
        <f>+C141-(C$7+F141*C$8)</f>
        <v>6.7471761503838934E-2</v>
      </c>
      <c r="I141" s="1">
        <f>G141</f>
        <v>6.7471761503838934E-2</v>
      </c>
      <c r="P141" s="1">
        <f>+D$11+D$12*F141+D$13*F141^2</f>
        <v>6.7221536767440304E-2</v>
      </c>
      <c r="Q141" s="177">
        <f>+C141-15018.5</f>
        <v>32996.932000000001</v>
      </c>
      <c r="R141" s="1">
        <f>+(P141-G141)^2</f>
        <v>6.2612418705763799E-8</v>
      </c>
      <c r="S141" s="46">
        <f>S$16</f>
        <v>0.1</v>
      </c>
      <c r="T141" s="1">
        <f>S141*R141</f>
        <v>6.2612418705763799E-9</v>
      </c>
      <c r="U141" s="1">
        <f>+G141-P141</f>
        <v>2.5022473639862985E-4</v>
      </c>
      <c r="AZ141" s="1">
        <v>25749.5</v>
      </c>
      <c r="BA141" s="1">
        <v>8.9587554495665245E-2</v>
      </c>
      <c r="BB141" s="1">
        <v>0.1</v>
      </c>
    </row>
    <row r="142" spans="1:54">
      <c r="A142" s="44" t="s">
        <v>90</v>
      </c>
      <c r="B142" s="47" t="s">
        <v>53</v>
      </c>
      <c r="C142" s="48">
        <v>48017.38</v>
      </c>
      <c r="D142" s="48"/>
      <c r="E142" s="1">
        <f>+(C142-C$7)/C$8</f>
        <v>23932.184773704001</v>
      </c>
      <c r="F142" s="1">
        <f>ROUND(2*E142,0)/2</f>
        <v>23932</v>
      </c>
      <c r="G142" s="1">
        <f>+C142-(C$7+F142*C$8)</f>
        <v>6.5509411993843969E-2</v>
      </c>
      <c r="I142" s="1">
        <f>G142</f>
        <v>6.5509411993843969E-2</v>
      </c>
      <c r="P142" s="1">
        <f>+D$11+D$12*F142+D$13*F142^2</f>
        <v>6.7260022124638025E-2</v>
      </c>
      <c r="Q142" s="177">
        <f>+C142-15018.5</f>
        <v>32998.879999999997</v>
      </c>
      <c r="R142" s="1">
        <f>+(P142-G142)^2</f>
        <v>3.064635830038781E-6</v>
      </c>
      <c r="S142" s="46">
        <f>S$16</f>
        <v>0.1</v>
      </c>
      <c r="T142" s="1">
        <f>S142*R142</f>
        <v>3.0646358300387812E-7</v>
      </c>
      <c r="U142" s="1">
        <f>+G142-P142</f>
        <v>-1.7506101307940558E-3</v>
      </c>
      <c r="AZ142" s="1">
        <v>28216.5</v>
      </c>
      <c r="BA142" s="1">
        <v>9.2839151497173589E-2</v>
      </c>
      <c r="BB142" s="1">
        <v>0.1</v>
      </c>
    </row>
    <row r="143" spans="1:54">
      <c r="A143" s="44" t="s">
        <v>90</v>
      </c>
      <c r="B143" s="47" t="s">
        <v>53</v>
      </c>
      <c r="C143" s="48">
        <v>48040.43</v>
      </c>
      <c r="D143" s="48"/>
      <c r="E143" s="1">
        <f>+(C143-C$7)/C$8</f>
        <v>23997.198849505272</v>
      </c>
      <c r="F143" s="1">
        <f>ROUND(2*E143,0)/2</f>
        <v>23997</v>
      </c>
      <c r="G143" s="1">
        <f>+C143-(C$7+F143*C$8)</f>
        <v>7.0499827001185622E-2</v>
      </c>
      <c r="I143" s="1">
        <f>G143</f>
        <v>7.0499827001185622E-2</v>
      </c>
      <c r="P143" s="1">
        <f>+D$11+D$12*F143+D$13*F143^2</f>
        <v>6.7715644180084494E-2</v>
      </c>
      <c r="Q143" s="177">
        <f>+C143-15018.5</f>
        <v>33021.93</v>
      </c>
      <c r="R143" s="1">
        <f>+(P143-G143)^2</f>
        <v>7.751673981314634E-6</v>
      </c>
      <c r="S143" s="46">
        <f>S$16</f>
        <v>0.1</v>
      </c>
      <c r="T143" s="1">
        <f>S143*R143</f>
        <v>7.7516739813146344E-7</v>
      </c>
      <c r="U143" s="1">
        <f>+G143-P143</f>
        <v>2.7841828211011277E-3</v>
      </c>
      <c r="AZ143" s="1">
        <v>28185.5</v>
      </c>
      <c r="BA143" s="1">
        <v>9.3536030501127243E-2</v>
      </c>
      <c r="BB143" s="1">
        <v>0.1</v>
      </c>
    </row>
    <row r="144" spans="1:54">
      <c r="A144" s="44" t="s">
        <v>67</v>
      </c>
      <c r="B144" s="47" t="s">
        <v>53</v>
      </c>
      <c r="C144" s="48">
        <v>48041.656000000003</v>
      </c>
      <c r="D144" s="48"/>
      <c r="E144" s="1">
        <f>+(C144-C$7)/C$8</f>
        <v>24000.656864990411</v>
      </c>
      <c r="F144" s="1">
        <f>ROUND(2*E144,0)/2</f>
        <v>24000.5</v>
      </c>
      <c r="G144" s="1">
        <f>+C144-(C$7+F144*C$8)</f>
        <v>5.5614695505937561E-2</v>
      </c>
      <c r="I144" s="1">
        <f>G144</f>
        <v>5.5614695505937561E-2</v>
      </c>
      <c r="P144" s="1">
        <f>+D$11+D$12*F144+D$13*F144^2</f>
        <v>6.7740219274252236E-2</v>
      </c>
      <c r="Q144" s="177">
        <f>+C144-15018.5</f>
        <v>33023.156000000003</v>
      </c>
      <c r="R144" s="1">
        <f>+(P144-G144)^2</f>
        <v>1.4702832665596411E-4</v>
      </c>
      <c r="S144" s="46">
        <f>S$16</f>
        <v>0.1</v>
      </c>
      <c r="T144" s="1">
        <f>S144*R144</f>
        <v>1.4702832665596411E-5</v>
      </c>
      <c r="U144" s="1">
        <f>+G144-P144</f>
        <v>-1.2125523768314675E-2</v>
      </c>
    </row>
    <row r="145" spans="1:54">
      <c r="A145" s="44" t="s">
        <v>67</v>
      </c>
      <c r="B145" s="47" t="s">
        <v>53</v>
      </c>
      <c r="C145" s="48">
        <v>48066.845000000001</v>
      </c>
      <c r="D145" s="48"/>
      <c r="E145" s="1">
        <f>+(C145-C$7)/C$8</f>
        <v>24071.704134203337</v>
      </c>
      <c r="F145" s="1">
        <f>ROUND(2*E145,0)/2</f>
        <v>24071.5</v>
      </c>
      <c r="G145" s="1">
        <f>+C145-(C$7+F145*C$8)</f>
        <v>7.2373456496279687E-2</v>
      </c>
      <c r="I145" s="1">
        <f>G145</f>
        <v>7.2373456496279687E-2</v>
      </c>
      <c r="P145" s="1">
        <f>+D$11+D$12*F145+D$13*F145^2</f>
        <v>6.8239660390963519E-2</v>
      </c>
      <c r="Q145" s="177">
        <f>+C145-15018.5</f>
        <v>33048.345000000001</v>
      </c>
      <c r="R145" s="1">
        <f>+(P145-G145)^2</f>
        <v>1.7088270240327115E-5</v>
      </c>
      <c r="S145" s="46">
        <f>S$16</f>
        <v>0.1</v>
      </c>
      <c r="T145" s="1">
        <f>S145*R145</f>
        <v>1.7088270240327116E-6</v>
      </c>
      <c r="U145" s="1">
        <f>+G145-P145</f>
        <v>4.1337961053161676E-3</v>
      </c>
    </row>
    <row r="146" spans="1:54">
      <c r="A146" s="44" t="s">
        <v>90</v>
      </c>
      <c r="B146" s="47" t="s">
        <v>53</v>
      </c>
      <c r="C146" s="48">
        <v>48068.440999999999</v>
      </c>
      <c r="D146" s="48"/>
      <c r="E146" s="1">
        <f>+(C146-C$7)/C$8</f>
        <v>24076.205759582019</v>
      </c>
      <c r="F146" s="1">
        <f>ROUND(2*E146,0)/2</f>
        <v>24076</v>
      </c>
      <c r="G146" s="1">
        <f>+C146-(C$7+F146*C$8)</f>
        <v>7.2949715999129694E-2</v>
      </c>
      <c r="I146" s="1">
        <f>G146</f>
        <v>7.2949715999129694E-2</v>
      </c>
      <c r="P146" s="1">
        <f>+D$11+D$12*F146+D$13*F146^2</f>
        <v>6.8271374059441059E-2</v>
      </c>
      <c r="Q146" s="177">
        <f>+C146-15018.5</f>
        <v>33049.940999999999</v>
      </c>
      <c r="R146" s="1">
        <f>+(P146-G146)^2</f>
        <v>2.1886883304649618E-5</v>
      </c>
      <c r="S146" s="46">
        <f>S$16</f>
        <v>0.1</v>
      </c>
      <c r="T146" s="1">
        <f>S146*R146</f>
        <v>2.1886883304649619E-6</v>
      </c>
      <c r="U146" s="1">
        <f>+G146-P146</f>
        <v>4.678341939688635E-3</v>
      </c>
      <c r="AZ146" s="1">
        <v>28177</v>
      </c>
      <c r="BA146" s="1">
        <v>9.5114206997095607E-2</v>
      </c>
      <c r="BB146" s="1">
        <v>0.1</v>
      </c>
    </row>
    <row r="147" spans="1:54">
      <c r="A147" s="44" t="s">
        <v>90</v>
      </c>
      <c r="B147" s="47"/>
      <c r="C147" s="48">
        <v>48071.451999999997</v>
      </c>
      <c r="D147" s="48"/>
      <c r="E147" s="1">
        <f>+(C147-C$7)/C$8</f>
        <v>24084.698487661739</v>
      </c>
      <c r="F147" s="1">
        <f>ROUND(2*E147,0)/2</f>
        <v>24084.5</v>
      </c>
      <c r="G147" s="1">
        <f>+C147-(C$7+F147*C$8)</f>
        <v>7.0371539499319624E-2</v>
      </c>
      <c r="I147" s="1">
        <f>G147</f>
        <v>7.0371539499319624E-2</v>
      </c>
      <c r="P147" s="1">
        <f>+D$11+D$12*F147+D$13*F147^2</f>
        <v>6.8331296828241017E-2</v>
      </c>
      <c r="Q147" s="177">
        <f>+C147-15018.5</f>
        <v>33052.951999999997</v>
      </c>
      <c r="R147" s="1">
        <f>+(P147-G147)^2</f>
        <v>4.1625901568899691E-6</v>
      </c>
      <c r="S147" s="46">
        <f>S$16</f>
        <v>0.1</v>
      </c>
      <c r="T147" s="1">
        <f>S147*R147</f>
        <v>4.1625901568899695E-7</v>
      </c>
      <c r="U147" s="1">
        <f>+G147-P147</f>
        <v>2.040242671078607E-3</v>
      </c>
      <c r="AZ147" s="1">
        <v>28992</v>
      </c>
      <c r="BA147" s="1">
        <v>9.6147871990979183E-2</v>
      </c>
      <c r="BB147" s="1">
        <v>0.1</v>
      </c>
    </row>
    <row r="148" spans="1:54">
      <c r="A148" s="44" t="s">
        <v>67</v>
      </c>
      <c r="B148" s="47"/>
      <c r="C148" s="48">
        <v>48297.832000000002</v>
      </c>
      <c r="D148" s="48"/>
      <c r="E148" s="1">
        <f>+(C148-C$7)/C$8</f>
        <v>24723.218508481263</v>
      </c>
      <c r="F148" s="1">
        <f>ROUND(2*E148,0)/2</f>
        <v>24723</v>
      </c>
      <c r="G148" s="1">
        <f>+C148-(C$7+F148*C$8)</f>
        <v>7.7469693002058193E-2</v>
      </c>
      <c r="I148" s="1">
        <f>G148</f>
        <v>7.7469693002058193E-2</v>
      </c>
      <c r="P148" s="1">
        <f>+D$11+D$12*F148+D$13*F148^2</f>
        <v>7.290423260005531E-2</v>
      </c>
      <c r="Q148" s="177">
        <f>+C148-15018.5</f>
        <v>33279.332000000002</v>
      </c>
      <c r="R148" s="1">
        <f>+(P148-G148)^2</f>
        <v>2.0843428682256322E-5</v>
      </c>
      <c r="S148" s="46">
        <f>S$16</f>
        <v>0.1</v>
      </c>
      <c r="T148" s="1">
        <f>S148*R148</f>
        <v>2.0843428682256324E-6</v>
      </c>
      <c r="U148" s="1">
        <f>+G148-P148</f>
        <v>4.5654604020028827E-3</v>
      </c>
    </row>
    <row r="149" spans="1:54">
      <c r="A149" s="44" t="s">
        <v>91</v>
      </c>
      <c r="B149" s="47" t="s">
        <v>53</v>
      </c>
      <c r="C149" s="48">
        <v>48329.377999999997</v>
      </c>
      <c r="D149" s="48"/>
      <c r="E149" s="1">
        <f>+(C149-C$7)/C$8</f>
        <v>24812.19612389238</v>
      </c>
      <c r="F149" s="1">
        <f>ROUND(2*E149,0)/2</f>
        <v>24812</v>
      </c>
      <c r="G149" s="1">
        <f>+C149-(C$7+F149*C$8)</f>
        <v>6.9533491994661745E-2</v>
      </c>
      <c r="I149" s="1">
        <f>G149</f>
        <v>6.9533491994661745E-2</v>
      </c>
      <c r="P149" s="1">
        <f>+D$11+D$12*F149+D$13*F149^2</f>
        <v>7.3552884727612788E-2</v>
      </c>
      <c r="Q149" s="177">
        <f>+C149-15018.5</f>
        <v>33310.877999999997</v>
      </c>
      <c r="R149" s="1">
        <f>+(P149-G149)^2</f>
        <v>1.6155517941699661E-5</v>
      </c>
      <c r="S149" s="46">
        <f>S$16</f>
        <v>0.1</v>
      </c>
      <c r="T149" s="1">
        <f>S149*R149</f>
        <v>1.6155517941699661E-6</v>
      </c>
      <c r="U149" s="1">
        <f>+G149-P149</f>
        <v>-4.0193927329510437E-3</v>
      </c>
      <c r="AZ149" s="1">
        <v>30327</v>
      </c>
      <c r="BA149" s="1">
        <v>9.9104856999474578E-2</v>
      </c>
      <c r="BB149" s="1">
        <v>0.1</v>
      </c>
    </row>
    <row r="150" spans="1:54">
      <c r="A150" s="44" t="s">
        <v>67</v>
      </c>
      <c r="B150" s="47" t="s">
        <v>53</v>
      </c>
      <c r="C150" s="48">
        <v>48330.625999999997</v>
      </c>
      <c r="D150" s="48"/>
      <c r="E150" s="1">
        <f>+(C150-C$7)/C$8</f>
        <v>24815.716191857671</v>
      </c>
      <c r="F150" s="1">
        <f>ROUND(2*E150,0)/2</f>
        <v>24815.5</v>
      </c>
      <c r="G150" s="1">
        <f>+C150-(C$7+F150*C$8)</f>
        <v>7.6648360496619716E-2</v>
      </c>
      <c r="I150" s="1">
        <f>G150</f>
        <v>7.6648360496619716E-2</v>
      </c>
      <c r="P150" s="1">
        <f>+D$11+D$12*F150+D$13*F150^2</f>
        <v>7.3578449692808578E-2</v>
      </c>
      <c r="Q150" s="177">
        <f>+C150-15018.5</f>
        <v>33312.125999999997</v>
      </c>
      <c r="R150" s="1">
        <f>+(P150-G150)^2</f>
        <v>9.4243523433563463E-6</v>
      </c>
      <c r="S150" s="46">
        <f>S$16</f>
        <v>0.1</v>
      </c>
      <c r="T150" s="1">
        <f>S150*R150</f>
        <v>9.4243523433563467E-7</v>
      </c>
      <c r="U150" s="1">
        <f>+G150-P150</f>
        <v>3.0699108038111378E-3</v>
      </c>
    </row>
    <row r="151" spans="1:54">
      <c r="A151" s="44" t="s">
        <v>91</v>
      </c>
      <c r="B151" s="47"/>
      <c r="C151" s="48">
        <v>48331.343999999997</v>
      </c>
      <c r="D151" s="48"/>
      <c r="E151" s="1">
        <f>+(C151-C$7)/C$8</f>
        <v>24817.741359164625</v>
      </c>
      <c r="F151" s="1">
        <f>ROUND(2*E151,0)/2</f>
        <v>24817.5</v>
      </c>
      <c r="G151" s="1">
        <f>+C151-(C$7+F151*C$8)</f>
        <v>8.557114249560982E-2</v>
      </c>
      <c r="I151" s="1">
        <f>G151</f>
        <v>8.557114249560982E-2</v>
      </c>
      <c r="P151" s="1">
        <f>+D$11+D$12*F151+D$13*F151^2</f>
        <v>7.3593060152952236E-2</v>
      </c>
      <c r="Q151" s="177">
        <f>+C151-15018.5</f>
        <v>33312.843999999997</v>
      </c>
      <c r="R151" s="1">
        <f>+(P151-G151)^2</f>
        <v>1.434744566074854E-4</v>
      </c>
      <c r="S151" s="46">
        <f>S$16</f>
        <v>0.1</v>
      </c>
      <c r="T151" s="1">
        <f>S151*R151</f>
        <v>1.4347445660748541E-5</v>
      </c>
      <c r="U151" s="1">
        <f>+G151-P151</f>
        <v>1.1978082342657584E-2</v>
      </c>
      <c r="AZ151" s="1">
        <v>28138.5</v>
      </c>
      <c r="BA151" s="1">
        <v>9.9850653503381182E-2</v>
      </c>
      <c r="BB151" s="1">
        <v>0.1</v>
      </c>
    </row>
    <row r="152" spans="1:54">
      <c r="A152" s="44" t="s">
        <v>91</v>
      </c>
      <c r="B152" s="47"/>
      <c r="C152" s="48">
        <v>48348.349000000002</v>
      </c>
      <c r="D152" s="48"/>
      <c r="E152" s="1">
        <f>+(C152-C$7)/C$8</f>
        <v>24865.705105759022</v>
      </c>
      <c r="F152" s="1">
        <f>ROUND(2*E152,0)/2</f>
        <v>24865.5</v>
      </c>
      <c r="G152" s="1">
        <f>+C152-(C$7+F152*C$8)</f>
        <v>7.2717910501523875E-2</v>
      </c>
      <c r="I152" s="1">
        <f>G152</f>
        <v>7.2717910501523875E-2</v>
      </c>
      <c r="P152" s="1">
        <f>+D$11+D$12*F152+D$13*F152^2</f>
        <v>7.3944127618918498E-2</v>
      </c>
      <c r="Q152" s="177">
        <f>+C152-15018.5</f>
        <v>33329.849000000002</v>
      </c>
      <c r="R152" s="1">
        <f>+(P152-G152)^2</f>
        <v>1.5036084189915799E-6</v>
      </c>
      <c r="S152" s="46">
        <f>S$16</f>
        <v>0.1</v>
      </c>
      <c r="T152" s="1">
        <f>S152*R152</f>
        <v>1.5036084189915799E-7</v>
      </c>
      <c r="U152" s="1">
        <f>+G152-P152</f>
        <v>-1.2262171173946235E-3</v>
      </c>
      <c r="AZ152" s="1">
        <v>28921.5</v>
      </c>
      <c r="BA152" s="1">
        <v>0.10011980649869656</v>
      </c>
      <c r="BB152" s="1">
        <v>0.1</v>
      </c>
    </row>
    <row r="153" spans="1:54">
      <c r="A153" s="44" t="s">
        <v>91</v>
      </c>
      <c r="B153" s="47"/>
      <c r="C153" s="48">
        <v>48361.468000000001</v>
      </c>
      <c r="D153" s="48"/>
      <c r="E153" s="1">
        <f>+(C153-C$7)/C$8</f>
        <v>24902.708127903777</v>
      </c>
      <c r="F153" s="1">
        <f>ROUND(2*E153,0)/2</f>
        <v>24902.5</v>
      </c>
      <c r="G153" s="1">
        <f>+C153-(C$7+F153*C$8)</f>
        <v>7.3789377500361297E-2</v>
      </c>
      <c r="I153" s="1">
        <f>G153</f>
        <v>7.3789377500361297E-2</v>
      </c>
      <c r="P153" s="1">
        <f>+D$11+D$12*F153+D$13*F153^2</f>
        <v>7.4215287810942582E-2</v>
      </c>
      <c r="Q153" s="177">
        <f>+C153-15018.5</f>
        <v>33342.968000000001</v>
      </c>
      <c r="R153" s="1">
        <f>+(P153-G153)^2</f>
        <v>1.813995926594462E-7</v>
      </c>
      <c r="S153" s="46">
        <f>S$16</f>
        <v>0.1</v>
      </c>
      <c r="T153" s="1">
        <f>S153*R153</f>
        <v>1.8139959265944621E-8</v>
      </c>
      <c r="U153" s="1">
        <f>+G153-P153</f>
        <v>-4.2591031058128448E-4</v>
      </c>
      <c r="AZ153" s="1">
        <v>28033</v>
      </c>
      <c r="BA153" s="1">
        <v>0.10067390299809631</v>
      </c>
      <c r="BB153" s="1">
        <v>0.1</v>
      </c>
    </row>
    <row r="154" spans="1:54">
      <c r="A154" s="44" t="s">
        <v>92</v>
      </c>
      <c r="B154" s="47"/>
      <c r="C154" s="48">
        <v>48405.432000000001</v>
      </c>
      <c r="D154" s="48">
        <v>4.0000000000000001E-3</v>
      </c>
      <c r="E154" s="1">
        <f>+(C154-C$7)/C$8</f>
        <v>25026.711547796476</v>
      </c>
      <c r="F154" s="1">
        <f>ROUND(2*E154,0)/2</f>
        <v>25026.5</v>
      </c>
      <c r="G154" s="1">
        <f>+C154-(C$7+F154*C$8)</f>
        <v>7.5001861499913502E-2</v>
      </c>
      <c r="I154" s="1">
        <f>G154</f>
        <v>7.5001861499913502E-2</v>
      </c>
      <c r="P154" s="1">
        <f>+D$11+D$12*F154+D$13*F154^2</f>
        <v>7.5127504828230496E-2</v>
      </c>
      <c r="Q154" s="177">
        <f>+C154-15018.5</f>
        <v>33386.932000000001</v>
      </c>
      <c r="R154" s="1">
        <f>+(P154-G154)^2</f>
        <v>1.5786245950571775E-8</v>
      </c>
      <c r="S154" s="46">
        <f>S$16</f>
        <v>0.1</v>
      </c>
      <c r="T154" s="1">
        <f>S154*R154</f>
        <v>1.5786245950571776E-9</v>
      </c>
      <c r="U154" s="1">
        <f>+G154-P154</f>
        <v>-1.2564332831699332E-4</v>
      </c>
      <c r="AZ154" s="1">
        <v>27920.5</v>
      </c>
      <c r="BA154" s="1">
        <v>0.10226741549558938</v>
      </c>
      <c r="BB154" s="1">
        <v>0.1</v>
      </c>
    </row>
    <row r="155" spans="1:54">
      <c r="A155" s="44" t="s">
        <v>92</v>
      </c>
      <c r="B155" s="47" t="s">
        <v>53</v>
      </c>
      <c r="C155" s="48">
        <v>48407.387999999999</v>
      </c>
      <c r="D155" s="48">
        <v>4.0000000000000001E-3</v>
      </c>
      <c r="E155" s="1">
        <f>+(C155-C$7)/C$8</f>
        <v>25032.228577395919</v>
      </c>
      <c r="F155" s="1">
        <f>ROUND(2*E155,0)/2</f>
        <v>25032</v>
      </c>
      <c r="G155" s="1">
        <f>+C155-(C$7+F155*C$8)</f>
        <v>8.103951199882431E-2</v>
      </c>
      <c r="I155" s="1">
        <f>G155</f>
        <v>8.103951199882431E-2</v>
      </c>
      <c r="P155" s="1">
        <f>+D$11+D$12*F155+D$13*F155^2</f>
        <v>7.5168089648958325E-2</v>
      </c>
      <c r="Q155" s="177">
        <f>+C155-15018.5</f>
        <v>33388.887999999999</v>
      </c>
      <c r="R155" s="1">
        <f>+(P155-G155)^2</f>
        <v>3.4473600410505798E-5</v>
      </c>
      <c r="S155" s="46">
        <f>S$16</f>
        <v>0.1</v>
      </c>
      <c r="T155" s="1">
        <f>S155*R155</f>
        <v>3.4473600410505802E-6</v>
      </c>
      <c r="U155" s="1">
        <f>+G155-P155</f>
        <v>5.8714223498659845E-3</v>
      </c>
      <c r="AZ155" s="1">
        <v>30075.5</v>
      </c>
      <c r="BA155" s="1">
        <v>0.11846502050320851</v>
      </c>
      <c r="BB155" s="1">
        <v>1</v>
      </c>
    </row>
    <row r="156" spans="1:54">
      <c r="A156" s="44" t="s">
        <v>92</v>
      </c>
      <c r="B156" s="47"/>
      <c r="C156" s="48">
        <v>48438.411999999997</v>
      </c>
      <c r="D156" s="48">
        <v>2E-3</v>
      </c>
      <c r="E156" s="1">
        <f>+(C156-C$7)/C$8</f>
        <v>25119.733856686948</v>
      </c>
      <c r="F156" s="1">
        <f>ROUND(2*E156,0)/2</f>
        <v>25119.5</v>
      </c>
      <c r="G156" s="1">
        <f>+C156-(C$7+F156*C$8)</f>
        <v>8.2911224497365765E-2</v>
      </c>
      <c r="I156" s="1">
        <f>G156</f>
        <v>8.2911224497365765E-2</v>
      </c>
      <c r="P156" s="1">
        <f>+D$11+D$12*F156+D$13*F156^2</f>
        <v>7.5815169184047737E-2</v>
      </c>
      <c r="Q156" s="177">
        <f>+C156-15018.5</f>
        <v>33419.911999999997</v>
      </c>
      <c r="R156" s="1">
        <f>+(P156-G156)^2</f>
        <v>5.0354001009669019E-5</v>
      </c>
      <c r="S156" s="46">
        <f>S$16</f>
        <v>0.1</v>
      </c>
      <c r="T156" s="1">
        <f>S156*R156</f>
        <v>5.0354001009669026E-6</v>
      </c>
      <c r="U156" s="1">
        <f>+G156-P156</f>
        <v>7.0960553133180282E-3</v>
      </c>
      <c r="AZ156" s="1">
        <v>30072.5</v>
      </c>
      <c r="BA156" s="1">
        <v>0.1186808474958525</v>
      </c>
      <c r="BB156" s="1">
        <v>1</v>
      </c>
    </row>
    <row r="157" spans="1:54">
      <c r="A157" s="44" t="s">
        <v>92</v>
      </c>
      <c r="B157" s="47" t="s">
        <v>53</v>
      </c>
      <c r="C157" s="48">
        <v>48441.425999999999</v>
      </c>
      <c r="D157" s="48">
        <v>5.0000000000000001E-3</v>
      </c>
      <c r="E157" s="1">
        <f>+(C157-C$7)/C$8</f>
        <v>25128.235046468515</v>
      </c>
      <c r="F157" s="1">
        <f>ROUND(2*E157,0)/2</f>
        <v>25128</v>
      </c>
      <c r="G157" s="1">
        <f>+C157-(C$7+F157*C$8)</f>
        <v>8.3333048001804855E-2</v>
      </c>
      <c r="I157" s="1">
        <f>G157</f>
        <v>8.3333048001804855E-2</v>
      </c>
      <c r="P157" s="1">
        <f>+D$11+D$12*F157+D$13*F157^2</f>
        <v>7.5878169922541247E-2</v>
      </c>
      <c r="Q157" s="177">
        <f>+C157-15018.5</f>
        <v>33422.925999999999</v>
      </c>
      <c r="R157" s="1">
        <f>+(P157-G157)^2</f>
        <v>5.5575207176685057E-5</v>
      </c>
      <c r="S157" s="46">
        <f>S$16</f>
        <v>0.1</v>
      </c>
      <c r="T157" s="1">
        <f>S157*R157</f>
        <v>5.5575207176685057E-6</v>
      </c>
      <c r="U157" s="1">
        <f>+G157-P157</f>
        <v>7.4548780792636077E-3</v>
      </c>
      <c r="AZ157" s="1">
        <v>30067</v>
      </c>
      <c r="BA157" s="1">
        <v>0.11894319700513734</v>
      </c>
      <c r="BB157" s="1">
        <v>1</v>
      </c>
    </row>
    <row r="158" spans="1:54">
      <c r="A158" s="44" t="s">
        <v>67</v>
      </c>
      <c r="B158" s="47" t="s">
        <v>53</v>
      </c>
      <c r="C158" s="48">
        <v>48633.750999999997</v>
      </c>
      <c r="D158" s="48"/>
      <c r="E158" s="1">
        <f>+(C158-C$7)/C$8</f>
        <v>25670.700648571663</v>
      </c>
      <c r="F158" s="1">
        <f>ROUND(2*E158,0)/2</f>
        <v>25670.5</v>
      </c>
      <c r="G158" s="1">
        <f>+C158-(C$7+F158*C$8)</f>
        <v>7.1137665494461544E-2</v>
      </c>
      <c r="I158" s="1">
        <f>G158</f>
        <v>7.1137665494461544E-2</v>
      </c>
      <c r="P158" s="1">
        <f>+D$11+D$12*F158+D$13*F158^2</f>
        <v>7.9950964399633132E-2</v>
      </c>
      <c r="Q158" s="177">
        <f>+C158-15018.5</f>
        <v>33615.250999999997</v>
      </c>
      <c r="R158" s="1">
        <f>+(P158-G158)^2</f>
        <v>7.7674237591898699E-5</v>
      </c>
      <c r="S158" s="46">
        <f>S$16</f>
        <v>0.1</v>
      </c>
      <c r="T158" s="1">
        <f>S158*R158</f>
        <v>7.7674237591898699E-6</v>
      </c>
      <c r="U158" s="1">
        <f>+G158-P158</f>
        <v>-8.8132989051715876E-3</v>
      </c>
    </row>
    <row r="159" spans="1:54">
      <c r="A159" s="44" t="s">
        <v>67</v>
      </c>
      <c r="B159" s="47"/>
      <c r="C159" s="48">
        <v>48654.86</v>
      </c>
      <c r="D159" s="48"/>
      <c r="E159" s="1">
        <f>+(C159-C$7)/C$8</f>
        <v>25730.240003282688</v>
      </c>
      <c r="F159" s="1">
        <f>ROUND(2*E159,0)/2</f>
        <v>25730</v>
      </c>
      <c r="G159" s="1">
        <f>+C159-(C$7+F159*C$8)</f>
        <v>8.5090430002310313E-2</v>
      </c>
      <c r="I159" s="1">
        <f>G159</f>
        <v>8.5090430002310313E-2</v>
      </c>
      <c r="P159" s="1">
        <f>+D$11+D$12*F159+D$13*F159^2</f>
        <v>8.0403872920020436E-2</v>
      </c>
      <c r="Q159" s="177">
        <f>+C159-15018.5</f>
        <v>33636.36</v>
      </c>
      <c r="R159" s="1">
        <f>+(P159-G159)^2</f>
        <v>2.1963817285561408E-5</v>
      </c>
      <c r="S159" s="46">
        <f>S$16</f>
        <v>0.1</v>
      </c>
      <c r="T159" s="1">
        <f>S159*R159</f>
        <v>2.1963817285561407E-6</v>
      </c>
      <c r="U159" s="1">
        <f>+G159-P159</f>
        <v>4.6865570822898772E-3</v>
      </c>
    </row>
    <row r="160" spans="1:54">
      <c r="A160" s="44" t="s">
        <v>67</v>
      </c>
      <c r="B160" s="47" t="s">
        <v>53</v>
      </c>
      <c r="C160" s="48">
        <v>48661.777999999998</v>
      </c>
      <c r="D160" s="48"/>
      <c r="E160" s="1">
        <f>+(C160-C$7)/C$8</f>
        <v>25749.7526877249</v>
      </c>
      <c r="F160" s="51">
        <f>ROUND(2*E160,0)/2-0.5</f>
        <v>25749.5</v>
      </c>
      <c r="G160" s="1">
        <f>+C160-(C$7+F160*C$8)</f>
        <v>8.9587554495665245E-2</v>
      </c>
      <c r="I160" s="1">
        <f>G160</f>
        <v>8.9587554495665245E-2</v>
      </c>
      <c r="P160" s="1">
        <f>+D$11+D$12*F160+D$13*F160^2</f>
        <v>8.0552572415384951E-2</v>
      </c>
      <c r="Q160" s="177">
        <f>+C160-15018.5</f>
        <v>33643.277999999998</v>
      </c>
      <c r="R160" s="1">
        <f>+(P160-G160)^2</f>
        <v>8.1630901190986015E-5</v>
      </c>
      <c r="S160" s="46">
        <f>S$16</f>
        <v>0.1</v>
      </c>
      <c r="T160" s="1">
        <f>S160*R160</f>
        <v>8.1630901190986015E-6</v>
      </c>
      <c r="U160" s="1">
        <f>+G160-P160</f>
        <v>9.0349820802802933E-3</v>
      </c>
    </row>
    <row r="161" spans="1:54">
      <c r="A161" s="44" t="s">
        <v>67</v>
      </c>
      <c r="B161" s="47"/>
      <c r="C161" s="48">
        <v>48709.803999999996</v>
      </c>
      <c r="D161" s="48"/>
      <c r="E161" s="1">
        <f>+(C161-C$7)/C$8</f>
        <v>25885.21325190847</v>
      </c>
      <c r="F161" s="44">
        <f>ROUND(2*E161,0)/2</f>
        <v>25885</v>
      </c>
      <c r="G161" s="1">
        <f>+C161-(C$7+F161*C$8)</f>
        <v>7.5606034995871596E-2</v>
      </c>
      <c r="I161" s="1">
        <f>G161</f>
        <v>7.5606034995871596E-2</v>
      </c>
      <c r="P161" s="1">
        <f>+D$11+D$12*F161+D$13*F161^2</f>
        <v>8.1589487398598851E-2</v>
      </c>
      <c r="Q161" s="177">
        <f>+C161-15018.5</f>
        <v>33691.303999999996</v>
      </c>
      <c r="R161" s="1">
        <f>+(P161-G161)^2</f>
        <v>3.5801702655702555E-5</v>
      </c>
      <c r="S161" s="46">
        <f>S$16</f>
        <v>0.1</v>
      </c>
      <c r="T161" s="1">
        <f>S161*R161</f>
        <v>3.5801702655702557E-6</v>
      </c>
      <c r="U161" s="1">
        <f>+G161-P161</f>
        <v>-5.9834524027272545E-3</v>
      </c>
    </row>
    <row r="162" spans="1:54">
      <c r="A162" s="44" t="s">
        <v>67</v>
      </c>
      <c r="B162" s="47" t="s">
        <v>53</v>
      </c>
      <c r="C162" s="48">
        <v>48717.788</v>
      </c>
      <c r="D162" s="48"/>
      <c r="E162" s="1">
        <f>+(C162-C$7)/C$8</f>
        <v>25907.732661071052</v>
      </c>
      <c r="F162" s="1">
        <f>ROUND(2*E162,0)/2</f>
        <v>25907.5</v>
      </c>
      <c r="G162" s="1">
        <f>+C162-(C$7+F162*C$8)</f>
        <v>8.2487332503660582E-2</v>
      </c>
      <c r="I162" s="1">
        <f>G162</f>
        <v>8.2487332503660582E-2</v>
      </c>
      <c r="P162" s="1">
        <f>+D$11+D$12*F162+D$13*F162^2</f>
        <v>8.1762285679231383E-2</v>
      </c>
      <c r="Q162" s="177">
        <f>+C162-15018.5</f>
        <v>33699.288</v>
      </c>
      <c r="R162" s="1">
        <f>+(P162-G162)^2</f>
        <v>5.256928976148651E-7</v>
      </c>
      <c r="S162" s="46">
        <f>S$16</f>
        <v>0.1</v>
      </c>
      <c r="T162" s="1">
        <f>S162*R162</f>
        <v>5.2569289761486513E-8</v>
      </c>
      <c r="U162" s="1">
        <f>+G162-P162</f>
        <v>7.2504682442919854E-4</v>
      </c>
    </row>
    <row r="163" spans="1:54">
      <c r="A163" s="44" t="s">
        <v>67</v>
      </c>
      <c r="B163" s="47" t="s">
        <v>53</v>
      </c>
      <c r="C163" s="48">
        <v>48724.868999999999</v>
      </c>
      <c r="D163" s="48"/>
      <c r="E163" s="1">
        <f>+(C163-C$7)/C$8</f>
        <v>25927.705097979888</v>
      </c>
      <c r="F163" s="1">
        <f>ROUND(2*E163,0)/2</f>
        <v>25927.5</v>
      </c>
      <c r="G163" s="1">
        <f>+C163-(C$7+F163*C$8)</f>
        <v>7.2715152498858515E-2</v>
      </c>
      <c r="I163" s="1">
        <f>G163</f>
        <v>7.2715152498858515E-2</v>
      </c>
      <c r="P163" s="1">
        <f>+D$11+D$12*F163+D$13*F163^2</f>
        <v>8.1916031633880018E-2</v>
      </c>
      <c r="Q163" s="177">
        <f>+C163-15018.5</f>
        <v>33706.368999999999</v>
      </c>
      <c r="R163" s="1">
        <f>+(P163-G163)^2</f>
        <v>8.4656176857274035E-5</v>
      </c>
      <c r="S163" s="46">
        <f>S$16</f>
        <v>0.1</v>
      </c>
      <c r="T163" s="1">
        <f>S163*R163</f>
        <v>8.4656176857274035E-6</v>
      </c>
      <c r="U163" s="1">
        <f>+G163-P163</f>
        <v>-9.200879135021503E-3</v>
      </c>
    </row>
    <row r="164" spans="1:54">
      <c r="A164" s="44" t="s">
        <v>93</v>
      </c>
      <c r="B164" s="47"/>
      <c r="C164" s="48">
        <v>48733.387999999999</v>
      </c>
      <c r="D164" s="48">
        <v>5.0000000000000001E-3</v>
      </c>
      <c r="E164" s="1">
        <f>+(C164-C$7)/C$8</f>
        <v>25951.733510637194</v>
      </c>
      <c r="F164" s="1">
        <f>ROUND(2*E164,0)/2</f>
        <v>25951.5</v>
      </c>
      <c r="G164" s="1">
        <f>+C164-(C$7+F164*C$8)</f>
        <v>8.2788536499720067E-2</v>
      </c>
      <c r="I164" s="1">
        <f>G164</f>
        <v>8.2788536499720067E-2</v>
      </c>
      <c r="P164" s="1">
        <f>+D$11+D$12*F164+D$13*F164^2</f>
        <v>8.2100710005366451E-2</v>
      </c>
      <c r="Q164" s="177">
        <f>+C164-15018.5</f>
        <v>33714.887999999999</v>
      </c>
      <c r="R164" s="1">
        <f>+(P164-G164)^2</f>
        <v>4.7310528633478509E-7</v>
      </c>
      <c r="S164" s="46">
        <f>S$16</f>
        <v>0.1</v>
      </c>
      <c r="T164" s="1">
        <f>S164*R164</f>
        <v>4.7310528633478512E-8</v>
      </c>
      <c r="U164" s="1">
        <f>+G164-P164</f>
        <v>6.8782649435361609E-4</v>
      </c>
      <c r="AZ164" s="1">
        <v>10546.5</v>
      </c>
      <c r="BA164" s="1">
        <v>1.7060181497072335E-2</v>
      </c>
      <c r="BB164" s="1">
        <v>0.1</v>
      </c>
    </row>
    <row r="165" spans="1:54">
      <c r="A165" s="44" t="s">
        <v>93</v>
      </c>
      <c r="B165" s="47" t="s">
        <v>53</v>
      </c>
      <c r="C165" s="48">
        <v>48753.411</v>
      </c>
      <c r="D165" s="48">
        <v>4.0000000000000001E-3</v>
      </c>
      <c r="E165" s="1">
        <f>+(C165-C$7)/C$8</f>
        <v>26008.209729282258</v>
      </c>
      <c r="F165" s="1">
        <f>ROUND(2*E165,0)/2</f>
        <v>26008</v>
      </c>
      <c r="G165" s="1">
        <f>+C165-(C$7+F165*C$8)</f>
        <v>7.4357127996336203E-2</v>
      </c>
      <c r="I165" s="1">
        <f>G165</f>
        <v>7.4357127996336203E-2</v>
      </c>
      <c r="P165" s="1">
        <f>+D$11+D$12*F165+D$13*F165^2</f>
        <v>8.2536262835623736E-2</v>
      </c>
      <c r="Q165" s="177">
        <f>+C165-15018.5</f>
        <v>33734.911</v>
      </c>
      <c r="R165" s="1">
        <f>+(P165-G165)^2</f>
        <v>6.6898246719247092E-5</v>
      </c>
      <c r="S165" s="46">
        <f>S$16</f>
        <v>0.1</v>
      </c>
      <c r="T165" s="1">
        <f>S165*R165</f>
        <v>6.6898246719247094E-6</v>
      </c>
      <c r="U165" s="1">
        <f>+G165-P165</f>
        <v>-8.1791348392875329E-3</v>
      </c>
      <c r="AZ165" s="1">
        <v>16567.5</v>
      </c>
      <c r="BA165" s="1">
        <v>1.709539250441594E-2</v>
      </c>
      <c r="BB165" s="1">
        <v>0.1</v>
      </c>
    </row>
    <row r="166" spans="1:54">
      <c r="A166" s="44" t="s">
        <v>93</v>
      </c>
      <c r="B166" s="47"/>
      <c r="C166" s="48">
        <v>48761.385999999999</v>
      </c>
      <c r="D166" s="48">
        <v>5.0000000000000001E-3</v>
      </c>
      <c r="E166" s="1">
        <f>+(C166-C$7)/C$8</f>
        <v>26030.703753339309</v>
      </c>
      <c r="F166" s="1">
        <f>ROUND(2*E166,0)/2</f>
        <v>26030.5</v>
      </c>
      <c r="G166" s="1">
        <f>+C166-(C$7+F166*C$8)</f>
        <v>7.2238425498653669E-2</v>
      </c>
      <c r="I166" s="1">
        <f>G166</f>
        <v>7.2238425498653669E-2</v>
      </c>
      <c r="P166" s="1">
        <f>+D$11+D$12*F166+D$13*F166^2</f>
        <v>8.2710021490689276E-2</v>
      </c>
      <c r="Q166" s="177">
        <f>+C166-15018.5</f>
        <v>33742.885999999999</v>
      </c>
      <c r="R166" s="1">
        <f>+(P166-G166)^2</f>
        <v>1.0965432262041619E-4</v>
      </c>
      <c r="S166" s="46">
        <f>S$16</f>
        <v>0.1</v>
      </c>
      <c r="T166" s="1">
        <f>S166*R166</f>
        <v>1.0965432262041619E-5</v>
      </c>
      <c r="U166" s="1">
        <f>+G166-P166</f>
        <v>-1.0471595992035607E-2</v>
      </c>
      <c r="AZ166" s="1">
        <v>10605</v>
      </c>
      <c r="BA166" s="1">
        <v>1.8551554996520281E-2</v>
      </c>
      <c r="BB166" s="1">
        <v>1</v>
      </c>
    </row>
    <row r="167" spans="1:54">
      <c r="A167" s="44" t="s">
        <v>93</v>
      </c>
      <c r="B167" s="47" t="s">
        <v>53</v>
      </c>
      <c r="C167" s="48">
        <v>48770.430999999997</v>
      </c>
      <c r="D167" s="48">
        <v>5.0000000000000001E-3</v>
      </c>
      <c r="E167" s="1">
        <f>+(C167-C$7)/C$8</f>
        <v>26056.215784385829</v>
      </c>
      <c r="F167" s="1">
        <f>ROUND(2*E167,0)/2</f>
        <v>26056</v>
      </c>
      <c r="G167" s="1">
        <f>+C167-(C$7+F167*C$8)</f>
        <v>7.6503895994392224E-2</v>
      </c>
      <c r="I167" s="1">
        <f>G167</f>
        <v>7.6503895994392224E-2</v>
      </c>
      <c r="P167" s="1">
        <f>+D$11+D$12*F167+D$13*F167^2</f>
        <v>8.290716034191456E-2</v>
      </c>
      <c r="Q167" s="177">
        <f>+C167-15018.5</f>
        <v>33751.930999999997</v>
      </c>
      <c r="R167" s="1">
        <f>+(P167-G167)^2</f>
        <v>4.1001794304250651E-5</v>
      </c>
      <c r="S167" s="46">
        <f>S$16</f>
        <v>0.1</v>
      </c>
      <c r="T167" s="1">
        <f>S167*R167</f>
        <v>4.1001794304250651E-6</v>
      </c>
      <c r="U167" s="1">
        <f>+G167-P167</f>
        <v>-6.4032643475223361E-3</v>
      </c>
      <c r="AZ167" s="1">
        <v>18753.5</v>
      </c>
      <c r="BA167" s="1">
        <v>1.9696118499268778E-2</v>
      </c>
      <c r="BB167" s="1">
        <v>0.1</v>
      </c>
    </row>
    <row r="168" spans="1:54">
      <c r="A168" s="44" t="s">
        <v>93</v>
      </c>
      <c r="B168" s="47"/>
      <c r="C168" s="48">
        <v>48789.408000000003</v>
      </c>
      <c r="D168" s="48">
        <v>5.0000000000000001E-3</v>
      </c>
      <c r="E168" s="1">
        <f>+(C168-C$7)/C$8</f>
        <v>26109.741689656152</v>
      </c>
      <c r="F168" s="1">
        <f>ROUND(2*E168,0)/2</f>
        <v>26109.5</v>
      </c>
      <c r="G168" s="1">
        <f>+C168-(C$7+F168*C$8)</f>
        <v>8.5688314502476715E-2</v>
      </c>
      <c r="I168" s="1">
        <f>G168</f>
        <v>8.5688314502476715E-2</v>
      </c>
      <c r="P168" s="1">
        <f>+D$11+D$12*F168+D$13*F168^2</f>
        <v>8.3321498720126355E-2</v>
      </c>
      <c r="Q168" s="177">
        <f>+C168-15018.5</f>
        <v>33770.908000000003</v>
      </c>
      <c r="R168" s="1">
        <f>+(P168-G168)^2</f>
        <v>5.6018169475827435E-6</v>
      </c>
      <c r="S168" s="46">
        <f>S$16</f>
        <v>0.1</v>
      </c>
      <c r="T168" s="1">
        <f>S168*R168</f>
        <v>5.6018169475827441E-7</v>
      </c>
      <c r="U168" s="1">
        <f>+G168-P168</f>
        <v>2.3668157823503594E-3</v>
      </c>
      <c r="AZ168" s="1">
        <v>15639.5</v>
      </c>
      <c r="BA168" s="1">
        <v>1.9924544496461749E-2</v>
      </c>
      <c r="BB168" s="1">
        <v>0.1</v>
      </c>
    </row>
    <row r="169" spans="1:54">
      <c r="A169" s="44" t="s">
        <v>93</v>
      </c>
      <c r="B169" s="47"/>
      <c r="C169" s="48">
        <v>48795.428</v>
      </c>
      <c r="D169" s="48">
        <v>6.0000000000000001E-3</v>
      </c>
      <c r="E169" s="1">
        <f>+(C169-C$7)/C$8</f>
        <v>26126.721504681027</v>
      </c>
      <c r="F169" s="1">
        <f>ROUND(2*E169,0)/2</f>
        <v>26126.5</v>
      </c>
      <c r="G169" s="1">
        <f>+C169-(C$7+F169*C$8)</f>
        <v>7.8531961495173164E-2</v>
      </c>
      <c r="I169" s="1">
        <f>G169</f>
        <v>7.8531961495173164E-2</v>
      </c>
      <c r="P169" s="1">
        <f>+D$11+D$12*F169+D$13*F169^2</f>
        <v>8.3453365595039228E-2</v>
      </c>
      <c r="Q169" s="177">
        <f>+C169-15018.5</f>
        <v>33776.928</v>
      </c>
      <c r="R169" s="1">
        <f>+(P169-G169)^2</f>
        <v>2.4220218314178505E-5</v>
      </c>
      <c r="S169" s="46">
        <f>S$16</f>
        <v>0.1</v>
      </c>
      <c r="T169" s="1">
        <f>S169*R169</f>
        <v>2.4220218314178506E-6</v>
      </c>
      <c r="U169" s="1">
        <f>+G169-P169</f>
        <v>-4.9214040998660641E-3</v>
      </c>
      <c r="AZ169" s="1">
        <v>17707</v>
      </c>
      <c r="BA169" s="1">
        <v>2.0350437000161037E-2</v>
      </c>
      <c r="BB169" s="1">
        <v>0.1</v>
      </c>
    </row>
    <row r="170" spans="1:54">
      <c r="A170" s="44" t="s">
        <v>94</v>
      </c>
      <c r="B170" s="47" t="s">
        <v>53</v>
      </c>
      <c r="C170" s="48">
        <v>49058.343999999997</v>
      </c>
      <c r="D170" s="48">
        <v>5.0000000000000001E-3</v>
      </c>
      <c r="E170" s="1">
        <f>+(C170-C$7)/C$8</f>
        <v>26868.293771638269</v>
      </c>
      <c r="F170" s="51">
        <f>ROUND(2*E170,0)/2-0.5</f>
        <v>26868</v>
      </c>
      <c r="G170" s="1">
        <f>+C170-(C$7+F170*C$8)</f>
        <v>0.10415338799793972</v>
      </c>
      <c r="I170" s="1">
        <f>G170</f>
        <v>0.10415338799793972</v>
      </c>
      <c r="P170" s="1">
        <f>+D$11+D$12*F170+D$13*F170^2</f>
        <v>8.9302674895428008E-2</v>
      </c>
      <c r="Q170" s="177">
        <f>+C170-15018.5</f>
        <v>34039.843999999997</v>
      </c>
      <c r="R170" s="1">
        <f>+(P170-G170)^2</f>
        <v>2.2054367965311294E-4</v>
      </c>
      <c r="S170" s="46">
        <f>S$16</f>
        <v>0.1</v>
      </c>
      <c r="T170" s="1">
        <f>S170*R170</f>
        <v>2.2054367965311296E-5</v>
      </c>
      <c r="U170" s="1">
        <f>+G170-P170</f>
        <v>1.4850713102511709E-2</v>
      </c>
      <c r="AZ170" s="1">
        <v>16542</v>
      </c>
      <c r="BA170" s="1">
        <v>2.0829921995755285E-2</v>
      </c>
      <c r="BB170" s="1">
        <v>0.1</v>
      </c>
    </row>
    <row r="171" spans="1:54">
      <c r="A171" s="44" t="s">
        <v>94</v>
      </c>
      <c r="B171" s="47" t="s">
        <v>53</v>
      </c>
      <c r="C171" s="48">
        <v>49065.411999999997</v>
      </c>
      <c r="D171" s="48">
        <v>5.0000000000000001E-3</v>
      </c>
      <c r="E171" s="1">
        <f>+(C171-C$7)/C$8</f>
        <v>26888.22954117247</v>
      </c>
      <c r="F171" s="1">
        <f>ROUND(2*E171,0)/2</f>
        <v>26888</v>
      </c>
      <c r="G171" s="1">
        <f>+C171-(C$7+F171*C$8)</f>
        <v>8.138120799412718E-2</v>
      </c>
      <c r="I171" s="1">
        <f>G171</f>
        <v>8.138120799412718E-2</v>
      </c>
      <c r="P171" s="1">
        <f>+D$11+D$12*F171+D$13*F171^2</f>
        <v>8.9463087080558112E-2</v>
      </c>
      <c r="Q171" s="177">
        <f>+C171-15018.5</f>
        <v>34046.911999999997</v>
      </c>
      <c r="R171" s="1">
        <f>+(P171-G171)^2</f>
        <v>6.531676956768968E-5</v>
      </c>
      <c r="S171" s="46">
        <f>S$16</f>
        <v>0.1</v>
      </c>
      <c r="T171" s="1">
        <f>S171*R171</f>
        <v>6.5316769567689682E-6</v>
      </c>
      <c r="U171" s="1">
        <f>+G171-P171</f>
        <v>-8.081879086430932E-3</v>
      </c>
      <c r="AZ171" s="1">
        <v>19752</v>
      </c>
      <c r="BA171" s="1">
        <v>2.3895031998108607E-2</v>
      </c>
      <c r="BB171" s="1">
        <v>0.1</v>
      </c>
    </row>
    <row r="172" spans="1:54">
      <c r="A172" s="44" t="s">
        <v>95</v>
      </c>
      <c r="B172" s="47" t="s">
        <v>53</v>
      </c>
      <c r="C172" s="48">
        <v>49076.404000000002</v>
      </c>
      <c r="D172" s="48">
        <v>7.0000000000000001E-3</v>
      </c>
      <c r="E172" s="1">
        <f>+(C172-C$7)/C$8</f>
        <v>26919.233216712939</v>
      </c>
      <c r="F172" s="1">
        <f>ROUND(2*E172,0)/2</f>
        <v>26919</v>
      </c>
      <c r="G172" s="1">
        <f>+C172-(C$7+F172*C$8)</f>
        <v>8.2684329005132895E-2</v>
      </c>
      <c r="I172" s="1">
        <f>G172</f>
        <v>8.2684329005132895E-2</v>
      </c>
      <c r="P172" s="1">
        <f>+D$11+D$12*F172+D$13*F172^2</f>
        <v>8.9712000285843779E-2</v>
      </c>
      <c r="Q172" s="177">
        <f>+C172-15018.5</f>
        <v>34057.904000000002</v>
      </c>
      <c r="R172" s="1">
        <f>+(P172-G172)^2</f>
        <v>4.9388163629728564E-5</v>
      </c>
      <c r="S172" s="46">
        <f>S$16</f>
        <v>0.1</v>
      </c>
      <c r="T172" s="1">
        <f>S172*R172</f>
        <v>4.938816362972857E-6</v>
      </c>
      <c r="U172" s="1">
        <f>+G172-P172</f>
        <v>-7.0276712807108843E-3</v>
      </c>
      <c r="AZ172" s="1">
        <v>13545</v>
      </c>
      <c r="BA172" s="1">
        <v>2.5041095002961811E-2</v>
      </c>
      <c r="BB172" s="1">
        <v>0.1</v>
      </c>
    </row>
    <row r="173" spans="1:54">
      <c r="A173" s="44" t="s">
        <v>95</v>
      </c>
      <c r="B173" s="47" t="s">
        <v>53</v>
      </c>
      <c r="C173" s="48">
        <v>49092.364999999998</v>
      </c>
      <c r="D173" s="48">
        <v>7.0000000000000001E-3</v>
      </c>
      <c r="E173" s="1">
        <f>+(C173-C$7)/C$8</f>
        <v>26964.25229106711</v>
      </c>
      <c r="F173" s="51">
        <f>ROUND(2*E173,0)/2-0.5</f>
        <v>26964</v>
      </c>
      <c r="G173" s="1">
        <f>+C173-(C$7+F173*C$8)</f>
        <v>8.9446923993818928E-2</v>
      </c>
      <c r="I173" s="1">
        <f>G173</f>
        <v>8.9446923993818928E-2</v>
      </c>
      <c r="P173" s="1">
        <f>+D$11+D$12*F173+D$13*F173^2</f>
        <v>9.0073919308508416E-2</v>
      </c>
      <c r="Q173" s="177">
        <f>+C173-15018.5</f>
        <v>34073.864999999998</v>
      </c>
      <c r="R173" s="1">
        <f>+(P173-G173)^2</f>
        <v>3.9312312464257007E-7</v>
      </c>
      <c r="S173" s="46">
        <f>S$16</f>
        <v>0.1</v>
      </c>
      <c r="T173" s="1">
        <f>S173*R173</f>
        <v>3.9312312464257007E-8</v>
      </c>
      <c r="U173" s="1">
        <f>+G173-P173</f>
        <v>-6.2699531468948799E-4</v>
      </c>
      <c r="AZ173" s="1">
        <v>17724</v>
      </c>
      <c r="BA173" s="1">
        <v>2.6194083999143913E-2</v>
      </c>
      <c r="BB173" s="1">
        <v>0.1</v>
      </c>
    </row>
    <row r="174" spans="1:54">
      <c r="A174" s="44" t="s">
        <v>95</v>
      </c>
      <c r="B174" s="47" t="s">
        <v>53</v>
      </c>
      <c r="C174" s="48">
        <v>49098.385999999999</v>
      </c>
      <c r="D174" s="48">
        <v>5.0000000000000001E-3</v>
      </c>
      <c r="E174" s="1">
        <f>+(C174-C$7)/C$8</f>
        <v>26981.234926659279</v>
      </c>
      <c r="F174" s="1">
        <f>ROUND(2*E174,0)/2</f>
        <v>26981</v>
      </c>
      <c r="G174" s="1">
        <f>+C174-(C$7+F174*C$8)</f>
        <v>8.329057099763304E-2</v>
      </c>
      <c r="I174" s="1">
        <f>G174</f>
        <v>8.329057099763304E-2</v>
      </c>
      <c r="P174" s="1">
        <f>+D$11+D$12*F174+D$13*F174^2</f>
        <v>9.0210827151515502E-2</v>
      </c>
      <c r="Q174" s="177">
        <f>+C174-15018.5</f>
        <v>34079.885999999999</v>
      </c>
      <c r="R174" s="1">
        <f>+(P174-G174)^2</f>
        <v>4.7889945235348084E-5</v>
      </c>
      <c r="S174" s="46">
        <f>S$16</f>
        <v>0.1</v>
      </c>
      <c r="T174" s="1">
        <f>S174*R174</f>
        <v>4.7889945235348089E-6</v>
      </c>
      <c r="U174" s="1">
        <f>+G174-P174</f>
        <v>-6.920256153882462E-3</v>
      </c>
      <c r="AZ174" s="1">
        <v>18644.5</v>
      </c>
      <c r="BA174" s="1">
        <v>2.6404499498312362E-2</v>
      </c>
      <c r="BB174" s="1">
        <v>0.1</v>
      </c>
    </row>
    <row r="175" spans="1:54">
      <c r="A175" s="44" t="s">
        <v>95</v>
      </c>
      <c r="B175" s="47" t="s">
        <v>53</v>
      </c>
      <c r="C175" s="48">
        <v>49132.419000000002</v>
      </c>
      <c r="D175" s="48">
        <v>5.0000000000000001E-3</v>
      </c>
      <c r="E175" s="1">
        <f>+(C175-C$7)/C$8</f>
        <v>27077.227292895484</v>
      </c>
      <c r="F175" s="1">
        <f>ROUND(2*E175,0)/2</f>
        <v>27077</v>
      </c>
      <c r="G175" s="1">
        <f>+C175-(C$7+F175*C$8)</f>
        <v>8.058410700323293E-2</v>
      </c>
      <c r="I175" s="1">
        <f>G175</f>
        <v>8.058410700323293E-2</v>
      </c>
      <c r="P175" s="1">
        <f>+D$11+D$12*F175+D$13*F175^2</f>
        <v>9.0985836024161965E-2</v>
      </c>
      <c r="Q175" s="177">
        <f>+C175-15018.5</f>
        <v>34113.919000000002</v>
      </c>
      <c r="R175" s="1">
        <f>+(P175-G175)^2</f>
        <v>1.0819596662483729E-4</v>
      </c>
      <c r="S175" s="46">
        <f>S$16</f>
        <v>0.1</v>
      </c>
      <c r="T175" s="1">
        <f>S175*R175</f>
        <v>1.0819596662483729E-5</v>
      </c>
      <c r="U175" s="1">
        <f>+G175-P175</f>
        <v>-1.0401729020929035E-2</v>
      </c>
      <c r="AZ175" s="1">
        <v>20804</v>
      </c>
      <c r="BA175" s="1">
        <v>2.9278364003403112E-2</v>
      </c>
      <c r="BB175" s="1">
        <v>0.1</v>
      </c>
    </row>
    <row r="176" spans="1:54">
      <c r="A176" s="44" t="s">
        <v>96</v>
      </c>
      <c r="B176" s="47" t="s">
        <v>53</v>
      </c>
      <c r="C176" s="48">
        <v>49396.557999999997</v>
      </c>
      <c r="D176" s="48"/>
      <c r="E176" s="1">
        <f>+(C176-C$7)/C$8</f>
        <v>27822.249113636015</v>
      </c>
      <c r="F176" s="1">
        <f>ROUND(2*E176,0)/2</f>
        <v>27822</v>
      </c>
      <c r="G176" s="1">
        <f>+C176-(C$7+F176*C$8)</f>
        <v>8.8320401999226306E-2</v>
      </c>
      <c r="I176" s="1">
        <f>G176</f>
        <v>8.8320401999226306E-2</v>
      </c>
      <c r="P176" s="1">
        <f>+D$11+D$12*F176+D$13*F176^2</f>
        <v>9.7108939232416064E-2</v>
      </c>
      <c r="Q176" s="177">
        <f>+C176-15018.5</f>
        <v>34378.057999999997</v>
      </c>
      <c r="R176" s="1">
        <f>+(P176-G176)^2</f>
        <v>7.723838669916269E-5</v>
      </c>
      <c r="S176" s="46">
        <f>S$16</f>
        <v>0.1</v>
      </c>
      <c r="T176" s="1">
        <f>S176*R176</f>
        <v>7.7238386699162686E-6</v>
      </c>
      <c r="U176" s="1">
        <f>+G176-P176</f>
        <v>-8.7885372331897582E-3</v>
      </c>
      <c r="AZ176" s="1">
        <v>19823.5</v>
      </c>
      <c r="BA176" s="1">
        <v>2.9384488501818851E-2</v>
      </c>
      <c r="BB176" s="1">
        <v>0.1</v>
      </c>
    </row>
    <row r="177" spans="1:54">
      <c r="A177" s="44" t="s">
        <v>96</v>
      </c>
      <c r="B177" s="47" t="s">
        <v>53</v>
      </c>
      <c r="C177" s="48">
        <v>49403.487000000001</v>
      </c>
      <c r="D177" s="48">
        <v>5.0000000000000001E-3</v>
      </c>
      <c r="E177" s="1">
        <f>+(C177-C$7)/C$8</f>
        <v>27841.792824318323</v>
      </c>
      <c r="F177" s="51">
        <f>ROUND(2*E177,0)/2-0.5</f>
        <v>27841.5</v>
      </c>
      <c r="G177" s="1">
        <f>+C177-(C$7+F177*C$8)</f>
        <v>0.10381752649846021</v>
      </c>
      <c r="I177" s="1">
        <f>G177</f>
        <v>0.10381752649846021</v>
      </c>
      <c r="P177" s="1">
        <f>+D$11+D$12*F177+D$13*F177^2</f>
        <v>9.727179501129242E-2</v>
      </c>
      <c r="Q177" s="177">
        <f>+C177-15018.5</f>
        <v>34384.987000000001</v>
      </c>
      <c r="R177" s="1">
        <f>+(P177-G177)^2</f>
        <v>4.2846600702099868E-5</v>
      </c>
      <c r="S177" s="46">
        <f>S$16</f>
        <v>0.1</v>
      </c>
      <c r="T177" s="1">
        <f>S177*R177</f>
        <v>4.2846600702099871E-6</v>
      </c>
      <c r="U177" s="1">
        <f>+G177-P177</f>
        <v>6.5457314871677913E-3</v>
      </c>
      <c r="AZ177" s="1">
        <v>18578.5</v>
      </c>
      <c r="BA177" s="1">
        <v>2.9952693497762084E-2</v>
      </c>
      <c r="BB177" s="1">
        <v>0.1</v>
      </c>
    </row>
    <row r="178" spans="1:54">
      <c r="A178" s="44" t="s">
        <v>96</v>
      </c>
      <c r="B178" s="47" t="s">
        <v>53</v>
      </c>
      <c r="C178" s="48">
        <v>49417.491000000002</v>
      </c>
      <c r="D178" s="48"/>
      <c r="E178" s="1">
        <f>+(C178-C$7)/C$8</f>
        <v>27881.292048505784</v>
      </c>
      <c r="F178" s="51">
        <f>ROUND(2*E178,0)/2-0.5</f>
        <v>27881</v>
      </c>
      <c r="G178" s="1">
        <f>+C178-(C$7+F178*C$8)</f>
        <v>0.10354247099894565</v>
      </c>
      <c r="I178" s="1">
        <f>G178</f>
        <v>0.10354247099894565</v>
      </c>
      <c r="P178" s="1">
        <f>+D$11+D$12*F178+D$13*F178^2</f>
        <v>9.7602086721863351E-2</v>
      </c>
      <c r="Q178" s="177">
        <f>+C178-15018.5</f>
        <v>34398.991000000002</v>
      </c>
      <c r="R178" s="1">
        <f>+(P178-G178)^2</f>
        <v>3.5288165359406538E-5</v>
      </c>
      <c r="S178" s="46">
        <f>S$16</f>
        <v>0.1</v>
      </c>
      <c r="T178" s="1">
        <f>S178*R178</f>
        <v>3.5288165359406542E-6</v>
      </c>
      <c r="U178" s="1">
        <f>+G178-P178</f>
        <v>5.9403842770822946E-3</v>
      </c>
      <c r="AZ178" s="1">
        <v>17637.5</v>
      </c>
      <c r="BA178" s="1">
        <v>3.1783762497070711E-2</v>
      </c>
      <c r="BB178" s="1">
        <v>0.1</v>
      </c>
    </row>
    <row r="179" spans="1:54">
      <c r="A179" s="44" t="s">
        <v>97</v>
      </c>
      <c r="B179" s="47"/>
      <c r="C179" s="48">
        <v>49417.51</v>
      </c>
      <c r="D179" s="48">
        <v>5.0000000000000001E-3</v>
      </c>
      <c r="E179" s="1">
        <f>+(C179-C$7)/C$8</f>
        <v>27881.3456392841</v>
      </c>
      <c r="F179" s="51">
        <f>ROUND(2*E179,0)/2-0.5</f>
        <v>27881</v>
      </c>
      <c r="G179" s="1">
        <f>+C179-(C$7+F179*C$8)</f>
        <v>0.12254247099917848</v>
      </c>
      <c r="I179" s="1">
        <f>G179</f>
        <v>0.12254247099917848</v>
      </c>
      <c r="P179" s="1">
        <f>+D$11+D$12*F179+D$13*F179^2</f>
        <v>9.7602086721863351E-2</v>
      </c>
      <c r="Q179" s="177">
        <f>+C179-15018.5</f>
        <v>34399.01</v>
      </c>
      <c r="R179" s="1">
        <f>+(P179-G179)^2</f>
        <v>6.2202276790014751E-4</v>
      </c>
      <c r="S179" s="46">
        <f>S$16</f>
        <v>0.1</v>
      </c>
      <c r="T179" s="1">
        <f>S179*R179</f>
        <v>6.2202276790014748E-5</v>
      </c>
      <c r="U179" s="1">
        <f>+G179-P179</f>
        <v>2.4940384277315125E-2</v>
      </c>
      <c r="AZ179" s="1">
        <v>22627</v>
      </c>
      <c r="BA179" s="1">
        <v>4.3394156993599609E-2</v>
      </c>
      <c r="BB179" s="1">
        <v>0.1</v>
      </c>
    </row>
    <row r="180" spans="1:54">
      <c r="A180" s="44" t="s">
        <v>96</v>
      </c>
      <c r="B180" s="47"/>
      <c r="C180" s="48">
        <v>49431.493999999999</v>
      </c>
      <c r="D180" s="48"/>
      <c r="E180" s="1">
        <f>+(C180-C$7)/C$8</f>
        <v>27920.788452125951</v>
      </c>
      <c r="F180" s="51">
        <f>ROUND(2*E180,0)/2-0.5</f>
        <v>27920.5</v>
      </c>
      <c r="G180" s="1">
        <f>+C180-(C$7+F180*C$8)</f>
        <v>0.10226741549558938</v>
      </c>
      <c r="I180" s="1">
        <f>G180</f>
        <v>0.10226741549558938</v>
      </c>
      <c r="P180" s="1">
        <f>+D$11+D$12*F180+D$13*F180^2</f>
        <v>9.7932919868462864E-2</v>
      </c>
      <c r="Q180" s="177">
        <f>+C180-15018.5</f>
        <v>34412.993999999999</v>
      </c>
      <c r="R180" s="1">
        <f>+(P180-G180)^2</f>
        <v>1.8787852341578849E-5</v>
      </c>
      <c r="S180" s="46">
        <f>S$16</f>
        <v>0.1</v>
      </c>
      <c r="T180" s="1">
        <f>S180*R180</f>
        <v>1.878785234157885E-6</v>
      </c>
      <c r="U180" s="1">
        <f>+G180-P180</f>
        <v>4.3344956271265112E-3</v>
      </c>
      <c r="AZ180" s="1">
        <v>19804</v>
      </c>
      <c r="BA180" s="1">
        <v>3.188736399897607E-2</v>
      </c>
      <c r="BB180" s="1">
        <v>0.1</v>
      </c>
    </row>
    <row r="181" spans="1:54">
      <c r="A181" s="44" t="s">
        <v>97</v>
      </c>
      <c r="B181" s="47" t="s">
        <v>53</v>
      </c>
      <c r="C181" s="48">
        <v>49431.508999999998</v>
      </c>
      <c r="D181" s="48">
        <v>4.0000000000000001E-3</v>
      </c>
      <c r="E181" s="1">
        <f>+(C181-C$7)/C$8</f>
        <v>27920.830760635148</v>
      </c>
      <c r="F181" s="51">
        <f>ROUND(2*E181,0)/2-0.5</f>
        <v>27920.5</v>
      </c>
      <c r="G181" s="1">
        <f>+C181-(C$7+F181*C$8)</f>
        <v>0.1172674154950073</v>
      </c>
      <c r="I181" s="1">
        <f>G181</f>
        <v>0.1172674154950073</v>
      </c>
      <c r="P181" s="1">
        <f>+D$11+D$12*F181+D$13*F181^2</f>
        <v>9.7932919868462864E-2</v>
      </c>
      <c r="Q181" s="177">
        <f>+C181-15018.5</f>
        <v>34413.008999999998</v>
      </c>
      <c r="R181" s="1">
        <f>+(P181-G181)^2</f>
        <v>3.7382272113286588E-4</v>
      </c>
      <c r="S181" s="46">
        <f>S$16</f>
        <v>0.1</v>
      </c>
      <c r="T181" s="1">
        <f>S181*R181</f>
        <v>3.7382272113286591E-5</v>
      </c>
      <c r="U181" s="1">
        <f>+G181-P181</f>
        <v>1.9334495626544435E-2</v>
      </c>
      <c r="AZ181" s="1">
        <v>18650</v>
      </c>
      <c r="BA181" s="1">
        <v>4.3442149995826185E-2</v>
      </c>
      <c r="BB181" s="1">
        <v>0.1</v>
      </c>
    </row>
    <row r="182" spans="1:54">
      <c r="A182" s="44" t="s">
        <v>98</v>
      </c>
      <c r="B182" s="47"/>
      <c r="C182" s="48">
        <v>49442.663999999997</v>
      </c>
      <c r="D182" s="48"/>
      <c r="E182" s="1">
        <f>+(C182-C$7)/C$8</f>
        <v>27952.29418864222</v>
      </c>
      <c r="F182" s="51">
        <f>ROUND(2*E182,0)/2-0.5</f>
        <v>27952</v>
      </c>
      <c r="G182" s="1">
        <f>+C182-(C$7+F182*C$8)</f>
        <v>0.1043012319933041</v>
      </c>
      <c r="I182" s="1">
        <f>G182</f>
        <v>0.1043012319933041</v>
      </c>
      <c r="P182" s="1">
        <f>+D$11+D$12*F182+D$13*F182^2</f>
        <v>9.8197136887206909E-2</v>
      </c>
      <c r="Q182" s="177">
        <f>+C182-15018.5</f>
        <v>34424.163999999997</v>
      </c>
      <c r="R182" s="1">
        <f>+(P182-G182)^2</f>
        <v>3.7259977064279673E-5</v>
      </c>
      <c r="S182" s="46">
        <f>S$16</f>
        <v>0.1</v>
      </c>
      <c r="T182" s="1">
        <f>S182*R182</f>
        <v>3.7259977064279676E-6</v>
      </c>
      <c r="U182" s="1">
        <f>+G182-P182</f>
        <v>6.1040951060971904E-3</v>
      </c>
      <c r="AZ182" s="1">
        <v>1582</v>
      </c>
      <c r="BA182" s="1">
        <v>8.4205620005377568E-3</v>
      </c>
      <c r="BB182" s="1">
        <v>1</v>
      </c>
    </row>
    <row r="183" spans="1:54">
      <c r="A183" s="44" t="s">
        <v>96</v>
      </c>
      <c r="B183" s="47" t="s">
        <v>53</v>
      </c>
      <c r="C183" s="48">
        <v>49471.377999999997</v>
      </c>
      <c r="D183" s="48"/>
      <c r="E183" s="1">
        <f>+(C183-C$7)/C$8</f>
        <v>28033.283957516727</v>
      </c>
      <c r="F183" s="51">
        <f>ROUND(2*E183,0)/2-0.5</f>
        <v>28033</v>
      </c>
      <c r="G183" s="1">
        <f>+C183-(C$7+F183*C$8)</f>
        <v>0.10067390299809631</v>
      </c>
      <c r="I183" s="1">
        <f>G183</f>
        <v>0.10067390299809631</v>
      </c>
      <c r="P183" s="1">
        <f>+D$11+D$12*F183+D$13*F183^2</f>
        <v>9.8878133182512387E-2</v>
      </c>
      <c r="Q183" s="177">
        <f>+C183-15018.5</f>
        <v>34452.877999999997</v>
      </c>
      <c r="R183" s="1">
        <f>+(P183-G183)^2</f>
        <v>3.2247892305623148E-6</v>
      </c>
      <c r="S183" s="46">
        <f>S$16</f>
        <v>0.1</v>
      </c>
      <c r="T183" s="1">
        <f>S183*R183</f>
        <v>3.2247892305623152E-7</v>
      </c>
      <c r="U183" s="1">
        <f>+G183-P183</f>
        <v>1.7957698155839225E-3</v>
      </c>
      <c r="AZ183" s="1">
        <v>20804</v>
      </c>
      <c r="BA183" s="1">
        <v>3.2278364000376314E-2</v>
      </c>
      <c r="BB183" s="1">
        <v>0.1</v>
      </c>
    </row>
    <row r="184" spans="1:54">
      <c r="A184" s="44" t="s">
        <v>96</v>
      </c>
      <c r="B184" s="47" t="s">
        <v>53</v>
      </c>
      <c r="C184" s="48">
        <v>49486.432999999997</v>
      </c>
      <c r="D184" s="48"/>
      <c r="E184" s="1">
        <f>+(C184-C$7)/C$8</f>
        <v>28075.747597915339</v>
      </c>
      <c r="F184" s="1">
        <f>ROUND(2*E184,0)/2</f>
        <v>28075.5</v>
      </c>
      <c r="G184" s="1">
        <f>+C184-(C$7+F184*C$8)</f>
        <v>8.7783020491770003E-2</v>
      </c>
      <c r="I184" s="1">
        <f>G184</f>
        <v>8.7783020491770003E-2</v>
      </c>
      <c r="P184" s="1">
        <f>+D$11+D$12*F184+D$13*F184^2</f>
        <v>9.9236356760878219E-2</v>
      </c>
      <c r="Q184" s="177">
        <f>+C184-15018.5</f>
        <v>34467.932999999997</v>
      </c>
      <c r="R184" s="1">
        <f>+(P184-G184)^2</f>
        <v>1.311789116932697E-4</v>
      </c>
      <c r="S184" s="46">
        <f>S$16</f>
        <v>0.1</v>
      </c>
      <c r="T184" s="1">
        <f>S184*R184</f>
        <v>1.3117891169326971E-5</v>
      </c>
      <c r="U184" s="1">
        <f>+G184-P184</f>
        <v>-1.1453336269108216E-2</v>
      </c>
      <c r="AZ184" s="1">
        <v>21213</v>
      </c>
      <c r="BA184" s="1">
        <v>3.398728300089715E-2</v>
      </c>
      <c r="BB184" s="1">
        <v>0.1</v>
      </c>
    </row>
    <row r="185" spans="1:54">
      <c r="A185" s="44" t="s">
        <v>98</v>
      </c>
      <c r="B185" s="47"/>
      <c r="C185" s="48">
        <v>49499.746700000003</v>
      </c>
      <c r="D185" s="48"/>
      <c r="E185" s="1">
        <f>+(C185-C$7)/C$8</f>
        <v>28113.299784509512</v>
      </c>
      <c r="F185" s="51">
        <f>ROUND(2*E185,0)/2-0.5</f>
        <v>28113</v>
      </c>
      <c r="G185" s="1">
        <f>+C185-(C$7+F185*C$8)</f>
        <v>0.10628518300654832</v>
      </c>
      <c r="I185" s="1">
        <f>G185</f>
        <v>0.10628518300654832</v>
      </c>
      <c r="P185" s="1">
        <f>+D$11+D$12*F185+D$13*F185^2</f>
        <v>9.9552956916996033E-2</v>
      </c>
      <c r="Q185" s="177">
        <f>+C185-15018.5</f>
        <v>34481.246700000003</v>
      </c>
      <c r="R185" s="1">
        <f>+(P185-G185)^2</f>
        <v>4.532286812084852E-5</v>
      </c>
      <c r="S185" s="46">
        <f>S$16</f>
        <v>0.1</v>
      </c>
      <c r="T185" s="1">
        <f>S185*R185</f>
        <v>4.5322868120848522E-6</v>
      </c>
      <c r="U185" s="1">
        <f>+G185-P185</f>
        <v>6.7322260895522901E-3</v>
      </c>
      <c r="AZ185" s="1">
        <v>15761</v>
      </c>
      <c r="BA185" s="1">
        <v>8.483550998789724E-3</v>
      </c>
      <c r="BB185" s="1">
        <v>0.1</v>
      </c>
    </row>
    <row r="186" spans="1:54">
      <c r="A186" s="44" t="s">
        <v>98</v>
      </c>
      <c r="B186" s="47" t="s">
        <v>53</v>
      </c>
      <c r="C186" s="48">
        <v>49508.781000000003</v>
      </c>
      <c r="D186" s="48"/>
      <c r="E186" s="1">
        <f>+(C186-C$7)/C$8</f>
        <v>28138.781635486142</v>
      </c>
      <c r="F186" s="51">
        <f>ROUND(2*E186,0)/2-0.5</f>
        <v>28138.5</v>
      </c>
      <c r="G186" s="1">
        <f>+C186-(C$7+F186*C$8)</f>
        <v>9.9850653503381182E-2</v>
      </c>
      <c r="I186" s="1">
        <f>G186</f>
        <v>9.9850653503381182E-2</v>
      </c>
      <c r="P186" s="1">
        <f>+D$11+D$12*F186+D$13*F186^2</f>
        <v>9.9768523765979361E-2</v>
      </c>
      <c r="Q186" s="177">
        <f>+C186-15018.5</f>
        <v>34490.281000000003</v>
      </c>
      <c r="R186" s="1">
        <f>+(P186-G186)^2</f>
        <v>6.7452937656919756E-9</v>
      </c>
      <c r="S186" s="46">
        <f>S$16</f>
        <v>0.1</v>
      </c>
      <c r="T186" s="1">
        <f>S186*R186</f>
        <v>6.7452937656919756E-10</v>
      </c>
      <c r="U186" s="1">
        <f>+G186-P186</f>
        <v>8.2129737401820391E-5</v>
      </c>
      <c r="AZ186" s="1">
        <v>15879.5</v>
      </c>
      <c r="BA186" s="1">
        <v>1.0658384497219231E-2</v>
      </c>
      <c r="BB186" s="1">
        <v>0.1</v>
      </c>
    </row>
    <row r="187" spans="1:54">
      <c r="A187" s="44" t="s">
        <v>99</v>
      </c>
      <c r="B187" s="47"/>
      <c r="C187" s="48">
        <v>49522.425999999999</v>
      </c>
      <c r="D187" s="48">
        <v>7.0000000000000001E-3</v>
      </c>
      <c r="E187" s="1">
        <f>+(C187-C$7)/C$8</f>
        <v>28177.26827602011</v>
      </c>
      <c r="F187" s="51">
        <f>ROUND(2*E187,0)/2-0.5</f>
        <v>28177</v>
      </c>
      <c r="G187" s="1">
        <f>+C187-(C$7+F187*C$8)</f>
        <v>9.5114206997095607E-2</v>
      </c>
      <c r="I187" s="1">
        <f>G187</f>
        <v>9.5114206997095607E-2</v>
      </c>
      <c r="P187" s="1">
        <f>+D$11+D$12*F187+D$13*F187^2</f>
        <v>0.10009441496705346</v>
      </c>
      <c r="Q187" s="177">
        <f>+C187-15018.5</f>
        <v>34503.925999999999</v>
      </c>
      <c r="R187" s="1">
        <f>+(P187-G187)^2</f>
        <v>2.4802471424031696E-5</v>
      </c>
      <c r="S187" s="46">
        <f>S$16</f>
        <v>0.1</v>
      </c>
      <c r="T187" s="1">
        <f>S187*R187</f>
        <v>2.4802471424031696E-6</v>
      </c>
      <c r="U187" s="1">
        <f>+G187-P187</f>
        <v>-4.9802079699578505E-3</v>
      </c>
      <c r="AZ187" s="1">
        <v>19800</v>
      </c>
      <c r="BA187" s="1">
        <v>3.4041799997794442E-2</v>
      </c>
      <c r="BB187" s="1">
        <v>0.1</v>
      </c>
    </row>
    <row r="188" spans="1:54">
      <c r="A188" s="44" t="s">
        <v>99</v>
      </c>
      <c r="B188" s="47" t="s">
        <v>53</v>
      </c>
      <c r="C188" s="48">
        <v>49525.438000000002</v>
      </c>
      <c r="D188" s="48">
        <v>6.0000000000000001E-3</v>
      </c>
      <c r="E188" s="1">
        <f>+(C188-C$7)/C$8</f>
        <v>28185.763824667119</v>
      </c>
      <c r="F188" s="51">
        <f>ROUND(2*E188,0)/2-0.5</f>
        <v>28185.5</v>
      </c>
      <c r="G188" s="1">
        <f>+C188-(C$7+F188*C$8)</f>
        <v>9.3536030501127243E-2</v>
      </c>
      <c r="I188" s="1">
        <f>G188</f>
        <v>9.3536030501127243E-2</v>
      </c>
      <c r="P188" s="1">
        <f>+D$11+D$12*F188+D$13*F188^2</f>
        <v>0.10016643428948377</v>
      </c>
      <c r="Q188" s="177">
        <f>+C188-15018.5</f>
        <v>34506.938000000002</v>
      </c>
      <c r="R188" s="1">
        <f>+(P188-G188)^2</f>
        <v>4.3962254396652571E-5</v>
      </c>
      <c r="S188" s="46">
        <f>S$16</f>
        <v>0.1</v>
      </c>
      <c r="T188" s="1">
        <f>S188*R188</f>
        <v>4.3962254396652571E-6</v>
      </c>
      <c r="U188" s="1">
        <f>+G188-P188</f>
        <v>-6.6304037883565259E-3</v>
      </c>
      <c r="AZ188" s="1">
        <v>17671.5</v>
      </c>
      <c r="BA188" s="1">
        <v>3.4471056504116859E-2</v>
      </c>
      <c r="BB188" s="1">
        <v>0.1</v>
      </c>
    </row>
    <row r="189" spans="1:54">
      <c r="A189" s="44" t="s">
        <v>99</v>
      </c>
      <c r="B189" s="47" t="s">
        <v>53</v>
      </c>
      <c r="C189" s="48">
        <v>49536.428</v>
      </c>
      <c r="D189" s="48">
        <v>7.0000000000000001E-3</v>
      </c>
      <c r="E189" s="1">
        <f>+(C189-C$7)/C$8</f>
        <v>28216.761859073009</v>
      </c>
      <c r="F189" s="51">
        <f>ROUND(2*E189,0)/2-0.5</f>
        <v>28216.5</v>
      </c>
      <c r="G189" s="1">
        <f>+C189-(C$7+F189*C$8)</f>
        <v>9.2839151497173589E-2</v>
      </c>
      <c r="I189" s="1">
        <f>G189</f>
        <v>9.2839151497173589E-2</v>
      </c>
      <c r="P189" s="1">
        <f>+D$11+D$12*F189+D$13*F189^2</f>
        <v>0.10042930545705692</v>
      </c>
      <c r="Q189" s="177">
        <f>+C189-15018.5</f>
        <v>34517.928</v>
      </c>
      <c r="R189" s="1">
        <f>+(P189-G189)^2</f>
        <v>5.7610437134732565E-5</v>
      </c>
      <c r="S189" s="46">
        <f>S$16</f>
        <v>0.1</v>
      </c>
      <c r="T189" s="1">
        <f>S189*R189</f>
        <v>5.7610437134732568E-6</v>
      </c>
      <c r="U189" s="1">
        <f>+G189-P189</f>
        <v>-7.5901539598833279E-3</v>
      </c>
      <c r="AZ189" s="1">
        <v>20570</v>
      </c>
      <c r="BA189" s="1">
        <v>3.6312869997345842E-2</v>
      </c>
      <c r="BB189" s="1">
        <v>0.1</v>
      </c>
    </row>
    <row r="190" spans="1:54">
      <c r="A190" s="44" t="s">
        <v>99</v>
      </c>
      <c r="B190" s="47"/>
      <c r="C190" s="48">
        <v>49550.427000000003</v>
      </c>
      <c r="D190" s="48">
        <v>6.0000000000000001E-3</v>
      </c>
      <c r="E190" s="1">
        <f>+(C190-C$7)/C$8</f>
        <v>28256.246980424075</v>
      </c>
      <c r="F190" s="1">
        <f>ROUND(2*E190,0)/2</f>
        <v>28256</v>
      </c>
      <c r="G190" s="1">
        <f>+C190-(C$7+F190*C$8)</f>
        <v>8.7564096000278369E-2</v>
      </c>
      <c r="I190" s="1">
        <f>G190</f>
        <v>8.7564096000278369E-2</v>
      </c>
      <c r="P190" s="1">
        <f>+D$11+D$12*F190+D$13*F190^2</f>
        <v>0.1007647373830889</v>
      </c>
      <c r="Q190" s="177">
        <f>+C190-15018.5</f>
        <v>34531.927000000003</v>
      </c>
      <c r="R190" s="1">
        <f>+(P190-G190)^2</f>
        <v>1.7425693291756996E-4</v>
      </c>
      <c r="S190" s="46">
        <f>S$16</f>
        <v>0.1</v>
      </c>
      <c r="T190" s="1">
        <f>S190*R190</f>
        <v>1.7425693291756998E-5</v>
      </c>
      <c r="U190" s="1">
        <f>+G190-P190</f>
        <v>-1.3200641382810532E-2</v>
      </c>
      <c r="AZ190" s="1">
        <v>20790</v>
      </c>
      <c r="BA190" s="1">
        <v>3.8818889996036887E-2</v>
      </c>
      <c r="BB190" s="1">
        <v>0.1</v>
      </c>
    </row>
    <row r="191" spans="1:54">
      <c r="A191" s="44" t="s">
        <v>99</v>
      </c>
      <c r="B191" s="47" t="s">
        <v>53</v>
      </c>
      <c r="C191" s="48">
        <v>49569.385000000002</v>
      </c>
      <c r="D191" s="48">
        <v>6.0000000000000001E-3</v>
      </c>
      <c r="E191" s="1">
        <f>+(C191-C$7)/C$8</f>
        <v>28309.71929491606</v>
      </c>
      <c r="F191" s="1">
        <f>ROUND(2*E191,0)/2</f>
        <v>28309.5</v>
      </c>
      <c r="G191" s="1">
        <f>+C191-(C$7+F191*C$8)</f>
        <v>7.7748514500854071E-2</v>
      </c>
      <c r="I191" s="1">
        <f>G191</f>
        <v>7.7748514500854071E-2</v>
      </c>
      <c r="P191" s="1">
        <f>+D$11+D$12*F191+D$13*F191^2</f>
        <v>0.10121991986997705</v>
      </c>
      <c r="Q191" s="177">
        <f>+C191-15018.5</f>
        <v>34550.885000000002</v>
      </c>
      <c r="R191" s="1">
        <f>+(P191-G191)^2</f>
        <v>5.5090687000169524E-4</v>
      </c>
      <c r="S191" s="46">
        <f>S$16</f>
        <v>0.1</v>
      </c>
      <c r="T191" s="1">
        <f>S191*R191</f>
        <v>5.5090687000169524E-5</v>
      </c>
      <c r="U191" s="1">
        <f>+G191-P191</f>
        <v>-2.3471405369122983E-2</v>
      </c>
      <c r="AZ191" s="1">
        <v>19409.5</v>
      </c>
      <c r="BA191" s="1">
        <v>3.9368614503473509E-2</v>
      </c>
      <c r="BB191" s="1">
        <v>0.1</v>
      </c>
    </row>
    <row r="192" spans="1:54">
      <c r="A192" s="44" t="s">
        <v>98</v>
      </c>
      <c r="B192" s="47" t="s">
        <v>53</v>
      </c>
      <c r="C192" s="48">
        <v>49779.656999999999</v>
      </c>
      <c r="D192" s="48"/>
      <c r="E192" s="1">
        <f>+(C192-C$7)/C$8</f>
        <v>28902.805617991235</v>
      </c>
      <c r="F192" s="51">
        <f>ROUND(2*E192,0)/2-0.5</f>
        <v>28902.5</v>
      </c>
      <c r="G192" s="1">
        <f>+C192-(C$7+F192*C$8)</f>
        <v>0.10835337750177132</v>
      </c>
      <c r="I192" s="1">
        <f>G192</f>
        <v>0.10835337750177132</v>
      </c>
      <c r="P192" s="1">
        <f>+D$11+D$12*F192+D$13*F192^2</f>
        <v>0.10633173267596802</v>
      </c>
      <c r="Q192" s="177">
        <f>+C192-15018.5</f>
        <v>34761.156999999999</v>
      </c>
      <c r="R192" s="1">
        <f>+(P192-G192)^2</f>
        <v>4.08704780169727E-6</v>
      </c>
      <c r="S192" s="46">
        <f>S$16</f>
        <v>0.1</v>
      </c>
      <c r="T192" s="1">
        <f>S192*R192</f>
        <v>4.0870478016972701E-7</v>
      </c>
      <c r="U192" s="1">
        <f>+G192-P192</f>
        <v>2.0216448258033037E-3</v>
      </c>
      <c r="AZ192" s="1">
        <v>327</v>
      </c>
      <c r="BA192" s="1">
        <v>1.1374857000191696E-2</v>
      </c>
      <c r="BB192" s="1">
        <v>1</v>
      </c>
    </row>
    <row r="193" spans="1:54">
      <c r="A193" s="44" t="s">
        <v>97</v>
      </c>
      <c r="B193" s="47" t="s">
        <v>53</v>
      </c>
      <c r="C193" s="48">
        <v>49786.385000000002</v>
      </c>
      <c r="D193" s="48">
        <v>5.0000000000000001E-3</v>
      </c>
      <c r="E193" s="1">
        <f>+(C193-C$7)/C$8</f>
        <v>28921.782394650283</v>
      </c>
      <c r="F193" s="51">
        <f>ROUND(2*E193,0)/2-0.5</f>
        <v>28921.5</v>
      </c>
      <c r="G193" s="1">
        <f>+C193-(C$7+F193*C$8)</f>
        <v>0.10011980649869656</v>
      </c>
      <c r="I193" s="1">
        <f>G193</f>
        <v>0.10011980649869656</v>
      </c>
      <c r="P193" s="1">
        <f>+D$11+D$12*F193+D$13*F193^2</f>
        <v>0.10649753513904558</v>
      </c>
      <c r="Q193" s="177">
        <f>+C193-15018.5</f>
        <v>34767.885000000002</v>
      </c>
      <c r="R193" s="1">
        <f>+(P193-G193)^2</f>
        <v>4.0675422609928199E-5</v>
      </c>
      <c r="S193" s="46">
        <f>S$16</f>
        <v>0.1</v>
      </c>
      <c r="T193" s="1">
        <f>S193*R193</f>
        <v>4.06754226099282E-6</v>
      </c>
      <c r="U193" s="1">
        <f>+G193-P193</f>
        <v>-6.377728640349023E-3</v>
      </c>
      <c r="AZ193" s="1">
        <v>20661</v>
      </c>
      <c r="BA193" s="1">
        <v>5.1299450999067631E-2</v>
      </c>
      <c r="BB193" s="1">
        <v>0.1</v>
      </c>
    </row>
    <row r="194" spans="1:54">
      <c r="A194" s="44" t="s">
        <v>97</v>
      </c>
      <c r="B194" s="47"/>
      <c r="C194" s="48">
        <v>49788.341</v>
      </c>
      <c r="D194" s="48">
        <v>6.0000000000000001E-3</v>
      </c>
      <c r="E194" s="1">
        <f>+(C194-C$7)/C$8</f>
        <v>28927.299424249726</v>
      </c>
      <c r="F194" s="51">
        <f>ROUND(2*E194,0)/2-0.5</f>
        <v>28927</v>
      </c>
      <c r="G194" s="1">
        <f>+C194-(C$7+F194*C$8)</f>
        <v>0.10615745699760737</v>
      </c>
      <c r="I194" s="1">
        <f>G194</f>
        <v>0.10615745699760737</v>
      </c>
      <c r="P194" s="1">
        <f>+D$11+D$12*F194+D$13*F194^2</f>
        <v>0.10654555396927318</v>
      </c>
      <c r="Q194" s="177">
        <f>+C194-15018.5</f>
        <v>34769.841</v>
      </c>
      <c r="R194" s="1">
        <f>+(P194-G194)^2</f>
        <v>1.5061925941617084E-7</v>
      </c>
      <c r="S194" s="46">
        <f>S$16</f>
        <v>0.1</v>
      </c>
      <c r="T194" s="1">
        <f>S194*R194</f>
        <v>1.5061925941617085E-8</v>
      </c>
      <c r="U194" s="1">
        <f>+G194-P194</f>
        <v>-3.8809697166580781E-4</v>
      </c>
      <c r="AZ194" s="1">
        <v>20824.5</v>
      </c>
      <c r="BA194" s="1">
        <v>5.2236879499105271E-2</v>
      </c>
      <c r="BB194" s="1">
        <v>0.1</v>
      </c>
    </row>
    <row r="195" spans="1:54">
      <c r="A195" s="44" t="s">
        <v>98</v>
      </c>
      <c r="B195" s="47" t="s">
        <v>53</v>
      </c>
      <c r="C195" s="48">
        <v>49801.633999999998</v>
      </c>
      <c r="D195" s="48"/>
      <c r="E195" s="1">
        <f>+(C195-C$7)/C$8</f>
        <v>28964.793225101181</v>
      </c>
      <c r="F195" s="51">
        <f>ROUND(2*E195,0)/2-0.5</f>
        <v>28964.5</v>
      </c>
      <c r="G195" s="1">
        <f>+C195-(C$7+F195*C$8)</f>
        <v>0.10395961949689081</v>
      </c>
      <c r="I195" s="1">
        <f>G195</f>
        <v>0.10395961949689081</v>
      </c>
      <c r="P195" s="1">
        <f>+D$11+D$12*F195+D$13*F195^2</f>
        <v>0.10687323486834058</v>
      </c>
      <c r="Q195" s="177">
        <f>+C195-15018.5</f>
        <v>34783.133999999998</v>
      </c>
      <c r="R195" s="1">
        <f>+(P195-G195)^2</f>
        <v>8.4891545327483695E-6</v>
      </c>
      <c r="S195" s="46">
        <f>S$16</f>
        <v>0.1</v>
      </c>
      <c r="T195" s="1">
        <f>S195*R195</f>
        <v>8.4891545327483697E-7</v>
      </c>
      <c r="U195" s="1">
        <f>+G195-P195</f>
        <v>-2.9136153714497681E-3</v>
      </c>
      <c r="AZ195" s="1">
        <v>14433</v>
      </c>
      <c r="BA195" s="1">
        <v>1.1756302999856416E-2</v>
      </c>
      <c r="BB195" s="1">
        <v>1</v>
      </c>
    </row>
    <row r="196" spans="1:54">
      <c r="A196" s="44" t="s">
        <v>100</v>
      </c>
      <c r="B196" s="47"/>
      <c r="C196" s="48">
        <v>49811.368999999999</v>
      </c>
      <c r="D196" s="48">
        <v>2E-3</v>
      </c>
      <c r="E196" s="1">
        <f>+(C196-C$7)/C$8</f>
        <v>28992.251447570827</v>
      </c>
      <c r="F196" s="51">
        <f>ROUND(2*E196,0)/2-0.5</f>
        <v>28992</v>
      </c>
      <c r="G196" s="1">
        <f>+C196-(C$7+F196*C$8)</f>
        <v>8.9147871993191075E-2</v>
      </c>
      <c r="I196" s="1">
        <f>G196</f>
        <v>8.9147871993191075E-2</v>
      </c>
      <c r="P196" s="1">
        <f>+D$11+D$12*F196+D$13*F196^2</f>
        <v>0.10711384434234487</v>
      </c>
      <c r="Q196" s="177">
        <f>+C196-15018.5</f>
        <v>34792.868999999999</v>
      </c>
      <c r="R196" s="1">
        <f>+(P196-G196)^2</f>
        <v>3.2277616245055891E-4</v>
      </c>
      <c r="S196" s="46">
        <f>S$16</f>
        <v>0.1</v>
      </c>
      <c r="T196" s="1">
        <f>S196*R196</f>
        <v>3.2277616245055889E-5</v>
      </c>
      <c r="U196" s="1">
        <f>+G196-P196</f>
        <v>-1.79659723491538E-2</v>
      </c>
      <c r="AZ196" s="1">
        <v>23932</v>
      </c>
      <c r="BA196" s="1">
        <v>6.5509411993843969E-2</v>
      </c>
      <c r="BB196" s="1">
        <v>0.1</v>
      </c>
    </row>
    <row r="197" spans="1:54">
      <c r="A197" s="44" t="s">
        <v>101</v>
      </c>
      <c r="B197" s="47"/>
      <c r="C197" s="48">
        <v>49811.375999999997</v>
      </c>
      <c r="D197" s="48">
        <v>6.0000000000000001E-3</v>
      </c>
      <c r="E197" s="1">
        <f>+(C197-C$7)/C$8</f>
        <v>28992.271191541779</v>
      </c>
      <c r="F197" s="51">
        <f>ROUND(2*E197,0)/2-0.5</f>
        <v>28992</v>
      </c>
      <c r="G197" s="1">
        <f>+C197-(C$7+F197*C$8)</f>
        <v>9.6147871990979183E-2</v>
      </c>
      <c r="I197" s="1">
        <f>G197</f>
        <v>9.6147871990979183E-2</v>
      </c>
      <c r="P197" s="1">
        <f>+D$11+D$12*F197+D$13*F197^2</f>
        <v>0.10711384434234487</v>
      </c>
      <c r="Q197" s="177">
        <f>+C197-15018.5</f>
        <v>34792.875999999997</v>
      </c>
      <c r="R197" s="1">
        <f>+(P197-G197)^2</f>
        <v>1.2025254961091678E-4</v>
      </c>
      <c r="S197" s="46">
        <f>S$16</f>
        <v>0.1</v>
      </c>
      <c r="T197" s="1">
        <f>S197*R197</f>
        <v>1.2025254961091679E-5</v>
      </c>
      <c r="U197" s="1">
        <f>+G197-P197</f>
        <v>-1.0965972351365691E-2</v>
      </c>
      <c r="AZ197" s="1">
        <v>20712</v>
      </c>
      <c r="BA197" s="1">
        <v>5.3830391996598337E-2</v>
      </c>
      <c r="BB197" s="1">
        <v>0.1</v>
      </c>
    </row>
    <row r="198" spans="1:54">
      <c r="A198" s="44" t="s">
        <v>101</v>
      </c>
      <c r="B198" s="47" t="s">
        <v>53</v>
      </c>
      <c r="C198" s="48">
        <v>49836.389000000003</v>
      </c>
      <c r="D198" s="48">
        <v>5.0000000000000001E-3</v>
      </c>
      <c r="E198" s="1">
        <f>+(C198-C$7)/C$8</f>
        <v>29062.822040913466</v>
      </c>
      <c r="F198" s="51">
        <f>ROUND(2*E198,0)/2-0.5</f>
        <v>29062.5</v>
      </c>
      <c r="G198" s="1">
        <f>+C198-(C$7+F198*C$8)</f>
        <v>0.11417593750229571</v>
      </c>
      <c r="I198" s="1">
        <f>G198</f>
        <v>0.11417593750229571</v>
      </c>
      <c r="P198" s="1">
        <f>+D$11+D$12*F198+D$13*F198^2</f>
        <v>0.10773187831566239</v>
      </c>
      <c r="Q198" s="177">
        <f>+C198-15018.5</f>
        <v>34817.889000000003</v>
      </c>
      <c r="R198" s="1">
        <f>+(P198-G198)^2</f>
        <v>4.1525898800833313E-5</v>
      </c>
      <c r="S198" s="46">
        <f>S$16</f>
        <v>0.1</v>
      </c>
      <c r="T198" s="1">
        <f>S198*R198</f>
        <v>4.1525898800833315E-6</v>
      </c>
      <c r="U198" s="1">
        <f>+G198-P198</f>
        <v>6.4440591866333219E-3</v>
      </c>
      <c r="AZ198" s="1">
        <v>24000.5</v>
      </c>
      <c r="BA198" s="1">
        <v>5.5614695505937561E-2</v>
      </c>
      <c r="BB198" s="1">
        <v>0.1</v>
      </c>
    </row>
    <row r="199" spans="1:54">
      <c r="A199" s="44" t="s">
        <v>98</v>
      </c>
      <c r="B199" s="47" t="s">
        <v>53</v>
      </c>
      <c r="C199" s="48">
        <v>49868.65</v>
      </c>
      <c r="D199" s="48"/>
      <c r="E199" s="1">
        <f>+(C199-C$7)/C$8</f>
        <v>29153.816361929712</v>
      </c>
      <c r="F199" s="51">
        <f>ROUND(2*E199,0)/2-0.5</f>
        <v>29153.5</v>
      </c>
      <c r="G199" s="1">
        <f>+C199-(C$7+F199*C$8)</f>
        <v>0.11216251849691616</v>
      </c>
      <c r="I199" s="1">
        <f>G199</f>
        <v>0.11216251849691616</v>
      </c>
      <c r="P199" s="1">
        <f>+D$11+D$12*F199+D$13*F199^2</f>
        <v>0.10853217427604772</v>
      </c>
      <c r="Q199" s="177">
        <f>+C199-15018.5</f>
        <v>34850.15</v>
      </c>
      <c r="R199" s="1">
        <f>+(P199-G199)^2</f>
        <v>1.3179399161992896E-5</v>
      </c>
      <c r="S199" s="46">
        <f>S$16</f>
        <v>0.1</v>
      </c>
      <c r="T199" s="1">
        <f>S199*R199</f>
        <v>1.3179399161992898E-6</v>
      </c>
      <c r="U199" s="1">
        <f>+G199-P199</f>
        <v>3.6303442208684422E-3</v>
      </c>
      <c r="AZ199" s="1">
        <v>3</v>
      </c>
      <c r="BA199" s="1">
        <v>1.1884172999998555E-2</v>
      </c>
      <c r="BB199" s="1">
        <v>1</v>
      </c>
    </row>
    <row r="200" spans="1:54">
      <c r="A200" s="44" t="s">
        <v>101</v>
      </c>
      <c r="B200" s="47"/>
      <c r="C200" s="48">
        <v>49895.42</v>
      </c>
      <c r="D200" s="48">
        <v>5.0000000000000001E-3</v>
      </c>
      <c r="E200" s="1">
        <f>+(C200-C$7)/C$8</f>
        <v>29229.322948012123</v>
      </c>
      <c r="F200" s="51">
        <f>ROUND(2*E200,0)/2-0.5</f>
        <v>29229</v>
      </c>
      <c r="G200" s="1">
        <f>+C200-(C$7+F200*C$8)</f>
        <v>0.11449753899796633</v>
      </c>
      <c r="I200" s="1">
        <f>G200</f>
        <v>0.11449753899796633</v>
      </c>
      <c r="P200" s="1">
        <f>+D$11+D$12*F200+D$13*F200^2</f>
        <v>0.10919833723240643</v>
      </c>
      <c r="Q200" s="177">
        <f>+C200-15018.5</f>
        <v>34876.92</v>
      </c>
      <c r="R200" s="1">
        <f>+(P200-G200)^2</f>
        <v>2.8081539352113126E-5</v>
      </c>
      <c r="S200" s="46">
        <f>S$16</f>
        <v>0.1</v>
      </c>
      <c r="T200" s="1">
        <f>S200*R200</f>
        <v>2.8081539352113126E-6</v>
      </c>
      <c r="U200" s="1">
        <f>+G200-P200</f>
        <v>5.2992017655598966E-3</v>
      </c>
      <c r="AZ200" s="1">
        <v>20557</v>
      </c>
      <c r="BA200" s="1">
        <v>5.8314786998380441E-2</v>
      </c>
      <c r="BB200" s="1">
        <v>0.1</v>
      </c>
    </row>
    <row r="201" spans="1:54">
      <c r="A201" s="44" t="s">
        <v>98</v>
      </c>
      <c r="B201" s="47"/>
      <c r="C201" s="48">
        <v>50152.815999999999</v>
      </c>
      <c r="D201" s="48"/>
      <c r="E201" s="1">
        <f>+(C201-C$7)/C$8</f>
        <v>29955.325683584429</v>
      </c>
      <c r="F201" s="51">
        <f>ROUND(2*E201,0)/2-0.5</f>
        <v>29955</v>
      </c>
      <c r="G201" s="1">
        <f>+C201-(C$7+F201*C$8)</f>
        <v>0.11546740499761654</v>
      </c>
      <c r="I201" s="1">
        <f>G201</f>
        <v>0.11546740499761654</v>
      </c>
      <c r="P201" s="1">
        <f>+D$11+D$12*F201+D$13*F201^2</f>
        <v>0.11570505283511068</v>
      </c>
      <c r="Q201" s="177">
        <f>+C201-15018.5</f>
        <v>35134.315999999999</v>
      </c>
      <c r="R201" s="1">
        <f>+(P201-G201)^2</f>
        <v>5.647649466563979E-8</v>
      </c>
      <c r="S201" s="46">
        <f>S$16</f>
        <v>0.1</v>
      </c>
      <c r="T201" s="1">
        <f>S201*R201</f>
        <v>5.6476494665639794E-9</v>
      </c>
      <c r="U201" s="1">
        <f>+G201-P201</f>
        <v>-2.3764783749413709E-4</v>
      </c>
      <c r="AZ201" s="1">
        <v>14391</v>
      </c>
      <c r="BA201" s="1">
        <v>1.2377880993881263E-2</v>
      </c>
      <c r="BB201" s="1">
        <v>1</v>
      </c>
    </row>
    <row r="202" spans="1:54">
      <c r="A202" s="44" t="s">
        <v>102</v>
      </c>
      <c r="B202" s="47"/>
      <c r="C202" s="48">
        <v>50167.349000000002</v>
      </c>
      <c r="D202" s="48">
        <v>5.0000000000000001E-3</v>
      </c>
      <c r="E202" s="1">
        <f>+(C202-C$7)/C$8</f>
        <v>29996.316987862952</v>
      </c>
      <c r="F202" s="51">
        <f>ROUND(2*E202,0)/2-0.5</f>
        <v>29996</v>
      </c>
      <c r="G202" s="1">
        <f>+C202-(C$7+F202*C$8)</f>
        <v>0.11238443599722814</v>
      </c>
      <c r="I202" s="1">
        <f>G202</f>
        <v>0.11238443599722814</v>
      </c>
      <c r="P202" s="1">
        <f>+D$11+D$12*F202+D$13*F202^2</f>
        <v>0.11607796833027423</v>
      </c>
      <c r="Q202" s="177">
        <f>+C202-15018.5</f>
        <v>35148.849000000002</v>
      </c>
      <c r="R202" s="1">
        <f>+(P202-G202)^2</f>
        <v>1.3642181095256893E-5</v>
      </c>
      <c r="S202" s="46">
        <f>S$16</f>
        <v>0.1</v>
      </c>
      <c r="T202" s="1">
        <f>S202*R202</f>
        <v>1.3642181095256893E-6</v>
      </c>
      <c r="U202" s="1">
        <f>+G202-P202</f>
        <v>-3.6935323330460901E-3</v>
      </c>
      <c r="AZ202" s="1">
        <v>23887</v>
      </c>
      <c r="BA202" s="1">
        <v>5.8746816997881979E-2</v>
      </c>
      <c r="BB202" s="1">
        <v>0.1</v>
      </c>
    </row>
    <row r="203" spans="1:54">
      <c r="A203" s="44" t="s">
        <v>98</v>
      </c>
      <c r="B203" s="47"/>
      <c r="C203" s="48">
        <v>50183.652000000002</v>
      </c>
      <c r="D203" s="48"/>
      <c r="E203" s="1">
        <f>+(C203-C$7)/C$8</f>
        <v>30042.300696226856</v>
      </c>
      <c r="F203" s="51">
        <f>ROUND(2*E203,0)/2-0.5</f>
        <v>30042</v>
      </c>
      <c r="G203" s="1">
        <f>+C203-(C$7+F203*C$8)</f>
        <v>0.10660842200013576</v>
      </c>
      <c r="I203" s="1">
        <f>G203</f>
        <v>0.10660842200013576</v>
      </c>
      <c r="O203" s="1">
        <f ca="1">+C$11+C$12*F203</f>
        <v>0.14570955549819975</v>
      </c>
      <c r="P203" s="1">
        <f>+D$11+D$12*F203+D$13*F203^2</f>
        <v>0.11649705570939732</v>
      </c>
      <c r="Q203" s="177">
        <f>+C203-15018.5</f>
        <v>35165.152000000002</v>
      </c>
      <c r="R203" s="1">
        <f>+(P203-G203)^2</f>
        <v>9.7785076635944037E-5</v>
      </c>
      <c r="S203" s="46">
        <f>S$16</f>
        <v>0.1</v>
      </c>
      <c r="T203" s="1">
        <f>S203*R203</f>
        <v>9.7785076635944037E-6</v>
      </c>
      <c r="U203" s="1">
        <f>+G203-P203</f>
        <v>-9.88863370926156E-3</v>
      </c>
      <c r="AZ203" s="1">
        <v>11438</v>
      </c>
      <c r="BA203" s="1">
        <v>1.2890258003608324E-2</v>
      </c>
      <c r="BB203" s="1">
        <v>0.1</v>
      </c>
    </row>
    <row r="204" spans="1:54">
      <c r="A204" s="44" t="s">
        <v>103</v>
      </c>
      <c r="B204" s="47" t="s">
        <v>53</v>
      </c>
      <c r="C204" s="48">
        <v>50192.526700000002</v>
      </c>
      <c r="D204" s="48"/>
      <c r="E204" s="1">
        <f>+(C204-C$7)/C$8</f>
        <v>30067.332384665617</v>
      </c>
      <c r="F204" s="51">
        <f>ROUND(2*E204,0)/2-0.5</f>
        <v>30067</v>
      </c>
      <c r="G204" s="1">
        <f>+C204-(C$7+F204*C$8)</f>
        <v>0.11784319700382184</v>
      </c>
      <c r="J204" s="1">
        <f>G204</f>
        <v>0.11784319700382184</v>
      </c>
      <c r="O204" s="1">
        <f ca="1">+C$11+C$12*F204</f>
        <v>0.14594438978762003</v>
      </c>
      <c r="P204" s="1">
        <f>+D$11+D$12*F204+D$13*F204^2</f>
        <v>0.11672512856850971</v>
      </c>
      <c r="Q204" s="177">
        <f>+C204-15018.5</f>
        <v>35174.026700000002</v>
      </c>
      <c r="R204" s="1">
        <f>+(P204-G204)^2</f>
        <v>1.2500770260413223E-6</v>
      </c>
      <c r="S204" s="21">
        <f>S$17</f>
        <v>1</v>
      </c>
      <c r="T204" s="1">
        <f>S204*R204</f>
        <v>1.2500770260413223E-6</v>
      </c>
      <c r="U204" s="1">
        <f>+G204-P204</f>
        <v>1.1180684353121334E-3</v>
      </c>
      <c r="AZ204" s="1">
        <v>32124</v>
      </c>
      <c r="BA204" s="1">
        <v>0.12522448399977293</v>
      </c>
      <c r="BB204" s="1">
        <v>0.1</v>
      </c>
    </row>
    <row r="205" spans="1:54">
      <c r="A205" s="52" t="s">
        <v>104</v>
      </c>
      <c r="B205" s="53" t="s">
        <v>53</v>
      </c>
      <c r="C205" s="48">
        <v>50192.527800000003</v>
      </c>
      <c r="D205" s="48">
        <v>1E-3</v>
      </c>
      <c r="E205" s="1">
        <f>+(C205-C$7)/C$8</f>
        <v>30067.335487289631</v>
      </c>
      <c r="F205" s="51">
        <f>ROUND(2*E205,0)/2-0.5</f>
        <v>30067</v>
      </c>
      <c r="G205" s="1">
        <f>+C205-(C$7+F205*C$8)</f>
        <v>0.11894319700513734</v>
      </c>
      <c r="J205" s="1">
        <f>G205</f>
        <v>0.11894319700513734</v>
      </c>
      <c r="O205" s="1">
        <f ca="1">+C$11+C$12*F205</f>
        <v>0.14594438978762003</v>
      </c>
      <c r="P205" s="1">
        <f>+D$11+D$12*F205+D$13*F205^2</f>
        <v>0.11672512856850971</v>
      </c>
      <c r="Q205" s="177">
        <f>+C205-15018.5</f>
        <v>35174.027800000003</v>
      </c>
      <c r="R205" s="1">
        <f>+(P205-G205)^2</f>
        <v>4.9198275895637232E-6</v>
      </c>
      <c r="S205" s="21">
        <f>S$17</f>
        <v>1</v>
      </c>
      <c r="T205" s="1">
        <f>S205*R205</f>
        <v>4.9198275895637232E-6</v>
      </c>
      <c r="U205" s="1">
        <f>+G205-P205</f>
        <v>2.2180684366276265E-3</v>
      </c>
      <c r="AZ205" s="1">
        <v>32975.5</v>
      </c>
      <c r="BA205" s="1">
        <v>0.14559892050601775</v>
      </c>
      <c r="BB205" s="1">
        <v>0.1</v>
      </c>
    </row>
    <row r="206" spans="1:54">
      <c r="A206" s="52" t="s">
        <v>104</v>
      </c>
      <c r="B206" s="53" t="s">
        <v>53</v>
      </c>
      <c r="C206" s="48">
        <v>50193.589399999997</v>
      </c>
      <c r="D206" s="48">
        <v>1E-3</v>
      </c>
      <c r="E206" s="1">
        <f>+(C206-C$7)/C$8</f>
        <v>30070.329801513933</v>
      </c>
      <c r="F206" s="51">
        <f>ROUND(2*E206,0)/2-0.5</f>
        <v>30070</v>
      </c>
      <c r="G206" s="1">
        <f>+C206-(C$7+F206*C$8)</f>
        <v>0.11692736999248154</v>
      </c>
      <c r="J206" s="1">
        <f>G206</f>
        <v>0.11692736999248154</v>
      </c>
      <c r="O206" s="1">
        <f ca="1">+C$11+C$12*F206</f>
        <v>0.14597256990235047</v>
      </c>
      <c r="P206" s="1">
        <f>+D$11+D$12*F206+D$13*F206^2</f>
        <v>0.11675251188639135</v>
      </c>
      <c r="Q206" s="177">
        <f>+C206-15018.5</f>
        <v>35175.089399999997</v>
      </c>
      <c r="R206" s="1">
        <f>+(P206-G206)^2</f>
        <v>3.0575357265448888E-8</v>
      </c>
      <c r="S206" s="21">
        <f>S$17</f>
        <v>1</v>
      </c>
      <c r="T206" s="1">
        <f>S206*R206</f>
        <v>3.0575357265448888E-8</v>
      </c>
      <c r="U206" s="1">
        <f>+G206-P206</f>
        <v>1.7485810609019214E-4</v>
      </c>
      <c r="AZ206" s="1">
        <v>33136.5</v>
      </c>
      <c r="BA206" s="1">
        <v>0.14728287149773678</v>
      </c>
      <c r="BB206" s="1">
        <v>1</v>
      </c>
    </row>
    <row r="207" spans="1:54">
      <c r="A207" s="44" t="s">
        <v>103</v>
      </c>
      <c r="B207" s="47" t="s">
        <v>53</v>
      </c>
      <c r="C207" s="48">
        <v>50193.590499999998</v>
      </c>
      <c r="D207" s="48"/>
      <c r="E207" s="1">
        <f>+(C207-C$7)/C$8</f>
        <v>30070.332904137944</v>
      </c>
      <c r="F207" s="51">
        <f>ROUND(2*E207,0)/2-0.5</f>
        <v>30070</v>
      </c>
      <c r="G207" s="1">
        <f>+C207-(C$7+F207*C$8)</f>
        <v>0.11802736999379704</v>
      </c>
      <c r="J207" s="1">
        <f>G207</f>
        <v>0.11802736999379704</v>
      </c>
      <c r="O207" s="1">
        <f ca="1">+C$11+C$12*F207</f>
        <v>0.14597256990235047</v>
      </c>
      <c r="P207" s="1">
        <f>+D$11+D$12*F207+D$13*F207^2</f>
        <v>0.11675251188639135</v>
      </c>
      <c r="Q207" s="177">
        <f>+C207-15018.5</f>
        <v>35175.090499999998</v>
      </c>
      <c r="R207" s="1">
        <f>+(P207-G207)^2</f>
        <v>1.6252631940180058E-6</v>
      </c>
      <c r="S207" s="21">
        <f>S$17</f>
        <v>1</v>
      </c>
      <c r="T207" s="1">
        <f>S207*R207</f>
        <v>1.6252631940180058E-6</v>
      </c>
      <c r="U207" s="1">
        <f>+G207-P207</f>
        <v>1.2748581074056853E-3</v>
      </c>
      <c r="AZ207" s="1">
        <v>30413.5</v>
      </c>
      <c r="BA207" s="1">
        <v>0.12551517850079108</v>
      </c>
      <c r="BB207" s="1">
        <v>0.1</v>
      </c>
    </row>
    <row r="208" spans="1:54">
      <c r="A208" s="44" t="s">
        <v>103</v>
      </c>
      <c r="B208" s="47"/>
      <c r="C208" s="48">
        <v>50194.477500000001</v>
      </c>
      <c r="D208" s="48"/>
      <c r="E208" s="1">
        <f>+(C208-C$7)/C$8</f>
        <v>30072.834747315206</v>
      </c>
      <c r="F208" s="51">
        <f>ROUND(2*E208,0)/2-0.5</f>
        <v>30072.5</v>
      </c>
      <c r="G208" s="1">
        <f>+C208-(C$7+F208*C$8)</f>
        <v>0.1186808474958525</v>
      </c>
      <c r="J208" s="1">
        <f>G208</f>
        <v>0.1186808474958525</v>
      </c>
      <c r="O208" s="1">
        <f ca="1">+C$11+C$12*F208</f>
        <v>0.14599605333129251</v>
      </c>
      <c r="P208" s="1">
        <f>+D$11+D$12*F208+D$13*F208^2</f>
        <v>0.11677533370371337</v>
      </c>
      <c r="Q208" s="177">
        <f>+C208-15018.5</f>
        <v>35175.977500000001</v>
      </c>
      <c r="R208" s="1">
        <f>+(P208-G208)^2</f>
        <v>3.630982812032446E-6</v>
      </c>
      <c r="S208" s="21">
        <f>S$17</f>
        <v>1</v>
      </c>
      <c r="T208" s="1">
        <f>S208*R208</f>
        <v>3.630982812032446E-6</v>
      </c>
      <c r="U208" s="1">
        <f>+G208-P208</f>
        <v>1.9055137921391296E-3</v>
      </c>
      <c r="AZ208" s="1">
        <v>32205.5</v>
      </c>
      <c r="BA208" s="1">
        <v>0.12632785049936501</v>
      </c>
      <c r="BB208" s="1">
        <v>0.1</v>
      </c>
    </row>
    <row r="209" spans="1:54">
      <c r="A209" s="52" t="s">
        <v>104</v>
      </c>
      <c r="B209" s="53"/>
      <c r="C209" s="48">
        <v>50194.479700000004</v>
      </c>
      <c r="D209" s="48">
        <v>1E-3</v>
      </c>
      <c r="E209" s="1">
        <f>+(C209-C$7)/C$8</f>
        <v>30072.840952563231</v>
      </c>
      <c r="F209" s="51">
        <f>ROUND(2*E209,0)/2-0.5</f>
        <v>30072.5</v>
      </c>
      <c r="G209" s="1">
        <f>+C209-(C$7+F209*C$8)</f>
        <v>0.12088084749848349</v>
      </c>
      <c r="J209" s="1">
        <f>G209</f>
        <v>0.12088084749848349</v>
      </c>
      <c r="O209" s="1">
        <f ca="1">+C$11+C$12*F209</f>
        <v>0.14599605333129251</v>
      </c>
      <c r="P209" s="1">
        <f>+D$11+D$12*F209+D$13*F209^2</f>
        <v>0.11677533370371337</v>
      </c>
      <c r="Q209" s="177">
        <f>+C209-15018.5</f>
        <v>35175.979700000004</v>
      </c>
      <c r="R209" s="1">
        <f>+(P209-G209)^2</f>
        <v>1.6855243519047718E-5</v>
      </c>
      <c r="S209" s="21">
        <f>S$17</f>
        <v>1</v>
      </c>
      <c r="T209" s="1">
        <f>S209*R209</f>
        <v>1.6855243519047718E-5</v>
      </c>
      <c r="U209" s="1">
        <f>+G209-P209</f>
        <v>4.1055137947701159E-3</v>
      </c>
      <c r="AZ209" s="1">
        <v>33085</v>
      </c>
      <c r="BA209" s="1">
        <v>0.14732123499561567</v>
      </c>
      <c r="BB209" s="1">
        <v>1</v>
      </c>
    </row>
    <row r="210" spans="1:54">
      <c r="A210" s="44" t="s">
        <v>103</v>
      </c>
      <c r="B210" s="47" t="s">
        <v>53</v>
      </c>
      <c r="C210" s="48">
        <v>50195.364500000003</v>
      </c>
      <c r="D210" s="48"/>
      <c r="E210" s="1">
        <f>+(C210-C$7)/C$8</f>
        <v>30075.336590492469</v>
      </c>
      <c r="F210" s="51">
        <f>ROUND(2*E210,0)/2-0.5</f>
        <v>30075</v>
      </c>
      <c r="G210" s="1">
        <f>+C210-(C$7+F210*C$8)</f>
        <v>0.11933432499790797</v>
      </c>
      <c r="J210" s="1">
        <f>G210</f>
        <v>0.11933432499790797</v>
      </c>
      <c r="O210" s="1">
        <f ca="1">+C$11+C$12*F210</f>
        <v>0.14601953676023449</v>
      </c>
      <c r="P210" s="1">
        <f>+D$11+D$12*F210+D$13*F210^2</f>
        <v>0.11679815768990272</v>
      </c>
      <c r="Q210" s="177">
        <f>+C210-15018.5</f>
        <v>35176.864500000003</v>
      </c>
      <c r="R210" s="1">
        <f>+(P210-G210)^2</f>
        <v>6.4321446141946076E-6</v>
      </c>
      <c r="S210" s="21">
        <f>S$17</f>
        <v>1</v>
      </c>
      <c r="T210" s="1">
        <f>S210*R210</f>
        <v>6.4321446141946076E-6</v>
      </c>
      <c r="U210" s="1">
        <f>+G210-P210</f>
        <v>2.5361673080052521E-3</v>
      </c>
      <c r="AZ210" s="1">
        <v>30986</v>
      </c>
      <c r="BA210" s="1">
        <v>0.12916152599791531</v>
      </c>
      <c r="BB210" s="1">
        <v>0.1</v>
      </c>
    </row>
    <row r="211" spans="1:54">
      <c r="A211" s="52" t="s">
        <v>104</v>
      </c>
      <c r="B211" s="53" t="s">
        <v>53</v>
      </c>
      <c r="C211" s="48">
        <v>50195.365100000003</v>
      </c>
      <c r="D211" s="48">
        <v>1E-3</v>
      </c>
      <c r="E211" s="1">
        <f>+(C211-C$7)/C$8</f>
        <v>30075.338282832832</v>
      </c>
      <c r="F211" s="51">
        <f>ROUND(2*E211,0)/2-0.5</f>
        <v>30075</v>
      </c>
      <c r="G211" s="1">
        <f>+C211-(C$7+F211*C$8)</f>
        <v>0.11993432499730261</v>
      </c>
      <c r="J211" s="1">
        <f>G211</f>
        <v>0.11993432499730261</v>
      </c>
      <c r="O211" s="1">
        <f ca="1">+C$11+C$12*F211</f>
        <v>0.14601953676023449</v>
      </c>
      <c r="P211" s="1">
        <f>+D$11+D$12*F211+D$13*F211^2</f>
        <v>0.11679815768990272</v>
      </c>
      <c r="Q211" s="177">
        <f>+C211-15018.5</f>
        <v>35176.865100000003</v>
      </c>
      <c r="R211" s="1">
        <f>+(P211-G211)^2</f>
        <v>9.8355453800038921E-6</v>
      </c>
      <c r="S211" s="21">
        <f>S$17</f>
        <v>1</v>
      </c>
      <c r="T211" s="1">
        <f>S211*R211</f>
        <v>9.8355453800038921E-6</v>
      </c>
      <c r="U211" s="1">
        <f>+G211-P211</f>
        <v>3.1361673073998925E-3</v>
      </c>
      <c r="AZ211" s="1">
        <v>33084.5</v>
      </c>
      <c r="BA211" s="1">
        <v>0.14773053949465975</v>
      </c>
      <c r="BB211" s="1">
        <v>1</v>
      </c>
    </row>
    <row r="212" spans="1:54">
      <c r="A212" s="54" t="s">
        <v>103</v>
      </c>
      <c r="B212" s="47"/>
      <c r="C212" s="48">
        <v>50195.5409</v>
      </c>
      <c r="D212" s="48"/>
      <c r="E212" s="1">
        <f>+(C212-C$7)/C$8</f>
        <v>30075.834138560629</v>
      </c>
      <c r="F212" s="51">
        <f>ROUND(2*E212,0)/2-0.5</f>
        <v>30075.5</v>
      </c>
      <c r="G212" s="1">
        <f>+C212-(C$7+F212*C$8)</f>
        <v>0.11846502050320851</v>
      </c>
      <c r="J212" s="1">
        <f>G212</f>
        <v>0.11846502050320851</v>
      </c>
      <c r="O212" s="1">
        <f ca="1">+C$11+C$12*F212</f>
        <v>0.14602423344602289</v>
      </c>
      <c r="P212" s="1">
        <f>+D$11+D$12*F212+D$13*F212^2</f>
        <v>0.11680272274740465</v>
      </c>
      <c r="Q212" s="177">
        <f>+C212-15018.5</f>
        <v>35177.0409</v>
      </c>
      <c r="R212" s="1">
        <f>+(P212-G212)^2</f>
        <v>2.7632338289505395E-6</v>
      </c>
      <c r="S212" s="21">
        <f>S$17</f>
        <v>1</v>
      </c>
      <c r="T212" s="1">
        <f>S212*R212</f>
        <v>2.7632338289505395E-6</v>
      </c>
      <c r="U212" s="1">
        <f>+G212-P212</f>
        <v>1.6622977558038571E-3</v>
      </c>
      <c r="AZ212" s="1">
        <v>32038</v>
      </c>
      <c r="BA212" s="1">
        <v>0.13354485800664406</v>
      </c>
      <c r="BB212" s="1">
        <v>0.1</v>
      </c>
    </row>
    <row r="213" spans="1:54">
      <c r="A213" s="55" t="s">
        <v>104</v>
      </c>
      <c r="B213" s="53"/>
      <c r="C213" s="48">
        <v>50195.541700000002</v>
      </c>
      <c r="D213" s="48">
        <v>1E-3</v>
      </c>
      <c r="E213" s="1">
        <f>+(C213-C$7)/C$8</f>
        <v>30075.836395014459</v>
      </c>
      <c r="F213" s="51">
        <f>ROUND(2*E213,0)/2-0.5</f>
        <v>30075.5</v>
      </c>
      <c r="G213" s="1">
        <f>+C213-(C$7+F213*C$8)</f>
        <v>0.11926502050482668</v>
      </c>
      <c r="J213" s="1">
        <f>G213</f>
        <v>0.11926502050482668</v>
      </c>
      <c r="O213" s="1">
        <f ca="1">+C$11+C$12*F213</f>
        <v>0.14602423344602289</v>
      </c>
      <c r="P213" s="1">
        <f>+D$11+D$12*F213+D$13*F213^2</f>
        <v>0.11680272274740465</v>
      </c>
      <c r="Q213" s="177">
        <f>+C213-15018.5</f>
        <v>35177.041700000002</v>
      </c>
      <c r="R213" s="1">
        <f>+(P213-G213)^2</f>
        <v>6.0629102462055581E-6</v>
      </c>
      <c r="S213" s="21">
        <f>S$17</f>
        <v>1</v>
      </c>
      <c r="T213" s="1">
        <f>S213*R213</f>
        <v>6.0629102462055581E-6</v>
      </c>
      <c r="U213" s="1">
        <f>+G213-P213</f>
        <v>2.4622977574220301E-3</v>
      </c>
      <c r="AZ213" s="1">
        <v>33843.5</v>
      </c>
      <c r="BA213" s="1">
        <v>0.15490630849672016</v>
      </c>
      <c r="BB213" s="1">
        <v>1</v>
      </c>
    </row>
    <row r="214" spans="1:54">
      <c r="A214" s="54" t="s">
        <v>98</v>
      </c>
      <c r="B214" s="47"/>
      <c r="C214" s="48">
        <v>50233.656000000003</v>
      </c>
      <c r="D214" s="48"/>
      <c r="E214" s="1">
        <f>+(C214-C$7)/C$8</f>
        <v>30183.340342490039</v>
      </c>
      <c r="F214" s="51">
        <f>ROUND(2*E214,0)/2-0.5</f>
        <v>30183</v>
      </c>
      <c r="G214" s="1">
        <f>+C214-(C$7+F214*C$8)</f>
        <v>0.12066455300373491</v>
      </c>
      <c r="I214" s="1">
        <f>G214</f>
        <v>0.12066455300373491</v>
      </c>
      <c r="O214" s="1">
        <f ca="1">+C$11+C$12*F214</f>
        <v>0.14703402089053003</v>
      </c>
      <c r="P214" s="1">
        <f>+D$11+D$12*F214+D$13*F214^2</f>
        <v>0.11778622455425396</v>
      </c>
      <c r="Q214" s="177">
        <f>+C214-15018.5</f>
        <v>35215.156000000003</v>
      </c>
      <c r="R214" s="1">
        <f>+(P214-G214)^2</f>
        <v>8.2847746630914211E-6</v>
      </c>
      <c r="S214" s="46">
        <f>S$16</f>
        <v>0.1</v>
      </c>
      <c r="T214" s="1">
        <f>S214*R214</f>
        <v>8.2847746630914213E-7</v>
      </c>
      <c r="U214" s="1">
        <f>+G214-P214</f>
        <v>2.8783284494809519E-3</v>
      </c>
      <c r="AZ214" s="1">
        <v>14647</v>
      </c>
      <c r="BA214" s="1">
        <v>1.3093977002426982E-2</v>
      </c>
      <c r="BB214" s="1">
        <v>1</v>
      </c>
    </row>
    <row r="215" spans="1:54">
      <c r="A215" s="54" t="s">
        <v>98</v>
      </c>
      <c r="B215" s="47"/>
      <c r="C215" s="48">
        <v>50284.688000000002</v>
      </c>
      <c r="D215" s="48"/>
      <c r="E215" s="1">
        <f>+(C215-C$7)/C$8</f>
        <v>30327.279531916935</v>
      </c>
      <c r="F215" s="51">
        <f>ROUND(2*E215,0)/2-0.5</f>
        <v>30327</v>
      </c>
      <c r="G215" s="1">
        <f>+C215-(C$7+F215*C$8)</f>
        <v>9.9104856999474578E-2</v>
      </c>
      <c r="I215" s="1">
        <f>G215</f>
        <v>9.9104856999474578E-2</v>
      </c>
      <c r="O215" s="1">
        <f ca="1">+C$11+C$12*F215</f>
        <v>0.14838666639759074</v>
      </c>
      <c r="P215" s="1">
        <f>+D$11+D$12*F215+D$13*F215^2</f>
        <v>0.11910994334853331</v>
      </c>
      <c r="Q215" s="177">
        <f>+C215-15018.5</f>
        <v>35266.188000000002</v>
      </c>
      <c r="R215" s="1">
        <f>+(P215-G215)^2</f>
        <v>4.00203479833296E-4</v>
      </c>
      <c r="S215" s="46">
        <f>S$16</f>
        <v>0.1</v>
      </c>
      <c r="T215" s="1">
        <f>S215*R215</f>
        <v>4.0020347983329604E-5</v>
      </c>
      <c r="U215" s="1">
        <f>+G215-P215</f>
        <v>-2.0005086349058732E-2</v>
      </c>
      <c r="AZ215" s="1">
        <v>10661.5</v>
      </c>
      <c r="BA215" s="1">
        <v>1.3120146504661534E-2</v>
      </c>
      <c r="BB215" s="1">
        <v>1</v>
      </c>
    </row>
    <row r="216" spans="1:54">
      <c r="A216" s="54" t="s">
        <v>105</v>
      </c>
      <c r="B216" s="47"/>
      <c r="C216" s="48">
        <v>50285.419000000002</v>
      </c>
      <c r="D216" s="48">
        <v>4.0000000000000001E-3</v>
      </c>
      <c r="E216" s="1">
        <f>+(C216-C$7)/C$8</f>
        <v>30329.341366598524</v>
      </c>
      <c r="F216" s="51">
        <f>ROUND(2*E216,0)/2-0.5</f>
        <v>30329</v>
      </c>
      <c r="G216" s="1">
        <f>+C216-(C$7+F216*C$8)</f>
        <v>0.12102763899747515</v>
      </c>
      <c r="I216" s="1">
        <f>G216</f>
        <v>0.12102763899747515</v>
      </c>
      <c r="O216" s="1">
        <f ca="1">+C$11+C$12*F216</f>
        <v>0.14840545314074438</v>
      </c>
      <c r="P216" s="1">
        <f>+D$11+D$12*F216+D$13*F216^2</f>
        <v>0.11912837899652692</v>
      </c>
      <c r="Q216" s="177">
        <f>+C216-15018.5</f>
        <v>35266.919000000002</v>
      </c>
      <c r="R216" s="1">
        <f>+(P216-G216)^2</f>
        <v>3.6071885512018611E-6</v>
      </c>
      <c r="S216" s="46">
        <f>S$16</f>
        <v>0.1</v>
      </c>
      <c r="T216" s="1">
        <f>S216*R216</f>
        <v>3.6071885512018613E-7</v>
      </c>
      <c r="U216" s="1">
        <f>+G216-P216</f>
        <v>1.8992600009482274E-3</v>
      </c>
      <c r="AZ216" s="1">
        <v>23732</v>
      </c>
      <c r="BA216" s="1">
        <v>6.3231211999664083E-2</v>
      </c>
      <c r="BB216" s="1">
        <v>0.1</v>
      </c>
    </row>
    <row r="217" spans="1:54">
      <c r="A217" s="54" t="s">
        <v>100</v>
      </c>
      <c r="B217" s="47" t="s">
        <v>53</v>
      </c>
      <c r="C217" s="48">
        <v>50315.381999999998</v>
      </c>
      <c r="D217" s="48">
        <v>6.0000000000000001E-3</v>
      </c>
      <c r="E217" s="1">
        <f>+(C217-C$7)/C$8</f>
        <v>30413.854024005595</v>
      </c>
      <c r="F217" s="51">
        <f>ROUND(2*E217,0)/2-0.5</f>
        <v>30413.5</v>
      </c>
      <c r="G217" s="1">
        <f>+C217-(C$7+F217*C$8)</f>
        <v>0.12551517850079108</v>
      </c>
      <c r="I217" s="1">
        <f>G217</f>
        <v>0.12551517850079108</v>
      </c>
      <c r="O217" s="1">
        <f ca="1">+C$11+C$12*F217</f>
        <v>0.14919919303898488</v>
      </c>
      <c r="P217" s="1">
        <f>+D$11+D$12*F217+D$13*F217^2</f>
        <v>0.11990855334771228</v>
      </c>
      <c r="Q217" s="177">
        <f>+C217-15018.5</f>
        <v>35296.881999999998</v>
      </c>
      <c r="R217" s="1">
        <f>+(P217-G217)^2</f>
        <v>3.1434245607135918E-5</v>
      </c>
      <c r="S217" s="46">
        <f>S$16</f>
        <v>0.1</v>
      </c>
      <c r="T217" s="1">
        <f>S217*R217</f>
        <v>3.1434245607135918E-6</v>
      </c>
      <c r="U217" s="1">
        <f>+G217-P217</f>
        <v>5.6066251530788036E-3</v>
      </c>
      <c r="AZ217" s="1">
        <v>23926.5</v>
      </c>
      <c r="BA217" s="1">
        <v>6.7471761503838934E-2</v>
      </c>
      <c r="BB217" s="1">
        <v>0.1</v>
      </c>
    </row>
    <row r="218" spans="1:54">
      <c r="A218" s="54" t="s">
        <v>98</v>
      </c>
      <c r="B218" s="47" t="s">
        <v>53</v>
      </c>
      <c r="C218" s="48">
        <v>50488.756999999998</v>
      </c>
      <c r="D218" s="48"/>
      <c r="E218" s="1">
        <f>+(C218-C$7)/C$8</f>
        <v>30902.869876155</v>
      </c>
      <c r="F218" s="51">
        <f>ROUND(2*E218,0)/2-0.5</f>
        <v>30902.5</v>
      </c>
      <c r="G218" s="1">
        <f>+C218-(C$7+F218*C$8)</f>
        <v>0.13113537749450188</v>
      </c>
      <c r="I218" s="1">
        <f>G218</f>
        <v>0.13113537749450188</v>
      </c>
      <c r="O218" s="1">
        <f ca="1">+C$11+C$12*F218</f>
        <v>0.15379255174004519</v>
      </c>
      <c r="P218" s="1">
        <f>+D$11+D$12*F218+D$13*F218^2</f>
        <v>0.12447206770030821</v>
      </c>
      <c r="Q218" s="177">
        <f>+C218-15018.5</f>
        <v>35470.256999999998</v>
      </c>
      <c r="R218" s="1">
        <f>+(P218-G218)^2</f>
        <v>4.4399697413397357E-5</v>
      </c>
      <c r="S218" s="46">
        <f>S$16</f>
        <v>0.1</v>
      </c>
      <c r="T218" s="1">
        <f>S218*R218</f>
        <v>4.4399697413397357E-6</v>
      </c>
      <c r="U218" s="1">
        <f>+G218-P218</f>
        <v>6.6633097941936753E-3</v>
      </c>
      <c r="AZ218" s="1">
        <v>15871</v>
      </c>
      <c r="BA218" s="1">
        <v>1.3236560997029301E-2</v>
      </c>
      <c r="BB218" s="1">
        <v>0.1</v>
      </c>
    </row>
    <row r="219" spans="1:54">
      <c r="A219" s="54" t="s">
        <v>98</v>
      </c>
      <c r="B219" s="47"/>
      <c r="C219" s="48">
        <v>50517.641000000003</v>
      </c>
      <c r="D219" s="48"/>
      <c r="E219" s="1">
        <f>+(C219-C$7)/C$8</f>
        <v>30984.339141467106</v>
      </c>
      <c r="F219" s="51">
        <f>ROUND(2*E219,0)/2-0.5</f>
        <v>30984</v>
      </c>
      <c r="G219" s="1">
        <f>+C219-(C$7+F219*C$8)</f>
        <v>0.1202387439989252</v>
      </c>
      <c r="I219" s="1">
        <f>G219</f>
        <v>0.1202387439989252</v>
      </c>
      <c r="O219" s="1">
        <f ca="1">+C$11+C$12*F219</f>
        <v>0.15455811152355525</v>
      </c>
      <c r="P219" s="1">
        <f>+D$11+D$12*F219+D$13*F219^2</f>
        <v>0.12524072087461932</v>
      </c>
      <c r="Q219" s="177">
        <f>+C219-15018.5</f>
        <v>35499.141000000003</v>
      </c>
      <c r="R219" s="1">
        <f>+(P219-G219)^2</f>
        <v>2.5019772664978706E-5</v>
      </c>
      <c r="S219" s="46">
        <f>S$16</f>
        <v>0.1</v>
      </c>
      <c r="T219" s="1">
        <f>S219*R219</f>
        <v>2.501977266497871E-6</v>
      </c>
      <c r="U219" s="1">
        <f>+G219-P219</f>
        <v>-5.0019768756941196E-3</v>
      </c>
      <c r="AZ219" s="1">
        <v>14661</v>
      </c>
      <c r="BA219" s="1">
        <v>1.3453450999804772E-2</v>
      </c>
      <c r="BB219" s="1">
        <v>1</v>
      </c>
    </row>
    <row r="220" spans="1:54">
      <c r="A220" s="54" t="s">
        <v>106</v>
      </c>
      <c r="B220" s="47"/>
      <c r="C220" s="48">
        <v>50518.358999999997</v>
      </c>
      <c r="D220" s="48">
        <v>5.0000000000000001E-3</v>
      </c>
      <c r="E220" s="1">
        <f>+(C220-C$7)/C$8</f>
        <v>30986.364308774042</v>
      </c>
      <c r="F220" s="51">
        <f>ROUND(2*E220,0)/2-0.5</f>
        <v>30986</v>
      </c>
      <c r="G220" s="1">
        <f>+C220-(C$7+F220*C$8)</f>
        <v>0.12916152599791531</v>
      </c>
      <c r="I220" s="1">
        <f>G220</f>
        <v>0.12916152599791531</v>
      </c>
      <c r="O220" s="1">
        <f ca="1">+C$11+C$12*F220</f>
        <v>0.1545768982667089</v>
      </c>
      <c r="P220" s="1">
        <f>+D$11+D$12*F220+D$13*F220^2</f>
        <v>0.12525961250527057</v>
      </c>
      <c r="Q220" s="177">
        <f>+C220-15018.5</f>
        <v>35499.858999999997</v>
      </c>
      <c r="R220" s="1">
        <f>+(P220-G220)^2</f>
        <v>1.5224928904083053E-5</v>
      </c>
      <c r="S220" s="46">
        <f>S$16</f>
        <v>0.1</v>
      </c>
      <c r="T220" s="1">
        <f>S220*R220</f>
        <v>1.5224928904083053E-6</v>
      </c>
      <c r="U220" s="1">
        <f>+G220-P220</f>
        <v>3.9019134926447374E-3</v>
      </c>
      <c r="AZ220" s="1">
        <v>24812</v>
      </c>
      <c r="BA220" s="1">
        <v>6.9533491994661745E-2</v>
      </c>
      <c r="BB220" s="1">
        <v>0.1</v>
      </c>
    </row>
    <row r="221" spans="1:54">
      <c r="A221" s="54" t="s">
        <v>98</v>
      </c>
      <c r="B221" s="47"/>
      <c r="C221" s="48">
        <v>50523.678</v>
      </c>
      <c r="D221" s="48"/>
      <c r="E221" s="1">
        <f>+(C221-C$7)/C$8</f>
        <v>31001.36690613574</v>
      </c>
      <c r="F221" s="51">
        <f>ROUND(2*E221,0)/2-0.5</f>
        <v>31001</v>
      </c>
      <c r="G221" s="1">
        <f>+C221-(C$7+F221*C$8)</f>
        <v>0.13008239099872299</v>
      </c>
      <c r="I221" s="1">
        <f>G221</f>
        <v>0.13008239099872299</v>
      </c>
      <c r="O221" s="1">
        <f ca="1">+C$11+C$12*F221</f>
        <v>0.15471779884036102</v>
      </c>
      <c r="P221" s="1">
        <f>+D$11+D$12*F221+D$13*F221^2</f>
        <v>0.12540134398004732</v>
      </c>
      <c r="Q221" s="177">
        <f>+C221-15018.5</f>
        <v>35505.178</v>
      </c>
      <c r="R221" s="1">
        <f>+(P221-G221)^2</f>
        <v>2.191220119105234E-5</v>
      </c>
      <c r="S221" s="46">
        <f>S$16</f>
        <v>0.1</v>
      </c>
      <c r="T221" s="1">
        <f>S221*R221</f>
        <v>2.1912201191052342E-6</v>
      </c>
      <c r="U221" s="1">
        <f>+G221-P221</f>
        <v>4.6810470186756659E-3</v>
      </c>
      <c r="AZ221" s="1">
        <v>14641.5</v>
      </c>
      <c r="BA221" s="1">
        <v>1.3456326501909643E-2</v>
      </c>
      <c r="BB221" s="1">
        <v>1</v>
      </c>
    </row>
    <row r="222" spans="1:54">
      <c r="A222" s="54" t="s">
        <v>98</v>
      </c>
      <c r="B222" s="47" t="s">
        <v>53</v>
      </c>
      <c r="C222" s="48">
        <v>50578.802000000003</v>
      </c>
      <c r="D222" s="48"/>
      <c r="E222" s="1">
        <f>+(C222-C$7)/C$8</f>
        <v>31156.847856871922</v>
      </c>
      <c r="F222" s="51">
        <f>ROUND(2*E222,0)/2-0.5</f>
        <v>31156.5</v>
      </c>
      <c r="G222" s="1">
        <f>+C222-(C$7+F222*C$8)</f>
        <v>0.1233286915012286</v>
      </c>
      <c r="I222" s="1">
        <f>G222</f>
        <v>0.1233286915012286</v>
      </c>
      <c r="O222" s="1">
        <f ca="1">+C$11+C$12*F222</f>
        <v>0.15617846812055508</v>
      </c>
      <c r="P222" s="1">
        <f>+D$11+D$12*F222+D$13*F222^2</f>
        <v>0.12687522714611799</v>
      </c>
      <c r="Q222" s="177">
        <f>+C222-15018.5</f>
        <v>35560.302000000003</v>
      </c>
      <c r="R222" s="1">
        <f>+(P222-G222)^2</f>
        <v>1.257791508047094E-5</v>
      </c>
      <c r="S222" s="46">
        <f>S$16</f>
        <v>0.1</v>
      </c>
      <c r="T222" s="1">
        <f>S222*R222</f>
        <v>1.2577915080470941E-6</v>
      </c>
      <c r="U222" s="1">
        <f>+G222-P222</f>
        <v>-3.5465356448893814E-3</v>
      </c>
      <c r="AZ222" s="1">
        <v>14644</v>
      </c>
      <c r="BA222" s="1">
        <v>1.3609804002044257E-2</v>
      </c>
      <c r="BB222" s="1">
        <v>1</v>
      </c>
    </row>
    <row r="223" spans="1:54">
      <c r="A223" s="54" t="s">
        <v>107</v>
      </c>
      <c r="B223" s="47"/>
      <c r="C223" s="48">
        <v>50597.411</v>
      </c>
      <c r="D223" s="48">
        <v>4.0000000000000001E-3</v>
      </c>
      <c r="E223" s="1">
        <f>+(C223-C$7)/C$8</f>
        <v>31209.335793383223</v>
      </c>
      <c r="F223" s="51">
        <f>ROUND(2*E223,0)/2-0.5</f>
        <v>31209</v>
      </c>
      <c r="G223" s="1">
        <f>+C223-(C$7+F223*C$8)</f>
        <v>0.11905171899707057</v>
      </c>
      <c r="I223" s="1">
        <f>G223</f>
        <v>0.11905171899707057</v>
      </c>
      <c r="O223" s="1">
        <f ca="1">+C$11+C$12*F223</f>
        <v>0.15667162012833763</v>
      </c>
      <c r="P223" s="1">
        <f>+D$11+D$12*F223+D$13*F223^2</f>
        <v>0.12737473515615666</v>
      </c>
      <c r="Q223" s="177">
        <f>+C223-15018.5</f>
        <v>35578.911</v>
      </c>
      <c r="R223" s="1">
        <f>+(P223-G223)^2</f>
        <v>6.9272597984408244E-5</v>
      </c>
      <c r="S223" s="46">
        <f>S$16</f>
        <v>0.1</v>
      </c>
      <c r="T223" s="1">
        <f>S223*R223</f>
        <v>6.9272597984408245E-6</v>
      </c>
      <c r="U223" s="1">
        <f>+G223-P223</f>
        <v>-8.323016159086094E-3</v>
      </c>
      <c r="AZ223" s="1">
        <v>24084.5</v>
      </c>
      <c r="BA223" s="1">
        <v>7.0371539499319624E-2</v>
      </c>
      <c r="BB223" s="1">
        <v>0.1</v>
      </c>
    </row>
    <row r="224" spans="1:54">
      <c r="A224" s="54" t="s">
        <v>98</v>
      </c>
      <c r="B224" s="47"/>
      <c r="C224" s="48">
        <v>50614.767</v>
      </c>
      <c r="D224" s="48"/>
      <c r="E224" s="1">
        <f>+(C224-C$7)/C$8</f>
        <v>31258.289559092838</v>
      </c>
      <c r="F224" s="51">
        <f>ROUND(2*E224,0)/2-0.5</f>
        <v>31258</v>
      </c>
      <c r="G224" s="1">
        <f>+C224-(C$7+F224*C$8)</f>
        <v>0.10265987800084986</v>
      </c>
      <c r="I224" s="1">
        <f>G224</f>
        <v>0.10265987800084986</v>
      </c>
      <c r="O224" s="1">
        <f ca="1">+C$11+C$12*F224</f>
        <v>0.15713189533560135</v>
      </c>
      <c r="P224" s="1">
        <f>+D$11+D$12*F224+D$13*F224^2</f>
        <v>0.12784180558110741</v>
      </c>
      <c r="Q224" s="177">
        <f>+C224-15018.5</f>
        <v>35596.267</v>
      </c>
      <c r="R224" s="1">
        <f>+(P224-G224)^2</f>
        <v>6.341294766573362E-4</v>
      </c>
      <c r="S224" s="46">
        <f>S$16</f>
        <v>0.1</v>
      </c>
      <c r="T224" s="1">
        <f>S224*R224</f>
        <v>6.3412947665733628E-5</v>
      </c>
      <c r="U224" s="1">
        <f>+G224-P224</f>
        <v>-2.5181927580257557E-2</v>
      </c>
      <c r="AZ224" s="1">
        <v>14410.5</v>
      </c>
      <c r="BA224" s="1">
        <v>1.3675005495315418E-2</v>
      </c>
      <c r="BB224" s="1">
        <v>1</v>
      </c>
    </row>
    <row r="225" spans="1:54">
      <c r="A225" s="54" t="s">
        <v>108</v>
      </c>
      <c r="B225" s="47" t="s">
        <v>53</v>
      </c>
      <c r="C225" s="48">
        <v>50891.338000000003</v>
      </c>
      <c r="D225" s="48">
        <v>8.0000000000000002E-3</v>
      </c>
      <c r="E225" s="1">
        <f>+(C225-C$7)/C$8</f>
        <v>32038.376672256876</v>
      </c>
      <c r="F225" s="51">
        <f>ROUND(2*E225,0)/2-0.5</f>
        <v>32038</v>
      </c>
      <c r="G225" s="1">
        <f>+C225-(C$7+F225*C$8)</f>
        <v>0.13354485800664406</v>
      </c>
      <c r="I225" s="1">
        <f>G225</f>
        <v>0.13354485800664406</v>
      </c>
      <c r="O225" s="1">
        <f ca="1">+C$11+C$12*F225</f>
        <v>0.16445872516551352</v>
      </c>
      <c r="P225" s="1">
        <f>+D$11+D$12*F225+D$13*F225^2</f>
        <v>0.13538899881937463</v>
      </c>
      <c r="Q225" s="177">
        <f>+C225-15018.5</f>
        <v>35872.838000000003</v>
      </c>
      <c r="R225" s="1">
        <f>+(P225-G225)^2</f>
        <v>3.4008553371785723E-6</v>
      </c>
      <c r="S225" s="46">
        <f>S$16</f>
        <v>0.1</v>
      </c>
      <c r="T225" s="1">
        <f>S225*R225</f>
        <v>3.4008553371785727E-7</v>
      </c>
      <c r="U225" s="1">
        <f>+G225-P225</f>
        <v>-1.8441408127305714E-3</v>
      </c>
      <c r="AZ225" s="1">
        <v>23997</v>
      </c>
      <c r="BA225" s="1">
        <v>7.0499827001185622E-2</v>
      </c>
      <c r="BB225" s="1">
        <v>0.1</v>
      </c>
    </row>
    <row r="226" spans="1:54">
      <c r="A226" s="54" t="s">
        <v>98</v>
      </c>
      <c r="B226" s="47"/>
      <c r="C226" s="48">
        <v>50921.82</v>
      </c>
      <c r="D226" s="48"/>
      <c r="E226" s="1">
        <f>+(C226-C$7)/C$8</f>
        <v>32124.353204082207</v>
      </c>
      <c r="F226" s="51">
        <f>ROUND(2*E226,0)/2-0.5</f>
        <v>32124</v>
      </c>
      <c r="G226" s="1">
        <f>+C226-(C$7+F226*C$8)</f>
        <v>0.12522448399977293</v>
      </c>
      <c r="I226" s="1">
        <f>G226</f>
        <v>0.12522448399977293</v>
      </c>
      <c r="O226" s="1">
        <f ca="1">+C$11+C$12*F226</f>
        <v>0.16526655512111921</v>
      </c>
      <c r="P226" s="1">
        <f>+D$11+D$12*F226+D$13*F226^2</f>
        <v>0.13623404753811982</v>
      </c>
      <c r="Q226" s="177">
        <f>+C226-15018.5</f>
        <v>35903.32</v>
      </c>
      <c r="R226" s="1">
        <f>+(P226-G226)^2</f>
        <v>1.2121048930489739E-4</v>
      </c>
      <c r="S226" s="46">
        <f>S$16</f>
        <v>0.1</v>
      </c>
      <c r="T226" s="1">
        <f>S226*R226</f>
        <v>1.2121048930489741E-5</v>
      </c>
      <c r="U226" s="1">
        <f>+G226-P226</f>
        <v>-1.1009563538346895E-2</v>
      </c>
      <c r="AZ226" s="1">
        <v>14413</v>
      </c>
      <c r="BA226" s="1">
        <v>1.3728482997976243E-2</v>
      </c>
      <c r="BB226" s="1">
        <v>1</v>
      </c>
    </row>
    <row r="227" spans="1:54">
      <c r="A227" s="54" t="s">
        <v>98</v>
      </c>
      <c r="B227" s="47" t="s">
        <v>53</v>
      </c>
      <c r="C227" s="48">
        <v>50950.716</v>
      </c>
      <c r="D227" s="48"/>
      <c r="E227" s="1">
        <f>+(C227-C$7)/C$8</f>
        <v>32205.856316201654</v>
      </c>
      <c r="F227" s="51">
        <f>ROUND(2*E227,0)/2-0.5</f>
        <v>32205.5</v>
      </c>
      <c r="G227" s="1">
        <f>+C227-(C$7+F227*C$8)</f>
        <v>0.12632785049936501</v>
      </c>
      <c r="I227" s="1">
        <f>G227</f>
        <v>0.12632785049936501</v>
      </c>
      <c r="O227" s="1">
        <f ca="1">+C$11+C$12*F227</f>
        <v>0.16603211490462927</v>
      </c>
      <c r="P227" s="1">
        <f>+D$11+D$12*F227+D$13*F227^2</f>
        <v>0.13703724721130922</v>
      </c>
      <c r="Q227" s="177">
        <f>+C227-15018.5</f>
        <v>35932.216</v>
      </c>
      <c r="R227" s="1">
        <f>+(P227-G227)^2</f>
        <v>1.1469117793380142E-4</v>
      </c>
      <c r="S227" s="46">
        <f>S$16</f>
        <v>0.1</v>
      </c>
      <c r="T227" s="1">
        <f>S227*R227</f>
        <v>1.1469117793380142E-5</v>
      </c>
      <c r="U227" s="1">
        <f>+G227-P227</f>
        <v>-1.0709396711944208E-2</v>
      </c>
      <c r="AZ227" s="1">
        <v>14390.5</v>
      </c>
      <c r="BA227" s="1">
        <v>1.3947185500001069E-2</v>
      </c>
      <c r="BB227" s="1">
        <v>1</v>
      </c>
    </row>
    <row r="228" spans="1:54">
      <c r="A228" s="54" t="s">
        <v>98</v>
      </c>
      <c r="B228" s="47" t="s">
        <v>53</v>
      </c>
      <c r="C228" s="48">
        <v>51223.73</v>
      </c>
      <c r="D228" s="48"/>
      <c r="E228" s="1">
        <f>+(C228-C$7)/C$8</f>
        <v>32975.910671551152</v>
      </c>
      <c r="F228" s="51">
        <f>ROUND(2*E228,0)/2-0.5</f>
        <v>32975.5</v>
      </c>
      <c r="G228" s="1">
        <f>+C228-(C$7+F228*C$8)</f>
        <v>0.14559892050601775</v>
      </c>
      <c r="I228" s="1">
        <f>G228</f>
        <v>0.14559892050601775</v>
      </c>
      <c r="O228" s="1">
        <f ca="1">+C$11+C$12*F228</f>
        <v>0.17326501101877334</v>
      </c>
      <c r="P228" s="1">
        <f>+D$11+D$12*F228+D$13*F228^2</f>
        <v>0.14473952175535701</v>
      </c>
      <c r="Q228" s="177">
        <f>+C228-15018.5</f>
        <v>36205.230000000003</v>
      </c>
      <c r="R228" s="1">
        <f>+(P228-G228)^2</f>
        <v>7.3856621263723946E-7</v>
      </c>
      <c r="S228" s="46">
        <f>S$16</f>
        <v>0.1</v>
      </c>
      <c r="T228" s="1">
        <f>S228*R228</f>
        <v>7.3856621263723946E-8</v>
      </c>
      <c r="U228" s="1">
        <f>+G228-P228</f>
        <v>8.5939875066073923E-4</v>
      </c>
      <c r="AZ228" s="1">
        <v>14432.5</v>
      </c>
      <c r="BA228" s="1">
        <v>1.402560750284465E-2</v>
      </c>
      <c r="BB228" s="1">
        <v>1</v>
      </c>
    </row>
    <row r="229" spans="1:54">
      <c r="A229" s="44" t="s">
        <v>98</v>
      </c>
      <c r="B229" s="47"/>
      <c r="C229" s="48">
        <v>51224.622000000003</v>
      </c>
      <c r="D229" s="48"/>
      <c r="E229" s="1">
        <f>+(C229-C$7)/C$8</f>
        <v>32978.426617564808</v>
      </c>
      <c r="F229" s="51">
        <f>ROUND(2*E229,0)/2-0.5</f>
        <v>32978</v>
      </c>
      <c r="G229" s="1">
        <f>+C229-(C$7+F229*C$8)</f>
        <v>0.15125239800545387</v>
      </c>
      <c r="I229" s="1">
        <f>G229</f>
        <v>0.15125239800545387</v>
      </c>
      <c r="O229" s="1">
        <f ca="1">+C$11+C$12*F229</f>
        <v>0.17328849444771538</v>
      </c>
      <c r="P229" s="1">
        <f>+D$11+D$12*F229+D$13*F229^2</f>
        <v>0.14476486423023555</v>
      </c>
      <c r="Q229" s="177">
        <f>+C229-15018.5</f>
        <v>36206.122000000003</v>
      </c>
      <c r="R229" s="1">
        <f>+(P229-G229)^2</f>
        <v>4.2088094484598518E-5</v>
      </c>
      <c r="S229" s="46">
        <f>S$16</f>
        <v>0.1</v>
      </c>
      <c r="T229" s="1">
        <f>S229*R229</f>
        <v>4.2088094484598523E-6</v>
      </c>
      <c r="U229" s="1">
        <f>+G229-P229</f>
        <v>6.4875337752183238E-3</v>
      </c>
      <c r="AZ229" s="1">
        <v>1339.5</v>
      </c>
      <c r="BA229" s="1">
        <v>1.4033244500751607E-2</v>
      </c>
      <c r="BB229" s="1">
        <v>1</v>
      </c>
    </row>
    <row r="230" spans="1:54">
      <c r="A230" s="48" t="s">
        <v>109</v>
      </c>
      <c r="B230" s="47" t="s">
        <v>61</v>
      </c>
      <c r="C230" s="48">
        <v>51262.376839999997</v>
      </c>
      <c r="D230" s="48"/>
      <c r="E230" s="1">
        <f>+(C230-C$7)/C$8</f>
        <v>33084.916683925941</v>
      </c>
      <c r="F230" s="51">
        <f>ROUND(2*E230,0)/2-0.5</f>
        <v>33084.5</v>
      </c>
      <c r="G230" s="1">
        <f>+C230-(C$7+F230*C$8)</f>
        <v>0.14773053949465975</v>
      </c>
      <c r="K230" s="1">
        <f>G230</f>
        <v>0.14773053949465975</v>
      </c>
      <c r="O230" s="1">
        <f ca="1">+C$11+C$12*F230</f>
        <v>0.17428888852064572</v>
      </c>
      <c r="P230" s="1">
        <f>+D$11+D$12*F230+D$13*F230^2</f>
        <v>0.14584646784372898</v>
      </c>
      <c r="Q230" s="177">
        <f>+C230-15018.5</f>
        <v>36243.876839999997</v>
      </c>
      <c r="R230" s="1">
        <f>+(P230-G230)^2</f>
        <v>3.5497259858409921E-6</v>
      </c>
      <c r="S230" s="33">
        <f>S$18</f>
        <v>1</v>
      </c>
      <c r="T230" s="1">
        <f>S230*R230</f>
        <v>3.5497259858409921E-6</v>
      </c>
      <c r="U230" s="1">
        <f>+G230-P230</f>
        <v>1.8840716509307687E-3</v>
      </c>
    </row>
    <row r="231" spans="1:54">
      <c r="A231" s="48" t="s">
        <v>109</v>
      </c>
      <c r="B231" s="47" t="s">
        <v>53</v>
      </c>
      <c r="C231" s="48">
        <v>51262.553699999997</v>
      </c>
      <c r="D231" s="48"/>
      <c r="E231" s="1">
        <f>+(C231-C$7)/C$8</f>
        <v>33085.415529455058</v>
      </c>
      <c r="F231" s="51">
        <f>ROUND(2*E231,0)/2-0.5</f>
        <v>33085</v>
      </c>
      <c r="G231" s="1">
        <f>+C231-(C$7+F231*C$8)</f>
        <v>0.14732123499561567</v>
      </c>
      <c r="K231" s="1">
        <f>G231</f>
        <v>0.14732123499561567</v>
      </c>
      <c r="O231" s="1">
        <f ca="1">+C$11+C$12*F231</f>
        <v>0.17429358520643412</v>
      </c>
      <c r="P231" s="1">
        <f>+D$11+D$12*F231+D$13*F231^2</f>
        <v>0.14585155507771799</v>
      </c>
      <c r="Q231" s="177">
        <f>+C231-15018.5</f>
        <v>36244.053699999997</v>
      </c>
      <c r="R231" s="1">
        <f>+(P231-G231)^2</f>
        <v>2.1599590610717197E-6</v>
      </c>
      <c r="S231" s="33">
        <f>S$18</f>
        <v>1</v>
      </c>
      <c r="T231" s="1">
        <f>S231*R231</f>
        <v>2.1599590610717197E-6</v>
      </c>
      <c r="U231" s="1">
        <f>+G231-P231</f>
        <v>1.469679917897676E-3</v>
      </c>
    </row>
    <row r="232" spans="1:54">
      <c r="A232" s="48" t="s">
        <v>109</v>
      </c>
      <c r="B232" s="47" t="s">
        <v>53</v>
      </c>
      <c r="C232" s="48">
        <v>51265.390070000001</v>
      </c>
      <c r="D232" s="48"/>
      <c r="E232" s="1">
        <f>+(C232-C$7)/C$8</f>
        <v>33093.415701870712</v>
      </c>
      <c r="F232" s="51">
        <f>ROUND(2*E232,0)/2-0.5</f>
        <v>33093</v>
      </c>
      <c r="G232" s="1">
        <f>+C232-(C$7+F232*C$8)</f>
        <v>0.14738236300036078</v>
      </c>
      <c r="K232" s="1">
        <f>G232</f>
        <v>0.14738236300036078</v>
      </c>
      <c r="O232" s="1">
        <f ca="1">+C$11+C$12*F232</f>
        <v>0.17436873217904858</v>
      </c>
      <c r="P232" s="1">
        <f>+D$11+D$12*F232+D$13*F232^2</f>
        <v>0.14593296262018052</v>
      </c>
      <c r="Q232" s="177">
        <f>+C232-15018.5</f>
        <v>36246.890070000001</v>
      </c>
      <c r="R232" s="1">
        <f>+(P232-G232)^2</f>
        <v>2.1007614620666988E-6</v>
      </c>
      <c r="S232" s="33">
        <f>S$18</f>
        <v>1</v>
      </c>
      <c r="T232" s="1">
        <f>S232*R232</f>
        <v>2.1007614620666988E-6</v>
      </c>
      <c r="U232" s="1">
        <f>+G232-P232</f>
        <v>1.4494003801802657E-3</v>
      </c>
    </row>
    <row r="233" spans="1:54">
      <c r="A233" s="48" t="s">
        <v>109</v>
      </c>
      <c r="B233" s="47" t="s">
        <v>61</v>
      </c>
      <c r="C233" s="48">
        <v>51265.567640000001</v>
      </c>
      <c r="D233" s="48"/>
      <c r="E233" s="1">
        <f>+(C233-C$7)/C$8</f>
        <v>33093.916550002599</v>
      </c>
      <c r="F233" s="51">
        <f>ROUND(2*E233,0)/2-0.5</f>
        <v>33093.5</v>
      </c>
      <c r="G233" s="1">
        <f>+C233-(C$7+F233*C$8)</f>
        <v>0.14768305850157049</v>
      </c>
      <c r="K233" s="1">
        <f>G233</f>
        <v>0.14768305850157049</v>
      </c>
      <c r="O233" s="1">
        <f ca="1">+C$11+C$12*F233</f>
        <v>0.17437342886483698</v>
      </c>
      <c r="P233" s="1">
        <f>+D$11+D$12*F233+D$13*F233^2</f>
        <v>0.14593805132899929</v>
      </c>
      <c r="Q233" s="177">
        <f>+C233-15018.5</f>
        <v>36247.067640000001</v>
      </c>
      <c r="R233" s="1">
        <f>+(P233-G233)^2</f>
        <v>3.0450500323249344E-6</v>
      </c>
      <c r="S233" s="33">
        <f>S$18</f>
        <v>1</v>
      </c>
      <c r="T233" s="1">
        <f>S233*R233</f>
        <v>3.0450500323249344E-6</v>
      </c>
      <c r="U233" s="1">
        <f>+G233-P233</f>
        <v>1.7450071725712002E-3</v>
      </c>
    </row>
    <row r="234" spans="1:54">
      <c r="A234" s="44" t="s">
        <v>110</v>
      </c>
      <c r="B234" s="47"/>
      <c r="C234" s="48">
        <v>51278.8626</v>
      </c>
      <c r="D234" s="48">
        <v>2.0000000000000001E-4</v>
      </c>
      <c r="E234" s="1">
        <f>+(C234-C$7)/C$8</f>
        <v>33131.415879165928</v>
      </c>
      <c r="F234" s="51">
        <f>ROUND(2*E234,0)/2-0.5</f>
        <v>33131</v>
      </c>
      <c r="G234" s="1">
        <f>+C234-(C$7+F234*C$8)</f>
        <v>0.14744522100227186</v>
      </c>
      <c r="J234" s="1">
        <f>G234</f>
        <v>0.14744522100227186</v>
      </c>
      <c r="O234" s="1">
        <f ca="1">+C$11+C$12*F234</f>
        <v>0.1747256802989674</v>
      </c>
      <c r="P234" s="1">
        <f>+D$11+D$12*F234+D$13*F234^2</f>
        <v>0.14631995174127829</v>
      </c>
      <c r="Q234" s="177">
        <f>+C234-15018.5</f>
        <v>36260.3626</v>
      </c>
      <c r="R234" s="1">
        <f>+(P234-G234)^2</f>
        <v>1.2662309097370199E-6</v>
      </c>
      <c r="S234" s="21">
        <f>S$17</f>
        <v>1</v>
      </c>
      <c r="T234" s="1">
        <f>S234*R234</f>
        <v>1.2662309097370199E-6</v>
      </c>
      <c r="U234" s="1">
        <f>+G234-P234</f>
        <v>1.1252692609935722E-3</v>
      </c>
      <c r="AZ234" s="1">
        <v>34960.5</v>
      </c>
      <c r="BA234" s="1">
        <v>0.16656005549884867</v>
      </c>
      <c r="BB234" s="1">
        <v>1</v>
      </c>
    </row>
    <row r="235" spans="1:54">
      <c r="A235" s="44" t="s">
        <v>110</v>
      </c>
      <c r="B235" s="47" t="s">
        <v>53</v>
      </c>
      <c r="C235" s="48">
        <v>51279.749499999998</v>
      </c>
      <c r="D235" s="48">
        <v>1E-4</v>
      </c>
      <c r="E235" s="1">
        <f>+(C235-C$7)/C$8</f>
        <v>33133.917440286445</v>
      </c>
      <c r="F235" s="51">
        <f>ROUND(2*E235,0)/2-0.5</f>
        <v>33133.5</v>
      </c>
      <c r="G235" s="1">
        <f>+C235-(C$7+F235*C$8)</f>
        <v>0.14799869849957759</v>
      </c>
      <c r="J235" s="1">
        <f>G235</f>
        <v>0.14799869849957759</v>
      </c>
      <c r="O235" s="1">
        <f ca="1">+C$11+C$12*F235</f>
        <v>0.17474916372790944</v>
      </c>
      <c r="P235" s="1">
        <f>+D$11+D$12*F235+D$13*F235^2</f>
        <v>0.14634542911970183</v>
      </c>
      <c r="Q235" s="177">
        <f>+C235-15018.5</f>
        <v>36261.249499999998</v>
      </c>
      <c r="R235" s="1">
        <f>+(P235-G235)^2</f>
        <v>2.7332996424347624E-6</v>
      </c>
      <c r="S235" s="21">
        <f>S$17</f>
        <v>1</v>
      </c>
      <c r="T235" s="1">
        <f>S235*R235</f>
        <v>2.7332996424347624E-6</v>
      </c>
      <c r="U235" s="1">
        <f>+G235-P235</f>
        <v>1.6532693798757547E-3</v>
      </c>
      <c r="AZ235" s="1">
        <v>35172</v>
      </c>
      <c r="BA235" s="1">
        <v>0.16984425199916586</v>
      </c>
      <c r="BB235" s="1">
        <v>1</v>
      </c>
    </row>
    <row r="236" spans="1:54">
      <c r="A236" s="44" t="s">
        <v>110</v>
      </c>
      <c r="B236" s="47"/>
      <c r="C236" s="48">
        <v>51279.926700000004</v>
      </c>
      <c r="D236" s="48">
        <v>1E-4</v>
      </c>
      <c r="E236" s="1">
        <f>+(C236-C$7)/C$8</f>
        <v>33134.417244808457</v>
      </c>
      <c r="F236" s="51">
        <f>ROUND(2*E236,0)/2-0.5</f>
        <v>33134</v>
      </c>
      <c r="G236" s="1">
        <f>+C236-(C$7+F236*C$8)</f>
        <v>0.14792939399922034</v>
      </c>
      <c r="J236" s="1">
        <f>G236</f>
        <v>0.14792939399922034</v>
      </c>
      <c r="O236" s="1">
        <f ca="1">+C$11+C$12*F236</f>
        <v>0.17475386041369784</v>
      </c>
      <c r="P236" s="1">
        <f>+D$11+D$12*F236+D$13*F236^2</f>
        <v>0.14635052485565059</v>
      </c>
      <c r="Q236" s="177">
        <f>+C236-15018.5</f>
        <v>36261.426700000004</v>
      </c>
      <c r="R236" s="1">
        <f>+(P236-G236)^2</f>
        <v>2.4928277725166757E-6</v>
      </c>
      <c r="S236" s="21">
        <f>S$17</f>
        <v>1</v>
      </c>
      <c r="T236" s="1">
        <f>S236*R236</f>
        <v>2.4928277725166757E-6</v>
      </c>
      <c r="U236" s="1">
        <f>+G236-P236</f>
        <v>1.5788691435697499E-3</v>
      </c>
      <c r="AZ236" s="1">
        <v>36187.5</v>
      </c>
      <c r="BA236" s="1">
        <v>0.18178681249264628</v>
      </c>
      <c r="BB236" s="1">
        <v>1</v>
      </c>
    </row>
    <row r="237" spans="1:54">
      <c r="A237" s="44" t="s">
        <v>110</v>
      </c>
      <c r="B237" s="47" t="s">
        <v>53</v>
      </c>
      <c r="C237" s="48">
        <v>51280.812400000003</v>
      </c>
      <c r="D237" s="48">
        <v>8.0000000000000004E-4</v>
      </c>
      <c r="E237" s="1">
        <f>+(C237-C$7)/C$8</f>
        <v>33136.915421248246</v>
      </c>
      <c r="F237" s="51">
        <f>ROUND(2*E237,0)/2-0.5</f>
        <v>33136.5</v>
      </c>
      <c r="G237" s="1">
        <f>+C237-(C$7+F237*C$8)</f>
        <v>0.14728287149773678</v>
      </c>
      <c r="J237" s="1">
        <f>G237</f>
        <v>0.14728287149773678</v>
      </c>
      <c r="O237" s="1">
        <f ca="1">+C$11+C$12*F237</f>
        <v>0.17477734384263988</v>
      </c>
      <c r="P237" s="1">
        <f>+D$11+D$12*F237+D$13*F237^2</f>
        <v>0.14637600483671487</v>
      </c>
      <c r="Q237" s="177">
        <f>+C237-15018.5</f>
        <v>36262.312400000003</v>
      </c>
      <c r="R237" s="1">
        <f>+(P237-G237)^2</f>
        <v>8.2240714087302788E-7</v>
      </c>
      <c r="S237" s="21">
        <f>S$17</f>
        <v>1</v>
      </c>
      <c r="T237" s="1">
        <f>S237*R237</f>
        <v>8.2240714087302788E-7</v>
      </c>
      <c r="U237" s="1">
        <f>+G237-P237</f>
        <v>9.0686666102191005E-4</v>
      </c>
      <c r="AZ237" s="1">
        <v>37020.5</v>
      </c>
      <c r="BA237" s="1">
        <v>0.18977657444338547</v>
      </c>
      <c r="BB237" s="1">
        <v>1</v>
      </c>
    </row>
    <row r="238" spans="1:54">
      <c r="A238" s="44" t="s">
        <v>98</v>
      </c>
      <c r="B238" s="47"/>
      <c r="C238" s="48">
        <v>51325.648999999998</v>
      </c>
      <c r="D238" s="48"/>
      <c r="E238" s="1">
        <f>+(C238-C$7)/C$8</f>
        <v>33263.380068149352</v>
      </c>
      <c r="F238" s="51">
        <f>ROUND(2*E238,0)/2-0.5</f>
        <v>33263</v>
      </c>
      <c r="G238" s="1">
        <f>+C238-(C$7+F238*C$8)</f>
        <v>0.13474883299932117</v>
      </c>
      <c r="I238" s="1">
        <f>G238</f>
        <v>0.13474883299932117</v>
      </c>
      <c r="O238" s="1">
        <f ca="1">+C$11+C$12*F238</f>
        <v>0.17596560534710637</v>
      </c>
      <c r="P238" s="1">
        <f>+D$11+D$12*F238+D$13*F238^2</f>
        <v>0.14766812329142781</v>
      </c>
      <c r="Q238" s="177">
        <f>+C238-15018.5</f>
        <v>36307.148999999998</v>
      </c>
      <c r="R238" s="1">
        <f>+(P238-G238)^2</f>
        <v>1.6690806165172098E-4</v>
      </c>
      <c r="S238" s="46">
        <f>S$16</f>
        <v>0.1</v>
      </c>
      <c r="T238" s="1">
        <f>S238*R238</f>
        <v>1.6690806165172098E-5</v>
      </c>
      <c r="U238" s="1">
        <f>+G238-P238</f>
        <v>-1.2919290292106644E-2</v>
      </c>
      <c r="AZ238" s="1">
        <v>14393.5</v>
      </c>
      <c r="BA238" s="1">
        <v>1.413135850452818E-2</v>
      </c>
      <c r="BB238" s="1">
        <v>1</v>
      </c>
    </row>
    <row r="239" spans="1:54">
      <c r="A239" s="44" t="s">
        <v>111</v>
      </c>
      <c r="B239" s="44" t="s">
        <v>53</v>
      </c>
      <c r="C239" s="48">
        <v>51370.696000000004</v>
      </c>
      <c r="D239" s="48" t="s">
        <v>26</v>
      </c>
      <c r="E239" s="1">
        <f>+(C239-C$7)/C$8</f>
        <v>33390.438162406179</v>
      </c>
      <c r="F239" s="56">
        <f>ROUND(2*E239,0)/2-0.5</f>
        <v>33390</v>
      </c>
      <c r="G239" s="1">
        <f>+C239-(C$7+F239*C$8)</f>
        <v>0.15534549000585685</v>
      </c>
      <c r="K239" s="1">
        <f>G239</f>
        <v>0.15534549000585685</v>
      </c>
      <c r="P239" s="1">
        <f>+D$11+D$12*F239+D$13*F239^2</f>
        <v>0.14897093498152858</v>
      </c>
      <c r="Q239" s="177">
        <f>+C239-15018.5</f>
        <v>36352.196000000004</v>
      </c>
      <c r="R239" s="1">
        <f>+(P239-G239)^2</f>
        <v>4.0634951758188738E-5</v>
      </c>
      <c r="S239" s="33">
        <f>S$18</f>
        <v>1</v>
      </c>
      <c r="T239" s="1">
        <f>S239*R239</f>
        <v>4.0634951758188738E-5</v>
      </c>
      <c r="U239" s="1">
        <f>+G239-P239</f>
        <v>6.3745550243282656E-3</v>
      </c>
      <c r="AZ239" s="1">
        <v>420</v>
      </c>
      <c r="BA239" s="1">
        <v>-4.1577999945729971E-4</v>
      </c>
      <c r="BB239" s="1">
        <v>1</v>
      </c>
    </row>
    <row r="240" spans="1:54">
      <c r="A240" s="44" t="s">
        <v>111</v>
      </c>
      <c r="B240" s="44" t="s">
        <v>61</v>
      </c>
      <c r="C240" s="48">
        <v>51488.925999999999</v>
      </c>
      <c r="D240" s="48" t="s">
        <v>26</v>
      </c>
      <c r="E240" s="1">
        <f>+(C240-C$7)/C$8</f>
        <v>33723.913831906524</v>
      </c>
      <c r="F240" s="56">
        <f>ROUND(2*E240,0)/2-0.5</f>
        <v>33723.5</v>
      </c>
      <c r="G240" s="1">
        <f>+C240-(C$7+F240*C$8)</f>
        <v>0.14671938849642174</v>
      </c>
      <c r="K240" s="1">
        <f>G240</f>
        <v>0.14671938849642174</v>
      </c>
      <c r="P240" s="1">
        <f>+D$11+D$12*F240+D$13*F240^2</f>
        <v>0.15241874497009594</v>
      </c>
      <c r="Q240" s="177">
        <f>+C240-15018.5</f>
        <v>36470.425999999999</v>
      </c>
      <c r="R240" s="1">
        <f>+(P240-G240)^2</f>
        <v>3.248266421401201E-5</v>
      </c>
      <c r="S240" s="33">
        <f>S$18</f>
        <v>1</v>
      </c>
      <c r="T240" s="1">
        <f>S240*R240</f>
        <v>3.248266421401201E-5</v>
      </c>
      <c r="U240" s="1">
        <f>+G240-P240</f>
        <v>-5.6993564736741997E-3</v>
      </c>
      <c r="AZ240" s="1">
        <v>82</v>
      </c>
      <c r="BA240" s="1">
        <v>-1.659379995544441E-4</v>
      </c>
      <c r="BB240" s="1">
        <v>1</v>
      </c>
    </row>
    <row r="241" spans="1:54">
      <c r="A241" s="48" t="s">
        <v>109</v>
      </c>
      <c r="B241" s="47" t="s">
        <v>61</v>
      </c>
      <c r="C241" s="48">
        <v>51531.478819999997</v>
      </c>
      <c r="D241" s="48"/>
      <c r="E241" s="1">
        <f>+(C241-C$7)/C$8</f>
        <v>33843.936923665191</v>
      </c>
      <c r="F241" s="56">
        <f>ROUND(2*E241,0)/2-0.5</f>
        <v>33843.5</v>
      </c>
      <c r="G241" s="1">
        <f>+C241-(C$7+F241*C$8)</f>
        <v>0.15490630849672016</v>
      </c>
      <c r="K241" s="1">
        <f>G241</f>
        <v>0.15490630849672016</v>
      </c>
      <c r="O241" s="1">
        <f ca="1">+C$11+C$12*F241</f>
        <v>0.1814184575474449</v>
      </c>
      <c r="P241" s="1">
        <f>+D$11+D$12*F241+D$13*F241^2</f>
        <v>0.15366877865093398</v>
      </c>
      <c r="Q241" s="177">
        <f>+C241-15018.5</f>
        <v>36512.978819999997</v>
      </c>
      <c r="R241" s="1">
        <f>+(P241-G241)^2</f>
        <v>1.5314801192115622E-6</v>
      </c>
      <c r="S241" s="33">
        <f>S$18</f>
        <v>1</v>
      </c>
      <c r="T241" s="1">
        <f>S241*R241</f>
        <v>1.5314801192115622E-6</v>
      </c>
      <c r="U241" s="1">
        <f>+G241-P241</f>
        <v>1.2375298457861783E-3</v>
      </c>
    </row>
    <row r="242" spans="1:54">
      <c r="A242" s="44" t="s">
        <v>111</v>
      </c>
      <c r="B242" s="44" t="s">
        <v>53</v>
      </c>
      <c r="C242" s="48">
        <v>51615.683499999999</v>
      </c>
      <c r="D242" s="48" t="s">
        <v>26</v>
      </c>
      <c r="E242" s="1">
        <f>+(C242-C$7)/C$8</f>
        <v>34081.441888886067</v>
      </c>
      <c r="F242" s="56">
        <f>ROUND(2*E242,0)/2-0.5</f>
        <v>34081</v>
      </c>
      <c r="G242" s="1">
        <f>+C242-(C$7+F242*C$8)</f>
        <v>0.15666667099867482</v>
      </c>
      <c r="K242" s="1">
        <f>G242</f>
        <v>0.15666667099867482</v>
      </c>
      <c r="P242" s="1">
        <f>+D$11+D$12*F242+D$13*F242^2</f>
        <v>0.15615753567528012</v>
      </c>
      <c r="Q242" s="177">
        <f>+C242-15018.5</f>
        <v>36597.183499999999</v>
      </c>
      <c r="R242" s="1">
        <f>+(P242-G242)^2</f>
        <v>2.5921877752821946E-7</v>
      </c>
      <c r="S242" s="33">
        <f>S$18</f>
        <v>1</v>
      </c>
      <c r="T242" s="1">
        <f>S242*R242</f>
        <v>2.5921877752821946E-7</v>
      </c>
      <c r="U242" s="1">
        <f>+G242-P242</f>
        <v>5.0913532339469381E-4</v>
      </c>
      <c r="AZ242" s="1">
        <v>10248</v>
      </c>
      <c r="BA242" s="1">
        <v>-1.650320045882836E-4</v>
      </c>
      <c r="BB242" s="1">
        <v>0.1</v>
      </c>
    </row>
    <row r="243" spans="1:54">
      <c r="A243" s="44" t="s">
        <v>111</v>
      </c>
      <c r="B243" s="44" t="s">
        <v>61</v>
      </c>
      <c r="C243" s="48">
        <v>51629.696000000004</v>
      </c>
      <c r="D243" s="48" t="s">
        <v>26</v>
      </c>
      <c r="E243" s="1">
        <f>+(C243-C$7)/C$8</f>
        <v>34120.965087895413</v>
      </c>
      <c r="F243" s="56">
        <f>ROUND(2*E243,0)/2-0.5</f>
        <v>34120.5</v>
      </c>
      <c r="G243" s="1">
        <f>+C243-(C$7+F243*C$8)</f>
        <v>0.16489161550271092</v>
      </c>
      <c r="K243" s="1">
        <f>G243</f>
        <v>0.16489161550271092</v>
      </c>
      <c r="P243" s="1">
        <f>+D$11+D$12*F243+D$13*F243^2</f>
        <v>0.15657335371750275</v>
      </c>
      <c r="Q243" s="177">
        <f>+C243-15018.5</f>
        <v>36611.196000000004</v>
      </c>
      <c r="R243" s="1">
        <f>+(P243-G243)^2</f>
        <v>6.9193479127254608E-5</v>
      </c>
      <c r="S243" s="33">
        <f>S$18</f>
        <v>1</v>
      </c>
      <c r="T243" s="1">
        <f>S243*R243</f>
        <v>6.9193479127254608E-5</v>
      </c>
      <c r="U243" s="1">
        <f>+G243-P243</f>
        <v>8.3182617852081697E-3</v>
      </c>
      <c r="AZ243" s="1">
        <v>-4005.5</v>
      </c>
      <c r="BA243" s="1">
        <v>-1.0165050480281934E-4</v>
      </c>
      <c r="BB243" s="1">
        <v>0.1</v>
      </c>
    </row>
    <row r="244" spans="1:54">
      <c r="A244" s="44" t="s">
        <v>111</v>
      </c>
      <c r="B244" s="44" t="s">
        <v>61</v>
      </c>
      <c r="C244" s="48">
        <v>51690.671699999999</v>
      </c>
      <c r="D244" s="48" t="s">
        <v>26</v>
      </c>
      <c r="E244" s="1">
        <f>+(C244-C$7)/C$8</f>
        <v>34292.951152183254</v>
      </c>
      <c r="F244" s="56">
        <f>ROUND(2*E244,0)/2-0.5</f>
        <v>34292.5</v>
      </c>
      <c r="G244" s="1">
        <f>+C244-(C$7+F244*C$8)</f>
        <v>0.15995086749899201</v>
      </c>
      <c r="K244" s="1">
        <f>G244</f>
        <v>0.15995086749899201</v>
      </c>
      <c r="P244" s="1">
        <f>+D$11+D$12*F244+D$13*F244^2</f>
        <v>0.15839031635732578</v>
      </c>
      <c r="Q244" s="177">
        <f>+C244-15018.5</f>
        <v>36672.171699999999</v>
      </c>
      <c r="R244" s="1">
        <f>+(P244-G244)^2</f>
        <v>2.4353198657557666E-6</v>
      </c>
      <c r="S244" s="33">
        <f>S$18</f>
        <v>1</v>
      </c>
      <c r="T244" s="1">
        <f>S244*R244</f>
        <v>2.4353198657557666E-6</v>
      </c>
      <c r="U244" s="1">
        <f>+G244-P244</f>
        <v>1.5605511416662277E-3</v>
      </c>
      <c r="AZ244" s="1">
        <v>327</v>
      </c>
      <c r="BA244" s="1">
        <v>-2.5143002858385444E-5</v>
      </c>
      <c r="BB244" s="1">
        <v>1</v>
      </c>
    </row>
    <row r="245" spans="1:54">
      <c r="A245" s="44" t="s">
        <v>111</v>
      </c>
      <c r="B245" s="44" t="s">
        <v>53</v>
      </c>
      <c r="C245" s="48">
        <v>51699.711000000003</v>
      </c>
      <c r="D245" s="48" t="s">
        <v>26</v>
      </c>
      <c r="E245" s="57">
        <f>+(C245-C$7)/C$8</f>
        <v>34318.447105996296</v>
      </c>
      <c r="F245" s="56">
        <f>ROUND(2*E245,0)/2-0.5</f>
        <v>34318</v>
      </c>
      <c r="G245" s="57">
        <f>+C245-(C$7+F245*C$8)</f>
        <v>0.15851633800048148</v>
      </c>
      <c r="K245" s="1">
        <f>G245</f>
        <v>0.15851633800048148</v>
      </c>
      <c r="P245" s="1">
        <f>+D$11+D$12*F245+D$13*F245^2</f>
        <v>0.15866056546904422</v>
      </c>
      <c r="Q245" s="177">
        <f>+C245-15018.5</f>
        <v>36681.211000000003</v>
      </c>
      <c r="R245" s="1">
        <f>+(P245-G245)^2</f>
        <v>2.0801562688016424E-8</v>
      </c>
      <c r="S245" s="33">
        <f>S$18</f>
        <v>1</v>
      </c>
      <c r="T245" s="1">
        <f>S245*R245</f>
        <v>2.0801562688016424E-8</v>
      </c>
      <c r="U245" s="1">
        <f>+G245-P245</f>
        <v>-1.4422746856274093E-4</v>
      </c>
      <c r="AZ245" s="1">
        <v>0</v>
      </c>
      <c r="BA245" s="1">
        <v>0</v>
      </c>
      <c r="BB245" s="1">
        <v>0.1</v>
      </c>
    </row>
    <row r="246" spans="1:54">
      <c r="A246" s="58" t="s">
        <v>112</v>
      </c>
      <c r="B246" s="53"/>
      <c r="C246" s="48">
        <v>51927.5101</v>
      </c>
      <c r="D246" s="48">
        <v>1E-4</v>
      </c>
      <c r="E246" s="57">
        <f>+(C246-C$7)/C$8</f>
        <v>34960.969793842676</v>
      </c>
      <c r="F246" s="56">
        <f>ROUND(2*E246,0)/2-0.5</f>
        <v>34960.5</v>
      </c>
      <c r="G246" s="57">
        <f>+C246-(C$7+F246*C$8)</f>
        <v>0.16656005549884867</v>
      </c>
      <c r="J246" s="1">
        <f>G246</f>
        <v>0.16656005549884867</v>
      </c>
      <c r="O246" s="1">
        <f ca="1">+C$11+C$12*F246</f>
        <v>0.19191085359874221</v>
      </c>
      <c r="P246" s="1">
        <f>+D$11+D$12*F246+D$13*F246^2</f>
        <v>0.16554425177585103</v>
      </c>
      <c r="Q246" s="177">
        <f>+C246-15018.5</f>
        <v>36909.0101</v>
      </c>
      <c r="R246" s="1">
        <f>+(P246-G246)^2</f>
        <v>1.0318572036558734E-6</v>
      </c>
      <c r="S246" s="21">
        <f>S$17</f>
        <v>1</v>
      </c>
      <c r="T246" s="1">
        <f>S246*R246</f>
        <v>1.0318572036558734E-6</v>
      </c>
      <c r="U246" s="1">
        <f>+G246-P246</f>
        <v>1.0158037229976435E-3</v>
      </c>
      <c r="AZ246" s="1">
        <v>37020.5</v>
      </c>
      <c r="BA246" s="1">
        <v>0.18982551549561322</v>
      </c>
      <c r="BB246" s="1">
        <v>1</v>
      </c>
    </row>
    <row r="247" spans="1:54">
      <c r="A247" s="41" t="s">
        <v>113</v>
      </c>
      <c r="B247" s="42" t="s">
        <v>61</v>
      </c>
      <c r="C247" s="41">
        <v>51952.510999999999</v>
      </c>
      <c r="D247" s="43" t="s">
        <v>32</v>
      </c>
      <c r="E247" s="44">
        <f>+(C247-C$7)/C$8</f>
        <v>35031.486514350254</v>
      </c>
      <c r="F247" s="51">
        <f>ROUND(2*E247,0)/2-0.5</f>
        <v>35031</v>
      </c>
      <c r="G247" s="1">
        <f>+C247-(C$7+F247*C$8)</f>
        <v>0.17248812099569477</v>
      </c>
      <c r="I247" s="1">
        <f>G247</f>
        <v>0.17248812099569477</v>
      </c>
      <c r="O247" s="1">
        <f ca="1">+C$11+C$12*F247</f>
        <v>0.19257308629490733</v>
      </c>
      <c r="P247" s="1">
        <f>+D$11+D$12*F247+D$13*F247^2</f>
        <v>0.16630830404496932</v>
      </c>
      <c r="Q247" s="177">
        <f>+C247-15018.5</f>
        <v>36934.010999999999</v>
      </c>
      <c r="R247" s="1">
        <f>+(P247-G247)^2</f>
        <v>3.8190137544473565E-5</v>
      </c>
      <c r="S247" s="46">
        <f>S$16</f>
        <v>0.1</v>
      </c>
      <c r="T247" s="1">
        <f>S247*R247</f>
        <v>3.819013754447357E-6</v>
      </c>
      <c r="U247" s="1">
        <f>+G247-P247</f>
        <v>6.1798169507254475E-3</v>
      </c>
      <c r="AZ247" s="1">
        <v>19800</v>
      </c>
      <c r="BA247" s="1">
        <v>1.6041800001403317E-2</v>
      </c>
      <c r="BB247" s="1">
        <v>0.1</v>
      </c>
    </row>
    <row r="248" spans="1:54">
      <c r="A248" s="41" t="s">
        <v>114</v>
      </c>
      <c r="B248" s="42" t="s">
        <v>61</v>
      </c>
      <c r="C248" s="41">
        <v>51989.024700000002</v>
      </c>
      <c r="D248" s="43" t="s">
        <v>32</v>
      </c>
      <c r="E248" s="44">
        <f>+(C248-C$7)/C$8</f>
        <v>35134.475861837658</v>
      </c>
      <c r="F248" s="51">
        <f>ROUND(2*E248,0)/2-0.5</f>
        <v>35134</v>
      </c>
      <c r="G248" s="1">
        <f>+C248-(C$7+F248*C$8)</f>
        <v>0.1687113939988194</v>
      </c>
      <c r="K248" s="1">
        <f>G248</f>
        <v>0.1687113939988194</v>
      </c>
      <c r="O248" s="1">
        <f ca="1">+C$11+C$12*F248</f>
        <v>0.19354060356731884</v>
      </c>
      <c r="P248" s="1">
        <f>+D$11+D$12*F248+D$13*F248^2</f>
        <v>0.16742767969076347</v>
      </c>
      <c r="Q248" s="177">
        <f>+C248-15018.5</f>
        <v>36970.524700000002</v>
      </c>
      <c r="R248" s="1">
        <f>+(P248-G248)^2</f>
        <v>1.6479224247075234E-6</v>
      </c>
      <c r="S248" s="33">
        <f>S$18</f>
        <v>1</v>
      </c>
      <c r="T248" s="1">
        <f>S248*R248</f>
        <v>1.6479224247075234E-6</v>
      </c>
      <c r="U248" s="1">
        <f>+G248-P248</f>
        <v>1.2837143080559332E-3</v>
      </c>
    </row>
    <row r="249" spans="1:54">
      <c r="A249" s="41" t="s">
        <v>114</v>
      </c>
      <c r="B249" s="42" t="s">
        <v>53</v>
      </c>
      <c r="C249" s="41">
        <v>51989.200400000002</v>
      </c>
      <c r="D249" s="43" t="s">
        <v>32</v>
      </c>
      <c r="E249" s="44">
        <f>+(C249-C$7)/C$8</f>
        <v>35134.971435508734</v>
      </c>
      <c r="F249" s="51">
        <f>ROUND(2*E249,0)/2-0.5</f>
        <v>35134.5</v>
      </c>
      <c r="G249" s="1">
        <f>+C249-(C$7+F249*C$8)</f>
        <v>0.16714208949997555</v>
      </c>
      <c r="K249" s="1">
        <f>G249</f>
        <v>0.16714208949997555</v>
      </c>
      <c r="O249" s="1">
        <f ca="1">+C$11+C$12*F249</f>
        <v>0.19354530025310723</v>
      </c>
      <c r="P249" s="1">
        <f>+D$11+D$12*F249+D$13*F249^2</f>
        <v>0.16743312253223225</v>
      </c>
      <c r="Q249" s="177">
        <f>+C249-15018.5</f>
        <v>36970.700400000002</v>
      </c>
      <c r="R249" s="1">
        <f>+(P249-G249)^2</f>
        <v>8.4700225864525547E-8</v>
      </c>
      <c r="S249" s="33">
        <f>S$18</f>
        <v>1</v>
      </c>
      <c r="T249" s="1">
        <f>S249*R249</f>
        <v>8.4700225864525547E-8</v>
      </c>
      <c r="U249" s="1">
        <f>+G249-P249</f>
        <v>-2.9103303225669341E-4</v>
      </c>
    </row>
    <row r="250" spans="1:54">
      <c r="A250" s="41" t="s">
        <v>114</v>
      </c>
      <c r="B250" s="42" t="s">
        <v>61</v>
      </c>
      <c r="C250" s="41">
        <v>51990.087299999999</v>
      </c>
      <c r="D250" s="43" t="s">
        <v>32</v>
      </c>
      <c r="E250" s="44">
        <f>+(C250-C$7)/C$8</f>
        <v>35137.472996629258</v>
      </c>
      <c r="F250" s="51">
        <f>ROUND(2*E250,0)/2-0.5</f>
        <v>35137</v>
      </c>
      <c r="G250" s="1">
        <f>+C250-(C$7+F250*C$8)</f>
        <v>0.16769556699728128</v>
      </c>
      <c r="K250" s="1">
        <f>G250</f>
        <v>0.16769556699728128</v>
      </c>
      <c r="O250" s="1">
        <f ca="1">+C$11+C$12*F250</f>
        <v>0.19356878368204927</v>
      </c>
      <c r="P250" s="1">
        <f>+D$11+D$12*F250+D$13*F250^2</f>
        <v>0.16746033804089649</v>
      </c>
      <c r="Q250" s="177">
        <f>+C250-15018.5</f>
        <v>36971.587299999999</v>
      </c>
      <c r="R250" s="1">
        <f>+(P250-G250)^2</f>
        <v>5.5332661921873163E-8</v>
      </c>
      <c r="S250" s="33">
        <f>S$18</f>
        <v>1</v>
      </c>
      <c r="T250" s="1">
        <f>S250*R250</f>
        <v>5.5332661921873163E-8</v>
      </c>
      <c r="U250" s="1">
        <f>+G250-P250</f>
        <v>2.3522895638478092E-4</v>
      </c>
    </row>
    <row r="251" spans="1:54">
      <c r="A251" s="41" t="s">
        <v>114</v>
      </c>
      <c r="B251" s="42" t="s">
        <v>53</v>
      </c>
      <c r="C251" s="41">
        <v>51990.263599999998</v>
      </c>
      <c r="D251" s="43" t="s">
        <v>32</v>
      </c>
      <c r="E251" s="44">
        <f>+(C251-C$7)/C$8</f>
        <v>35137.970262640694</v>
      </c>
      <c r="F251" s="51">
        <f>ROUND(2*E251,0)/2-0.5</f>
        <v>35137.5</v>
      </c>
      <c r="G251" s="1">
        <f>+C251-(C$7+F251*C$8)</f>
        <v>0.16672626249783207</v>
      </c>
      <c r="K251" s="1">
        <f>G251</f>
        <v>0.16672626249783207</v>
      </c>
      <c r="O251" s="1">
        <f ca="1">+C$11+C$12*F251</f>
        <v>0.19357348036783767</v>
      </c>
      <c r="P251" s="1">
        <f>+D$11+D$12*F251+D$13*F251^2</f>
        <v>0.16746578140289342</v>
      </c>
      <c r="Q251" s="177">
        <f>+C251-15018.5</f>
        <v>36971.763599999998</v>
      </c>
      <c r="R251" s="1">
        <f>+(P251-G251)^2</f>
        <v>5.4688821094314357E-7</v>
      </c>
      <c r="S251" s="33">
        <f>S$18</f>
        <v>1</v>
      </c>
      <c r="T251" s="1">
        <f>S251*R251</f>
        <v>5.4688821094314357E-7</v>
      </c>
      <c r="U251" s="1">
        <f>+G251-P251</f>
        <v>-7.3951890506135376E-4</v>
      </c>
    </row>
    <row r="252" spans="1:54">
      <c r="A252" s="44" t="s">
        <v>111</v>
      </c>
      <c r="B252" s="44" t="s">
        <v>61</v>
      </c>
      <c r="C252" s="48">
        <v>51996.646999999997</v>
      </c>
      <c r="D252" s="48" t="s">
        <v>26</v>
      </c>
      <c r="E252" s="1">
        <f>+(C252-C$7)/C$8</f>
        <v>35155.97507181509</v>
      </c>
      <c r="F252" s="51">
        <f>ROUND(2*E252,0)/2-0.5</f>
        <v>35155.5</v>
      </c>
      <c r="G252" s="1">
        <f>+C252-(C$7+F252*C$8)</f>
        <v>0.16843130049528554</v>
      </c>
      <c r="K252" s="1">
        <f>G252</f>
        <v>0.16843130049528554</v>
      </c>
      <c r="P252" s="1">
        <f>+D$11+D$12*F252+D$13*F252^2</f>
        <v>0.1676618002134071</v>
      </c>
      <c r="Q252" s="177">
        <f>+C252-15018.5</f>
        <v>36978.146999999997</v>
      </c>
      <c r="R252" s="1">
        <f>+(P252-G252)^2</f>
        <v>5.9213068381100412E-7</v>
      </c>
      <c r="S252" s="33">
        <f>S$18</f>
        <v>1</v>
      </c>
      <c r="T252" s="1">
        <f>S252*R252</f>
        <v>5.9213068381100412E-7</v>
      </c>
      <c r="U252" s="1">
        <f>+G252-P252</f>
        <v>7.6950028187844355E-4</v>
      </c>
      <c r="AZ252" s="1">
        <v>313</v>
      </c>
      <c r="BA252" s="1">
        <v>2.1538299188250676E-4</v>
      </c>
      <c r="BB252" s="1">
        <v>1</v>
      </c>
    </row>
    <row r="253" spans="1:54">
      <c r="A253" s="44" t="s">
        <v>111</v>
      </c>
      <c r="B253" s="44" t="s">
        <v>61</v>
      </c>
      <c r="C253" s="48">
        <v>52001.610699999997</v>
      </c>
      <c r="D253" s="48" t="s">
        <v>26</v>
      </c>
      <c r="E253" s="1">
        <f>+(C253-C$7)/C$8</f>
        <v>35169.975521622233</v>
      </c>
      <c r="F253" s="51">
        <f>ROUND(2*E253,0)/2-0.5</f>
        <v>35169.5</v>
      </c>
      <c r="G253" s="1">
        <f>+C253-(C$7+F253*C$8)</f>
        <v>0.16859077449771576</v>
      </c>
      <c r="K253" s="1">
        <f>G253</f>
        <v>0.16859077449771576</v>
      </c>
      <c r="P253" s="1">
        <f>+D$11+D$12*F253+D$13*F253^2</f>
        <v>0.16781433702045453</v>
      </c>
      <c r="Q253" s="177">
        <f>+C253-15018.5</f>
        <v>36983.110699999997</v>
      </c>
      <c r="R253" s="1">
        <f>+(P253-G253)^2</f>
        <v>6.0285515609576982E-7</v>
      </c>
      <c r="S253" s="33">
        <f>S$18</f>
        <v>1</v>
      </c>
      <c r="T253" s="1">
        <f>S253*R253</f>
        <v>6.0285515609576982E-7</v>
      </c>
      <c r="U253" s="1">
        <f>+G253-P253</f>
        <v>7.7643747726122148E-4</v>
      </c>
      <c r="AZ253" s="1">
        <v>231</v>
      </c>
      <c r="BA253" s="1">
        <v>5.8132100093644112E-4</v>
      </c>
      <c r="BB253" s="1">
        <v>1</v>
      </c>
    </row>
    <row r="254" spans="1:54">
      <c r="A254" s="58" t="s">
        <v>112</v>
      </c>
      <c r="B254" s="59" t="s">
        <v>53</v>
      </c>
      <c r="C254" s="48">
        <v>52002.498299999999</v>
      </c>
      <c r="D254" s="48">
        <v>3.0999999999999999E-3</v>
      </c>
      <c r="E254" s="1">
        <f>+(C254-C$7)/C$8</f>
        <v>35172.479057139863</v>
      </c>
      <c r="F254" s="51">
        <f>ROUND(2*E254,0)/2-0.5</f>
        <v>35172</v>
      </c>
      <c r="G254" s="1">
        <f>+C254-(C$7+F254*C$8)</f>
        <v>0.16984425199916586</v>
      </c>
      <c r="J254" s="1">
        <f>G254</f>
        <v>0.16984425199916586</v>
      </c>
      <c r="O254" s="1">
        <f ca="1">+C$11+C$12*F254</f>
        <v>0.1938975516872376</v>
      </c>
      <c r="P254" s="1">
        <f>+D$11+D$12*F254+D$13*F254^2</f>
        <v>0.16784158289326073</v>
      </c>
      <c r="Q254" s="177">
        <f>+C254-15018.5</f>
        <v>36983.998299999999</v>
      </c>
      <c r="R254" s="1">
        <f>+(P254-G254)^2</f>
        <v>4.0106835477468545E-6</v>
      </c>
      <c r="S254" s="21">
        <f>S$17</f>
        <v>1</v>
      </c>
      <c r="T254" s="1">
        <f>S254*R254</f>
        <v>4.0106835477468545E-6</v>
      </c>
      <c r="U254" s="1">
        <f>+G254-P254</f>
        <v>2.0026691059051305E-3</v>
      </c>
      <c r="AZ254" s="1">
        <v>37321</v>
      </c>
      <c r="BA254" s="1">
        <v>0.19427351099875523</v>
      </c>
      <c r="BB254" s="1">
        <v>1</v>
      </c>
    </row>
    <row r="255" spans="1:54">
      <c r="A255" s="44" t="s">
        <v>111</v>
      </c>
      <c r="B255" s="44" t="s">
        <v>61</v>
      </c>
      <c r="C255" s="48">
        <v>52021.820599999999</v>
      </c>
      <c r="D255" s="48" t="s">
        <v>26</v>
      </c>
      <c r="E255" s="1">
        <f>+(C255-C$7)/C$8</f>
        <v>35226.978904291907</v>
      </c>
      <c r="F255" s="51">
        <f>ROUND(2*E255,0)/2-0.5</f>
        <v>35226.5</v>
      </c>
      <c r="G255" s="1">
        <f>+C255-(C$7+F255*C$8)</f>
        <v>0.16979006149631459</v>
      </c>
      <c r="K255" s="1">
        <f>G255</f>
        <v>0.16979006149631459</v>
      </c>
      <c r="P255" s="1">
        <f>+D$11+D$12*F255+D$13*F255^2</f>
        <v>0.16843608192733345</v>
      </c>
      <c r="Q255" s="177">
        <f>+C255-15018.5</f>
        <v>37003.320599999999</v>
      </c>
      <c r="R255" s="1">
        <f>+(P255-G255)^2</f>
        <v>1.8332606732183675E-6</v>
      </c>
      <c r="S255" s="33">
        <f>S$18</f>
        <v>1</v>
      </c>
      <c r="T255" s="1">
        <f>S255*R255</f>
        <v>1.8332606732183675E-6</v>
      </c>
      <c r="U255" s="1">
        <f>+G255-P255</f>
        <v>1.3539795689811451E-3</v>
      </c>
      <c r="AZ255" s="1">
        <v>96</v>
      </c>
      <c r="BA255" s="1">
        <v>5.935360022704117E-4</v>
      </c>
      <c r="BB255" s="1">
        <v>1</v>
      </c>
    </row>
    <row r="256" spans="1:54">
      <c r="A256" s="44" t="s">
        <v>111</v>
      </c>
      <c r="B256" s="44" t="s">
        <v>53</v>
      </c>
      <c r="C256" s="48">
        <v>52026.607000000004</v>
      </c>
      <c r="D256" s="48" t="s">
        <v>26</v>
      </c>
      <c r="E256" s="1">
        <f>+(C256-C$7)/C$8</f>
        <v>35240.479267520343</v>
      </c>
      <c r="F256" s="51">
        <f>ROUND(2*E256,0)/2-0.5</f>
        <v>35240</v>
      </c>
      <c r="G256" s="1">
        <f>+C256-(C$7+F256*C$8)</f>
        <v>0.16991884000162827</v>
      </c>
      <c r="K256" s="1">
        <f>G256</f>
        <v>0.16991884000162827</v>
      </c>
      <c r="P256" s="1">
        <f>+D$11+D$12*F256+D$13*F256^2</f>
        <v>0.16858350243757023</v>
      </c>
      <c r="Q256" s="177">
        <f>+C256-15018.5</f>
        <v>37008.107000000004</v>
      </c>
      <c r="R256" s="1">
        <f>+(P256-G256)^2</f>
        <v>1.7831264099844661E-6</v>
      </c>
      <c r="S256" s="33">
        <f>S$18</f>
        <v>1</v>
      </c>
      <c r="T256" s="1">
        <f>S256*R256</f>
        <v>1.7831264099844661E-6</v>
      </c>
      <c r="U256" s="1">
        <f>+G256-P256</f>
        <v>1.3353375640580423E-3</v>
      </c>
      <c r="AZ256" s="1">
        <v>0</v>
      </c>
      <c r="BA256" s="1">
        <v>5.9999999939464033E-4</v>
      </c>
      <c r="BB256" s="1">
        <v>1</v>
      </c>
    </row>
    <row r="257" spans="1:54">
      <c r="A257" s="44" t="s">
        <v>111</v>
      </c>
      <c r="B257" s="44" t="s">
        <v>53</v>
      </c>
      <c r="C257" s="48">
        <v>52038.661200000002</v>
      </c>
      <c r="D257" s="48" t="s">
        <v>26</v>
      </c>
      <c r="E257" s="1">
        <f>+(C257-C$7)/C$8</f>
        <v>35274.478949625489</v>
      </c>
      <c r="F257" s="51">
        <f>ROUND(2*E257,0)/2-0.5</f>
        <v>35274</v>
      </c>
      <c r="G257" s="1">
        <f>+C257-(C$7+F257*C$8)</f>
        <v>0.16980613399937283</v>
      </c>
      <c r="K257" s="1">
        <f>G257</f>
        <v>0.16980613399937283</v>
      </c>
      <c r="P257" s="1">
        <f>+D$11+D$12*F257+D$13*F257^2</f>
        <v>0.16895506394026402</v>
      </c>
      <c r="Q257" s="177">
        <f>+C257-15018.5</f>
        <v>37020.161200000002</v>
      </c>
      <c r="R257" s="1">
        <f>+(P257-G257)^2</f>
        <v>7.2432024551147423E-7</v>
      </c>
      <c r="S257" s="33">
        <f>S$18</f>
        <v>1</v>
      </c>
      <c r="T257" s="1">
        <f>S257*R257</f>
        <v>7.2432024551147423E-7</v>
      </c>
      <c r="U257" s="1">
        <f>+G257-P257</f>
        <v>8.5107005910881051E-4</v>
      </c>
      <c r="AZ257" s="1">
        <v>12273</v>
      </c>
      <c r="BA257" s="1">
        <v>1.1517429957166314E-3</v>
      </c>
      <c r="BB257" s="1">
        <v>0.1</v>
      </c>
    </row>
    <row r="258" spans="1:54">
      <c r="A258" s="44" t="s">
        <v>111</v>
      </c>
      <c r="B258" s="44" t="s">
        <v>61</v>
      </c>
      <c r="C258" s="48">
        <v>52069.684399999998</v>
      </c>
      <c r="D258" s="48" t="s">
        <v>26</v>
      </c>
      <c r="E258" s="1">
        <f>+(C258-C$7)/C$8</f>
        <v>35361.981972462687</v>
      </c>
      <c r="F258" s="51">
        <f>ROUND(2*E258,0)/2-0.5</f>
        <v>35361.5</v>
      </c>
      <c r="G258" s="1">
        <f>+C258-(C$7+F258*C$8)</f>
        <v>0.17087784649629612</v>
      </c>
      <c r="K258" s="1">
        <f>G258</f>
        <v>0.17087784649629612</v>
      </c>
      <c r="P258" s="1">
        <f>+D$11+D$12*F258+D$13*F258^2</f>
        <v>0.16991313301735028</v>
      </c>
      <c r="Q258" s="177">
        <f>+C258-15018.5</f>
        <v>37051.184399999998</v>
      </c>
      <c r="R258" s="1">
        <f>+(P258-G258)^2</f>
        <v>9.3067209645977291E-7</v>
      </c>
      <c r="S258" s="33">
        <f>S$18</f>
        <v>1</v>
      </c>
      <c r="T258" s="1">
        <f>S258*R258</f>
        <v>9.3067209645977291E-7</v>
      </c>
      <c r="U258" s="1">
        <f>+G258-P258</f>
        <v>9.6471347894583337E-4</v>
      </c>
      <c r="AZ258" s="1">
        <v>406</v>
      </c>
      <c r="BA258" s="1">
        <v>1.524745995993726E-3</v>
      </c>
      <c r="BB258" s="1">
        <v>1</v>
      </c>
    </row>
    <row r="259" spans="1:54">
      <c r="A259" s="44" t="s">
        <v>111</v>
      </c>
      <c r="B259" s="44" t="s">
        <v>61</v>
      </c>
      <c r="C259" s="48">
        <v>52074.647599999997</v>
      </c>
      <c r="D259" s="48" t="s">
        <v>26</v>
      </c>
      <c r="E259" s="1">
        <f>+(C259-C$7)/C$8</f>
        <v>35375.981011986187</v>
      </c>
      <c r="F259" s="51">
        <f>ROUND(2*E259,0)/2-0.5</f>
        <v>35375.5</v>
      </c>
      <c r="G259" s="1">
        <f>+C259-(C$7+F259*C$8)</f>
        <v>0.17053732049680548</v>
      </c>
      <c r="K259" s="1">
        <f>G259</f>
        <v>0.17053732049680548</v>
      </c>
      <c r="P259" s="1">
        <f>+D$11+D$12*F259+D$13*F259^2</f>
        <v>0.17006667062651681</v>
      </c>
      <c r="Q259" s="177">
        <f>+C259-15018.5</f>
        <v>37056.147599999997</v>
      </c>
      <c r="R259" s="1">
        <f>+(P259-G259)^2</f>
        <v>2.2151130040273635E-7</v>
      </c>
      <c r="S259" s="33">
        <f>S$18</f>
        <v>1</v>
      </c>
      <c r="T259" s="1">
        <f>S259*R259</f>
        <v>2.2151130040273635E-7</v>
      </c>
      <c r="U259" s="1">
        <f>+G259-P259</f>
        <v>4.7064987028866412E-4</v>
      </c>
      <c r="AZ259" s="1">
        <v>16751</v>
      </c>
      <c r="BA259" s="1">
        <v>2.2606409984291531E-3</v>
      </c>
      <c r="BB259" s="1">
        <v>0.1</v>
      </c>
    </row>
    <row r="260" spans="1:54">
      <c r="A260" s="44" t="s">
        <v>111</v>
      </c>
      <c r="B260" s="44" t="s">
        <v>61</v>
      </c>
      <c r="C260" s="48">
        <v>52316.806400000001</v>
      </c>
      <c r="D260" s="48" t="s">
        <v>26</v>
      </c>
      <c r="E260" s="1">
        <f>+(C260-C$7)/C$8</f>
        <v>36059.006199801501</v>
      </c>
      <c r="F260" s="51">
        <f>ROUND(2*E260,0)/2-0.5</f>
        <v>36058.5</v>
      </c>
      <c r="G260" s="1">
        <f>+C260-(C$7+F260*C$8)</f>
        <v>0.17946737349848263</v>
      </c>
      <c r="K260" s="1">
        <f>G260</f>
        <v>0.17946737349848263</v>
      </c>
      <c r="P260" s="1">
        <f>+D$11+D$12*F260+D$13*F260^2</f>
        <v>0.17763971187454874</v>
      </c>
      <c r="Q260" s="177">
        <f>+C260-15018.5</f>
        <v>37298.306400000001</v>
      </c>
      <c r="R260" s="1">
        <f>+(P260-G260)^2</f>
        <v>3.3403470116006454E-6</v>
      </c>
      <c r="S260" s="33">
        <f>S$18</f>
        <v>1</v>
      </c>
      <c r="T260" s="1">
        <f>S260*R260</f>
        <v>3.3403470116006454E-6</v>
      </c>
      <c r="U260" s="1">
        <f>+G260-P260</f>
        <v>1.827661623933885E-3</v>
      </c>
      <c r="AZ260" s="1">
        <v>335.5</v>
      </c>
      <c r="BA260" s="1">
        <v>2.7966804991592653E-3</v>
      </c>
      <c r="BB260" s="1">
        <v>1</v>
      </c>
    </row>
    <row r="261" spans="1:54">
      <c r="A261" s="44" t="s">
        <v>115</v>
      </c>
      <c r="B261" s="44"/>
      <c r="C261" s="48">
        <v>52362.544199999997</v>
      </c>
      <c r="D261" s="48">
        <v>2.0000000000000001E-4</v>
      </c>
      <c r="E261" s="1">
        <f>+(C261-C$7)/C$8</f>
        <v>36188.012741935236</v>
      </c>
      <c r="F261" s="51">
        <f>ROUND(2*E261,0)/2-0.5</f>
        <v>36187.5</v>
      </c>
      <c r="G261" s="1">
        <f>+C261-(C$7+F261*C$8)</f>
        <v>0.18178681249264628</v>
      </c>
      <c r="J261" s="1">
        <f>G261</f>
        <v>0.18178681249264628</v>
      </c>
      <c r="O261" s="1">
        <f ca="1">+C$11+C$12*F261</f>
        <v>0.20343652052348871</v>
      </c>
      <c r="P261" s="1">
        <f>+D$11+D$12*F261+D$13*F261^2</f>
        <v>0.17908822678323416</v>
      </c>
      <c r="Q261" s="177">
        <f>+C261-15018.5</f>
        <v>37344.044199999997</v>
      </c>
      <c r="R261" s="1">
        <f>+(P261-G261)^2</f>
        <v>7.2823648310432918E-6</v>
      </c>
      <c r="S261" s="21">
        <f>S$17</f>
        <v>1</v>
      </c>
      <c r="T261" s="1">
        <f>S261*R261</f>
        <v>7.2823648310432918E-6</v>
      </c>
      <c r="U261" s="1">
        <f>+G261-P261</f>
        <v>2.6985857094121157E-3</v>
      </c>
      <c r="AZ261" s="1">
        <v>37287.5</v>
      </c>
      <c r="BA261" s="1">
        <v>0.19431691250065342</v>
      </c>
      <c r="BB261" s="1">
        <v>1</v>
      </c>
    </row>
    <row r="262" spans="1:54">
      <c r="A262" s="44" t="s">
        <v>116</v>
      </c>
      <c r="B262" s="44" t="s">
        <v>61</v>
      </c>
      <c r="C262" s="48">
        <v>52370.697999999997</v>
      </c>
      <c r="D262" s="48" t="s">
        <v>26</v>
      </c>
      <c r="E262" s="1">
        <f>+(C262-C$7)/C$8</f>
        <v>36211.01108342193</v>
      </c>
      <c r="F262" s="51">
        <f>ROUND(2*E262,0)/2-0.5</f>
        <v>36210.5</v>
      </c>
      <c r="G262" s="1">
        <f>+C262-(C$7+F262*C$8)</f>
        <v>0.18119880549784284</v>
      </c>
      <c r="K262" s="1">
        <f>G262</f>
        <v>0.18119880549784284</v>
      </c>
      <c r="P262" s="1">
        <f>+D$11+D$12*F262+D$13*F262^2</f>
        <v>0.17934709572009608</v>
      </c>
      <c r="Q262" s="177">
        <f>+C262-15018.5</f>
        <v>37352.197999999997</v>
      </c>
      <c r="R262" s="1">
        <f>+(P262-G262)^2</f>
        <v>3.4288291010029656E-6</v>
      </c>
      <c r="S262" s="33">
        <f>S$18</f>
        <v>1</v>
      </c>
      <c r="T262" s="1">
        <f>S262*R262</f>
        <v>3.4288291010029656E-6</v>
      </c>
      <c r="U262" s="1">
        <f>+G262-P262</f>
        <v>1.8517097777467628E-3</v>
      </c>
      <c r="AZ262" s="1">
        <v>1162</v>
      </c>
      <c r="BA262" s="1">
        <v>-1.5363657999841962E-2</v>
      </c>
      <c r="BB262" s="1">
        <v>1</v>
      </c>
    </row>
    <row r="263" spans="1:54">
      <c r="A263" s="44" t="s">
        <v>116</v>
      </c>
      <c r="B263" s="44" t="s">
        <v>61</v>
      </c>
      <c r="C263" s="48">
        <v>52645.827400000002</v>
      </c>
      <c r="D263" s="48" t="s">
        <v>26</v>
      </c>
      <c r="E263" s="1">
        <f>+(C263-C$7)/C$8</f>
        <v>36987.032066795298</v>
      </c>
      <c r="F263" s="51">
        <f>ROUND(2*E263,0)/2-0.5</f>
        <v>36986.5</v>
      </c>
      <c r="G263" s="1">
        <f>+C263-(C$7+F263*C$8)</f>
        <v>0.18863822150160559</v>
      </c>
      <c r="K263" s="1">
        <f>G263</f>
        <v>0.18863822150160559</v>
      </c>
      <c r="P263" s="1">
        <f>+D$11+D$12*F263+D$13*F263^2</f>
        <v>0.18818868852786416</v>
      </c>
      <c r="Q263" s="177">
        <f>+C263-15018.5</f>
        <v>37627.327400000002</v>
      </c>
      <c r="R263" s="1">
        <f>+(P263-G263)^2</f>
        <v>2.0207989448080719E-7</v>
      </c>
      <c r="S263" s="33">
        <f>S$18</f>
        <v>1</v>
      </c>
      <c r="T263" s="1">
        <f>S263*R263</f>
        <v>2.0207989448080719E-7</v>
      </c>
      <c r="U263" s="1">
        <f>+G263-P263</f>
        <v>4.4953297374142331E-4</v>
      </c>
      <c r="AZ263" s="1">
        <v>8269.5</v>
      </c>
      <c r="BA263" s="1">
        <v>-1.2527125501947012E-2</v>
      </c>
      <c r="BB263" s="1">
        <v>0.1</v>
      </c>
    </row>
    <row r="264" spans="1:54">
      <c r="A264" s="60" t="s">
        <v>117</v>
      </c>
      <c r="B264" s="47" t="s">
        <v>53</v>
      </c>
      <c r="C264" s="48">
        <v>52657.882851058945</v>
      </c>
      <c r="D264" s="48">
        <v>5.0000000000000001E-4</v>
      </c>
      <c r="E264" s="1">
        <f>+(C264-C$7)/C$8</f>
        <v>37021.035277596362</v>
      </c>
      <c r="F264" s="51">
        <f>ROUND(2*E264,0)/2-0.5</f>
        <v>37020.5</v>
      </c>
      <c r="G264" s="1">
        <f>+C264-(C$7+F264*C$8)</f>
        <v>0.18977657444338547</v>
      </c>
      <c r="K264" s="1">
        <f>G264</f>
        <v>0.18977657444338547</v>
      </c>
      <c r="O264" s="1">
        <f ca="1">+C$11+C$12*F264</f>
        <v>0.21126119904697183</v>
      </c>
      <c r="P264" s="1">
        <f>+D$11+D$12*F264+D$13*F264^2</f>
        <v>0.18858085635186048</v>
      </c>
      <c r="Q264" s="177">
        <f>+C264-15018.5</f>
        <v>37639.382851058945</v>
      </c>
      <c r="R264" s="1">
        <f>+(P264-G264)^2</f>
        <v>1.4297417544001747E-6</v>
      </c>
      <c r="S264" s="33">
        <f>S$18</f>
        <v>1</v>
      </c>
      <c r="T264" s="1">
        <f>S264*R264</f>
        <v>1.4297417544001747E-6</v>
      </c>
      <c r="U264" s="1">
        <f>+G264-P264</f>
        <v>1.1957180915249943E-3</v>
      </c>
      <c r="AZ264" s="1">
        <v>37912</v>
      </c>
      <c r="BA264" s="1">
        <v>0.20215559200005373</v>
      </c>
      <c r="BB264" s="1">
        <v>1</v>
      </c>
    </row>
    <row r="265" spans="1:54">
      <c r="A265" s="61" t="s">
        <v>117</v>
      </c>
      <c r="B265" s="62" t="s">
        <v>53</v>
      </c>
      <c r="C265" s="61">
        <v>52657.882899999997</v>
      </c>
      <c r="D265" s="61">
        <v>5.0000000000000001E-4</v>
      </c>
      <c r="E265" s="1">
        <f>+(C265-C$7)/C$8</f>
        <v>37021.035415637896</v>
      </c>
      <c r="F265" s="51">
        <f>ROUND(2*E265,0)/2-0.5</f>
        <v>37020.5</v>
      </c>
      <c r="G265" s="1">
        <f>+C265-(C$7+F265*C$8)</f>
        <v>0.18982551549561322</v>
      </c>
      <c r="K265" s="1">
        <f>G265</f>
        <v>0.18982551549561322</v>
      </c>
      <c r="O265" s="1">
        <f ca="1">+C$11+C$12*F265</f>
        <v>0.21126119904697183</v>
      </c>
      <c r="P265" s="1">
        <f>+D$11+D$12*F265+D$13*F265^2</f>
        <v>0.18858085635186048</v>
      </c>
      <c r="Q265" s="177">
        <f>+C265-15018.5</f>
        <v>37639.382899999997</v>
      </c>
      <c r="R265" s="1">
        <f>+(P265-G265)^2</f>
        <v>1.5491763841273063E-6</v>
      </c>
      <c r="S265" s="33">
        <f>S$18</f>
        <v>1</v>
      </c>
      <c r="T265" s="1">
        <f>S265*R265</f>
        <v>1.5491763841273063E-6</v>
      </c>
      <c r="U265" s="1">
        <f>+G265-P265</f>
        <v>1.244659143752741E-3</v>
      </c>
      <c r="AZ265" s="1">
        <v>38297</v>
      </c>
      <c r="BA265" s="1">
        <v>0.20699112700094702</v>
      </c>
      <c r="BB265" s="1">
        <v>1</v>
      </c>
    </row>
    <row r="266" spans="1:54">
      <c r="A266" s="44" t="s">
        <v>116</v>
      </c>
      <c r="B266" s="44" t="s">
        <v>53</v>
      </c>
      <c r="C266" s="48">
        <v>52696.707699999999</v>
      </c>
      <c r="D266" s="48" t="s">
        <v>26</v>
      </c>
      <c r="E266" s="1">
        <f>+(C266-C$7)/C$8</f>
        <v>37130.543376165835</v>
      </c>
      <c r="F266" s="51">
        <f>ROUND(2*E266,0)/2-0.5</f>
        <v>37130</v>
      </c>
      <c r="G266" s="1">
        <f>+C266-(C$7+F266*C$8)</f>
        <v>0.19264783000107855</v>
      </c>
      <c r="K266" s="1">
        <f>G266</f>
        <v>0.19264783000107855</v>
      </c>
      <c r="P266" s="1">
        <f>+D$11+D$12*F266+D$13*F266^2</f>
        <v>0.18984659382839092</v>
      </c>
      <c r="Q266" s="177">
        <f>+C266-15018.5</f>
        <v>37678.207699999999</v>
      </c>
      <c r="R266" s="1">
        <f>+(P266-G266)^2</f>
        <v>7.8469240951736232E-6</v>
      </c>
      <c r="S266" s="33">
        <f>S$18</f>
        <v>1</v>
      </c>
      <c r="T266" s="1">
        <f>S266*R266</f>
        <v>7.8469240951736232E-6</v>
      </c>
      <c r="U266" s="1">
        <f>+G266-P266</f>
        <v>2.8012361726876267E-3</v>
      </c>
      <c r="AZ266" s="1">
        <v>5255.5</v>
      </c>
      <c r="BA266" s="1">
        <v>-4.0595995014882647E-3</v>
      </c>
      <c r="BB266" s="1">
        <v>1</v>
      </c>
    </row>
    <row r="267" spans="1:54">
      <c r="A267" s="44" t="s">
        <v>116</v>
      </c>
      <c r="B267" s="44" t="s">
        <v>53</v>
      </c>
      <c r="C267" s="48">
        <v>52712.662700000001</v>
      </c>
      <c r="D267" s="48" t="s">
        <v>26</v>
      </c>
      <c r="E267" s="1">
        <f>+(C267-C$7)/C$8</f>
        <v>37175.545527116345</v>
      </c>
      <c r="F267" s="51">
        <f>ROUND(2*E267,0)/2-0.5</f>
        <v>37175</v>
      </c>
      <c r="G267" s="1">
        <f>+C267-(C$7+F267*C$8)</f>
        <v>0.19341042499581818</v>
      </c>
      <c r="K267" s="1">
        <f>G267</f>
        <v>0.19341042499581818</v>
      </c>
      <c r="P267" s="1">
        <f>+D$11+D$12*F267+D$13*F267^2</f>
        <v>0.19036796623861921</v>
      </c>
      <c r="Q267" s="177">
        <f>+C267-15018.5</f>
        <v>37694.162700000001</v>
      </c>
      <c r="R267" s="1">
        <f>+(P267-G267)^2</f>
        <v>9.2565552892566886E-6</v>
      </c>
      <c r="S267" s="33">
        <f>S$18</f>
        <v>1</v>
      </c>
      <c r="T267" s="1">
        <f>S267*R267</f>
        <v>9.2565552892566886E-6</v>
      </c>
      <c r="U267" s="1">
        <f>+G267-P267</f>
        <v>3.0424587571989681E-3</v>
      </c>
      <c r="AZ267" s="1">
        <v>3335</v>
      </c>
      <c r="BA267" s="1">
        <v>-3.9610150051885284E-3</v>
      </c>
      <c r="BB267" s="1">
        <v>1</v>
      </c>
    </row>
    <row r="268" spans="1:54">
      <c r="A268" s="44" t="s">
        <v>118</v>
      </c>
      <c r="B268" s="44" t="s">
        <v>61</v>
      </c>
      <c r="C268" s="48">
        <v>52729.149700000002</v>
      </c>
      <c r="D268" s="48" t="s">
        <v>26</v>
      </c>
      <c r="E268" s="1">
        <f>+(C268-C$7)/C$8</f>
        <v>37222.048219859746</v>
      </c>
      <c r="F268" s="51">
        <f>ROUND(2*E268,0)/2-0.5</f>
        <v>37221.5</v>
      </c>
      <c r="G268" s="1">
        <f>+C268-(C$7+F268*C$8)</f>
        <v>0.19436510650120908</v>
      </c>
      <c r="K268" s="1">
        <f>G268</f>
        <v>0.19436510650120908</v>
      </c>
      <c r="P268" s="1">
        <f>+D$11+D$12*F268+D$13*F268^2</f>
        <v>0.19090745596823425</v>
      </c>
      <c r="Q268" s="177">
        <f>+C268-15018.5</f>
        <v>37710.649700000002</v>
      </c>
      <c r="R268" s="1">
        <f>+(P268-G268)^2</f>
        <v>1.1955347208181178E-5</v>
      </c>
      <c r="S268" s="33">
        <f>S$18</f>
        <v>1</v>
      </c>
      <c r="T268" s="1">
        <f>S268*R268</f>
        <v>1.1955347208181178E-5</v>
      </c>
      <c r="U268" s="1">
        <f>+G268-P268</f>
        <v>3.4576505329748375E-3</v>
      </c>
    </row>
    <row r="269" spans="1:54">
      <c r="A269" s="44" t="s">
        <v>116</v>
      </c>
      <c r="B269" s="44" t="s">
        <v>61</v>
      </c>
      <c r="C269" s="48">
        <v>52739.784699999997</v>
      </c>
      <c r="D269" s="48" t="s">
        <v>26</v>
      </c>
      <c r="E269" s="1">
        <f>+(C269-C$7)/C$8</f>
        <v>37252.044952881268</v>
      </c>
      <c r="F269" s="51">
        <f>ROUND(2*E269,0)/2-0.5</f>
        <v>37251.5</v>
      </c>
      <c r="G269" s="1">
        <f>+C269-(C$7+F269*C$8)</f>
        <v>0.19320683649129933</v>
      </c>
      <c r="K269" s="1">
        <f>G269</f>
        <v>0.19320683649129933</v>
      </c>
      <c r="P269" s="1">
        <f>+D$11+D$12*F269+D$13*F269^2</f>
        <v>0.19125591206234166</v>
      </c>
      <c r="Q269" s="177">
        <f>+C269-15018.5</f>
        <v>37721.284699999997</v>
      </c>
      <c r="R269" s="1">
        <f>+(P269-G269)^2</f>
        <v>3.8061061275038018E-6</v>
      </c>
      <c r="S269" s="33">
        <f>S$18</f>
        <v>1</v>
      </c>
      <c r="T269" s="1">
        <f>S269*R269</f>
        <v>3.8061061275038018E-6</v>
      </c>
      <c r="U269" s="1">
        <f>+G269-P269</f>
        <v>1.9509244289576677E-3</v>
      </c>
      <c r="AZ269" s="1">
        <v>3334.5</v>
      </c>
      <c r="BA269" s="1">
        <v>-3.6917104953317903E-3</v>
      </c>
      <c r="BB269" s="1">
        <v>1</v>
      </c>
    </row>
    <row r="270" spans="1:54">
      <c r="A270" s="63" t="s">
        <v>119</v>
      </c>
      <c r="B270" s="70"/>
      <c r="C270" s="48">
        <v>52752.549200000001</v>
      </c>
      <c r="D270" s="48">
        <v>2.0000000000000001E-4</v>
      </c>
      <c r="E270" s="1">
        <f>+(C270-C$7)/C$8</f>
        <v>37288.048083925329</v>
      </c>
      <c r="F270" s="51">
        <f>ROUND(2*E270,0)/2-0.5</f>
        <v>37287.5</v>
      </c>
      <c r="G270" s="1">
        <f>+C270-(C$7+F270*C$8)</f>
        <v>0.19431691250065342</v>
      </c>
      <c r="J270" s="1">
        <f>G270</f>
        <v>0.19431691250065342</v>
      </c>
      <c r="O270" s="1">
        <f ca="1">+C$11+C$12*F270</f>
        <v>0.21376922925798025</v>
      </c>
      <c r="P270" s="1">
        <f>+D$11+D$12*F270+D$13*F270^2</f>
        <v>0.19167447163356374</v>
      </c>
      <c r="Q270" s="177">
        <f>+C270-15018.5</f>
        <v>37734.049200000001</v>
      </c>
      <c r="R270" s="1">
        <f>+(P270-G270)^2</f>
        <v>6.9824937360656271E-6</v>
      </c>
      <c r="S270" s="21">
        <f>S$17</f>
        <v>1</v>
      </c>
      <c r="T270" s="1">
        <f>S270*R270</f>
        <v>6.9824937360656271E-6</v>
      </c>
      <c r="U270" s="1">
        <f>+G270-P270</f>
        <v>2.6424408670896737E-3</v>
      </c>
      <c r="AZ270" s="1">
        <v>39335</v>
      </c>
      <c r="BA270" s="1">
        <v>0.21871498499967856</v>
      </c>
      <c r="BB270" s="1">
        <v>0.2</v>
      </c>
    </row>
    <row r="271" spans="1:54">
      <c r="A271" s="44" t="s">
        <v>116</v>
      </c>
      <c r="B271" s="44" t="s">
        <v>53</v>
      </c>
      <c r="C271" s="48">
        <v>52756.627399999998</v>
      </c>
      <c r="D271" s="48" t="s">
        <v>26</v>
      </c>
      <c r="E271" s="1">
        <f>+(C271-C$7)/C$8</f>
        <v>37299.550921406124</v>
      </c>
      <c r="F271" s="51">
        <f>ROUND(2*E271,0)/2-0.5</f>
        <v>37299</v>
      </c>
      <c r="G271" s="1">
        <f>+C271-(C$7+F271*C$8)</f>
        <v>0.19532290899951477</v>
      </c>
      <c r="K271" s="1">
        <f>G271</f>
        <v>0.19532290899951477</v>
      </c>
      <c r="P271" s="1">
        <f>+D$11+D$12*F271+D$13*F271^2</f>
        <v>0.19180827294275998</v>
      </c>
      <c r="Q271" s="177">
        <f>+C271-15018.5</f>
        <v>37738.127399999998</v>
      </c>
      <c r="R271" s="1">
        <f>+(P271-G271)^2</f>
        <v>1.2352666611440811E-5</v>
      </c>
      <c r="S271" s="33">
        <f>S$18</f>
        <v>1</v>
      </c>
      <c r="T271" s="1">
        <f>S271*R271</f>
        <v>1.2352666611440811E-5</v>
      </c>
      <c r="U271" s="1">
        <f>+G271-P271</f>
        <v>3.514636056754783E-3</v>
      </c>
      <c r="AZ271" s="1">
        <v>15655</v>
      </c>
      <c r="BA271" s="1">
        <v>-3.4238950029248372E-3</v>
      </c>
      <c r="BB271" s="1">
        <v>0.1</v>
      </c>
    </row>
    <row r="272" spans="1:54">
      <c r="A272" s="63" t="s">
        <v>119</v>
      </c>
      <c r="B272" s="47" t="s">
        <v>53</v>
      </c>
      <c r="C272" s="48">
        <v>52764.426200000002</v>
      </c>
      <c r="D272" s="48">
        <v>1E-4</v>
      </c>
      <c r="E272" s="1">
        <f>+(C272-C$7)/C$8</f>
        <v>37321.547961508477</v>
      </c>
      <c r="F272" s="51">
        <f>ROUND(2*E272,0)/2-0.5</f>
        <v>37321</v>
      </c>
      <c r="G272" s="1">
        <f>+C272-(C$7+F272*C$8)</f>
        <v>0.19427351099875523</v>
      </c>
      <c r="J272" s="1">
        <f>G272</f>
        <v>0.19427351099875523</v>
      </c>
      <c r="O272" s="1">
        <f ca="1">+C$11+C$12*F272</f>
        <v>0.21408390720580339</v>
      </c>
      <c r="P272" s="1">
        <f>+D$11+D$12*F272+D$13*F272^2</f>
        <v>0.19206436854111558</v>
      </c>
      <c r="Q272" s="177">
        <f>+C272-15018.5</f>
        <v>37745.926200000002</v>
      </c>
      <c r="R272" s="1">
        <f>+(P272-G272)^2</f>
        <v>4.8803103981461338E-6</v>
      </c>
      <c r="S272" s="21">
        <f>S$17</f>
        <v>1</v>
      </c>
      <c r="T272" s="1">
        <f>S272*R272</f>
        <v>4.8803103981461338E-6</v>
      </c>
      <c r="U272" s="1">
        <f>+G272-P272</f>
        <v>2.2091424576396457E-3</v>
      </c>
      <c r="AZ272" s="1">
        <v>40052.5</v>
      </c>
      <c r="BA272" s="1">
        <v>0.22556302749580937</v>
      </c>
      <c r="BB272" s="1">
        <v>1</v>
      </c>
    </row>
    <row r="273" spans="1:54">
      <c r="A273" s="60" t="s">
        <v>117</v>
      </c>
      <c r="B273" s="47" t="s">
        <v>120</v>
      </c>
      <c r="C273" s="48">
        <v>52973.966399999998</v>
      </c>
      <c r="D273" s="48"/>
      <c r="E273" s="1">
        <f>+(C273-C$7)/C$8</f>
        <v>37912.570193448228</v>
      </c>
      <c r="F273" s="51">
        <f>ROUND(2*E273,0)/2-0.5</f>
        <v>37912</v>
      </c>
      <c r="G273" s="1">
        <f>+C273-(C$7+F273*C$8)</f>
        <v>0.20215559200005373</v>
      </c>
      <c r="K273" s="1">
        <f>G273</f>
        <v>0.20215559200005373</v>
      </c>
      <c r="O273" s="1">
        <f ca="1">+C$11+C$12*F273</f>
        <v>0.21963538980769837</v>
      </c>
      <c r="P273" s="1">
        <f>+D$11+D$12*F273+D$13*F273^2</f>
        <v>0.1990068870693438</v>
      </c>
      <c r="Q273" s="177">
        <f>+C273-15018.5</f>
        <v>37955.466399999998</v>
      </c>
      <c r="R273" s="1">
        <f>+(P273-G273)^2</f>
        <v>9.9143427406770128E-6</v>
      </c>
      <c r="S273" s="33">
        <f>S$18</f>
        <v>1</v>
      </c>
      <c r="T273" s="1">
        <f>S273*R273</f>
        <v>9.9143427406770128E-6</v>
      </c>
      <c r="U273" s="1">
        <f>+G273-P273</f>
        <v>3.148704930709928E-3</v>
      </c>
      <c r="AZ273" s="1">
        <v>38412</v>
      </c>
      <c r="BA273" s="1">
        <v>0.20835109199833823</v>
      </c>
      <c r="BB273" s="1">
        <v>1</v>
      </c>
    </row>
    <row r="274" spans="1:54">
      <c r="A274" s="44" t="s">
        <v>118</v>
      </c>
      <c r="B274" s="44" t="s">
        <v>53</v>
      </c>
      <c r="C274" s="48">
        <v>53002.330199999997</v>
      </c>
      <c r="D274" s="48" t="s">
        <v>26</v>
      </c>
      <c r="E274" s="1">
        <f>+(C274-C$7)/C$8</f>
        <v>37992.572199661321</v>
      </c>
      <c r="F274" s="51">
        <f>ROUND(2*E274,0)/2-0.5</f>
        <v>37992</v>
      </c>
      <c r="G274" s="1">
        <f>+C274-(C$7+F274*C$8)</f>
        <v>0.20286687199404696</v>
      </c>
      <c r="K274" s="1">
        <f>G274</f>
        <v>0.20286687199404696</v>
      </c>
      <c r="P274" s="1">
        <f>+D$11+D$12*F274+D$13*F274^2</f>
        <v>0.19995596667442295</v>
      </c>
      <c r="Q274" s="177">
        <f>+C274-15018.5</f>
        <v>37983.830199999997</v>
      </c>
      <c r="R274" s="1">
        <f>+(P274-G274)^2</f>
        <v>8.4733697798153783E-6</v>
      </c>
      <c r="S274" s="33">
        <f>S$18</f>
        <v>1</v>
      </c>
      <c r="T274" s="1">
        <f>S274*R274</f>
        <v>8.4733697798153783E-6</v>
      </c>
      <c r="U274" s="1">
        <f>+G274-P274</f>
        <v>2.9109053196240131E-3</v>
      </c>
    </row>
    <row r="275" spans="1:54">
      <c r="A275" s="44" t="s">
        <v>118</v>
      </c>
      <c r="B275" s="44" t="s">
        <v>61</v>
      </c>
      <c r="C275" s="48">
        <v>53005.344299999997</v>
      </c>
      <c r="D275" s="48" t="s">
        <v>26</v>
      </c>
      <c r="E275" s="1">
        <f>+(C275-C$7)/C$8</f>
        <v>38001.073671499616</v>
      </c>
      <c r="F275" s="51">
        <f>ROUND(2*E275,0)/2-0.5</f>
        <v>38000.5</v>
      </c>
      <c r="G275" s="1">
        <f>+C275-(C$7+F275*C$8)</f>
        <v>0.20338869549595984</v>
      </c>
      <c r="K275" s="1">
        <f>G275</f>
        <v>0.20338869549595984</v>
      </c>
      <c r="P275" s="1">
        <f>+D$11+D$12*F275+D$13*F275^2</f>
        <v>0.20005693690489573</v>
      </c>
      <c r="Q275" s="177">
        <f>+C275-15018.5</f>
        <v>37986.844299999997</v>
      </c>
      <c r="R275" s="1">
        <f>+(P275-G275)^2</f>
        <v>1.1100615309129468E-5</v>
      </c>
      <c r="S275" s="33">
        <f>S$18</f>
        <v>1</v>
      </c>
      <c r="T275" s="1">
        <f>S275*R275</f>
        <v>1.1100615309129468E-5</v>
      </c>
      <c r="U275" s="1">
        <f>+G275-P275</f>
        <v>3.3317585910641045E-3</v>
      </c>
    </row>
    <row r="276" spans="1:54">
      <c r="A276" s="63" t="s">
        <v>119</v>
      </c>
      <c r="B276" s="47" t="s">
        <v>53</v>
      </c>
      <c r="C276" s="48">
        <v>53110.4686</v>
      </c>
      <c r="D276" s="48">
        <v>3.0999999999999999E-3</v>
      </c>
      <c r="E276" s="1">
        <f>+(C276-C$7)/C$8</f>
        <v>38297.583832400036</v>
      </c>
      <c r="F276" s="51">
        <f>ROUND(2*E276,0)/2-0.5</f>
        <v>38297</v>
      </c>
      <c r="G276" s="1">
        <f>+C276-(C$7+F276*C$8)</f>
        <v>0.20699112700094702</v>
      </c>
      <c r="J276" s="1">
        <f>G276</f>
        <v>0.20699112700094702</v>
      </c>
      <c r="O276" s="1">
        <f ca="1">+C$11+C$12*F276</f>
        <v>0.22325183786477043</v>
      </c>
      <c r="P276" s="1">
        <f>+D$11+D$12*F276+D$13*F276^2</f>
        <v>0.20359470700804511</v>
      </c>
      <c r="Q276" s="177">
        <f>+C276-15018.5</f>
        <v>38091.9686</v>
      </c>
      <c r="R276" s="1">
        <f>+(P276-G276)^2</f>
        <v>1.1535668768183819E-5</v>
      </c>
      <c r="S276" s="21">
        <f>S$17</f>
        <v>1</v>
      </c>
      <c r="T276" s="1">
        <f>S276*R276</f>
        <v>1.1535668768183819E-5</v>
      </c>
      <c r="U276" s="1">
        <f>+G276-P276</f>
        <v>3.3964199929019112E-3</v>
      </c>
      <c r="AZ276" s="1">
        <v>40196</v>
      </c>
      <c r="BA276" s="1">
        <v>0.22686263600189704</v>
      </c>
      <c r="BB276" s="1">
        <v>1</v>
      </c>
    </row>
    <row r="277" spans="1:54">
      <c r="A277" s="49" t="s">
        <v>121</v>
      </c>
      <c r="B277" s="47" t="s">
        <v>53</v>
      </c>
      <c r="C277" s="48">
        <v>53115.609100000001</v>
      </c>
      <c r="D277" s="48">
        <v>1E-4</v>
      </c>
      <c r="E277" s="1">
        <f>+(C277-C$7)/C$8</f>
        <v>38312.082958502273</v>
      </c>
      <c r="F277" s="51">
        <f>ROUND(2*E277,0)/2-0.5</f>
        <v>38311.5</v>
      </c>
      <c r="G277" s="1">
        <f>+C277-(C$7+F277*C$8)</f>
        <v>0.20668129649857292</v>
      </c>
      <c r="K277" s="1">
        <f>G277</f>
        <v>0.20668129649857292</v>
      </c>
      <c r="O277" s="1">
        <f ca="1">+C$11+C$12*F277</f>
        <v>0.22338804175263416</v>
      </c>
      <c r="P277" s="1">
        <f>+D$11+D$12*F277+D$13*F277^2</f>
        <v>0.20376850012818684</v>
      </c>
      <c r="Q277" s="177">
        <f>+C277-15018.5</f>
        <v>38097.109100000001</v>
      </c>
      <c r="R277" s="1">
        <f>+(P277-G277)^2</f>
        <v>8.4843826953343104E-6</v>
      </c>
      <c r="S277" s="33">
        <f>S$18</f>
        <v>1</v>
      </c>
      <c r="T277" s="1">
        <f>S277*R277</f>
        <v>8.4843826953343104E-6</v>
      </c>
      <c r="U277" s="1">
        <f>+G277-P277</f>
        <v>2.9127963703860782E-3</v>
      </c>
    </row>
    <row r="278" spans="1:54">
      <c r="A278" s="58" t="s">
        <v>122</v>
      </c>
      <c r="B278" s="44"/>
      <c r="C278" s="64">
        <v>53151.241900000001</v>
      </c>
      <c r="D278" s="48">
        <v>2.9999999999999997E-4</v>
      </c>
      <c r="E278" s="1">
        <f>+(C278-C$7)/C$8</f>
        <v>38412.587668272819</v>
      </c>
      <c r="F278" s="51">
        <f>ROUND(2*E278,0)/2-0.5</f>
        <v>38412</v>
      </c>
      <c r="G278" s="1">
        <f>+C278-(C$7+F278*C$8)</f>
        <v>0.20835109199833823</v>
      </c>
      <c r="K278" s="1">
        <f>G278</f>
        <v>0.20835109199833823</v>
      </c>
      <c r="O278" s="1">
        <f ca="1">+C$11+C$12*F278</f>
        <v>0.22433207559610363</v>
      </c>
      <c r="P278" s="1">
        <f>+D$11+D$12*F278+D$13*F278^2</f>
        <v>0.20497507157144546</v>
      </c>
      <c r="Q278" s="177">
        <f>+C278-15018.5</f>
        <v>38132.741900000001</v>
      </c>
      <c r="R278" s="1">
        <f>+(P278-G278)^2</f>
        <v>1.1397513922797298E-5</v>
      </c>
      <c r="S278" s="33">
        <f>S$18</f>
        <v>1</v>
      </c>
      <c r="T278" s="1">
        <f>S278*R278</f>
        <v>1.1397513922797298E-5</v>
      </c>
      <c r="U278" s="1">
        <f>+G278-P278</f>
        <v>3.3760204268927785E-3</v>
      </c>
      <c r="AZ278" s="1">
        <v>39259</v>
      </c>
      <c r="BA278" s="1">
        <v>0.21704926900565624</v>
      </c>
      <c r="BB278" s="1">
        <v>1</v>
      </c>
    </row>
    <row r="279" spans="1:54">
      <c r="A279" s="44" t="s">
        <v>116</v>
      </c>
      <c r="B279" s="44" t="s">
        <v>53</v>
      </c>
      <c r="C279" s="48">
        <v>53197.687700000002</v>
      </c>
      <c r="D279" s="48" t="s">
        <v>26</v>
      </c>
      <c r="E279" s="1">
        <f>+(C279-C$7)/C$8</f>
        <v>38543.591172040731</v>
      </c>
      <c r="F279" s="51">
        <f>ROUND(2*E279,0)/2-0.5</f>
        <v>38543</v>
      </c>
      <c r="G279" s="1">
        <f>+C279-(C$7+F279*C$8)</f>
        <v>0.20959331299673067</v>
      </c>
      <c r="K279" s="1">
        <f>G279</f>
        <v>0.20959331299673067</v>
      </c>
      <c r="P279" s="1">
        <f>+D$11+D$12*F279+D$13*F279^2</f>
        <v>0.20655307837007547</v>
      </c>
      <c r="Q279" s="177">
        <f>+C279-15018.5</f>
        <v>38179.187700000002</v>
      </c>
      <c r="R279" s="1">
        <f>+(P279-G279)^2</f>
        <v>9.2430265851132996E-6</v>
      </c>
      <c r="S279" s="33">
        <f>S$18</f>
        <v>1</v>
      </c>
      <c r="T279" s="1">
        <f>S279*R279</f>
        <v>9.2430265851132996E-6</v>
      </c>
      <c r="U279" s="1">
        <f>+G279-P279</f>
        <v>3.0402346266552027E-3</v>
      </c>
      <c r="AZ279" s="1">
        <v>5256</v>
      </c>
      <c r="BA279" s="1">
        <v>-3.1289040052797645E-3</v>
      </c>
      <c r="BB279" s="1">
        <v>1</v>
      </c>
    </row>
    <row r="280" spans="1:54">
      <c r="A280" s="44" t="s">
        <v>116</v>
      </c>
      <c r="B280" s="44" t="s">
        <v>61</v>
      </c>
      <c r="C280" s="48">
        <v>53342.876400000001</v>
      </c>
      <c r="D280" s="48" t="s">
        <v>26</v>
      </c>
      <c r="E280" s="1">
        <f>+(C280-C$7)/C$8</f>
        <v>38953.105668669217</v>
      </c>
      <c r="F280" s="51">
        <f>ROUND(2*E280,0)/2-0.5</f>
        <v>38952.5</v>
      </c>
      <c r="G280" s="1">
        <f>+C280-(C$7+F280*C$8)</f>
        <v>0.21473292749578832</v>
      </c>
      <c r="K280" s="1">
        <f>G280</f>
        <v>0.21473292749578832</v>
      </c>
      <c r="P280" s="1">
        <f>+D$11+D$12*F280+D$13*F280^2</f>
        <v>0.21152425900330449</v>
      </c>
      <c r="Q280" s="177">
        <f>+C280-15018.5</f>
        <v>38324.376400000001</v>
      </c>
      <c r="R280" s="1">
        <f>+(P280-G280)^2</f>
        <v>1.0295553494658451E-5</v>
      </c>
      <c r="S280" s="33">
        <f>S$18</f>
        <v>1</v>
      </c>
      <c r="T280" s="1">
        <f>S280*R280</f>
        <v>1.0295553494658451E-5</v>
      </c>
      <c r="U280" s="1">
        <f>+G280-P280</f>
        <v>3.2086684924838293E-3</v>
      </c>
      <c r="AZ280" s="1">
        <v>3346</v>
      </c>
      <c r="BA280" s="1">
        <v>-3.0857140009175055E-3</v>
      </c>
      <c r="BB280" s="1">
        <v>1</v>
      </c>
    </row>
    <row r="281" spans="1:54">
      <c r="A281" s="44" t="s">
        <v>116</v>
      </c>
      <c r="B281" s="44" t="s">
        <v>61</v>
      </c>
      <c r="C281" s="48">
        <v>53406.6947</v>
      </c>
      <c r="D281" s="48" t="s">
        <v>26</v>
      </c>
      <c r="E281" s="1">
        <f>+(C281-C$7)/C$8</f>
        <v>39133.109477506856</v>
      </c>
      <c r="F281" s="51">
        <f>ROUND(2*E281,0)/2-0.5</f>
        <v>39132.5</v>
      </c>
      <c r="G281" s="1">
        <f>+C281-(C$7+F281*C$8)</f>
        <v>0.21608330749586457</v>
      </c>
      <c r="K281" s="1">
        <f>G281</f>
        <v>0.21608330749586457</v>
      </c>
      <c r="P281" s="1">
        <f>+D$11+D$12*F281+D$13*F281^2</f>
        <v>0.21372780442817418</v>
      </c>
      <c r="Q281" s="177">
        <f>+C281-15018.5</f>
        <v>38388.1947</v>
      </c>
      <c r="R281" s="1">
        <f>+(P281-G281)^2</f>
        <v>5.5483947018988377E-6</v>
      </c>
      <c r="S281" s="33">
        <f>S$18</f>
        <v>1</v>
      </c>
      <c r="T281" s="1">
        <f>S281*R281</f>
        <v>5.5483947018988377E-6</v>
      </c>
      <c r="U281" s="1">
        <f>+G281-P281</f>
        <v>2.3555030676903899E-3</v>
      </c>
      <c r="AZ281" s="1">
        <v>3343</v>
      </c>
      <c r="BA281" s="1">
        <v>-2.7698870035237633E-3</v>
      </c>
      <c r="BB281" s="1">
        <v>1</v>
      </c>
    </row>
    <row r="282" spans="1:54">
      <c r="A282" s="63" t="s">
        <v>123</v>
      </c>
      <c r="B282" s="47" t="s">
        <v>53</v>
      </c>
      <c r="C282" s="48">
        <v>53451.544800000003</v>
      </c>
      <c r="D282" s="48">
        <v>3.8E-3</v>
      </c>
      <c r="E282" s="1">
        <f>+(C282-C$7)/C$8</f>
        <v>39259.612202066266</v>
      </c>
      <c r="F282" s="51">
        <f>ROUND(2*E282,0)/2-0.5</f>
        <v>39259</v>
      </c>
      <c r="G282" s="1">
        <f>+C282-(C$7+F282*C$8)</f>
        <v>0.21704926900565624</v>
      </c>
      <c r="J282" s="1">
        <f>G282</f>
        <v>0.21704926900565624</v>
      </c>
      <c r="O282" s="1">
        <f ca="1">+C$11+C$12*F282</f>
        <v>0.23228826132166214</v>
      </c>
      <c r="P282" s="1">
        <f>+D$11+D$12*F282+D$13*F282^2</f>
        <v>0.2152831345342581</v>
      </c>
      <c r="Q282" s="177">
        <f>+C282-15018.5</f>
        <v>38433.044800000003</v>
      </c>
      <c r="R282" s="1">
        <f>+(P282-G282)^2</f>
        <v>3.1192309710608059E-6</v>
      </c>
      <c r="S282" s="21">
        <f>S$17</f>
        <v>1</v>
      </c>
      <c r="T282" s="1">
        <f>S282*R282</f>
        <v>3.1192309710608059E-6</v>
      </c>
      <c r="U282" s="1">
        <f>+G282-P282</f>
        <v>1.7661344713981453E-3</v>
      </c>
      <c r="AZ282" s="1">
        <v>40367</v>
      </c>
      <c r="BA282" s="1">
        <v>0.22877049700036878</v>
      </c>
      <c r="BB282" s="1">
        <v>1</v>
      </c>
    </row>
    <row r="283" spans="1:54">
      <c r="A283" s="44" t="s">
        <v>116</v>
      </c>
      <c r="B283" s="44" t="s">
        <v>61</v>
      </c>
      <c r="C283" s="48">
        <v>53467.673999999999</v>
      </c>
      <c r="D283" s="48" t="s">
        <v>26</v>
      </c>
      <c r="E283" s="1">
        <f>+(C283-C$7)/C$8</f>
        <v>39305.105695836915</v>
      </c>
      <c r="F283" s="51">
        <f>ROUND(2*E283,0)/2-0.5</f>
        <v>39304.5</v>
      </c>
      <c r="G283" s="1">
        <f>+C283-(C$7+F283*C$8)</f>
        <v>0.21474255949578946</v>
      </c>
      <c r="K283" s="1">
        <f>G283</f>
        <v>0.21474255949578946</v>
      </c>
      <c r="P283" s="1">
        <f>+D$11+D$12*F283+D$13*F283^2</f>
        <v>0.2158439194528908</v>
      </c>
      <c r="Q283" s="177">
        <f>+C283-15018.5</f>
        <v>38449.173999999999</v>
      </c>
      <c r="R283" s="1">
        <f>+(P283-G283)^2</f>
        <v>1.2129937551062628E-6</v>
      </c>
      <c r="S283" s="33">
        <f>S$18</f>
        <v>1</v>
      </c>
      <c r="T283" s="1">
        <f>S283*R283</f>
        <v>1.2129937551062628E-6</v>
      </c>
      <c r="U283" s="1">
        <f>+G283-P283</f>
        <v>-1.1013599571013388E-3</v>
      </c>
      <c r="AZ283" s="1">
        <v>8563</v>
      </c>
      <c r="BA283" s="1">
        <v>-1.6088670017779805E-3</v>
      </c>
      <c r="BB283" s="1">
        <v>0.1</v>
      </c>
    </row>
    <row r="284" spans="1:54">
      <c r="A284" s="44" t="s">
        <v>116</v>
      </c>
      <c r="B284" s="44" t="s">
        <v>61</v>
      </c>
      <c r="C284" s="48">
        <v>53469.804199999999</v>
      </c>
      <c r="D284" s="48" t="s">
        <v>26</v>
      </c>
      <c r="E284" s="1">
        <f>+(C284-C$7)/C$8</f>
        <v>39311.114068256516</v>
      </c>
      <c r="F284" s="51">
        <f>ROUND(2*E284,0)/2-0.5</f>
        <v>39310.5</v>
      </c>
      <c r="G284" s="1">
        <f>+C284-(C$7+F284*C$8)</f>
        <v>0.21771090549736982</v>
      </c>
      <c r="K284" s="1">
        <f>G284</f>
        <v>0.21771090549736982</v>
      </c>
      <c r="P284" s="1">
        <f>+D$11+D$12*F284+D$13*F284^2</f>
        <v>0.21591792272688992</v>
      </c>
      <c r="Q284" s="177">
        <f>+C284-15018.5</f>
        <v>38451.304199999999</v>
      </c>
      <c r="R284" s="1">
        <f>+(P284-G284)^2</f>
        <v>3.2147872152377799E-6</v>
      </c>
      <c r="S284" s="33">
        <f>S$18</f>
        <v>1</v>
      </c>
      <c r="T284" s="1">
        <f>S284*R284</f>
        <v>3.2147872152377799E-6</v>
      </c>
      <c r="U284" s="1">
        <f>+G284-P284</f>
        <v>1.7929827704799006E-3</v>
      </c>
      <c r="AZ284" s="1">
        <v>642.5</v>
      </c>
      <c r="BA284" s="1">
        <v>-1.5562824992230162E-3</v>
      </c>
      <c r="BB284" s="1">
        <v>1</v>
      </c>
    </row>
    <row r="285" spans="1:54">
      <c r="A285" s="63" t="s">
        <v>123</v>
      </c>
      <c r="B285" s="47" t="s">
        <v>53</v>
      </c>
      <c r="C285" s="48">
        <v>53478.491399999999</v>
      </c>
      <c r="D285" s="48">
        <v>4.0000000000000001E-3</v>
      </c>
      <c r="E285" s="1">
        <f>+(C285-C$7)/C$8</f>
        <v>39335.616900330308</v>
      </c>
      <c r="F285" s="51">
        <f>ROUND(2*E285,0)/2-0.5</f>
        <v>39335</v>
      </c>
      <c r="G285" s="1">
        <f>+C285-(C$7+F285*C$8)</f>
        <v>0.21871498499967856</v>
      </c>
      <c r="J285" s="1">
        <f>G285</f>
        <v>0.21871498499967856</v>
      </c>
      <c r="O285" s="1">
        <f ca="1">+C$11+C$12*F285</f>
        <v>0.23300215756149972</v>
      </c>
      <c r="P285" s="1">
        <f>+D$11+D$12*F285+D$13*F285^2</f>
        <v>0.21622023241727267</v>
      </c>
      <c r="Q285" s="177">
        <f>+C285-15018.5</f>
        <v>38459.991399999999</v>
      </c>
      <c r="R285" s="1">
        <f>+(P285-G285)^2</f>
        <v>6.2237904474208587E-6</v>
      </c>
      <c r="S285" s="21">
        <f>S$17</f>
        <v>1</v>
      </c>
      <c r="T285" s="1">
        <f>S285*R285</f>
        <v>6.2237904474208587E-6</v>
      </c>
      <c r="U285" s="1">
        <f>+G285-P285</f>
        <v>2.4947525824058903E-3</v>
      </c>
      <c r="AZ285" s="1">
        <v>41357</v>
      </c>
      <c r="BA285" s="1">
        <v>0.24074758699862286</v>
      </c>
      <c r="BB285" s="1">
        <v>1</v>
      </c>
    </row>
    <row r="286" spans="1:54">
      <c r="A286" s="44" t="s">
        <v>116</v>
      </c>
      <c r="B286" s="44" t="s">
        <v>61</v>
      </c>
      <c r="C286" s="48">
        <v>53539.650399999999</v>
      </c>
      <c r="D286" s="48" t="s">
        <v>26</v>
      </c>
      <c r="E286" s="1">
        <f>+(C286-C$7)/C$8</f>
        <v>39508.119974600559</v>
      </c>
      <c r="F286" s="51">
        <f>ROUND(2*E286,0)/2-0.5</f>
        <v>39507.5</v>
      </c>
      <c r="G286" s="1">
        <f>+C286-(C$7+F286*C$8)</f>
        <v>0.21980493249429855</v>
      </c>
      <c r="K286" s="1">
        <f>G286</f>
        <v>0.21980493249429855</v>
      </c>
      <c r="P286" s="1">
        <f>+D$11+D$12*F286+D$13*F286^2</f>
        <v>0.21835463570358393</v>
      </c>
      <c r="Q286" s="177">
        <f>+C286-15018.5</f>
        <v>38521.150399999999</v>
      </c>
      <c r="R286" s="1">
        <f>+(P286-G286)^2</f>
        <v>2.1033607811571335E-6</v>
      </c>
      <c r="S286" s="33">
        <f>S$18</f>
        <v>1</v>
      </c>
      <c r="T286" s="1">
        <f>S286*R286</f>
        <v>2.1033607811571335E-6</v>
      </c>
      <c r="U286" s="1">
        <f>+G286-P286</f>
        <v>1.4502967907146225E-3</v>
      </c>
      <c r="AZ286" s="1">
        <v>10302</v>
      </c>
      <c r="BA286" s="1">
        <v>-1.2499180011218414E-3</v>
      </c>
      <c r="BB286" s="1">
        <v>0.1</v>
      </c>
    </row>
    <row r="287" spans="1:54">
      <c r="A287" s="65" t="s">
        <v>124</v>
      </c>
      <c r="B287" s="53"/>
      <c r="C287" s="48">
        <v>53732.879699999998</v>
      </c>
      <c r="D287" s="48">
        <v>1E-4</v>
      </c>
      <c r="E287" s="1">
        <f>+(C287-C$7)/C$8</f>
        <v>40053.136215694911</v>
      </c>
      <c r="F287" s="51">
        <f>ROUND(2*E287,0)/2-0.5</f>
        <v>40052.5</v>
      </c>
      <c r="G287" s="1">
        <f>+C287-(C$7+F287*C$8)</f>
        <v>0.22556302749580937</v>
      </c>
      <c r="K287" s="1">
        <f>G287</f>
        <v>0.22556302749580937</v>
      </c>
      <c r="O287" s="1">
        <f ca="1">+C$11+C$12*F287</f>
        <v>0.23974190166786125</v>
      </c>
      <c r="P287" s="1">
        <f>+D$11+D$12*F287+D$13*F287^2</f>
        <v>0.22516596142830797</v>
      </c>
      <c r="Q287" s="177">
        <f>+C287-15018.5</f>
        <v>38714.379699999998</v>
      </c>
      <c r="R287" s="1">
        <f>+(P287-G287)^2</f>
        <v>1.5766146196102225E-7</v>
      </c>
      <c r="S287" s="33">
        <f>S$18</f>
        <v>1</v>
      </c>
      <c r="T287" s="1">
        <f>S287*R287</f>
        <v>1.5766146196102225E-7</v>
      </c>
      <c r="U287" s="1">
        <f>+G287-P287</f>
        <v>3.9706606750139484E-4</v>
      </c>
      <c r="AZ287" s="1">
        <v>41388</v>
      </c>
      <c r="BA287" s="1">
        <v>0.24135070800548419</v>
      </c>
      <c r="BB287" s="1">
        <v>1</v>
      </c>
    </row>
    <row r="288" spans="1:54">
      <c r="A288" s="65" t="s">
        <v>125</v>
      </c>
      <c r="B288" s="53"/>
      <c r="C288" s="66">
        <v>53783.757290000001</v>
      </c>
      <c r="D288" s="48">
        <v>5.0000000000000002E-5</v>
      </c>
      <c r="E288" s="1">
        <f>+(C288-C$7)/C$8</f>
        <v>40196.639881328127</v>
      </c>
      <c r="F288" s="51">
        <f>ROUND(2*E288,0)/2-0.5</f>
        <v>40196</v>
      </c>
      <c r="G288" s="1">
        <f>+C288-(C$7+F288*C$8)</f>
        <v>0.22686263600189704</v>
      </c>
      <c r="K288" s="1">
        <f>G288</f>
        <v>0.22686263600189704</v>
      </c>
      <c r="O288" s="1">
        <f ca="1">+C$11+C$12*F288</f>
        <v>0.24108985048913356</v>
      </c>
      <c r="P288" s="1">
        <f>+D$11+D$12*F288+D$13*F288^2</f>
        <v>0.22697654492202457</v>
      </c>
      <c r="Q288" s="177">
        <f>+C288-15018.5</f>
        <v>38765.257290000001</v>
      </c>
      <c r="R288" s="1">
        <f>+(P288-G288)^2</f>
        <v>1.2975242084619013E-8</v>
      </c>
      <c r="S288" s="33">
        <f>S$18</f>
        <v>1</v>
      </c>
      <c r="T288" s="1">
        <f>S288*R288</f>
        <v>1.2975242084619013E-8</v>
      </c>
      <c r="U288" s="1">
        <f>+G288-P288</f>
        <v>-1.1390892012752563E-4</v>
      </c>
      <c r="AZ288" s="1">
        <v>42390.5</v>
      </c>
      <c r="BA288" s="1">
        <v>0.25189518550178036</v>
      </c>
      <c r="BB288" s="1">
        <v>1</v>
      </c>
    </row>
    <row r="289" spans="1:54">
      <c r="A289" s="44" t="s">
        <v>126</v>
      </c>
      <c r="B289" s="44" t="s">
        <v>61</v>
      </c>
      <c r="C289" s="48">
        <v>53794.571799999998</v>
      </c>
      <c r="D289" s="48" t="s">
        <v>26</v>
      </c>
      <c r="E289" s="1">
        <f>+(C289-C$7)/C$8</f>
        <v>40227.142934382071</v>
      </c>
      <c r="F289" s="51">
        <f>ROUND(2*E289,0)/2-0.5</f>
        <v>40226.5</v>
      </c>
      <c r="G289" s="1">
        <f>+C289-(C$7+F289*C$8)</f>
        <v>0.22794506149512017</v>
      </c>
      <c r="K289" s="1">
        <f>G289</f>
        <v>0.22794506149512017</v>
      </c>
      <c r="P289" s="1">
        <f>+D$11+D$12*F289+D$13*F289^2</f>
        <v>0.22736229358689916</v>
      </c>
      <c r="Q289" s="177">
        <f>+C289-15018.5</f>
        <v>38776.071799999998</v>
      </c>
      <c r="R289" s="1">
        <f>+(P289-G289)^2</f>
        <v>3.3961843485229175E-7</v>
      </c>
      <c r="S289" s="33">
        <f>S$18</f>
        <v>1</v>
      </c>
      <c r="T289" s="1">
        <f>S289*R289</f>
        <v>3.3961843485229175E-7</v>
      </c>
      <c r="U289" s="1">
        <f>+G289-P289</f>
        <v>5.8276790822101021E-4</v>
      </c>
      <c r="AZ289" s="1">
        <v>3343.5</v>
      </c>
      <c r="BA289" s="1">
        <v>-1.2391915006446652E-3</v>
      </c>
      <c r="BB289" s="1">
        <v>1</v>
      </c>
    </row>
    <row r="290" spans="1:54">
      <c r="A290" s="44" t="s">
        <v>126</v>
      </c>
      <c r="B290" s="44" t="s">
        <v>53</v>
      </c>
      <c r="C290" s="48">
        <v>53838.712699999996</v>
      </c>
      <c r="D290" s="48" t="s">
        <v>26</v>
      </c>
      <c r="E290" s="1">
        <f>+(C290-C$7)/C$8</f>
        <v>40351.64531262657</v>
      </c>
      <c r="F290" s="51">
        <f>ROUND(2*E290,0)/2-0.5</f>
        <v>40351</v>
      </c>
      <c r="G290" s="1">
        <f>+C290-(C$7+F290*C$8)</f>
        <v>0.22878824099461781</v>
      </c>
      <c r="K290" s="1">
        <f>G290</f>
        <v>0.22878824099461781</v>
      </c>
      <c r="P290" s="1">
        <f>+D$11+D$12*F290+D$13*F290^2</f>
        <v>0.22894025528673187</v>
      </c>
      <c r="Q290" s="177">
        <f>+C290-15018.5</f>
        <v>38820.212699999996</v>
      </c>
      <c r="R290" s="1">
        <f>+(P290-G290)^2</f>
        <v>2.3108345006939078E-8</v>
      </c>
      <c r="S290" s="33">
        <f>S$18</f>
        <v>1</v>
      </c>
      <c r="T290" s="1">
        <f>S290*R290</f>
        <v>2.3108345006939078E-8</v>
      </c>
      <c r="U290" s="1">
        <f>+G290-P290</f>
        <v>-1.5201429211406103E-4</v>
      </c>
      <c r="AZ290" s="1">
        <v>0.5</v>
      </c>
      <c r="BA290" s="1">
        <v>-1.0693044969229959E-3</v>
      </c>
      <c r="BB290" s="1">
        <v>1</v>
      </c>
    </row>
    <row r="291" spans="1:54">
      <c r="A291" s="49" t="s">
        <v>127</v>
      </c>
      <c r="B291" s="47" t="s">
        <v>53</v>
      </c>
      <c r="C291" s="48">
        <v>53844.385300000002</v>
      </c>
      <c r="D291" s="48">
        <v>8.0000000000000004E-4</v>
      </c>
      <c r="E291" s="1">
        <f>+(C291-C$7)/C$8</f>
        <v>40367.645262578444</v>
      </c>
      <c r="F291" s="51">
        <f>ROUND(2*E291,0)/2-0.5</f>
        <v>40367</v>
      </c>
      <c r="G291" s="1">
        <f>+C291-(C$7+F291*C$8)</f>
        <v>0.22877049700036878</v>
      </c>
      <c r="J291" s="1">
        <f>G291</f>
        <v>0.22877049700036878</v>
      </c>
      <c r="O291" s="1">
        <f ca="1">+C$11+C$12*F291</f>
        <v>0.24269611702876814</v>
      </c>
      <c r="P291" s="1">
        <f>+D$11+D$12*F291+D$13*F291^2</f>
        <v>0.22914343559443714</v>
      </c>
      <c r="Q291" s="177">
        <f>+C291-15018.5</f>
        <v>38825.885300000002</v>
      </c>
      <c r="R291" s="1">
        <f>+(P291-G291)^2</f>
        <v>1.3908319494569033E-7</v>
      </c>
      <c r="S291" s="21">
        <f>S$17</f>
        <v>1</v>
      </c>
      <c r="T291" s="1">
        <f>S291*R291</f>
        <v>1.3908319494569033E-7</v>
      </c>
      <c r="U291" s="1">
        <f>+G291-P291</f>
        <v>-3.7293859406836716E-4</v>
      </c>
      <c r="AZ291" s="1">
        <v>41433.5</v>
      </c>
      <c r="BA291" s="1">
        <v>0.2423439984995639</v>
      </c>
      <c r="BB291" s="1">
        <v>1</v>
      </c>
    </row>
    <row r="292" spans="1:54">
      <c r="A292" s="44" t="s">
        <v>126</v>
      </c>
      <c r="B292" s="44" t="s">
        <v>61</v>
      </c>
      <c r="C292" s="48">
        <v>53847.754000000001</v>
      </c>
      <c r="D292" s="48" t="s">
        <v>26</v>
      </c>
      <c r="E292" s="1">
        <f>+(C292-C$7)/C$8</f>
        <v>40377.146907574177</v>
      </c>
      <c r="F292" s="51">
        <f>ROUND(2*E292,0)/2-0.5</f>
        <v>40376.5</v>
      </c>
      <c r="G292" s="1">
        <f>+C292-(C$7+F292*C$8)</f>
        <v>0.22935371150379069</v>
      </c>
      <c r="K292" s="1">
        <f>G292</f>
        <v>0.22935371150379069</v>
      </c>
      <c r="P292" s="1">
        <f>+D$11+D$12*F292+D$13*F292^2</f>
        <v>0.22926411593478505</v>
      </c>
      <c r="Q292" s="177">
        <f>+C292-15018.5</f>
        <v>38829.254000000001</v>
      </c>
      <c r="R292" s="1">
        <f>+(P292-G292)^2</f>
        <v>8.0273659854454781E-9</v>
      </c>
      <c r="S292" s="33">
        <f>S$18</f>
        <v>1</v>
      </c>
      <c r="T292" s="1">
        <f>S292*R292</f>
        <v>8.0273659854454781E-9</v>
      </c>
      <c r="U292" s="1">
        <f>+G292-P292</f>
        <v>8.9595569005646025E-5</v>
      </c>
      <c r="AZ292" s="1">
        <v>397.5</v>
      </c>
      <c r="BA292" s="1">
        <v>-8.9707749430090189E-4</v>
      </c>
      <c r="BB292" s="1">
        <v>1</v>
      </c>
    </row>
    <row r="293" spans="1:54">
      <c r="A293" s="44" t="s">
        <v>126</v>
      </c>
      <c r="B293" s="44" t="s">
        <v>61</v>
      </c>
      <c r="C293" s="48">
        <v>54175.712899999999</v>
      </c>
      <c r="D293" s="48" t="s">
        <v>26</v>
      </c>
      <c r="E293" s="1">
        <f>+(C293-C$7)/C$8</f>
        <v>41302.177050060003</v>
      </c>
      <c r="F293" s="51">
        <f>ROUND(2*E293,0)/2-0.5</f>
        <v>41301.5</v>
      </c>
      <c r="G293" s="1">
        <f>+C293-(C$7+F293*C$8)</f>
        <v>0.24004038649582071</v>
      </c>
      <c r="K293" s="1">
        <f>G293</f>
        <v>0.24004038649582071</v>
      </c>
      <c r="P293" s="1">
        <f>+D$11+D$12*F293+D$13*F293^2</f>
        <v>0.24116455380578938</v>
      </c>
      <c r="Q293" s="177">
        <f>+C293-15018.5</f>
        <v>39157.212899999999</v>
      </c>
      <c r="R293" s="1">
        <f>+(P293-G293)^2</f>
        <v>1.2637521408021983E-6</v>
      </c>
      <c r="S293" s="33">
        <f>S$18</f>
        <v>1</v>
      </c>
      <c r="T293" s="1">
        <f>S293*R293</f>
        <v>1.2637521408021983E-6</v>
      </c>
      <c r="U293" s="1">
        <f>+G293-P293</f>
        <v>-1.1241673099686711E-3</v>
      </c>
      <c r="AZ293" s="1">
        <v>87.5</v>
      </c>
      <c r="BA293" s="1">
        <v>-7.2828750126063824E-4</v>
      </c>
      <c r="BB293" s="1">
        <v>1</v>
      </c>
    </row>
    <row r="294" spans="1:54">
      <c r="A294" s="48" t="s">
        <v>129</v>
      </c>
      <c r="B294" s="47" t="s">
        <v>53</v>
      </c>
      <c r="C294" s="48">
        <v>54195.390500000001</v>
      </c>
      <c r="D294" s="48">
        <v>4.0000000000000002E-4</v>
      </c>
      <c r="E294" s="1">
        <f>+(C294-C$7)/C$8</f>
        <v>41357.679044766606</v>
      </c>
      <c r="F294" s="51">
        <f>ROUND(2*E294,0)/2-0.5</f>
        <v>41357</v>
      </c>
      <c r="G294" s="1">
        <f>+C294-(C$7+F294*C$8)</f>
        <v>0.24074758699862286</v>
      </c>
      <c r="J294" s="1">
        <f>G294</f>
        <v>0.24074758699862286</v>
      </c>
      <c r="O294" s="1">
        <f ca="1">+C$11+C$12*F294</f>
        <v>0.25199555488981057</v>
      </c>
      <c r="P294" s="1">
        <f>+D$11+D$12*F294+D$13*F294^2</f>
        <v>0.24188802206825749</v>
      </c>
      <c r="Q294" s="177">
        <f>+C294-15018.5</f>
        <v>39176.890500000001</v>
      </c>
      <c r="R294" s="1">
        <f>+(P294-G294)^2</f>
        <v>1.3005921480525357E-6</v>
      </c>
      <c r="S294" s="21">
        <f>S$17</f>
        <v>1</v>
      </c>
      <c r="T294" s="1">
        <f>S294*R294</f>
        <v>1.3005921480525357E-6</v>
      </c>
      <c r="U294" s="1">
        <f>+G294-P294</f>
        <v>-1.1404350696346266E-3</v>
      </c>
      <c r="AZ294" s="1">
        <v>42257</v>
      </c>
      <c r="BA294" s="1">
        <v>0.25219948699668748</v>
      </c>
      <c r="BB294" s="1">
        <v>0.5</v>
      </c>
    </row>
    <row r="295" spans="1:54">
      <c r="A295" s="48" t="s">
        <v>130</v>
      </c>
      <c r="B295" s="47" t="s">
        <v>53</v>
      </c>
      <c r="C295" s="48">
        <v>54206.381800000003</v>
      </c>
      <c r="D295" s="48">
        <v>1E-4</v>
      </c>
      <c r="E295" s="1">
        <f>+(C295-C$7)/C$8</f>
        <v>41388.680745909965</v>
      </c>
      <c r="F295" s="51">
        <f>ROUND(2*E295,0)/2-0.5</f>
        <v>41388</v>
      </c>
      <c r="G295" s="1">
        <f>+C295-(C$7+F295*C$8)</f>
        <v>0.24135070800548419</v>
      </c>
      <c r="J295" s="1">
        <f>G295</f>
        <v>0.24135070800548419</v>
      </c>
      <c r="O295" s="1">
        <f ca="1">+C$11+C$12*F295</f>
        <v>0.25228674940869167</v>
      </c>
      <c r="P295" s="1">
        <f>+D$11+D$12*F295+D$13*F295^2</f>
        <v>0.24229258672351411</v>
      </c>
      <c r="Q295" s="177">
        <f>+C295-15018.5</f>
        <v>39187.881800000003</v>
      </c>
      <c r="R295" s="1">
        <f>+(P295-G295)^2</f>
        <v>8.8713551947768628E-7</v>
      </c>
      <c r="S295" s="21">
        <f>S$17</f>
        <v>1</v>
      </c>
      <c r="T295" s="1">
        <f>S295*R295</f>
        <v>8.8713551947768628E-7</v>
      </c>
      <c r="U295" s="1">
        <f>+G295-P295</f>
        <v>-9.418787180299204E-4</v>
      </c>
      <c r="AZ295" s="1">
        <v>-34333</v>
      </c>
      <c r="BA295" s="1">
        <v>0.25256279699897277</v>
      </c>
      <c r="BB295" s="1">
        <v>0.05</v>
      </c>
    </row>
    <row r="296" spans="1:54">
      <c r="A296" s="44" t="s">
        <v>126</v>
      </c>
      <c r="B296" s="44" t="s">
        <v>61</v>
      </c>
      <c r="C296" s="48">
        <v>54219.678200000002</v>
      </c>
      <c r="D296" s="48" t="s">
        <v>26</v>
      </c>
      <c r="E296" s="1">
        <f>+(C296-C$7)/C$8</f>
        <v>41426.184136690179</v>
      </c>
      <c r="F296" s="51">
        <f>ROUND(2*E296,0)/2-0.5</f>
        <v>41425.5</v>
      </c>
      <c r="G296" s="1">
        <f>+C296-(C$7+F296*C$8)</f>
        <v>0.24255287049891194</v>
      </c>
      <c r="K296" s="1">
        <f>G296</f>
        <v>0.24255287049891194</v>
      </c>
      <c r="P296" s="1">
        <f>+D$11+D$12*F296+D$13*F296^2</f>
        <v>0.24278242515387383</v>
      </c>
      <c r="Q296" s="177">
        <f>+C296-15018.5</f>
        <v>39201.178200000002</v>
      </c>
      <c r="R296" s="1">
        <f>+(P296-G296)^2</f>
        <v>5.2695339614669253E-8</v>
      </c>
      <c r="S296" s="33">
        <f>S$18</f>
        <v>1</v>
      </c>
      <c r="T296" s="1">
        <f>S296*R296</f>
        <v>5.2695339614669253E-8</v>
      </c>
      <c r="U296" s="1">
        <f>+G296-P296</f>
        <v>-2.2955465496188321E-4</v>
      </c>
      <c r="AZ296" s="1">
        <v>10276.5</v>
      </c>
      <c r="BA296" s="1">
        <v>-5.1538850675569847E-4</v>
      </c>
      <c r="BB296" s="1">
        <v>0.1</v>
      </c>
    </row>
    <row r="297" spans="1:54">
      <c r="A297" s="48" t="s">
        <v>130</v>
      </c>
      <c r="B297" s="47" t="s">
        <v>61</v>
      </c>
      <c r="C297" s="48">
        <v>54222.514300000003</v>
      </c>
      <c r="D297" s="48">
        <v>2.0000000000000001E-4</v>
      </c>
      <c r="E297" s="1">
        <f>+(C297-C$7)/C$8</f>
        <v>41434.183547552646</v>
      </c>
      <c r="F297" s="51">
        <f>ROUND(2*E297,0)/2-0.5</f>
        <v>41433.5</v>
      </c>
      <c r="G297" s="1">
        <f>+C297-(C$7+F297*C$8)</f>
        <v>0.2423439984995639</v>
      </c>
      <c r="J297" s="1">
        <f>G297</f>
        <v>0.2423439984995639</v>
      </c>
      <c r="O297" s="1">
        <f ca="1">+C$11+C$12*F297</f>
        <v>0.25271414781543655</v>
      </c>
      <c r="P297" s="1">
        <f>+D$11+D$12*F297+D$13*F297^2</f>
        <v>0.24288698717643253</v>
      </c>
      <c r="Q297" s="177">
        <f>+C297-15018.5</f>
        <v>39204.014300000003</v>
      </c>
      <c r="R297" s="1">
        <f>+(P297-G297)^2</f>
        <v>2.9483670320755496E-7</v>
      </c>
      <c r="S297" s="21">
        <f>S$17</f>
        <v>1</v>
      </c>
      <c r="T297" s="1">
        <f>S297*R297</f>
        <v>2.9483670320755496E-7</v>
      </c>
      <c r="U297" s="1">
        <f>+G297-P297</f>
        <v>-5.4298867686863872E-4</v>
      </c>
      <c r="AZ297" s="1">
        <v>42350.5</v>
      </c>
      <c r="BA297" s="1">
        <v>0.25313954550074413</v>
      </c>
      <c r="BB297" s="1">
        <v>1</v>
      </c>
    </row>
    <row r="298" spans="1:54">
      <c r="A298" s="44" t="s">
        <v>126</v>
      </c>
      <c r="B298" s="44" t="s">
        <v>53</v>
      </c>
      <c r="C298" s="48">
        <v>54246.800600000002</v>
      </c>
      <c r="D298" s="48" t="s">
        <v>26</v>
      </c>
      <c r="E298" s="1">
        <f>+(C298-C$7)/C$8</f>
        <v>41502.684690682028</v>
      </c>
      <c r="F298" s="51">
        <f>ROUND(2*E298,0)/2-0.5</f>
        <v>41502</v>
      </c>
      <c r="G298" s="1">
        <f>+C298-(C$7+F298*C$8)</f>
        <v>0.24274928199884016</v>
      </c>
      <c r="K298" s="1">
        <f>G298</f>
        <v>0.24274928199884016</v>
      </c>
      <c r="P298" s="1">
        <f>+D$11+D$12*F298+D$13*F298^2</f>
        <v>0.24378320872713372</v>
      </c>
      <c r="Q298" s="177">
        <f>+C298-15018.5</f>
        <v>39228.300600000002</v>
      </c>
      <c r="R298" s="1">
        <f>+(P298-G298)^2</f>
        <v>1.0690044794798146E-6</v>
      </c>
      <c r="S298" s="33">
        <f>S$18</f>
        <v>1</v>
      </c>
      <c r="T298" s="1">
        <f>S298*R298</f>
        <v>1.0690044794798146E-6</v>
      </c>
      <c r="U298" s="1">
        <f>+G298-P298</f>
        <v>-1.0339267282935549E-3</v>
      </c>
      <c r="AZ298" s="1">
        <v>84.5</v>
      </c>
      <c r="BA298" s="1">
        <v>-5.1246050134068355E-4</v>
      </c>
      <c r="BB298" s="1">
        <v>1</v>
      </c>
    </row>
    <row r="299" spans="1:54">
      <c r="A299" s="49" t="s">
        <v>131</v>
      </c>
      <c r="B299" s="47" t="s">
        <v>53</v>
      </c>
      <c r="C299" s="48">
        <v>54505.800199999998</v>
      </c>
      <c r="D299" s="48">
        <v>2.9999999999999997E-4</v>
      </c>
      <c r="E299" s="1">
        <f>+(C299-C$7)/C$8</f>
        <v>42233.210487944336</v>
      </c>
      <c r="F299" s="51">
        <f>ROUND(2*E299,0)/2-0.5</f>
        <v>42232.5</v>
      </c>
      <c r="G299" s="1">
        <f>+C299-(C$7+F299*C$8)</f>
        <v>0.25189540749852313</v>
      </c>
      <c r="K299" s="1">
        <f>G299</f>
        <v>0.25189540749852313</v>
      </c>
      <c r="O299" s="1">
        <f ca="1">+C$11+C$12*F299</f>
        <v>0.26021945170530814</v>
      </c>
      <c r="P299" s="1">
        <f>+D$11+D$12*F299+D$13*F299^2</f>
        <v>0.25344199681485002</v>
      </c>
      <c r="Q299" s="177">
        <f>+C299-15018.5</f>
        <v>39487.300199999998</v>
      </c>
      <c r="R299" s="1">
        <f>+(P299-G299)^2</f>
        <v>2.3919385133764962E-6</v>
      </c>
      <c r="S299" s="33">
        <f>S$18</f>
        <v>1</v>
      </c>
      <c r="T299" s="1">
        <f>S299*R299</f>
        <v>2.3919385133764962E-6</v>
      </c>
      <c r="U299" s="1">
        <f>+G299-P299</f>
        <v>-1.5465893163268962E-3</v>
      </c>
    </row>
    <row r="300" spans="1:54">
      <c r="A300" s="48" t="s">
        <v>130</v>
      </c>
      <c r="B300" s="47" t="s">
        <v>53</v>
      </c>
      <c r="C300" s="48">
        <v>54514.486700000001</v>
      </c>
      <c r="D300" s="48">
        <v>1.6999999999999999E-3</v>
      </c>
      <c r="E300" s="1">
        <f>+(C300-C$7)/C$8</f>
        <v>42257.711345621035</v>
      </c>
      <c r="F300" s="51">
        <f>ROUND(2*E300,0)/2-0.5</f>
        <v>42257</v>
      </c>
      <c r="G300" s="1">
        <f>+C300-(C$7+F300*C$8)</f>
        <v>0.25219948699668748</v>
      </c>
      <c r="J300" s="1">
        <f>G300</f>
        <v>0.25219948699668748</v>
      </c>
      <c r="O300" s="1">
        <f ca="1">+C$11+C$12*F300</f>
        <v>0.26044958930894002</v>
      </c>
      <c r="P300" s="1">
        <f>+D$11+D$12*F300+D$13*F300^2</f>
        <v>0.25376914923162219</v>
      </c>
      <c r="Q300" s="177">
        <f>+C300-15018.5</f>
        <v>39495.986700000001</v>
      </c>
      <c r="R300" s="1">
        <f>+(P300-G300)^2</f>
        <v>2.4638395317802287E-6</v>
      </c>
      <c r="S300" s="21">
        <f>S$17</f>
        <v>1</v>
      </c>
      <c r="T300" s="1">
        <f>S300*R300</f>
        <v>2.4638395317802287E-6</v>
      </c>
      <c r="U300" s="1">
        <f>+G300-P300</f>
        <v>-1.56966223493471E-3</v>
      </c>
      <c r="AZ300" s="1">
        <v>42277</v>
      </c>
      <c r="BA300" s="1">
        <v>0.25342730699776439</v>
      </c>
      <c r="BB300" s="1">
        <v>1</v>
      </c>
    </row>
    <row r="301" spans="1:54">
      <c r="A301" s="49" t="s">
        <v>131</v>
      </c>
      <c r="B301" s="47" t="s">
        <v>61</v>
      </c>
      <c r="C301" s="48">
        <v>54521.578699999998</v>
      </c>
      <c r="D301" s="48">
        <v>2.9999999999999997E-4</v>
      </c>
      <c r="E301" s="1">
        <f>+(C301-C$7)/C$8</f>
        <v>42277.714808769946</v>
      </c>
      <c r="F301" s="51">
        <f>ROUND(2*E301,0)/2-0.5</f>
        <v>42277</v>
      </c>
      <c r="G301" s="1">
        <f>+C301-(C$7+F301*C$8)</f>
        <v>0.25342730699776439</v>
      </c>
      <c r="K301" s="1">
        <f>G301</f>
        <v>0.25342730699776439</v>
      </c>
      <c r="O301" s="1">
        <f ca="1">+C$11+C$12*F301</f>
        <v>0.26063745674047623</v>
      </c>
      <c r="P301" s="1">
        <f>+D$11+D$12*F301+D$13*F301^2</f>
        <v>0.25403636685233777</v>
      </c>
      <c r="Q301" s="177">
        <f>+C301-15018.5</f>
        <v>39503.078699999998</v>
      </c>
      <c r="R301" s="1">
        <f>+(P301-G301)^2</f>
        <v>3.7095390645294606E-7</v>
      </c>
      <c r="S301" s="33">
        <f>S$18</f>
        <v>1</v>
      </c>
      <c r="T301" s="1">
        <f>S301*R301</f>
        <v>3.7095390645294606E-7</v>
      </c>
      <c r="U301" s="1">
        <f>+G301-P301</f>
        <v>-6.0905985457337941E-4</v>
      </c>
    </row>
    <row r="302" spans="1:54">
      <c r="A302" s="49" t="s">
        <v>132</v>
      </c>
      <c r="B302" s="47" t="s">
        <v>53</v>
      </c>
      <c r="C302" s="48">
        <v>54547.637000000002</v>
      </c>
      <c r="D302" s="48">
        <v>2.9999999999999997E-4</v>
      </c>
      <c r="E302" s="1">
        <f>+(C302-C$7)/C$8</f>
        <v>42351.213997119281</v>
      </c>
      <c r="F302" s="51">
        <f>ROUND(2*E302,0)/2-0.5</f>
        <v>42350.5</v>
      </c>
      <c r="G302" s="1">
        <f>+C302-(C$7+F302*C$8)</f>
        <v>0.25313954550074413</v>
      </c>
      <c r="K302" s="1">
        <f>G302</f>
        <v>0.25313954550074413</v>
      </c>
      <c r="O302" s="1">
        <f ca="1">+C$11+C$12*F302</f>
        <v>0.26132786955137177</v>
      </c>
      <c r="P302" s="1">
        <f>+D$11+D$12*F302+D$13*F302^2</f>
        <v>0.25501958400832242</v>
      </c>
      <c r="Q302" s="177">
        <f>+C302-15018.5</f>
        <v>39529.137000000002</v>
      </c>
      <c r="R302" s="1">
        <f>+(P302-G302)^2</f>
        <v>3.5345447899771871E-6</v>
      </c>
      <c r="S302" s="33">
        <f>S$18</f>
        <v>1</v>
      </c>
      <c r="T302" s="1">
        <f>S302*R302</f>
        <v>3.5345447899771871E-6</v>
      </c>
      <c r="U302" s="1">
        <f>+G302-P302</f>
        <v>-1.8800385075782855E-3</v>
      </c>
    </row>
    <row r="303" spans="1:54">
      <c r="A303" s="49" t="s">
        <v>132</v>
      </c>
      <c r="B303" s="47" t="s">
        <v>61</v>
      </c>
      <c r="C303" s="48">
        <v>54552.778899999998</v>
      </c>
      <c r="D303" s="48">
        <v>1E-4</v>
      </c>
      <c r="E303" s="1">
        <f>+(C303-C$7)/C$8</f>
        <v>42365.717072015694</v>
      </c>
      <c r="F303" s="51">
        <f>ROUND(2*E303,0)/2-0.5</f>
        <v>42365</v>
      </c>
      <c r="G303" s="1">
        <f>+C303-(C$7+F303*C$8)</f>
        <v>0.25422971499938285</v>
      </c>
      <c r="K303" s="1">
        <f>G303</f>
        <v>0.25422971499938285</v>
      </c>
      <c r="O303" s="1">
        <f ca="1">+C$11+C$12*F303</f>
        <v>0.26146407343923556</v>
      </c>
      <c r="P303" s="1">
        <f>+D$11+D$12*F303+D$13*F303^2</f>
        <v>0.25521377341665896</v>
      </c>
      <c r="Q303" s="177">
        <f>+C303-15018.5</f>
        <v>39534.278899999998</v>
      </c>
      <c r="R303" s="1">
        <f>+(P303-G303)^2</f>
        <v>9.6837096861196738E-7</v>
      </c>
      <c r="S303" s="33">
        <f>S$18</f>
        <v>1</v>
      </c>
      <c r="T303" s="1">
        <f>S303*R303</f>
        <v>9.6837096861196738E-7</v>
      </c>
      <c r="U303" s="1">
        <f>+G303-P303</f>
        <v>-9.8405841727611243E-4</v>
      </c>
    </row>
    <row r="304" spans="1:54">
      <c r="A304" s="49" t="s">
        <v>132</v>
      </c>
      <c r="B304" s="47" t="s">
        <v>53</v>
      </c>
      <c r="C304" s="48">
        <v>54553.664700000001</v>
      </c>
      <c r="D304" s="48">
        <v>1E-4</v>
      </c>
      <c r="E304" s="1">
        <f>+(C304-C$7)/C$8</f>
        <v>42368.215530512221</v>
      </c>
      <c r="F304" s="51">
        <f>ROUND(2*E304,0)/2-0.5</f>
        <v>42367.5</v>
      </c>
      <c r="G304" s="1">
        <f>+C304-(C$7+F304*C$8)</f>
        <v>0.25368319250264904</v>
      </c>
      <c r="K304" s="1">
        <f>G304</f>
        <v>0.25368319250264904</v>
      </c>
      <c r="O304" s="1">
        <f ca="1">+C$11+C$12*F304</f>
        <v>0.26148755686817754</v>
      </c>
      <c r="P304" s="1">
        <f>+D$11+D$12*F304+D$13*F304^2</f>
        <v>0.25524726172327955</v>
      </c>
      <c r="Q304" s="177">
        <f>+C304-15018.5</f>
        <v>39535.164700000001</v>
      </c>
      <c r="R304" s="1">
        <f>+(P304-G304)^2</f>
        <v>2.4463125269237471E-6</v>
      </c>
      <c r="S304" s="33">
        <f>S$18</f>
        <v>1</v>
      </c>
      <c r="T304" s="1">
        <f>S304*R304</f>
        <v>2.4463125269237471E-6</v>
      </c>
      <c r="U304" s="1">
        <f>+G304-P304</f>
        <v>-1.5640692206305151E-3</v>
      </c>
    </row>
    <row r="305" spans="1:54">
      <c r="A305" s="49" t="s">
        <v>132</v>
      </c>
      <c r="B305" s="47" t="s">
        <v>53</v>
      </c>
      <c r="C305" s="48">
        <v>54561.817300000002</v>
      </c>
      <c r="D305" s="48">
        <v>4.0000000000000002E-4</v>
      </c>
      <c r="E305" s="1">
        <f>+(C305-C$7)/C$8</f>
        <v>42391.210487318182</v>
      </c>
      <c r="F305" s="51">
        <f>ROUND(2*E305,0)/2-0.5</f>
        <v>42390.5</v>
      </c>
      <c r="G305" s="1">
        <f>+C305-(C$7+F305*C$8)</f>
        <v>0.25189518550178036</v>
      </c>
      <c r="K305" s="1">
        <f>G305</f>
        <v>0.25189518550178036</v>
      </c>
      <c r="O305" s="1">
        <f ca="1">+C$11+C$12*F305</f>
        <v>0.26170360441444418</v>
      </c>
      <c r="P305" s="1">
        <f>+D$11+D$12*F305+D$13*F305^2</f>
        <v>0.25555545590744189</v>
      </c>
      <c r="Q305" s="177">
        <f>+C305-15018.5</f>
        <v>39543.317300000002</v>
      </c>
      <c r="R305" s="1">
        <f>+(P305-G305)^2</f>
        <v>1.3397579442561587E-5</v>
      </c>
      <c r="S305" s="33">
        <f>S$18</f>
        <v>1</v>
      </c>
      <c r="T305" s="1">
        <f>S305*R305</f>
        <v>1.3397579442561587E-5</v>
      </c>
      <c r="U305" s="1">
        <f>+G305-P305</f>
        <v>-3.6602704056615254E-3</v>
      </c>
    </row>
    <row r="306" spans="1:54">
      <c r="A306" s="49" t="s">
        <v>132</v>
      </c>
      <c r="B306" s="47" t="s">
        <v>53</v>
      </c>
      <c r="C306" s="48">
        <v>54574.582900000001</v>
      </c>
      <c r="D306" s="48">
        <v>1E-4</v>
      </c>
      <c r="E306" s="1">
        <f>+(C306-C$7)/C$8</f>
        <v>42427.216720986231</v>
      </c>
      <c r="F306" s="51">
        <f>ROUND(2*E306,0)/2-0.5</f>
        <v>42426.5</v>
      </c>
      <c r="G306" s="1">
        <f>+C306-(C$7+F306*C$8)</f>
        <v>0.25410526149789803</v>
      </c>
      <c r="K306" s="1">
        <f>G306</f>
        <v>0.25410526149789803</v>
      </c>
      <c r="O306" s="1">
        <f ca="1">+C$11+C$12*F306</f>
        <v>0.26204176579120936</v>
      </c>
      <c r="P306" s="1">
        <f>+D$11+D$12*F306+D$13*F306^2</f>
        <v>0.25603821533832039</v>
      </c>
      <c r="Q306" s="177">
        <f>+C306-15018.5</f>
        <v>39556.082900000001</v>
      </c>
      <c r="R306" s="1">
        <f>+(P306-G306)^2</f>
        <v>3.7363105492035422E-6</v>
      </c>
      <c r="S306" s="33">
        <f>S$18</f>
        <v>1</v>
      </c>
      <c r="T306" s="1">
        <f>S306*R306</f>
        <v>3.7363105492035422E-6</v>
      </c>
      <c r="U306" s="1">
        <f>+G306-P306</f>
        <v>-1.9329538404223578E-3</v>
      </c>
    </row>
    <row r="307" spans="1:54">
      <c r="A307" s="48" t="s">
        <v>130</v>
      </c>
      <c r="B307" s="47" t="s">
        <v>53</v>
      </c>
      <c r="C307" s="48">
        <v>54597.452700000002</v>
      </c>
      <c r="D307" s="48">
        <v>4.0000000000000002E-4</v>
      </c>
      <c r="E307" s="1">
        <f>+(C307-C$7)/C$8</f>
        <v>42491.72253056366</v>
      </c>
      <c r="F307" s="51">
        <f>ROUND(2*E307,0)/2-0.5</f>
        <v>42491</v>
      </c>
      <c r="G307" s="1">
        <f>+C307-(C$7+F307*C$8)</f>
        <v>0.25616498100134777</v>
      </c>
      <c r="J307" s="1">
        <f>G307</f>
        <v>0.25616498100134777</v>
      </c>
      <c r="O307" s="1">
        <f ca="1">+C$11+C$12*F307</f>
        <v>0.26264763825791365</v>
      </c>
      <c r="P307" s="1">
        <f>+D$11+D$12*F307+D$13*F307^2</f>
        <v>0.25690428404984006</v>
      </c>
      <c r="Q307" s="177">
        <f>+C307-15018.5</f>
        <v>39578.952700000002</v>
      </c>
      <c r="R307" s="1">
        <f>+(P307-G307)^2</f>
        <v>5.4656899750999363E-7</v>
      </c>
      <c r="S307" s="21">
        <f>S$17</f>
        <v>1</v>
      </c>
      <c r="T307" s="1">
        <f>S307*R307</f>
        <v>5.4656899750999363E-7</v>
      </c>
      <c r="U307" s="1">
        <f>+G307-P307</f>
        <v>-7.3930304849229023E-4</v>
      </c>
    </row>
    <row r="308" spans="1:54">
      <c r="A308" s="49" t="s">
        <v>132</v>
      </c>
      <c r="B308" s="47" t="s">
        <v>61</v>
      </c>
      <c r="C308" s="48">
        <v>54600.642699999997</v>
      </c>
      <c r="D308" s="48">
        <v>5.0000000000000001E-4</v>
      </c>
      <c r="E308" s="1">
        <f>+(C308-C$7)/C$8</f>
        <v>42500.720140186466</v>
      </c>
      <c r="F308" s="51">
        <f>ROUND(2*E308,0)/2-0.5</f>
        <v>42500</v>
      </c>
      <c r="G308" s="1">
        <f>+C308-(C$7+F308*C$8)</f>
        <v>0.25531749999208841</v>
      </c>
      <c r="K308" s="1">
        <f>G308</f>
        <v>0.25531749999208841</v>
      </c>
      <c r="O308" s="1">
        <f ca="1">+C$11+C$12*F308</f>
        <v>0.26273217860210496</v>
      </c>
      <c r="P308" s="1">
        <f>+D$11+D$12*F308+D$13*F308^2</f>
        <v>0.25702524562325291</v>
      </c>
      <c r="Q308" s="177">
        <f>+C308-15018.5</f>
        <v>39582.142699999997</v>
      </c>
      <c r="R308" s="1">
        <f>+(P308-G308)^2</f>
        <v>2.9163951407614101E-6</v>
      </c>
      <c r="S308" s="33">
        <f>S$18</f>
        <v>1</v>
      </c>
      <c r="T308" s="1">
        <f>S308*R308</f>
        <v>2.9163951407614101E-6</v>
      </c>
      <c r="U308" s="1">
        <f>+G308-P308</f>
        <v>-1.7077456311644923E-3</v>
      </c>
    </row>
    <row r="309" spans="1:54">
      <c r="A309" s="44" t="s">
        <v>133</v>
      </c>
      <c r="B309" s="44" t="s">
        <v>53</v>
      </c>
      <c r="C309" s="48">
        <v>54607.025000000001</v>
      </c>
      <c r="D309" s="48" t="s">
        <v>26</v>
      </c>
      <c r="E309" s="1">
        <f>+(C309-C$7)/C$8</f>
        <v>42518.721846736866</v>
      </c>
      <c r="F309" s="51">
        <f>ROUND(2*E309,0)/2-0.5</f>
        <v>42518</v>
      </c>
      <c r="G309" s="1">
        <f>+C309-(C$7+F309*C$8)</f>
        <v>0.25592253800277831</v>
      </c>
      <c r="I309" s="1">
        <f>G309</f>
        <v>0.25592253800277831</v>
      </c>
      <c r="P309" s="1">
        <f>+D$11+D$12*F309+D$13*F309^2</f>
        <v>0.25726725309563858</v>
      </c>
      <c r="Q309" s="177">
        <f>+C309-15018.5</f>
        <v>39588.525000000001</v>
      </c>
      <c r="R309" s="1">
        <f>+(P309-G309)^2</f>
        <v>1.8082586809662083E-6</v>
      </c>
      <c r="S309" s="46">
        <f>S$16</f>
        <v>0.1</v>
      </c>
      <c r="T309" s="1">
        <f>S309*R309</f>
        <v>1.8082586809662084E-7</v>
      </c>
      <c r="U309" s="1">
        <f>+G309-P309</f>
        <v>-1.3447150928602714E-3</v>
      </c>
    </row>
    <row r="310" spans="1:54">
      <c r="A310" s="49" t="s">
        <v>132</v>
      </c>
      <c r="B310" s="47" t="s">
        <v>53</v>
      </c>
      <c r="C310" s="48">
        <v>54620.674400000004</v>
      </c>
      <c r="D310" s="48">
        <v>2.0000000000000001E-4</v>
      </c>
      <c r="E310" s="1">
        <f>+(C310-C$7)/C$8</f>
        <v>42557.220897766885</v>
      </c>
      <c r="F310" s="51">
        <f>ROUND(2*E310,0)/2-0.5</f>
        <v>42556.5</v>
      </c>
      <c r="G310" s="1">
        <f>+C310-(C$7+F310*C$8)</f>
        <v>0.25558609150175471</v>
      </c>
      <c r="K310" s="1">
        <f>G310</f>
        <v>0.25558609150175471</v>
      </c>
      <c r="O310" s="1">
        <f ca="1">+C$11+C$12*F310</f>
        <v>0.26326290409619474</v>
      </c>
      <c r="P310" s="1">
        <f>+D$11+D$12*F310+D$13*F310^2</f>
        <v>0.25778525761563703</v>
      </c>
      <c r="Q310" s="177">
        <f>+C310-15018.5</f>
        <v>39602.174400000004</v>
      </c>
      <c r="R310" s="1">
        <f>+(P310-G310)^2</f>
        <v>4.8363315964482765E-6</v>
      </c>
      <c r="S310" s="33">
        <f>S$18</f>
        <v>1</v>
      </c>
      <c r="T310" s="1">
        <f>S310*R310</f>
        <v>4.8363315964482765E-6</v>
      </c>
      <c r="U310" s="1">
        <f>+G310-P310</f>
        <v>-2.1991661138823226E-3</v>
      </c>
    </row>
    <row r="311" spans="1:54">
      <c r="A311" s="49" t="s">
        <v>132</v>
      </c>
      <c r="B311" s="47" t="s">
        <v>53</v>
      </c>
      <c r="C311" s="48">
        <v>54681.654199999997</v>
      </c>
      <c r="D311" s="48">
        <v>5.9999999999999995E-4</v>
      </c>
      <c r="E311" s="1">
        <f>+(C311-C$7)/C$8</f>
        <v>42729.218526380566</v>
      </c>
      <c r="F311" s="51">
        <f>ROUND(2*E311,0)/2-0.5</f>
        <v>42728.5</v>
      </c>
      <c r="G311" s="1">
        <f>+C311-(C$7+F311*C$8)</f>
        <v>0.25474534349632449</v>
      </c>
      <c r="K311" s="1">
        <f>G311</f>
        <v>0.25474534349632449</v>
      </c>
      <c r="O311" s="1">
        <f ca="1">+C$11+C$12*F311</f>
        <v>0.26487856400740617</v>
      </c>
      <c r="P311" s="1">
        <f>+D$11+D$12*F311+D$13*F311^2</f>
        <v>0.2601057417077669</v>
      </c>
      <c r="Q311" s="177">
        <f>+C311-15018.5</f>
        <v>39663.154199999997</v>
      </c>
      <c r="R311" s="1">
        <f>+(P311-G311)^2</f>
        <v>2.8733868985234963E-5</v>
      </c>
      <c r="S311" s="33">
        <f>S$18</f>
        <v>1</v>
      </c>
      <c r="T311" s="1">
        <f>S311*R311</f>
        <v>2.8733868985234963E-5</v>
      </c>
      <c r="U311" s="1">
        <f>+G311-P311</f>
        <v>-5.3603982114424076E-3</v>
      </c>
    </row>
    <row r="312" spans="1:54">
      <c r="A312" s="49" t="s">
        <v>134</v>
      </c>
      <c r="B312" s="47" t="s">
        <v>53</v>
      </c>
      <c r="C312" s="48">
        <v>54871.698799999998</v>
      </c>
      <c r="D312" s="48">
        <v>2.0000000000000001E-4</v>
      </c>
      <c r="E312" s="1">
        <f>+(C312-C$7)/C$8</f>
        <v>43265.252106858687</v>
      </c>
      <c r="F312" s="69">
        <f>ROUND(2*E312,0)/2-1</f>
        <v>43264.5</v>
      </c>
      <c r="G312" s="1">
        <f>+C312-(C$7+F312*C$8)</f>
        <v>0.26665091949689668</v>
      </c>
      <c r="K312" s="1">
        <f>G312</f>
        <v>0.26665091949689668</v>
      </c>
      <c r="O312" s="1">
        <f ca="1">+C$11+C$12*F312</f>
        <v>0.26991341117257656</v>
      </c>
      <c r="P312" s="1">
        <f>+D$11+D$12*F312+D$13*F312^2</f>
        <v>0.26740286244440353</v>
      </c>
      <c r="Q312" s="177">
        <f>+C312-15018.5</f>
        <v>39853.198799999998</v>
      </c>
      <c r="R312" s="1">
        <f>+(P312-G312)^2</f>
        <v>5.6541819630529869E-7</v>
      </c>
      <c r="S312" s="33">
        <f>S$18</f>
        <v>1</v>
      </c>
      <c r="T312" s="1">
        <f>S312*R312</f>
        <v>5.6541819630529869E-7</v>
      </c>
      <c r="U312" s="1">
        <f>+G312-P312</f>
        <v>-7.519429475068562E-4</v>
      </c>
    </row>
    <row r="313" spans="1:54">
      <c r="A313" s="48" t="s">
        <v>135</v>
      </c>
      <c r="B313" s="47" t="s">
        <v>61</v>
      </c>
      <c r="C313" s="48">
        <v>54890.667000000001</v>
      </c>
      <c r="D313" s="48">
        <v>5.9999999999999995E-4</v>
      </c>
      <c r="E313" s="1">
        <f>+(C313-C$7)/C$8</f>
        <v>43318.753191136937</v>
      </c>
      <c r="F313" s="69">
        <f>ROUND(2*E313,0)/2-1</f>
        <v>43318</v>
      </c>
      <c r="G313" s="1">
        <f>+C313-(C$7+F313*C$8)</f>
        <v>0.26703533800173318</v>
      </c>
      <c r="K313" s="1">
        <f>G313</f>
        <v>0.26703533800173318</v>
      </c>
      <c r="O313" s="1">
        <f ca="1">+C$11+C$12*F313</f>
        <v>0.27041595655193595</v>
      </c>
      <c r="P313" s="1">
        <f>+D$11+D$12*F313+D$13*F313^2</f>
        <v>0.26813668529723211</v>
      </c>
      <c r="Q313" s="177">
        <f>+C313-15018.5</f>
        <v>39872.167000000001</v>
      </c>
      <c r="R313" s="1">
        <f>+(P313-G313)^2</f>
        <v>1.2129658653028149E-6</v>
      </c>
      <c r="S313" s="33">
        <f>S$18</f>
        <v>1</v>
      </c>
      <c r="T313" s="1">
        <f>S313*R313</f>
        <v>1.2129658653028149E-6</v>
      </c>
      <c r="U313" s="1">
        <f>+G313-P313</f>
        <v>-1.1013472954989334E-3</v>
      </c>
      <c r="AZ313" s="1">
        <v>42367.5</v>
      </c>
      <c r="BA313" s="1">
        <v>0.25368319250264904</v>
      </c>
      <c r="BB313" s="1">
        <v>1</v>
      </c>
    </row>
    <row r="314" spans="1:54">
      <c r="A314" s="48" t="s">
        <v>135</v>
      </c>
      <c r="B314" s="47" t="s">
        <v>53</v>
      </c>
      <c r="C314" s="48">
        <v>54890.842199999999</v>
      </c>
      <c r="D314" s="48">
        <v>6.9999999999999999E-4</v>
      </c>
      <c r="E314" s="1">
        <f>+(C314-C$7)/C$8</f>
        <v>43319.247354524363</v>
      </c>
      <c r="F314" s="51">
        <f>ROUND(2*E314,0)/2-0.5</f>
        <v>43318.5</v>
      </c>
      <c r="G314" s="1">
        <f>+C314-(C$7+F314*C$8)</f>
        <v>0.26496603350096848</v>
      </c>
      <c r="K314" s="1">
        <f>G314</f>
        <v>0.26496603350096848</v>
      </c>
      <c r="O314" s="1">
        <f ca="1">+C$11+C$12*F314</f>
        <v>0.27042065323772435</v>
      </c>
      <c r="P314" s="1">
        <f>+D$11+D$12*F314+D$13*F314^2</f>
        <v>0.26814354813948849</v>
      </c>
      <c r="Q314" s="177">
        <f>+C314-15018.5</f>
        <v>39872.342199999999</v>
      </c>
      <c r="R314" s="1">
        <f>+(P314-G314)^2</f>
        <v>1.009659927800893E-5</v>
      </c>
      <c r="S314" s="33">
        <f>S$18</f>
        <v>1</v>
      </c>
      <c r="T314" s="1">
        <f>S314*R314</f>
        <v>1.009659927800893E-5</v>
      </c>
      <c r="U314" s="1">
        <f>+G314-P314</f>
        <v>-3.177514638520007E-3</v>
      </c>
      <c r="AZ314" s="1">
        <v>42426.5</v>
      </c>
      <c r="BA314" s="1">
        <v>0.25410526149789803</v>
      </c>
      <c r="BB314" s="1">
        <v>1</v>
      </c>
    </row>
    <row r="315" spans="1:54">
      <c r="A315" s="49" t="s">
        <v>136</v>
      </c>
      <c r="B315" s="47" t="s">
        <v>61</v>
      </c>
      <c r="C315" s="48">
        <v>54903.784800000001</v>
      </c>
      <c r="D315" s="48">
        <v>1E-4</v>
      </c>
      <c r="E315" s="1">
        <f>+(C315-C$7)/C$8</f>
        <v>43355.752828600962</v>
      </c>
      <c r="F315" s="69">
        <f>ROUND(2*E315,0)/2-1</f>
        <v>43355</v>
      </c>
      <c r="G315" s="1">
        <f>+C315-(C$7+F315*C$8)</f>
        <v>0.26690680500178132</v>
      </c>
      <c r="K315" s="1">
        <f>G315</f>
        <v>0.26690680500178132</v>
      </c>
      <c r="O315" s="1">
        <f ca="1">+C$11+C$12*F315</f>
        <v>0.27076351130027793</v>
      </c>
      <c r="P315" s="1">
        <f>+D$11+D$12*F315+D$13*F315^2</f>
        <v>0.26864476994862713</v>
      </c>
      <c r="Q315" s="177">
        <f>+C315-15018.5</f>
        <v>39885.284800000001</v>
      </c>
      <c r="R315" s="1">
        <f>+(P315-G315)^2</f>
        <v>3.0205221564647408E-6</v>
      </c>
      <c r="S315" s="33">
        <f>S$18</f>
        <v>1</v>
      </c>
      <c r="T315" s="1">
        <f>S315*R315</f>
        <v>3.0205221564647408E-6</v>
      </c>
      <c r="U315" s="1">
        <f>+G315-P315</f>
        <v>-1.7379649468458047E-3</v>
      </c>
    </row>
    <row r="316" spans="1:54">
      <c r="A316" s="49" t="s">
        <v>136</v>
      </c>
      <c r="B316" s="47" t="s">
        <v>53</v>
      </c>
      <c r="C316" s="48">
        <v>54904.671900000001</v>
      </c>
      <c r="D316" s="48">
        <v>2.0000000000000001E-4</v>
      </c>
      <c r="E316" s="1">
        <f>+(C316-C$7)/C$8</f>
        <v>43358.254953834941</v>
      </c>
      <c r="F316" s="69">
        <f>ROUND(2*E316,0)/2-1</f>
        <v>43357.5</v>
      </c>
      <c r="G316" s="1">
        <f>+C316-(C$7+F316*C$8)</f>
        <v>0.26766028250131058</v>
      </c>
      <c r="K316" s="1">
        <f>G316</f>
        <v>0.26766028250131058</v>
      </c>
      <c r="O316" s="1">
        <f ca="1">+C$11+C$12*F316</f>
        <v>0.27078699472921997</v>
      </c>
      <c r="P316" s="1">
        <f>+D$11+D$12*F316+D$13*F316^2</f>
        <v>0.2686791171266919</v>
      </c>
      <c r="Q316" s="177">
        <f>+C316-15018.5</f>
        <v>39886.171900000001</v>
      </c>
      <c r="R316" s="1">
        <f>+(P316-G316)^2</f>
        <v>1.0380239938759074E-6</v>
      </c>
      <c r="S316" s="33">
        <f>S$18</f>
        <v>1</v>
      </c>
      <c r="T316" s="1">
        <f>S316*R316</f>
        <v>1.0380239938759074E-6</v>
      </c>
      <c r="U316" s="1">
        <f>+G316-P316</f>
        <v>-1.0188346253813263E-3</v>
      </c>
    </row>
    <row r="317" spans="1:54">
      <c r="A317" s="49" t="s">
        <v>136</v>
      </c>
      <c r="B317" s="47" t="s">
        <v>53</v>
      </c>
      <c r="C317" s="48">
        <v>54938.709499999997</v>
      </c>
      <c r="D317" s="48">
        <v>2.0000000000000001E-4</v>
      </c>
      <c r="E317" s="1">
        <f>+(C317-C$7)/C$8</f>
        <v>43454.260294680615</v>
      </c>
      <c r="F317" s="69">
        <f>ROUND(2*E317,0)/2-1</f>
        <v>43453.5</v>
      </c>
      <c r="G317" s="1">
        <f>+C317-(C$7+F317*C$8)</f>
        <v>0.2695538184925681</v>
      </c>
      <c r="K317" s="1">
        <f>G317</f>
        <v>0.2695538184925681</v>
      </c>
      <c r="O317" s="1">
        <f ca="1">+C$11+C$12*F317</f>
        <v>0.27168875840059376</v>
      </c>
      <c r="P317" s="1">
        <f>+D$11+D$12*F317+D$13*F317^2</f>
        <v>0.2699996894690993</v>
      </c>
      <c r="Q317" s="177">
        <f>+C317-15018.5</f>
        <v>39920.209499999997</v>
      </c>
      <c r="R317" s="1">
        <f>+(P317-G317)^2</f>
        <v>1.9880092771288956E-7</v>
      </c>
      <c r="S317" s="33">
        <f>S$18</f>
        <v>1</v>
      </c>
      <c r="T317" s="1">
        <f>S317*R317</f>
        <v>1.9880092771288956E-7</v>
      </c>
      <c r="U317" s="1">
        <f>+G317-P317</f>
        <v>-4.4587097653120411E-4</v>
      </c>
    </row>
    <row r="318" spans="1:54">
      <c r="A318" s="58" t="s">
        <v>137</v>
      </c>
      <c r="B318" s="59" t="s">
        <v>61</v>
      </c>
      <c r="C318" s="58">
        <v>54947.393600000003</v>
      </c>
      <c r="D318" s="58">
        <v>1E-4</v>
      </c>
      <c r="E318" s="1">
        <f>+(C318-C$7)/C$8</f>
        <v>43478.754382995852</v>
      </c>
      <c r="F318" s="69">
        <f>ROUND(2*E318,0)/2-1</f>
        <v>43478</v>
      </c>
      <c r="G318" s="1">
        <f>+C318-(C$7+F318*C$8)</f>
        <v>0.26745789800042985</v>
      </c>
      <c r="J318" s="1">
        <f>G318</f>
        <v>0.26745789800042985</v>
      </c>
      <c r="O318" s="1">
        <f ca="1">+C$11+C$12*F318</f>
        <v>0.27191889600422564</v>
      </c>
      <c r="P318" s="1">
        <f>+D$11+D$12*F318+D$13*F318^2</f>
        <v>0.27033722277872618</v>
      </c>
      <c r="Q318" s="177">
        <f>+C318-15018.5</f>
        <v>39928.893600000003</v>
      </c>
      <c r="R318" s="1">
        <f>+(P318-G318)^2</f>
        <v>8.2905111789112255E-6</v>
      </c>
      <c r="S318" s="21">
        <f>S$17</f>
        <v>1</v>
      </c>
      <c r="T318" s="1">
        <f>S318*R318</f>
        <v>8.2905111789112255E-6</v>
      </c>
      <c r="U318" s="1">
        <f>+G318-P318</f>
        <v>-2.8793247782963327E-3</v>
      </c>
      <c r="AZ318" s="1">
        <v>42365</v>
      </c>
      <c r="BA318" s="1">
        <v>0.25422971499938285</v>
      </c>
      <c r="BB318" s="1">
        <v>1</v>
      </c>
    </row>
    <row r="319" spans="1:54">
      <c r="A319" s="49" t="s">
        <v>138</v>
      </c>
      <c r="B319" s="47" t="str">
        <f>IF(M319=INT(M319),"I","II")</f>
        <v>I</v>
      </c>
      <c r="C319" s="48">
        <v>55163.849800000004</v>
      </c>
      <c r="D319" s="48">
        <v>2.0000000000000001E-4</v>
      </c>
      <c r="E319" s="1">
        <f>+(C319-C$7)/C$8</f>
        <v>44089.283658243272</v>
      </c>
      <c r="F319" s="69">
        <f>ROUND(2*E319,0)/2-1</f>
        <v>44088.5</v>
      </c>
      <c r="G319" s="1">
        <f>+C319-(C$7+F319*C$8)</f>
        <v>0.27783710350195179</v>
      </c>
      <c r="K319" s="1">
        <f>G319</f>
        <v>0.27783710350195179</v>
      </c>
      <c r="O319" s="1">
        <f ca="1">+C$11+C$12*F319</f>
        <v>0.27765354935186842</v>
      </c>
      <c r="P319" s="1">
        <f>+D$11+D$12*F319+D$13*F319^2</f>
        <v>0.27881526572843524</v>
      </c>
      <c r="Q319" s="177">
        <f>+C319-15018.5</f>
        <v>40145.349800000004</v>
      </c>
      <c r="R319" s="1">
        <f>+(P319-G319)^2</f>
        <v>9.568013413190557E-7</v>
      </c>
      <c r="S319" s="33">
        <f>S$18</f>
        <v>1</v>
      </c>
      <c r="T319" s="1">
        <f>S319*R319</f>
        <v>9.568013413190557E-7</v>
      </c>
      <c r="U319" s="1">
        <f>+G319-P319</f>
        <v>-9.7816222648344775E-4</v>
      </c>
    </row>
    <row r="320" spans="1:54">
      <c r="A320" s="49" t="s">
        <v>138</v>
      </c>
      <c r="B320" s="47" t="str">
        <f>IF(M320=INT(M320),"I","II")</f>
        <v>I</v>
      </c>
      <c r="C320" s="48">
        <v>55213.841200000003</v>
      </c>
      <c r="D320" s="48">
        <v>2.9999999999999997E-4</v>
      </c>
      <c r="E320" s="1">
        <f>+(C320-C$7)/C$8</f>
        <v>44230.287765358727</v>
      </c>
      <c r="F320" s="69">
        <f>ROUND(2*E320,0)/2-1</f>
        <v>44229.5</v>
      </c>
      <c r="G320" s="1">
        <f>+C320-(C$7+F320*C$8)</f>
        <v>0.27929323450371157</v>
      </c>
      <c r="K320" s="1">
        <f>G320</f>
        <v>0.27929323450371157</v>
      </c>
      <c r="O320" s="1">
        <f ca="1">+C$11+C$12*F320</f>
        <v>0.2789780147441987</v>
      </c>
      <c r="P320" s="1">
        <f>+D$11+D$12*F320+D$13*F320^2</f>
        <v>0.28079172484453785</v>
      </c>
      <c r="Q320" s="177">
        <f>+C320-15018.5</f>
        <v>40195.341200000003</v>
      </c>
      <c r="R320" s="1">
        <f>+(P320-G320)^2</f>
        <v>2.245473301549646E-6</v>
      </c>
      <c r="S320" s="33">
        <f>S$18</f>
        <v>1</v>
      </c>
      <c r="T320" s="1">
        <f>S320*R320</f>
        <v>2.245473301549646E-6</v>
      </c>
      <c r="U320" s="1">
        <f>+G320-P320</f>
        <v>-1.4984903408262751E-3</v>
      </c>
    </row>
    <row r="321" spans="1:54">
      <c r="A321" s="70" t="s">
        <v>139</v>
      </c>
      <c r="B321" s="62" t="s">
        <v>61</v>
      </c>
      <c r="C321" s="61">
        <v>55216.856</v>
      </c>
      <c r="D321" s="61">
        <v>1E-4</v>
      </c>
      <c r="E321" s="1">
        <f>+(C321-C$7)/C$8</f>
        <v>44238.791211594107</v>
      </c>
      <c r="F321" s="69">
        <f>ROUND(2*E321,0)/2-1</f>
        <v>44238</v>
      </c>
      <c r="G321" s="1">
        <f>+C321-(C$7+F321*C$8)</f>
        <v>0.28051505799521692</v>
      </c>
      <c r="K321" s="1">
        <f>G321</f>
        <v>0.28051505799521692</v>
      </c>
      <c r="O321" s="1">
        <f ca="1">+C$11+C$12*F321</f>
        <v>0.27905785840260161</v>
      </c>
      <c r="P321" s="1">
        <f>+D$11+D$12*F321+D$13*F321^2</f>
        <v>0.28091109357617361</v>
      </c>
      <c r="Q321" s="177">
        <f>+C321-15018.5</f>
        <v>40198.356</v>
      </c>
      <c r="R321" s="1">
        <f>+(P321-G321)^2</f>
        <v>1.5684418138370174E-7</v>
      </c>
      <c r="S321" s="33">
        <f>S$18</f>
        <v>1</v>
      </c>
      <c r="T321" s="1">
        <f>S321*R321</f>
        <v>1.5684418138370174E-7</v>
      </c>
      <c r="U321" s="1">
        <f>+G321-P321</f>
        <v>-3.9603558095668845E-4</v>
      </c>
      <c r="AZ321" s="1">
        <v>42491</v>
      </c>
      <c r="BA321" s="1">
        <v>0.25616498100134777</v>
      </c>
      <c r="BB321" s="1">
        <v>1</v>
      </c>
    </row>
    <row r="322" spans="1:54">
      <c r="A322" s="49" t="s">
        <v>140</v>
      </c>
      <c r="B322" s="47" t="s">
        <v>53</v>
      </c>
      <c r="C322" s="48">
        <v>55260.6414</v>
      </c>
      <c r="D322" s="48">
        <v>2.0000000000000001E-4</v>
      </c>
      <c r="E322" s="1">
        <f>+(C322-C$7)/C$8</f>
        <v>44362.290878170614</v>
      </c>
      <c r="F322" s="69">
        <f>ROUND(2*E322,0)/2-1</f>
        <v>44361.5</v>
      </c>
      <c r="G322" s="1">
        <f>+C322-(C$7+F322*C$8)</f>
        <v>0.28039684650138952</v>
      </c>
      <c r="K322" s="1">
        <f>G322</f>
        <v>0.28039684650138952</v>
      </c>
      <c r="O322" s="1">
        <f ca="1">+C$11+C$12*F322</f>
        <v>0.28021793979233772</v>
      </c>
      <c r="P322" s="1">
        <f>+D$11+D$12*F322+D$13*F322^2</f>
        <v>0.28264827957989608</v>
      </c>
      <c r="Q322" s="177">
        <f>+C322-15018.5</f>
        <v>40242.1414</v>
      </c>
      <c r="R322" s="1">
        <f>+(P322-G322)^2</f>
        <v>5.0689509069935236E-6</v>
      </c>
      <c r="S322" s="33">
        <f>S$18</f>
        <v>1</v>
      </c>
      <c r="T322" s="1">
        <f>S322*R322</f>
        <v>5.0689509069935236E-6</v>
      </c>
      <c r="U322" s="1">
        <f>+G322-P322</f>
        <v>-2.2514330785065595E-3</v>
      </c>
    </row>
    <row r="323" spans="1:54">
      <c r="A323" s="49" t="s">
        <v>140</v>
      </c>
      <c r="B323" s="47" t="s">
        <v>61</v>
      </c>
      <c r="C323" s="48">
        <v>55262.593999999997</v>
      </c>
      <c r="D323" s="48">
        <v>2.0000000000000001E-4</v>
      </c>
      <c r="E323" s="1">
        <f>+(C323-C$7)/C$8</f>
        <v>44367.798317841305</v>
      </c>
      <c r="F323" s="69">
        <f>ROUND(2*E323,0)/2-1</f>
        <v>44367</v>
      </c>
      <c r="G323" s="1">
        <f>+C323-(C$7+F323*C$8)</f>
        <v>0.28303449699888006</v>
      </c>
      <c r="K323" s="1">
        <f>G323</f>
        <v>0.28303449699888006</v>
      </c>
      <c r="O323" s="1">
        <f ca="1">+C$11+C$12*F323</f>
        <v>0.28026960333601014</v>
      </c>
      <c r="P323" s="1">
        <f>+D$11+D$12*F323+D$13*F323^2</f>
        <v>0.28272576724367332</v>
      </c>
      <c r="Q323" s="177">
        <f>+C323-15018.5</f>
        <v>40244.093999999997</v>
      </c>
      <c r="R323" s="1">
        <f>+(P323-G323)^2</f>
        <v>9.5314061750012416E-8</v>
      </c>
      <c r="S323" s="33">
        <f>S$18</f>
        <v>1</v>
      </c>
      <c r="T323" s="1">
        <f>S323*R323</f>
        <v>9.5314061750012416E-8</v>
      </c>
      <c r="U323" s="1">
        <f>+G323-P323</f>
        <v>3.0872975520673807E-4</v>
      </c>
    </row>
    <row r="324" spans="1:54">
      <c r="A324" s="58" t="s">
        <v>141</v>
      </c>
      <c r="B324" s="59" t="s">
        <v>61</v>
      </c>
      <c r="C324" s="58">
        <v>55267.7336</v>
      </c>
      <c r="D324" s="58">
        <v>4.0000000000000002E-4</v>
      </c>
      <c r="E324" s="1">
        <f>+(C324-C$7)/C$8</f>
        <v>44382.294905432987</v>
      </c>
      <c r="F324" s="69">
        <f>ROUND(2*E324,0)/2-1</f>
        <v>44381.5</v>
      </c>
      <c r="G324" s="1">
        <f>+C324-(C$7+F324*C$8)</f>
        <v>0.281824666497414</v>
      </c>
      <c r="K324" s="1">
        <f>G324</f>
        <v>0.281824666497414</v>
      </c>
      <c r="O324" s="1">
        <f ca="1">+C$11+C$12*F324</f>
        <v>0.28040580722387393</v>
      </c>
      <c r="P324" s="1">
        <f>+D$11+D$12*F324+D$13*F324^2</f>
        <v>0.28293010322044332</v>
      </c>
      <c r="Q324" s="177">
        <f>+C324-15018.5</f>
        <v>40249.2336</v>
      </c>
      <c r="R324" s="1">
        <f>+(P324-G324)^2</f>
        <v>1.2219903486217978E-6</v>
      </c>
      <c r="S324" s="33">
        <f>S$18</f>
        <v>1</v>
      </c>
      <c r="T324" s="1">
        <f>S324*R324</f>
        <v>1.2219903486217978E-6</v>
      </c>
      <c r="U324" s="1">
        <f>+G324-P324</f>
        <v>-1.1054367230293183E-3</v>
      </c>
      <c r="AZ324" s="1">
        <v>42728.5</v>
      </c>
      <c r="BA324" s="1">
        <v>0.25474534349632449</v>
      </c>
      <c r="BB324" s="1">
        <v>1</v>
      </c>
    </row>
    <row r="325" spans="1:54">
      <c r="A325" s="58" t="s">
        <v>142</v>
      </c>
      <c r="B325" s="59" t="s">
        <v>61</v>
      </c>
      <c r="C325" s="58">
        <v>55304.430999999997</v>
      </c>
      <c r="D325" s="58">
        <v>1E-3</v>
      </c>
      <c r="E325" s="1">
        <f>+(C325-C$7)/C$8</f>
        <v>44485.802391129691</v>
      </c>
      <c r="F325" s="69">
        <f>ROUND(2*E325,0)/2-1</f>
        <v>44485</v>
      </c>
      <c r="G325" s="1">
        <f>+C325-(C$7+F325*C$8)</f>
        <v>0.28447863499604864</v>
      </c>
      <c r="J325" s="1">
        <f>G325</f>
        <v>0.28447863499604864</v>
      </c>
      <c r="O325" s="1">
        <f ca="1">+C$11+C$12*F325</f>
        <v>0.28137802118207378</v>
      </c>
      <c r="P325" s="1">
        <f>+D$11+D$12*F325+D$13*F325^2</f>
        <v>0.2843907584005817</v>
      </c>
      <c r="Q325" s="177">
        <f>+C325-15018.5</f>
        <v>40285.930999999997</v>
      </c>
      <c r="R325" s="1">
        <f>+(P325-G325)^2</f>
        <v>7.722296030860267E-9</v>
      </c>
      <c r="S325" s="21">
        <f>S$17</f>
        <v>1</v>
      </c>
      <c r="T325" s="1">
        <f>S325*R325</f>
        <v>7.722296030860267E-9</v>
      </c>
      <c r="U325" s="1">
        <f>+G325-P325</f>
        <v>8.7876595466940266E-5</v>
      </c>
      <c r="AZ325" s="1">
        <v>42500</v>
      </c>
      <c r="BA325" s="1">
        <v>0.25531749999208841</v>
      </c>
      <c r="BB325" s="1">
        <v>1</v>
      </c>
    </row>
    <row r="326" spans="1:54">
      <c r="A326" s="44" t="s">
        <v>143</v>
      </c>
      <c r="B326" s="44" t="s">
        <v>53</v>
      </c>
      <c r="C326" s="48">
        <v>55309.393400000001</v>
      </c>
      <c r="D326" s="48" t="s">
        <v>26</v>
      </c>
      <c r="E326" s="1">
        <f>+(C326-C$7)/C$8</f>
        <v>44499.79917419939</v>
      </c>
      <c r="F326" s="69">
        <f>ROUND(2*E326,0)/2-1</f>
        <v>44499</v>
      </c>
      <c r="G326" s="1">
        <f>+C326-(C$7+F326*C$8)</f>
        <v>0.28333810900221579</v>
      </c>
      <c r="K326" s="1">
        <f>G326</f>
        <v>0.28333810900221579</v>
      </c>
      <c r="P326" s="1">
        <f>+D$11+D$12*F326+D$13*F326^2</f>
        <v>0.28458862036962185</v>
      </c>
      <c r="Q326" s="177">
        <f>+C326-15018.5</f>
        <v>40290.893400000001</v>
      </c>
      <c r="R326" s="1">
        <f>+(P326-G326)^2</f>
        <v>1.5637786800117732E-6</v>
      </c>
      <c r="S326" s="33">
        <f>S$18</f>
        <v>1</v>
      </c>
      <c r="T326" s="1">
        <f>S326*R326</f>
        <v>1.5637786800117732E-6</v>
      </c>
      <c r="U326" s="1">
        <f>+G326-P326</f>
        <v>-1.2505113674060597E-3</v>
      </c>
    </row>
    <row r="327" spans="1:54">
      <c r="A327" s="49" t="s">
        <v>144</v>
      </c>
      <c r="B327" s="47" t="s">
        <v>53</v>
      </c>
      <c r="C327" s="48">
        <v>55309.393470000003</v>
      </c>
      <c r="D327" s="48">
        <v>4.0000000000000002E-4</v>
      </c>
      <c r="E327" s="1">
        <f>+(C327-C$7)/C$8</f>
        <v>44499.799371639099</v>
      </c>
      <c r="F327" s="69">
        <f>ROUND(2*E327,0)/2-1</f>
        <v>44499</v>
      </c>
      <c r="G327" s="1">
        <f>+C327-(C$7+F327*C$8)</f>
        <v>0.28340810900408542</v>
      </c>
      <c r="K327" s="1">
        <f>G327</f>
        <v>0.28340810900408542</v>
      </c>
      <c r="O327" s="1">
        <f ca="1">+C$11+C$12*F327</f>
        <v>0.28150952838414917</v>
      </c>
      <c r="P327" s="1">
        <f>+D$11+D$12*F327+D$13*F327^2</f>
        <v>0.28458862036962185</v>
      </c>
      <c r="Q327" s="177">
        <f>+C327-15018.5</f>
        <v>40290.893470000003</v>
      </c>
      <c r="R327" s="1">
        <f>+(P327-G327)^2</f>
        <v>1.3936070841606859E-6</v>
      </c>
      <c r="S327" s="33">
        <f>S$18</f>
        <v>1</v>
      </c>
      <c r="T327" s="1">
        <f>S327*R327</f>
        <v>1.3936070841606859E-6</v>
      </c>
      <c r="U327" s="1">
        <f>+G327-P327</f>
        <v>-1.1805113655364297E-3</v>
      </c>
    </row>
    <row r="328" spans="1:54">
      <c r="A328" s="58" t="s">
        <v>142</v>
      </c>
      <c r="B328" s="59" t="s">
        <v>53</v>
      </c>
      <c r="C328" s="58">
        <v>55311.343399999998</v>
      </c>
      <c r="D328" s="58">
        <v>1E-3</v>
      </c>
      <c r="E328" s="1">
        <f>+(C328-C$7)/C$8</f>
        <v>44505.299280395149</v>
      </c>
      <c r="F328" s="69">
        <f>ROUND(2*E328,0)/2-1</f>
        <v>44504.5</v>
      </c>
      <c r="G328" s="1">
        <f>+C328-(C$7+F328*C$8)</f>
        <v>0.28337575949262828</v>
      </c>
      <c r="J328" s="1">
        <f>G328</f>
        <v>0.28337575949262828</v>
      </c>
      <c r="O328" s="1">
        <f ca="1">+C$11+C$12*F328</f>
        <v>0.28156119192782159</v>
      </c>
      <c r="P328" s="1">
        <f>+D$11+D$12*F328+D$13*F328^2</f>
        <v>0.28466637046634036</v>
      </c>
      <c r="Q328" s="177">
        <f>+C328-15018.5</f>
        <v>40292.843399999998</v>
      </c>
      <c r="R328" s="1">
        <f>+(P328-G328)^2</f>
        <v>1.6656766854660452E-6</v>
      </c>
      <c r="S328" s="21">
        <f>S$17</f>
        <v>1</v>
      </c>
      <c r="T328" s="1">
        <f>S328*R328</f>
        <v>1.6656766854660452E-6</v>
      </c>
      <c r="U328" s="1">
        <f>+G328-P328</f>
        <v>-1.2906109737120808E-3</v>
      </c>
      <c r="AZ328" s="1">
        <v>-34550</v>
      </c>
      <c r="BA328" s="1">
        <v>0.25544095000077505</v>
      </c>
      <c r="BB328" s="1">
        <v>0.05</v>
      </c>
    </row>
    <row r="329" spans="1:54">
      <c r="A329" s="58" t="s">
        <v>145</v>
      </c>
      <c r="B329" s="59" t="s">
        <v>61</v>
      </c>
      <c r="C329" s="58">
        <v>55311.5219</v>
      </c>
      <c r="D329" s="58">
        <v>1E-4</v>
      </c>
      <c r="E329" s="1">
        <f>+(C329-C$7)/C$8</f>
        <v>44505.802751654614</v>
      </c>
      <c r="F329" s="69">
        <f>ROUND(2*E329,0)/2-1</f>
        <v>44505</v>
      </c>
      <c r="G329" s="1">
        <f>+C329-(C$7+F329*C$8)</f>
        <v>0.28460645499581005</v>
      </c>
      <c r="J329" s="1">
        <f>G329</f>
        <v>0.28460645499581005</v>
      </c>
      <c r="O329" s="1">
        <f ca="1">+C$11+C$12*F329</f>
        <v>0.28156588861360998</v>
      </c>
      <c r="P329" s="1">
        <f>+D$11+D$12*F329+D$13*F329^2</f>
        <v>0.28467343917747928</v>
      </c>
      <c r="Q329" s="177">
        <f>+C329-15018.5</f>
        <v>40293.0219</v>
      </c>
      <c r="R329" s="1">
        <f>+(P329-G329)^2</f>
        <v>4.4868805938960563E-9</v>
      </c>
      <c r="S329" s="21">
        <f>S$17</f>
        <v>1</v>
      </c>
      <c r="T329" s="1">
        <f>S329*R329</f>
        <v>4.4868805938960563E-9</v>
      </c>
      <c r="U329" s="1">
        <f>+G329-P329</f>
        <v>-6.6984181669227372E-5</v>
      </c>
      <c r="AZ329" s="1">
        <v>43355</v>
      </c>
      <c r="BA329" s="1">
        <v>0.26690680500178132</v>
      </c>
      <c r="BB329" s="1">
        <v>1</v>
      </c>
    </row>
    <row r="330" spans="1:54">
      <c r="A330" s="58" t="s">
        <v>142</v>
      </c>
      <c r="B330" s="59" t="s">
        <v>61</v>
      </c>
      <c r="C330" s="58">
        <v>55311.522100000002</v>
      </c>
      <c r="D330" s="58">
        <v>1E-3</v>
      </c>
      <c r="E330" s="1">
        <f>+(C330-C$7)/C$8</f>
        <v>44505.803315768077</v>
      </c>
      <c r="F330" s="69">
        <f>ROUND(2*E330,0)/2-1</f>
        <v>44505</v>
      </c>
      <c r="G330" s="1">
        <f>+C330-(C$7+F330*C$8)</f>
        <v>0.28480645499803359</v>
      </c>
      <c r="J330" s="1">
        <f>G330</f>
        <v>0.28480645499803359</v>
      </c>
      <c r="O330" s="1">
        <f ca="1">+C$11+C$12*F330</f>
        <v>0.28156588861360998</v>
      </c>
      <c r="P330" s="1">
        <f>+D$11+D$12*F330+D$13*F330^2</f>
        <v>0.28467343917747928</v>
      </c>
      <c r="Q330" s="177">
        <f>+C330-15018.5</f>
        <v>40293.022100000002</v>
      </c>
      <c r="R330" s="1">
        <f>+(P330-G330)^2</f>
        <v>1.7693208517735143E-8</v>
      </c>
      <c r="S330" s="21">
        <f>S$17</f>
        <v>1</v>
      </c>
      <c r="T330" s="1">
        <f>S330*R330</f>
        <v>1.7693208517735143E-8</v>
      </c>
      <c r="U330" s="1">
        <f>+G330-P330</f>
        <v>1.3301582055430528E-4</v>
      </c>
      <c r="AZ330" s="1">
        <v>42556.5</v>
      </c>
      <c r="BA330" s="1">
        <v>0.25558609150175471</v>
      </c>
      <c r="BB330" s="1">
        <v>1</v>
      </c>
    </row>
    <row r="331" spans="1:54">
      <c r="A331" s="58" t="s">
        <v>146</v>
      </c>
      <c r="B331" s="59" t="s">
        <v>53</v>
      </c>
      <c r="C331" s="58">
        <v>55607.927100000001</v>
      </c>
      <c r="D331" s="58">
        <v>2.0000000000000001E-4</v>
      </c>
      <c r="E331" s="1">
        <f>+(C331-C$7)/C$8</f>
        <v>45341.833560361265</v>
      </c>
      <c r="F331" s="69">
        <f>ROUND(2*E331,0)/2-1</f>
        <v>45341</v>
      </c>
      <c r="G331" s="1">
        <f>+C331-(C$7+F331*C$8)</f>
        <v>0.29552933100057999</v>
      </c>
      <c r="K331" s="1">
        <f>G331</f>
        <v>0.29552933100057999</v>
      </c>
      <c r="O331" s="1">
        <f ca="1">+C$11+C$12*F331</f>
        <v>0.28941874725182359</v>
      </c>
      <c r="P331" s="1">
        <f>+D$11+D$12*F331+D$13*F331^2</f>
        <v>0.29661366174217274</v>
      </c>
      <c r="Q331" s="177">
        <f>+C331-15018.5</f>
        <v>40589.427100000001</v>
      </c>
      <c r="R331" s="1">
        <f>+(P331-G331)^2</f>
        <v>1.1757731571630917E-6</v>
      </c>
      <c r="S331" s="33">
        <f>S$18</f>
        <v>1</v>
      </c>
      <c r="T331" s="1">
        <f>S331*R331</f>
        <v>1.1757731571630917E-6</v>
      </c>
      <c r="U331" s="1">
        <f>+G331-P331</f>
        <v>-1.0843307415927539E-3</v>
      </c>
      <c r="AZ331" s="1">
        <v>43318.5</v>
      </c>
      <c r="BA331" s="1">
        <v>0.26496603350096848</v>
      </c>
      <c r="BB331" s="1">
        <v>1</v>
      </c>
    </row>
    <row r="332" spans="1:54">
      <c r="A332" s="48" t="s">
        <v>147</v>
      </c>
      <c r="B332" s="47" t="s">
        <v>53</v>
      </c>
      <c r="C332" s="48">
        <v>55611.827599999997</v>
      </c>
      <c r="D332" s="48">
        <v>1E-4</v>
      </c>
      <c r="E332" s="1">
        <f>+(C332-C$7)/C$8</f>
        <v>45352.835183036426</v>
      </c>
      <c r="F332" s="69">
        <f>ROUND(2*E332,0)/2-1</f>
        <v>45352</v>
      </c>
      <c r="G332" s="1">
        <f>+C332-(C$7+F332*C$8)</f>
        <v>0.29610463199787773</v>
      </c>
      <c r="K332" s="1">
        <f>G332</f>
        <v>0.29610463199787773</v>
      </c>
      <c r="O332" s="1">
        <f ca="1">+C$11+C$12*F332</f>
        <v>0.28952207433916849</v>
      </c>
      <c r="P332" s="1">
        <f>+D$11+D$12*F332+D$13*F332^2</f>
        <v>0.29677238652073162</v>
      </c>
      <c r="Q332" s="177">
        <f>+C332-15018.5</f>
        <v>40593.327599999997</v>
      </c>
      <c r="R332" s="1">
        <f>+(P332-G332)^2</f>
        <v>4.4589610279182856E-7</v>
      </c>
      <c r="S332" s="33">
        <f>S$18</f>
        <v>1</v>
      </c>
      <c r="T332" s="1">
        <f>S332*R332</f>
        <v>4.4589610279182856E-7</v>
      </c>
      <c r="U332" s="1">
        <f>+G332-P332</f>
        <v>-6.677545228538917E-4</v>
      </c>
    </row>
    <row r="333" spans="1:54">
      <c r="A333" s="48" t="s">
        <v>147</v>
      </c>
      <c r="B333" s="47" t="s">
        <v>53</v>
      </c>
      <c r="C333" s="48">
        <v>55639.660300000003</v>
      </c>
      <c r="D333" s="48">
        <v>4.0000000000000002E-4</v>
      </c>
      <c r="E333" s="1">
        <f>+(C333-C$7)/C$8</f>
        <v>45431.339185967197</v>
      </c>
      <c r="F333" s="69">
        <f>ROUND(2*E333,0)/2-1</f>
        <v>45430.5</v>
      </c>
      <c r="G333" s="1">
        <f>+C333-(C$7+F333*C$8)</f>
        <v>0.29752382550213952</v>
      </c>
      <c r="K333" s="1">
        <f>G333</f>
        <v>0.29752382550213952</v>
      </c>
      <c r="O333" s="1">
        <f ca="1">+C$11+C$12*F333</f>
        <v>0.29025945400794811</v>
      </c>
      <c r="P333" s="1">
        <f>+D$11+D$12*F333+D$13*F333^2</f>
        <v>0.2979063232921742</v>
      </c>
      <c r="Q333" s="177">
        <f>+C333-15018.5</f>
        <v>40621.160300000003</v>
      </c>
      <c r="R333" s="1">
        <f>+(P333-G333)^2</f>
        <v>1.4630455938141872E-7</v>
      </c>
      <c r="S333" s="33">
        <f>S$18</f>
        <v>1</v>
      </c>
      <c r="T333" s="1">
        <f>S333*R333</f>
        <v>1.4630455938141872E-7</v>
      </c>
      <c r="U333" s="1">
        <f>+G333-P333</f>
        <v>-3.8249779003468598E-4</v>
      </c>
    </row>
    <row r="334" spans="1:54">
      <c r="A334" s="58" t="s">
        <v>146</v>
      </c>
      <c r="B334" s="59" t="s">
        <v>53</v>
      </c>
      <c r="C334" s="58">
        <v>55677.771500000003</v>
      </c>
      <c r="D334" s="58">
        <v>6.9999999999999999E-4</v>
      </c>
      <c r="E334" s="1">
        <f>+(C334-C$7)/C$8</f>
        <v>45538.834389684205</v>
      </c>
      <c r="F334" s="69">
        <f>ROUND(2*E334,0)/2-1</f>
        <v>45538</v>
      </c>
      <c r="G334" s="1">
        <f>+C334-(C$7+F334*C$8)</f>
        <v>0.2958233579993248</v>
      </c>
      <c r="K334" s="1">
        <f>G334</f>
        <v>0.2958233579993248</v>
      </c>
      <c r="O334" s="1">
        <f ca="1">+C$11+C$12*F334</f>
        <v>0.29126924145245525</v>
      </c>
      <c r="P334" s="1">
        <f>+D$11+D$12*F334+D$13*F334^2</f>
        <v>0.29946263596170808</v>
      </c>
      <c r="Q334" s="177">
        <f>+C334-15018.5</f>
        <v>40659.271500000003</v>
      </c>
      <c r="R334" s="1">
        <f>+(P334-G334)^2</f>
        <v>1.3244344087488602E-5</v>
      </c>
      <c r="S334" s="33">
        <f>S$18</f>
        <v>1</v>
      </c>
      <c r="T334" s="1">
        <f>S334*R334</f>
        <v>1.3244344087488602E-5</v>
      </c>
      <c r="U334" s="1">
        <f>+G334-P334</f>
        <v>-3.6392779623832805E-3</v>
      </c>
      <c r="AZ334" s="1">
        <v>43264.5</v>
      </c>
      <c r="BA334" s="1">
        <v>0.26665091949689668</v>
      </c>
      <c r="BB334" s="1">
        <v>1</v>
      </c>
    </row>
    <row r="335" spans="1:54">
      <c r="A335" s="49" t="s">
        <v>148</v>
      </c>
      <c r="B335" s="47" t="s">
        <v>53</v>
      </c>
      <c r="C335" s="48">
        <v>55687.525300000001</v>
      </c>
      <c r="D335" s="48">
        <v>1E-4</v>
      </c>
      <c r="E335" s="1">
        <f>+(C335-C$7)/C$8</f>
        <v>45566.345638818704</v>
      </c>
      <c r="F335" s="69">
        <f>ROUND(2*E335,0)/2-1</f>
        <v>45565.5</v>
      </c>
      <c r="G335" s="1">
        <f>+C335-(C$7+F335*C$8)</f>
        <v>0.29981161050091032</v>
      </c>
      <c r="J335" s="1">
        <f>G335</f>
        <v>0.29981161050091032</v>
      </c>
      <c r="O335" s="1">
        <f ca="1">+C$11+C$12*F335</f>
        <v>0.29152755917081752</v>
      </c>
      <c r="P335" s="1">
        <f>+D$11+D$12*F335+D$13*F335^2</f>
        <v>0.29986140661214866</v>
      </c>
      <c r="Q335" s="177">
        <f>+C335-15018.5</f>
        <v>40669.025300000001</v>
      </c>
      <c r="R335" s="1">
        <f>+(P335-G335)^2</f>
        <v>2.4796526944614011E-9</v>
      </c>
      <c r="S335" s="21">
        <f>S$17</f>
        <v>1</v>
      </c>
      <c r="T335" s="1">
        <f>S335*R335</f>
        <v>2.4796526944614011E-9</v>
      </c>
      <c r="U335" s="1">
        <f>+G335-P335</f>
        <v>-4.9796111238342711E-5</v>
      </c>
      <c r="AZ335" s="1">
        <v>43453.5</v>
      </c>
      <c r="BA335" s="1">
        <v>0.2695538184925681</v>
      </c>
      <c r="BB335" s="1">
        <v>1</v>
      </c>
    </row>
    <row r="336" spans="1:54">
      <c r="A336" s="49" t="s">
        <v>149</v>
      </c>
      <c r="B336" s="47" t="s">
        <v>61</v>
      </c>
      <c r="C336" s="48">
        <v>55692.490709999998</v>
      </c>
      <c r="D336" s="48">
        <v>2.0000000000000001E-4</v>
      </c>
      <c r="E336" s="1">
        <f>+(C336-C$7)/C$8</f>
        <v>45580.350911795889</v>
      </c>
      <c r="F336" s="69">
        <f>ROUND(2*E336,0)/2-1</f>
        <v>45579.5</v>
      </c>
      <c r="G336" s="1">
        <f>+C336-(C$7+F336*C$8)</f>
        <v>0.30168108450016007</v>
      </c>
      <c r="K336" s="1">
        <f>G336</f>
        <v>0.30168108450016007</v>
      </c>
      <c r="O336" s="1">
        <f ca="1">+C$11+C$12*F336</f>
        <v>0.29165906637289291</v>
      </c>
      <c r="P336" s="1">
        <f>+D$11+D$12*F336+D$13*F336^2</f>
        <v>0.30006451793405159</v>
      </c>
      <c r="Q336" s="177">
        <f>+C336-15018.5</f>
        <v>40673.990709999998</v>
      </c>
      <c r="R336" s="1">
        <f>+(P336-G336)^2</f>
        <v>2.6132874626597608E-6</v>
      </c>
      <c r="S336" s="33">
        <f>S$18</f>
        <v>1</v>
      </c>
      <c r="T336" s="1">
        <f>S336*R336</f>
        <v>2.6132874626597608E-6</v>
      </c>
      <c r="U336" s="1">
        <f>+G336-P336</f>
        <v>1.6165665661084794E-3</v>
      </c>
    </row>
    <row r="337" spans="1:54">
      <c r="A337" s="49" t="s">
        <v>150</v>
      </c>
      <c r="B337" s="47" t="s">
        <v>53</v>
      </c>
      <c r="C337" s="48">
        <v>55717.663099999998</v>
      </c>
      <c r="D337" s="48">
        <v>2.0000000000000001E-4</v>
      </c>
      <c r="E337" s="1">
        <f>+(C337-C$7)/C$8</f>
        <v>45651.3513313863</v>
      </c>
      <c r="F337" s="69">
        <f>ROUND(2*E337,0)/2-1</f>
        <v>45650.5</v>
      </c>
      <c r="G337" s="1">
        <f>+C337-(C$7+F337*C$8)</f>
        <v>0.30182984549901448</v>
      </c>
      <c r="K337" s="1">
        <f>G337</f>
        <v>0.30182984549901448</v>
      </c>
      <c r="O337" s="1">
        <f ca="1">+C$11+C$12*F337</f>
        <v>0.29232599575484641</v>
      </c>
      <c r="P337" s="1">
        <f>+D$11+D$12*F337+D$13*F337^2</f>
        <v>0.3010956296242549</v>
      </c>
      <c r="Q337" s="177">
        <f>+C337-15018.5</f>
        <v>40699.163099999998</v>
      </c>
      <c r="R337" s="1">
        <f>+(P337-G337)^2</f>
        <v>5.3907295074897615E-7</v>
      </c>
      <c r="S337" s="33">
        <f>S$18</f>
        <v>1</v>
      </c>
      <c r="T337" s="1">
        <f>S337*R337</f>
        <v>5.3907295074897615E-7</v>
      </c>
      <c r="U337" s="1">
        <f>+G337-P337</f>
        <v>7.3421587475958061E-4</v>
      </c>
    </row>
    <row r="338" spans="1:54">
      <c r="A338" s="49" t="s">
        <v>151</v>
      </c>
      <c r="B338" s="47" t="s">
        <v>53</v>
      </c>
      <c r="C338" s="48">
        <v>55717.663099999998</v>
      </c>
      <c r="D338" s="48">
        <v>2.0000000000000001E-4</v>
      </c>
      <c r="E338" s="1">
        <f>+(C338-C$7)/C$8</f>
        <v>45651.3513313863</v>
      </c>
      <c r="F338" s="69">
        <f>ROUND(2*E338,0)/2-1</f>
        <v>45650.5</v>
      </c>
      <c r="G338" s="1">
        <f>+C338-(C$7+F338*C$8)</f>
        <v>0.30182984549901448</v>
      </c>
      <c r="K338" s="1">
        <f>G338</f>
        <v>0.30182984549901448</v>
      </c>
      <c r="O338" s="1">
        <f ca="1">+C$11+C$12*F338</f>
        <v>0.29232599575484641</v>
      </c>
      <c r="P338" s="1">
        <f>+D$11+D$12*F338+D$13*F338^2</f>
        <v>0.3010956296242549</v>
      </c>
      <c r="Q338" s="177">
        <f>+C338-15018.5</f>
        <v>40699.163099999998</v>
      </c>
      <c r="R338" s="1">
        <f>+(P338-G338)^2</f>
        <v>5.3907295074897615E-7</v>
      </c>
      <c r="S338" s="33">
        <f>S$18</f>
        <v>1</v>
      </c>
      <c r="T338" s="1">
        <f>S338*R338</f>
        <v>5.3907295074897615E-7</v>
      </c>
      <c r="U338" s="1">
        <f>+G338-P338</f>
        <v>7.3421587475958061E-4</v>
      </c>
    </row>
    <row r="339" spans="1:54">
      <c r="A339" s="60" t="s">
        <v>152</v>
      </c>
      <c r="B339" s="44"/>
      <c r="C339" s="48">
        <v>55916.034299999999</v>
      </c>
      <c r="D339" s="48">
        <v>1E-4</v>
      </c>
      <c r="E339" s="1">
        <f>+(C339-C$7)/C$8</f>
        <v>46210.870647377073</v>
      </c>
      <c r="F339" s="69">
        <f>ROUND(2*E339,0)/2-1</f>
        <v>46210</v>
      </c>
      <c r="G339" s="1">
        <f>+C339-(C$7+F339*C$8)</f>
        <v>0.30867810999916401</v>
      </c>
      <c r="K339" s="1">
        <f>G339</f>
        <v>0.30867810999916401</v>
      </c>
      <c r="O339" s="1">
        <f ca="1">+C$11+C$12*F339</f>
        <v>0.29758158715207189</v>
      </c>
      <c r="P339" s="1">
        <f>+D$11+D$12*F339+D$13*F339^2</f>
        <v>0.30928228819104819</v>
      </c>
      <c r="Q339" s="177">
        <f>+C339-15018.5</f>
        <v>40897.534299999999</v>
      </c>
      <c r="R339" s="1">
        <f>+(P339-G339)^2</f>
        <v>3.6503128754844424E-7</v>
      </c>
      <c r="S339" s="33">
        <f>S$18</f>
        <v>1</v>
      </c>
      <c r="T339" s="1">
        <f>S339*R339</f>
        <v>3.6503128754844424E-7</v>
      </c>
      <c r="U339" s="1">
        <f>+G339-P339</f>
        <v>-6.0417819188418598E-4</v>
      </c>
      <c r="AZ339" s="1">
        <v>43318</v>
      </c>
      <c r="BA339" s="1">
        <v>0.26703533800173318</v>
      </c>
      <c r="BB339" s="1">
        <v>1</v>
      </c>
    </row>
    <row r="340" spans="1:54">
      <c r="A340" s="49" t="s">
        <v>153</v>
      </c>
      <c r="B340" s="47" t="s">
        <v>53</v>
      </c>
      <c r="C340" s="48">
        <v>55966.913</v>
      </c>
      <c r="D340" s="48">
        <v>1E-4</v>
      </c>
      <c r="E340" s="1">
        <f>+(C340-C$7)/C$8</f>
        <v>46354.377443839971</v>
      </c>
      <c r="F340" s="69">
        <f>ROUND(2*E340,0)/2-1</f>
        <v>46353.5</v>
      </c>
      <c r="G340" s="1">
        <f>+C340-(C$7+F340*C$8)</f>
        <v>0.31108771849540062</v>
      </c>
      <c r="K340" s="1">
        <f>G340</f>
        <v>0.31108771849540062</v>
      </c>
      <c r="O340" s="1">
        <f ca="1">+C$11+C$12*F340</f>
        <v>0.29892953597334421</v>
      </c>
      <c r="P340" s="1">
        <f>+D$11+D$12*F340+D$13*F340^2</f>
        <v>0.31139949789956134</v>
      </c>
      <c r="Q340" s="177">
        <f>+C340-15018.5</f>
        <v>40948.413</v>
      </c>
      <c r="R340" s="1">
        <f>+(P340-G340)^2</f>
        <v>9.7206396858811666E-8</v>
      </c>
      <c r="S340" s="33">
        <f>S$18</f>
        <v>1</v>
      </c>
      <c r="T340" s="1">
        <f>S340*R340</f>
        <v>9.7206396858811666E-8</v>
      </c>
      <c r="U340" s="1">
        <f>+G340-P340</f>
        <v>-3.1177940416071692E-4</v>
      </c>
    </row>
    <row r="341" spans="1:54">
      <c r="A341" s="48" t="s">
        <v>154</v>
      </c>
      <c r="B341" s="47" t="s">
        <v>53</v>
      </c>
      <c r="C341" s="48">
        <v>55968.865400000002</v>
      </c>
      <c r="D341" s="48">
        <v>6.9999999999999999E-4</v>
      </c>
      <c r="E341" s="1">
        <f>+(C341-C$7)/C$8</f>
        <v>46359.884319397221</v>
      </c>
      <c r="F341" s="69">
        <f>ROUND(2*E341,0)/2-1</f>
        <v>46359</v>
      </c>
      <c r="G341" s="1">
        <f>+C341-(C$7+F341*C$8)</f>
        <v>0.31352536900521955</v>
      </c>
      <c r="K341" s="1">
        <f>G341</f>
        <v>0.31352536900521955</v>
      </c>
      <c r="O341" s="1">
        <f ca="1">+C$11+C$12*F341</f>
        <v>0.29898119951701668</v>
      </c>
      <c r="P341" s="1">
        <f>+D$11+D$12*F341+D$13*F341^2</f>
        <v>0.31148078750093122</v>
      </c>
      <c r="Q341" s="177">
        <f>+C341-15018.5</f>
        <v>40950.365400000002</v>
      </c>
      <c r="R341" s="1">
        <f>+(P341-G341)^2</f>
        <v>4.1803135276779017E-6</v>
      </c>
      <c r="S341" s="33">
        <f>S$18</f>
        <v>1</v>
      </c>
      <c r="T341" s="1">
        <f>S341*R341</f>
        <v>4.1803135276779017E-6</v>
      </c>
      <c r="U341" s="1">
        <f>+G341-P341</f>
        <v>2.0445815042883231E-3</v>
      </c>
      <c r="AZ341" s="1">
        <v>43478</v>
      </c>
      <c r="BA341" s="1">
        <v>0.26745789800042985</v>
      </c>
      <c r="BB341" s="1">
        <v>1</v>
      </c>
    </row>
    <row r="342" spans="1:54">
      <c r="A342" s="49" t="s">
        <v>153</v>
      </c>
      <c r="B342" s="47" t="s">
        <v>61</v>
      </c>
      <c r="C342" s="48">
        <v>55998.644999999997</v>
      </c>
      <c r="D342" s="48">
        <v>2.9999999999999997E-4</v>
      </c>
      <c r="E342" s="1">
        <f>+(C342-C$7)/C$8</f>
        <v>46443.879684765154</v>
      </c>
      <c r="F342" s="69">
        <f>ROUND(2*E342,0)/2-1</f>
        <v>46443</v>
      </c>
      <c r="G342" s="1">
        <f>+C342-(C$7+F342*C$8)</f>
        <v>0.31188221299817087</v>
      </c>
      <c r="K342" s="1">
        <f>G342</f>
        <v>0.31188221299817087</v>
      </c>
      <c r="O342" s="1">
        <f ca="1">+C$11+C$12*F342</f>
        <v>0.29977024272946873</v>
      </c>
      <c r="P342" s="1">
        <f>+D$11+D$12*F342+D$13*F342^2</f>
        <v>0.31272360585630127</v>
      </c>
      <c r="Q342" s="177">
        <f>+C342-15018.5</f>
        <v>40980.144999999997</v>
      </c>
      <c r="R342" s="1">
        <f>+(P342-G342)^2</f>
        <v>7.0794194171283744E-7</v>
      </c>
      <c r="S342" s="33">
        <f>S$18</f>
        <v>1</v>
      </c>
      <c r="T342" s="1">
        <f>S342*R342</f>
        <v>7.0794194171283744E-7</v>
      </c>
      <c r="U342" s="1">
        <f>+G342-P342</f>
        <v>-8.4139285813039644E-4</v>
      </c>
    </row>
    <row r="343" spans="1:54">
      <c r="A343" s="44" t="s">
        <v>155</v>
      </c>
      <c r="B343" s="44" t="s">
        <v>61</v>
      </c>
      <c r="C343" s="48">
        <v>56004.849699999999</v>
      </c>
      <c r="D343" s="48" t="s">
        <v>26</v>
      </c>
      <c r="E343" s="1">
        <f>+(C343-C$7)/C$8</f>
        <v>46461.380458566637</v>
      </c>
      <c r="F343" s="69">
        <f>ROUND(2*E343,0)/2-1</f>
        <v>46460.5</v>
      </c>
      <c r="G343" s="1">
        <f>+C343-(C$7+F343*C$8)</f>
        <v>0.31215655549749499</v>
      </c>
      <c r="K343" s="1">
        <f>G343</f>
        <v>0.31215655549749499</v>
      </c>
      <c r="P343" s="1">
        <f>+D$11+D$12*F343+D$13*F343^2</f>
        <v>0.31298283454304426</v>
      </c>
      <c r="Q343" s="177">
        <f>+C343-15018.5</f>
        <v>40986.349699999999</v>
      </c>
      <c r="R343" s="1">
        <f>+(P343-G343)^2</f>
        <v>6.8273706111381573E-7</v>
      </c>
      <c r="S343" s="33">
        <f>S$18</f>
        <v>1</v>
      </c>
      <c r="T343" s="1">
        <f>S343*R343</f>
        <v>6.8273706111381573E-7</v>
      </c>
      <c r="U343" s="1">
        <f>+G343-P343</f>
        <v>-8.262790455492719E-4</v>
      </c>
      <c r="AZ343" s="1">
        <v>11604.5</v>
      </c>
      <c r="BA343" s="1">
        <v>3.2118594972416759E-3</v>
      </c>
      <c r="BB343" s="1">
        <v>0.1</v>
      </c>
    </row>
    <row r="344" spans="1:54">
      <c r="A344" s="49" t="s">
        <v>153</v>
      </c>
      <c r="B344" s="47" t="s">
        <v>53</v>
      </c>
      <c r="C344" s="48">
        <v>56004.849800000004</v>
      </c>
      <c r="D344" s="48">
        <v>1E-4</v>
      </c>
      <c r="E344" s="1">
        <f>+(C344-C$7)/C$8</f>
        <v>46461.380740623375</v>
      </c>
      <c r="F344" s="69">
        <f>ROUND(2*E344,0)/2-1</f>
        <v>46460.5</v>
      </c>
      <c r="G344" s="1">
        <f>+C344-(C$7+F344*C$8)</f>
        <v>0.31225655550224474</v>
      </c>
      <c r="K344" s="1">
        <f>G344</f>
        <v>0.31225655550224474</v>
      </c>
      <c r="O344" s="1">
        <f ca="1">+C$11+C$12*F344</f>
        <v>0.29993462673206295</v>
      </c>
      <c r="P344" s="1">
        <f>+D$11+D$12*F344+D$13*F344^2</f>
        <v>0.31298283454304426</v>
      </c>
      <c r="Q344" s="177">
        <f>+C344-15018.5</f>
        <v>40986.349800000004</v>
      </c>
      <c r="R344" s="1">
        <f>+(P344-G344)^2</f>
        <v>5.2748124510468065E-7</v>
      </c>
      <c r="S344" s="33">
        <f>S$18</f>
        <v>1</v>
      </c>
      <c r="T344" s="1">
        <f>S344*R344</f>
        <v>5.2748124510468065E-7</v>
      </c>
      <c r="U344" s="1">
        <f>+G344-P344</f>
        <v>-7.2627904079952676E-4</v>
      </c>
    </row>
    <row r="345" spans="1:54">
      <c r="A345" s="49" t="s">
        <v>149</v>
      </c>
      <c r="B345" s="47" t="s">
        <v>53</v>
      </c>
      <c r="C345" s="48">
        <v>56007.508889999997</v>
      </c>
      <c r="D345" s="48">
        <v>2.9999999999999997E-4</v>
      </c>
      <c r="E345" s="1">
        <f>+(C345-C$7)/C$8</f>
        <v>46468.880882871621</v>
      </c>
      <c r="F345" s="69">
        <f>ROUND(2*E345,0)/2-1</f>
        <v>46468</v>
      </c>
      <c r="G345" s="1">
        <f>+C345-(C$7+F345*C$8)</f>
        <v>0.31230698799481615</v>
      </c>
      <c r="K345" s="1">
        <f>G345</f>
        <v>0.31230698799481615</v>
      </c>
      <c r="O345" s="1">
        <f ca="1">+C$11+C$12*F345</f>
        <v>0.30000507701888901</v>
      </c>
      <c r="P345" s="1">
        <f>+D$11+D$12*F345+D$13*F345^2</f>
        <v>0.31309396508465764</v>
      </c>
      <c r="Q345" s="177">
        <f>+C345-15018.5</f>
        <v>40989.008889999997</v>
      </c>
      <c r="R345" s="1">
        <f>+(P345-G345)^2</f>
        <v>6.1933293993538007E-7</v>
      </c>
      <c r="S345" s="33">
        <f>S$18</f>
        <v>1</v>
      </c>
      <c r="T345" s="1">
        <f>S345*R345</f>
        <v>6.1933293993538007E-7</v>
      </c>
      <c r="U345" s="1">
        <f>+G345-P345</f>
        <v>-7.8697708984148962E-4</v>
      </c>
    </row>
    <row r="346" spans="1:54">
      <c r="A346" s="49" t="s">
        <v>149</v>
      </c>
      <c r="B346" s="47" t="s">
        <v>53</v>
      </c>
      <c r="C346" s="48">
        <v>56007.509389999999</v>
      </c>
      <c r="D346" s="48">
        <v>5.0000000000000001E-4</v>
      </c>
      <c r="E346" s="1">
        <f>+(C346-C$7)/C$8</f>
        <v>46468.882293155264</v>
      </c>
      <c r="F346" s="69">
        <f>ROUND(2*E346,0)/2-1</f>
        <v>46468</v>
      </c>
      <c r="G346" s="1">
        <f>+C346-(C$7+F346*C$8)</f>
        <v>0.31280698799673701</v>
      </c>
      <c r="K346" s="1">
        <f>G346</f>
        <v>0.31280698799673701</v>
      </c>
      <c r="O346" s="1">
        <f ca="1">+C$11+C$12*F346</f>
        <v>0.30000507701888901</v>
      </c>
      <c r="P346" s="1">
        <f>+D$11+D$12*F346+D$13*F346^2</f>
        <v>0.31309396508465764</v>
      </c>
      <c r="Q346" s="177">
        <f>+C346-15018.5</f>
        <v>40989.009389999999</v>
      </c>
      <c r="R346" s="1">
        <f>+(P346-G346)^2</f>
        <v>8.235584899140891E-8</v>
      </c>
      <c r="S346" s="33">
        <f>S$18</f>
        <v>1</v>
      </c>
      <c r="T346" s="1">
        <f>S346*R346</f>
        <v>8.235584899140891E-8</v>
      </c>
      <c r="U346" s="1">
        <f>+G346-P346</f>
        <v>-2.8697708792063681E-4</v>
      </c>
    </row>
    <row r="347" spans="1:54">
      <c r="A347" s="49" t="s">
        <v>149</v>
      </c>
      <c r="B347" s="47" t="s">
        <v>53</v>
      </c>
      <c r="C347" s="48">
        <v>56007.509489999997</v>
      </c>
      <c r="D347" s="48">
        <v>2.9999999999999997E-4</v>
      </c>
      <c r="E347" s="1">
        <f>+(C347-C$7)/C$8</f>
        <v>46468.882575211988</v>
      </c>
      <c r="F347" s="69">
        <f>ROUND(2*E347,0)/2-1</f>
        <v>46468</v>
      </c>
      <c r="G347" s="1">
        <f>+C347-(C$7+F347*C$8)</f>
        <v>0.31290698799421079</v>
      </c>
      <c r="K347" s="1">
        <f>G347</f>
        <v>0.31290698799421079</v>
      </c>
      <c r="O347" s="1">
        <f ca="1">+C$11+C$12*F347</f>
        <v>0.30000507701888901</v>
      </c>
      <c r="P347" s="1">
        <f>+D$11+D$12*F347+D$13*F347^2</f>
        <v>0.31309396508465764</v>
      </c>
      <c r="Q347" s="177">
        <f>+C347-15018.5</f>
        <v>40989.009489999997</v>
      </c>
      <c r="R347" s="1">
        <f>+(P347-G347)^2</f>
        <v>3.4960432351969264E-8</v>
      </c>
      <c r="S347" s="33">
        <f>S$18</f>
        <v>1</v>
      </c>
      <c r="T347" s="1">
        <f>S347*R347</f>
        <v>3.4960432351969264E-8</v>
      </c>
      <c r="U347" s="1">
        <f>+G347-P347</f>
        <v>-1.8697709044684929E-4</v>
      </c>
    </row>
    <row r="348" spans="1:54">
      <c r="A348" s="48" t="s">
        <v>154</v>
      </c>
      <c r="B348" s="47" t="s">
        <v>61</v>
      </c>
      <c r="C348" s="48">
        <v>56046.688000000002</v>
      </c>
      <c r="D348" s="48">
        <v>4.0000000000000002E-4</v>
      </c>
      <c r="E348" s="1">
        <f>+(C348-C$7)/C$8</f>
        <v>46579.388198592496</v>
      </c>
      <c r="F348" s="69">
        <f>ROUND(2*E348,0)/2-1</f>
        <v>46578.5</v>
      </c>
      <c r="G348" s="1">
        <f>+C348-(C$7+F348*C$8)</f>
        <v>0.31490069350547856</v>
      </c>
      <c r="K348" s="1">
        <f>G348</f>
        <v>0.31490069350547856</v>
      </c>
      <c r="O348" s="1">
        <f ca="1">+C$11+C$12*F348</f>
        <v>0.30104304457812658</v>
      </c>
      <c r="P348" s="1">
        <f>+D$11+D$12*F348+D$13*F348^2</f>
        <v>0.31473355078660209</v>
      </c>
      <c r="Q348" s="177">
        <f>+C348-15018.5</f>
        <v>41028.188000000002</v>
      </c>
      <c r="R348" s="1">
        <f>+(P348-G348)^2</f>
        <v>2.7936688473417802E-8</v>
      </c>
      <c r="S348" s="33">
        <f>S$18</f>
        <v>1</v>
      </c>
      <c r="T348" s="1">
        <f>S348*R348</f>
        <v>2.7936688473417802E-8</v>
      </c>
      <c r="U348" s="1">
        <f>+G348-P348</f>
        <v>1.6714271887646737E-4</v>
      </c>
      <c r="AZ348" s="1">
        <v>43357.5</v>
      </c>
      <c r="BA348" s="1">
        <v>0.26766028250131058</v>
      </c>
      <c r="BB348" s="1">
        <v>1</v>
      </c>
    </row>
    <row r="349" spans="1:54">
      <c r="A349" s="70" t="s">
        <v>156</v>
      </c>
      <c r="B349" s="62" t="str">
        <f>IF(N349="s","II","I")</f>
        <v>I</v>
      </c>
      <c r="C349" s="48">
        <v>56354.4398</v>
      </c>
      <c r="D349" s="61">
        <v>4.0000000000000002E-4</v>
      </c>
      <c r="E349" s="1">
        <f>+(C349-C$7)/C$8</f>
        <v>47447.422855997043</v>
      </c>
      <c r="F349" s="69">
        <f>ROUND(2*E349,0)/2-1</f>
        <v>47446.5</v>
      </c>
      <c r="G349" s="1">
        <f>+C349-(C$7+F349*C$8)</f>
        <v>0.32718808149365941</v>
      </c>
      <c r="J349" s="1">
        <f>G349</f>
        <v>0.32718808149365941</v>
      </c>
      <c r="O349" s="1">
        <f ca="1">+C$11+C$12*F349</f>
        <v>0.30919649110679809</v>
      </c>
      <c r="P349" s="1">
        <f>+D$11+D$12*F349+D$13*F349^2</f>
        <v>0.32776019843971149</v>
      </c>
      <c r="Q349" s="177">
        <f>+C349-15018.5</f>
        <v>41335.9398</v>
      </c>
      <c r="R349" s="1">
        <f>+(P349-G349)^2</f>
        <v>3.2731779995996023E-7</v>
      </c>
      <c r="S349" s="21">
        <f>S$17</f>
        <v>1</v>
      </c>
      <c r="T349" s="1">
        <f>S349*R349</f>
        <v>3.2731779995996023E-7</v>
      </c>
      <c r="U349" s="1">
        <f>+G349-P349</f>
        <v>-5.7211694605208141E-4</v>
      </c>
      <c r="AZ349" s="1">
        <v>44088.5</v>
      </c>
      <c r="BA349" s="1">
        <v>0.27783710350195179</v>
      </c>
      <c r="BB349" s="1">
        <v>1</v>
      </c>
    </row>
    <row r="350" spans="1:54">
      <c r="A350" s="49" t="s">
        <v>121</v>
      </c>
      <c r="B350" s="47" t="s">
        <v>53</v>
      </c>
      <c r="C350" s="48">
        <v>56358.695</v>
      </c>
      <c r="D350" s="48">
        <v>2.0000000000000001E-4</v>
      </c>
      <c r="E350" s="1">
        <f>+(C350-C$7)/C$8</f>
        <v>47459.424933886396</v>
      </c>
      <c r="F350" s="69">
        <f>ROUND(2*E350,0)/2-1</f>
        <v>47458.5</v>
      </c>
      <c r="G350" s="1">
        <f>+C350-(C$7+F350*C$8)</f>
        <v>0.32792477349721594</v>
      </c>
      <c r="K350" s="1">
        <f>G350</f>
        <v>0.32792477349721594</v>
      </c>
      <c r="O350" s="1">
        <f ca="1">+C$11+C$12*F350</f>
        <v>0.30930921156571983</v>
      </c>
      <c r="P350" s="1">
        <f>+D$11+D$12*F350+D$13*F350^2</f>
        <v>0.32794212260183064</v>
      </c>
      <c r="Q350" s="177">
        <f>+C350-15018.5</f>
        <v>41340.195</v>
      </c>
      <c r="R350" s="1">
        <f>+(P350-G350)^2</f>
        <v>3.0099143093199998E-10</v>
      </c>
      <c r="S350" s="33">
        <f>S$18</f>
        <v>1</v>
      </c>
      <c r="T350" s="1">
        <f>S350*R350</f>
        <v>3.0099143093199998E-10</v>
      </c>
      <c r="U350" s="1">
        <f>+G350-P350</f>
        <v>-1.7349104614705624E-5</v>
      </c>
    </row>
    <row r="351" spans="1:54">
      <c r="A351" s="44" t="s">
        <v>157</v>
      </c>
      <c r="B351" s="44" t="s">
        <v>53</v>
      </c>
      <c r="C351" s="48">
        <v>56362.000999999997</v>
      </c>
      <c r="D351" s="48" t="s">
        <v>26</v>
      </c>
      <c r="E351" s="1">
        <f>+(C351-C$7)/C$8</f>
        <v>47468.749729313669</v>
      </c>
      <c r="F351" s="51">
        <f>ROUND(2*E351,0)/2-0.5</f>
        <v>47468</v>
      </c>
      <c r="P351" s="1">
        <f>+D$11+D$12*F351+D$13*F351^2</f>
        <v>0.3280861813361331</v>
      </c>
      <c r="Q351" s="177">
        <f>+C351-15018.5</f>
        <v>41343.500999999997</v>
      </c>
      <c r="R351" s="1">
        <f>+(P351-V351)^2</f>
        <v>3.8785733654102799E-3</v>
      </c>
      <c r="S351" s="33"/>
      <c r="V351" s="3">
        <f>+C351-(C$7+F351*C$8)</f>
        <v>0.26580798799841432</v>
      </c>
    </row>
    <row r="352" spans="1:54">
      <c r="A352" s="44" t="s">
        <v>157</v>
      </c>
      <c r="B352" s="44" t="s">
        <v>53</v>
      </c>
      <c r="C352" s="48">
        <v>56365.605000000003</v>
      </c>
      <c r="D352" s="48" t="s">
        <v>26</v>
      </c>
      <c r="E352" s="1">
        <f>+(C352-C$7)/C$8</f>
        <v>47478.915053790384</v>
      </c>
      <c r="F352" s="69">
        <f>ROUND(2*E352,0)/2-1</f>
        <v>47478</v>
      </c>
      <c r="G352" s="1">
        <f>+C352-(C$7+F352*C$8)</f>
        <v>0.32442189800349297</v>
      </c>
      <c r="I352" s="1">
        <f>G352</f>
        <v>0.32442189800349297</v>
      </c>
      <c r="P352" s="1">
        <f>+D$11+D$12*F352+D$13*F352^2</f>
        <v>0.32823785594341259</v>
      </c>
      <c r="Q352" s="177">
        <f>+C352-15018.5</f>
        <v>41347.105000000003</v>
      </c>
      <c r="R352" s="1">
        <f>+(P352-G352)^2</f>
        <v>1.4561534999235614E-5</v>
      </c>
      <c r="S352" s="46">
        <f>S$16</f>
        <v>0.1</v>
      </c>
      <c r="T352" s="1">
        <f>S352*R352</f>
        <v>1.4561534999235614E-6</v>
      </c>
      <c r="U352" s="1">
        <f>+G352-P352</f>
        <v>-3.8159579399196231E-3</v>
      </c>
    </row>
    <row r="353" spans="1:21">
      <c r="A353" s="49" t="s">
        <v>121</v>
      </c>
      <c r="B353" s="47" t="s">
        <v>53</v>
      </c>
      <c r="C353" s="48">
        <v>56463.642399999997</v>
      </c>
      <c r="D353" s="48">
        <v>2.9999999999999997E-4</v>
      </c>
      <c r="E353" s="1">
        <f>+(C353-C$7)/C$8</f>
        <v>47755.43613643499</v>
      </c>
      <c r="F353" s="69">
        <f>ROUND(2*E353,0)/2-1</f>
        <v>47754.5</v>
      </c>
      <c r="G353" s="1">
        <f>+C353-(C$7+F353*C$8)</f>
        <v>0.33189650949498173</v>
      </c>
      <c r="K353" s="1">
        <f>G353</f>
        <v>0.33189650949498173</v>
      </c>
      <c r="O353" s="1">
        <f ca="1">+C$11+C$12*F353</f>
        <v>0.31208964955245572</v>
      </c>
      <c r="P353" s="1">
        <f>+D$11+D$12*F353+D$13*F353^2</f>
        <v>0.33244540377083487</v>
      </c>
      <c r="Q353" s="177">
        <f>+C353-15018.5</f>
        <v>41445.142399999997</v>
      </c>
      <c r="R353" s="1">
        <f>+(P353-G353)^2</f>
        <v>3.0128492606434304E-7</v>
      </c>
      <c r="S353" s="33">
        <f>S$18</f>
        <v>1</v>
      </c>
      <c r="T353" s="1">
        <f>S353*R353</f>
        <v>3.0128492606434304E-7</v>
      </c>
      <c r="U353" s="1">
        <f>+G353-P353</f>
        <v>-5.488942758531401E-4</v>
      </c>
    </row>
    <row r="354" spans="1:21">
      <c r="A354" s="71" t="s">
        <v>158</v>
      </c>
      <c r="B354" s="72" t="s">
        <v>61</v>
      </c>
      <c r="C354" s="71">
        <v>56675.134200000204</v>
      </c>
      <c r="D354" s="71" t="s">
        <v>159</v>
      </c>
      <c r="E354" s="1">
        <f>+(C354-C$7)/C$8</f>
        <v>48351.962987478757</v>
      </c>
      <c r="F354" s="69">
        <f>ROUND(2*E354,0)/2-1</f>
        <v>48351</v>
      </c>
      <c r="G354" s="1">
        <f>+C354-(C$7+F354*C$8)</f>
        <v>0.34141624120820779</v>
      </c>
      <c r="K354" s="1">
        <f>G354</f>
        <v>0.34141624120820779</v>
      </c>
      <c r="O354" s="1">
        <f ca="1">+C$11+C$12*F354</f>
        <v>0.31769279569802317</v>
      </c>
      <c r="P354" s="1">
        <f>+D$11+D$12*F354+D$13*F354^2</f>
        <v>0.34161280042811865</v>
      </c>
      <c r="Q354" s="177">
        <f>+C354-15018.5</f>
        <v>41656.634200000204</v>
      </c>
      <c r="R354" s="1">
        <f>+(P354-G354)^2</f>
        <v>3.8635526931962814E-8</v>
      </c>
      <c r="S354" s="33">
        <f>S$18</f>
        <v>1</v>
      </c>
      <c r="T354" s="1">
        <f>S354*R354</f>
        <v>3.8635526931962814E-8</v>
      </c>
      <c r="U354" s="1">
        <f>+G354-P354</f>
        <v>-1.9655921991085235E-4</v>
      </c>
    </row>
    <row r="355" spans="1:21">
      <c r="A355" s="49" t="s">
        <v>160</v>
      </c>
      <c r="B355" s="47" t="s">
        <v>61</v>
      </c>
      <c r="C355" s="48">
        <v>56766.6086</v>
      </c>
      <c r="D355" s="48">
        <v>2.0000000000000001E-4</v>
      </c>
      <c r="E355" s="1">
        <f>+(C355-C$7)/C$8</f>
        <v>48609.972687064947</v>
      </c>
      <c r="F355" s="69">
        <f>ROUND(2*E355,0)/2-1</f>
        <v>48609</v>
      </c>
      <c r="G355" s="1">
        <f>+C355-(C$7+F355*C$8)</f>
        <v>0.34485511900129495</v>
      </c>
      <c r="K355" s="1">
        <f>G355</f>
        <v>0.34485511900129495</v>
      </c>
      <c r="O355" s="1">
        <f ca="1">+C$11+C$12*F355</f>
        <v>0.32011628556484029</v>
      </c>
      <c r="P355" s="1">
        <f>+D$11+D$12*F355+D$13*F355^2</f>
        <v>0.34561616285326957</v>
      </c>
      <c r="Q355" s="177">
        <f>+C355-15018.5</f>
        <v>41748.1086</v>
      </c>
      <c r="R355" s="1">
        <f>+(P355-G355)^2</f>
        <v>5.7918774462836547E-7</v>
      </c>
      <c r="S355" s="33">
        <f>S$18</f>
        <v>1</v>
      </c>
      <c r="T355" s="1">
        <f>S355*R355</f>
        <v>5.7918774462836547E-7</v>
      </c>
      <c r="U355" s="1">
        <f>+G355-P355</f>
        <v>-7.6104385197461877E-4</v>
      </c>
    </row>
    <row r="356" spans="1:21">
      <c r="A356" s="67" t="s">
        <v>161</v>
      </c>
      <c r="B356" s="68" t="s">
        <v>53</v>
      </c>
      <c r="C356" s="67">
        <v>57080.5651</v>
      </c>
      <c r="D356" s="67">
        <v>1E-4</v>
      </c>
      <c r="E356" s="1">
        <f>+(C356-C$7)/C$8</f>
        <v>49495.508118270976</v>
      </c>
      <c r="F356" s="69">
        <f>ROUND(2*E356,0)/2-1</f>
        <v>49494.5</v>
      </c>
      <c r="G356" s="1">
        <f>+C356-(C$7+F356*C$8)</f>
        <v>0.35741684950335184</v>
      </c>
      <c r="K356" s="1">
        <f>G356</f>
        <v>0.35741684950335184</v>
      </c>
      <c r="O356" s="1">
        <f ca="1">+C$11+C$12*F356</f>
        <v>0.32843411609610601</v>
      </c>
      <c r="P356" s="1">
        <f>+D$11+D$12*F356+D$13*F356^2</f>
        <v>0.35953207570582724</v>
      </c>
      <c r="Q356" s="177">
        <f>+C356-15018.5</f>
        <v>42062.0651</v>
      </c>
      <c r="R356" s="1">
        <f>+(P356-G356)^2</f>
        <v>4.4741818876384828E-6</v>
      </c>
      <c r="S356" s="33">
        <f>S$18</f>
        <v>1</v>
      </c>
      <c r="T356" s="1">
        <f>S356*R356</f>
        <v>4.4741818876384828E-6</v>
      </c>
      <c r="U356" s="1">
        <f>+G356-P356</f>
        <v>-2.1152262024753954E-3</v>
      </c>
    </row>
    <row r="357" spans="1:21">
      <c r="A357" s="67" t="s">
        <v>161</v>
      </c>
      <c r="B357" s="68" t="s">
        <v>53</v>
      </c>
      <c r="C357" s="67">
        <v>57080.5651</v>
      </c>
      <c r="D357" s="67">
        <v>1E-4</v>
      </c>
      <c r="E357" s="1">
        <f>+(C357-C$7)/C$8</f>
        <v>49495.508118270976</v>
      </c>
      <c r="F357" s="69">
        <f>ROUND(2*E357,0)/2-1</f>
        <v>49494.5</v>
      </c>
      <c r="G357" s="1">
        <f>+C357-(C$7+F357*C$8)</f>
        <v>0.35741684950335184</v>
      </c>
      <c r="K357" s="1">
        <f>G357</f>
        <v>0.35741684950335184</v>
      </c>
      <c r="O357" s="1">
        <f ca="1">+C$11+C$12*F357</f>
        <v>0.32843411609610601</v>
      </c>
      <c r="P357" s="1">
        <f>+D$11+D$12*F357+D$13*F357^2</f>
        <v>0.35953207570582724</v>
      </c>
      <c r="Q357" s="177">
        <f>+C357-15018.5</f>
        <v>42062.0651</v>
      </c>
      <c r="R357" s="1">
        <f>+(P357-G357)^2</f>
        <v>4.4741818876384828E-6</v>
      </c>
      <c r="S357" s="33">
        <f>S$18</f>
        <v>1</v>
      </c>
      <c r="T357" s="1">
        <f>S357*R357</f>
        <v>4.4741818876384828E-6</v>
      </c>
      <c r="U357" s="1">
        <f>+G357-P357</f>
        <v>-2.1152262024753954E-3</v>
      </c>
    </row>
    <row r="358" spans="1:21">
      <c r="A358" s="67" t="s">
        <v>161</v>
      </c>
      <c r="B358" s="68" t="s">
        <v>61</v>
      </c>
      <c r="C358" s="67">
        <v>57080.742400000003</v>
      </c>
      <c r="D358" s="67">
        <v>1E-4</v>
      </c>
      <c r="E358" s="1">
        <f>+(C358-C$7)/C$8</f>
        <v>49496.008204849706</v>
      </c>
      <c r="F358" s="69">
        <f>ROUND(2*E358,0)/2-1</f>
        <v>49495</v>
      </c>
      <c r="G358" s="1">
        <f>+C358-(C$7+F358*C$8)</f>
        <v>0.35744754500046838</v>
      </c>
      <c r="K358" s="1">
        <f>G358</f>
        <v>0.35744754500046838</v>
      </c>
      <c r="O358" s="1">
        <f ca="1">+C$11+C$12*F358</f>
        <v>0.32843881278189441</v>
      </c>
      <c r="P358" s="1">
        <f>+D$11+D$12*F358+D$13*F358^2</f>
        <v>0.35954001022878557</v>
      </c>
      <c r="Q358" s="177">
        <f>+C358-15018.5</f>
        <v>42062.242400000003</v>
      </c>
      <c r="R358" s="1">
        <f>+(P358-G358)^2</f>
        <v>4.3784107317164945E-6</v>
      </c>
      <c r="S358" s="33">
        <f>S$18</f>
        <v>1</v>
      </c>
      <c r="T358" s="1">
        <f>S358*R358</f>
        <v>4.3784107317164945E-6</v>
      </c>
      <c r="U358" s="1">
        <f>+G358-P358</f>
        <v>-2.0924652283171863E-3</v>
      </c>
    </row>
    <row r="359" spans="1:21">
      <c r="A359" s="67" t="s">
        <v>161</v>
      </c>
      <c r="B359" s="68" t="s">
        <v>61</v>
      </c>
      <c r="C359" s="67">
        <v>57080.742400000003</v>
      </c>
      <c r="D359" s="67">
        <v>1E-4</v>
      </c>
      <c r="E359" s="1">
        <f>+(C359-C$7)/C$8</f>
        <v>49496.008204849706</v>
      </c>
      <c r="F359" s="69">
        <f>ROUND(2*E359,0)/2-1</f>
        <v>49495</v>
      </c>
      <c r="G359" s="1">
        <f>+C359-(C$7+F359*C$8)</f>
        <v>0.35744754500046838</v>
      </c>
      <c r="K359" s="1">
        <f>G359</f>
        <v>0.35744754500046838</v>
      </c>
      <c r="O359" s="1">
        <f ca="1">+C$11+C$12*F359</f>
        <v>0.32843881278189441</v>
      </c>
      <c r="P359" s="1">
        <f>+D$11+D$12*F359+D$13*F359^2</f>
        <v>0.35954001022878557</v>
      </c>
      <c r="Q359" s="177">
        <f>+C359-15018.5</f>
        <v>42062.242400000003</v>
      </c>
      <c r="R359" s="1">
        <f>+(P359-G359)^2</f>
        <v>4.3784107317164945E-6</v>
      </c>
      <c r="S359" s="33">
        <f>S$18</f>
        <v>1</v>
      </c>
      <c r="T359" s="1">
        <f>S359*R359</f>
        <v>4.3784107317164945E-6</v>
      </c>
      <c r="U359" s="1">
        <f>+G359-P359</f>
        <v>-2.0924652283171863E-3</v>
      </c>
    </row>
    <row r="360" spans="1:21">
      <c r="A360" s="67" t="s">
        <v>161</v>
      </c>
      <c r="B360" s="68" t="s">
        <v>53</v>
      </c>
      <c r="C360" s="67">
        <v>57080.92</v>
      </c>
      <c r="D360" s="67">
        <v>2.0000000000000001E-4</v>
      </c>
      <c r="E360" s="1">
        <f>+(C360-C$7)/C$8</f>
        <v>49496.509137598601</v>
      </c>
      <c r="F360" s="69">
        <f>ROUND(2*E360,0)/2-1</f>
        <v>49495.5</v>
      </c>
      <c r="G360" s="1">
        <f>+C360-(C$7+F360*C$8)</f>
        <v>0.35777824049728224</v>
      </c>
      <c r="K360" s="1">
        <f>G360</f>
        <v>0.35777824049728224</v>
      </c>
      <c r="O360" s="1">
        <f ca="1">+C$11+C$12*F360</f>
        <v>0.3284435094676828</v>
      </c>
      <c r="P360" s="1">
        <f>+D$11+D$12*F360+D$13*F360^2</f>
        <v>0.35954794483849861</v>
      </c>
      <c r="Q360" s="177">
        <f>+C360-15018.5</f>
        <v>42062.42</v>
      </c>
      <c r="R360" s="1">
        <f>+(P360-G360)^2</f>
        <v>3.1318534553200716E-6</v>
      </c>
      <c r="S360" s="33">
        <f>S$18</f>
        <v>1</v>
      </c>
      <c r="T360" s="1">
        <f>S360*R360</f>
        <v>3.1318534553200716E-6</v>
      </c>
      <c r="U360" s="1">
        <f>+G360-P360</f>
        <v>-1.7697043412163715E-3</v>
      </c>
    </row>
    <row r="361" spans="1:21">
      <c r="A361" s="67" t="s">
        <v>161</v>
      </c>
      <c r="B361" s="68" t="s">
        <v>53</v>
      </c>
      <c r="C361" s="67">
        <v>57080.92</v>
      </c>
      <c r="D361" s="67">
        <v>2.0000000000000001E-4</v>
      </c>
      <c r="E361" s="1">
        <f>+(C361-C$7)/C$8</f>
        <v>49496.509137598601</v>
      </c>
      <c r="F361" s="69">
        <f>ROUND(2*E361,0)/2-1</f>
        <v>49495.5</v>
      </c>
      <c r="G361" s="1">
        <f>+C361-(C$7+F361*C$8)</f>
        <v>0.35777824049728224</v>
      </c>
      <c r="K361" s="1">
        <f>G361</f>
        <v>0.35777824049728224</v>
      </c>
      <c r="O361" s="1">
        <f ca="1">+C$11+C$12*F361</f>
        <v>0.3284435094676828</v>
      </c>
      <c r="P361" s="1">
        <f>+D$11+D$12*F361+D$13*F361^2</f>
        <v>0.35954794483849861</v>
      </c>
      <c r="Q361" s="177">
        <f>+C361-15018.5</f>
        <v>42062.42</v>
      </c>
      <c r="R361" s="1">
        <f>+(P361-G361)^2</f>
        <v>3.1318534553200716E-6</v>
      </c>
      <c r="S361" s="33">
        <f>S$18</f>
        <v>1</v>
      </c>
      <c r="T361" s="1">
        <f>S361*R361</f>
        <v>3.1318534553200716E-6</v>
      </c>
      <c r="U361" s="1">
        <f>+G361-P361</f>
        <v>-1.7697043412163715E-3</v>
      </c>
    </row>
    <row r="362" spans="1:21">
      <c r="A362" s="48" t="s">
        <v>162</v>
      </c>
      <c r="B362" s="47"/>
      <c r="C362" s="48">
        <v>57094.392</v>
      </c>
      <c r="D362" s="48">
        <v>1.1000000000000001E-3</v>
      </c>
      <c r="E362" s="1">
        <f>+(C362-C$7)/C$8</f>
        <v>49534.507819993167</v>
      </c>
      <c r="F362" s="69">
        <f>ROUND(2*E362,0)/2-1</f>
        <v>49533.5</v>
      </c>
      <c r="G362" s="1">
        <f>+C362-(C$7+F362*C$8)</f>
        <v>0.35731109849439235</v>
      </c>
      <c r="K362" s="1">
        <f>G362</f>
        <v>0.35731109849439235</v>
      </c>
      <c r="O362" s="1">
        <f ca="1">+C$11+C$12*F362</f>
        <v>0.32880045758760162</v>
      </c>
      <c r="P362" s="1">
        <f>+D$11+D$12*F362+D$13*F362^2</f>
        <v>0.3601512290209169</v>
      </c>
      <c r="Q362" s="177">
        <f>+C362-15018.5</f>
        <v>42075.892</v>
      </c>
      <c r="R362" s="1">
        <f>+(P362-G362)^2</f>
        <v>8.0663414076965746E-6</v>
      </c>
      <c r="S362" s="33">
        <f>S$18</f>
        <v>1</v>
      </c>
      <c r="T362" s="1">
        <f>S362*R362</f>
        <v>8.0663414076965746E-6</v>
      </c>
      <c r="U362" s="1">
        <f>+G362-P362</f>
        <v>-2.8401305265245425E-3</v>
      </c>
    </row>
    <row r="363" spans="1:21">
      <c r="A363" s="67" t="s">
        <v>163</v>
      </c>
      <c r="B363" s="68" t="s">
        <v>53</v>
      </c>
      <c r="C363" s="67">
        <v>57445.756099999999</v>
      </c>
      <c r="D363" s="67">
        <v>1E-4</v>
      </c>
      <c r="E363" s="1">
        <f>+(C363-C$7)/C$8</f>
        <v>50525.553903778069</v>
      </c>
      <c r="F363" s="69">
        <f>ROUND(2*E363,0)/2-1</f>
        <v>50524.5</v>
      </c>
      <c r="G363" s="1">
        <f>+C363-(C$7+F363*C$8)</f>
        <v>0.37364957950194366</v>
      </c>
      <c r="K363" s="1">
        <f>G363</f>
        <v>0.37364957950194366</v>
      </c>
      <c r="O363" s="1">
        <f ca="1">+C$11+C$12*F363</f>
        <v>0.33810928882022079</v>
      </c>
      <c r="P363" s="1">
        <f>+D$11+D$12*F363+D$13*F363^2</f>
        <v>0.37606117974676101</v>
      </c>
      <c r="Q363" s="177">
        <f>+C363-15018.5</f>
        <v>42427.256099999999</v>
      </c>
      <c r="R363" s="1">
        <f>+(P363-G363)^2</f>
        <v>5.8158157408030874E-6</v>
      </c>
      <c r="S363" s="33">
        <f>S$18</f>
        <v>1</v>
      </c>
      <c r="T363" s="1">
        <f>S363*R363</f>
        <v>5.8158157408030874E-6</v>
      </c>
      <c r="U363" s="1">
        <f>+G363-P363</f>
        <v>-2.4116002448173468E-3</v>
      </c>
    </row>
    <row r="364" spans="1:21">
      <c r="A364" s="67" t="s">
        <v>164</v>
      </c>
      <c r="B364" s="68" t="s">
        <v>61</v>
      </c>
      <c r="C364" s="67">
        <v>57712.912600000003</v>
      </c>
      <c r="D364" s="67">
        <v>2.0000000000000001E-4</v>
      </c>
      <c r="E364" s="1">
        <f>+(C364-C$7)/C$8</f>
        <v>51279.086786285668</v>
      </c>
      <c r="F364" s="69">
        <f>ROUND(2*E364,0)/2-1</f>
        <v>51278</v>
      </c>
      <c r="G364" s="1">
        <f>+C364-(C$7+F364*C$8)</f>
        <v>0.38530769800127018</v>
      </c>
      <c r="K364" s="1">
        <f>G364</f>
        <v>0.38530769800127018</v>
      </c>
      <c r="O364" s="1">
        <f ca="1">+C$11+C$12*F364</f>
        <v>0.34518719430334749</v>
      </c>
      <c r="P364" s="1">
        <f>+D$11+D$12*F364+D$13*F364^2</f>
        <v>0.38838627555167865</v>
      </c>
      <c r="Q364" s="177">
        <f>+C364-15018.5</f>
        <v>42694.412600000003</v>
      </c>
      <c r="R364" s="1">
        <f>+(P364-G364)^2</f>
        <v>9.4776397338790022E-6</v>
      </c>
      <c r="S364" s="33">
        <f>S$18</f>
        <v>1</v>
      </c>
      <c r="T364" s="1">
        <f>S364*R364</f>
        <v>9.4776397338790022E-6</v>
      </c>
      <c r="U364" s="1">
        <f>+G364-P364</f>
        <v>-3.0785775504084678E-3</v>
      </c>
    </row>
    <row r="365" spans="1:21">
      <c r="A365" s="73" t="s">
        <v>165</v>
      </c>
      <c r="B365" s="74" t="s">
        <v>53</v>
      </c>
      <c r="C365" s="73">
        <v>57817.683499999999</v>
      </c>
      <c r="D365" s="73">
        <v>1E-4</v>
      </c>
      <c r="E365" s="1">
        <f>+(C365-C$7)/C$8</f>
        <v>51574.600158709363</v>
      </c>
      <c r="F365" s="69">
        <f>ROUND(2*E365,0)/2-1</f>
        <v>51573.5</v>
      </c>
      <c r="G365" s="1">
        <f>+C365-(C$7+F365*C$8)</f>
        <v>0.39004873849626165</v>
      </c>
      <c r="K365" s="1">
        <f>G365</f>
        <v>0.39004873849626165</v>
      </c>
      <c r="O365" s="1">
        <f ca="1">+C$11+C$12*F365</f>
        <v>0.34796293560429503</v>
      </c>
      <c r="P365" s="1">
        <f>+D$11+D$12*F365+D$13*F365^2</f>
        <v>0.39327359117124588</v>
      </c>
      <c r="Q365" s="177">
        <f>+C365-15018.5</f>
        <v>42799.183499999999</v>
      </c>
      <c r="R365" s="1">
        <f>+(P365-G365)^2</f>
        <v>1.0399674775352979E-5</v>
      </c>
      <c r="S365" s="33">
        <f>S$18</f>
        <v>1</v>
      </c>
      <c r="T365" s="1">
        <f>S365*R365</f>
        <v>1.0399674775352979E-5</v>
      </c>
      <c r="U365" s="1">
        <f>+G365-P365</f>
        <v>-3.2248526749842354E-3</v>
      </c>
    </row>
    <row r="366" spans="1:21">
      <c r="A366" s="71" t="s">
        <v>166</v>
      </c>
      <c r="B366" s="72" t="s">
        <v>61</v>
      </c>
      <c r="C366" s="71">
        <v>57831.686800000003</v>
      </c>
      <c r="D366" s="71">
        <v>4.0000000000000002E-4</v>
      </c>
      <c r="E366" s="1">
        <f>+(C366-C$7)/C$8</f>
        <v>51614.097408499736</v>
      </c>
      <c r="F366" s="69">
        <f>ROUND(2*E366,0)/2-1</f>
        <v>51613</v>
      </c>
      <c r="G366" s="1">
        <f>+C366-(C$7+F366*C$8)</f>
        <v>0.38907368299987866</v>
      </c>
      <c r="K366" s="1">
        <f>G366</f>
        <v>0.38907368299987866</v>
      </c>
      <c r="O366" s="1">
        <f ca="1">+C$11+C$12*F366</f>
        <v>0.34833397378157904</v>
      </c>
      <c r="P366" s="1">
        <f>+D$11+D$12*F366+D$13*F366^2</f>
        <v>0.3939291831306761</v>
      </c>
      <c r="Q366" s="177">
        <f>+C366-15018.5</f>
        <v>42813.186800000003</v>
      </c>
      <c r="R366" s="1">
        <f>+(P366-G366)^2</f>
        <v>2.3575881520173968E-5</v>
      </c>
      <c r="S366" s="33">
        <f>S$18</f>
        <v>1</v>
      </c>
      <c r="T366" s="1">
        <f>S366*R366</f>
        <v>2.3575881520173968E-5</v>
      </c>
      <c r="U366" s="1">
        <f>+G366-P366</f>
        <v>-4.855500130797441E-3</v>
      </c>
    </row>
    <row r="367" spans="1:21">
      <c r="A367" s="71" t="s">
        <v>167</v>
      </c>
      <c r="B367" s="75" t="s">
        <v>61</v>
      </c>
      <c r="C367" s="76">
        <v>57838.426299999999</v>
      </c>
      <c r="D367" s="76">
        <v>1E-4</v>
      </c>
      <c r="E367" s="1">
        <f>+(C367-C$7)/C$8</f>
        <v>51633.106621682484</v>
      </c>
      <c r="F367" s="69">
        <f>ROUND(2*E367,0)/2-1</f>
        <v>51632</v>
      </c>
      <c r="G367" s="1">
        <f>+C367-(C$7+F367*C$8)</f>
        <v>0.39234011199732777</v>
      </c>
      <c r="K367" s="1">
        <f>G367</f>
        <v>0.39234011199732777</v>
      </c>
      <c r="O367" s="1">
        <f ca="1">+C$11+C$12*F367</f>
        <v>0.34851244784153845</v>
      </c>
      <c r="P367" s="1">
        <f>+D$11+D$12*F367+D$13*F367^2</f>
        <v>0.39424472401747318</v>
      </c>
      <c r="Q367" s="177">
        <f>+C367-15018.5</f>
        <v>42819.926299999999</v>
      </c>
      <c r="R367" s="1">
        <f>+(P367-G367)^2</f>
        <v>3.6275469472823916E-6</v>
      </c>
      <c r="S367" s="33">
        <f>S$18</f>
        <v>1</v>
      </c>
      <c r="T367" s="1">
        <f>S367*R367</f>
        <v>3.6275469472823916E-6</v>
      </c>
      <c r="U367" s="1">
        <f>+G367-P367</f>
        <v>-1.9046120201454131E-3</v>
      </c>
    </row>
    <row r="368" spans="1:21">
      <c r="A368" s="71" t="s">
        <v>167</v>
      </c>
      <c r="B368" s="75" t="s">
        <v>61</v>
      </c>
      <c r="C368" s="76">
        <v>57838.602899999998</v>
      </c>
      <c r="D368" s="76">
        <v>1E-4</v>
      </c>
      <c r="E368" s="1">
        <f>+(C368-C$7)/C$8</f>
        <v>51633.604733864107</v>
      </c>
      <c r="F368" s="69">
        <f>ROUND(2*E368,0)/2-1</f>
        <v>51632.5</v>
      </c>
      <c r="G368" s="1">
        <f>+C368-(C$7+F368*C$8)</f>
        <v>0.39167080749757588</v>
      </c>
      <c r="K368" s="1">
        <f>G368</f>
        <v>0.39167080749757588</v>
      </c>
      <c r="O368" s="1">
        <f ca="1">+C$11+C$12*F368</f>
        <v>0.34851714452732685</v>
      </c>
      <c r="P368" s="1">
        <f>+D$11+D$12*F368+D$13*F368^2</f>
        <v>0.39425302941673701</v>
      </c>
      <c r="Q368" s="177">
        <f>+C368-15018.5</f>
        <v>42820.102899999998</v>
      </c>
      <c r="R368" s="1">
        <f>+(P368-G368)^2</f>
        <v>6.6678700397961987E-6</v>
      </c>
      <c r="S368" s="33">
        <f>S$18</f>
        <v>1</v>
      </c>
      <c r="T368" s="1">
        <f>S368*R368</f>
        <v>6.6678700397961987E-6</v>
      </c>
      <c r="U368" s="1">
        <f>+G368-P368</f>
        <v>-2.5822219191611318E-3</v>
      </c>
    </row>
    <row r="369" spans="1:21">
      <c r="A369" s="71" t="s">
        <v>167</v>
      </c>
      <c r="B369" s="75" t="s">
        <v>53</v>
      </c>
      <c r="C369" s="76">
        <v>57852.431600000004</v>
      </c>
      <c r="D369" s="76">
        <v>5.9999999999999995E-4</v>
      </c>
      <c r="E369" s="1">
        <f>+(C369-C$7)/C$8</f>
        <v>51672.609512607421</v>
      </c>
      <c r="F369" s="69">
        <f>ROUND(2*E369,0)/2-1</f>
        <v>51671.5</v>
      </c>
      <c r="G369" s="1">
        <f>+C369-(C$7+F369*C$8)</f>
        <v>0.39336505650135223</v>
      </c>
      <c r="K369" s="1">
        <f>G369</f>
        <v>0.39336505650135223</v>
      </c>
      <c r="O369" s="1">
        <f ca="1">+C$11+C$12*F369</f>
        <v>0.34888348601882246</v>
      </c>
      <c r="P369" s="1">
        <f>+D$11+D$12*F369+D$13*F369^2</f>
        <v>0.39490111785051529</v>
      </c>
      <c r="Q369" s="177">
        <f>+C369-15018.5</f>
        <v>42833.931600000004</v>
      </c>
      <c r="R369" s="1">
        <f>+(P369-G369)^2</f>
        <v>2.3594844683926548E-6</v>
      </c>
      <c r="S369" s="33">
        <f>S$18</f>
        <v>1</v>
      </c>
      <c r="T369" s="1">
        <f>S369*R369</f>
        <v>2.3594844683926548E-6</v>
      </c>
      <c r="U369" s="1">
        <f>+G369-P369</f>
        <v>-1.5360613491630648E-3</v>
      </c>
    </row>
    <row r="370" spans="1:21">
      <c r="A370" s="81" t="s">
        <v>172</v>
      </c>
      <c r="B370" s="72" t="s">
        <v>53</v>
      </c>
      <c r="C370" s="71">
        <v>57867.49682</v>
      </c>
      <c r="D370" s="71">
        <v>5.0000000000000001E-3</v>
      </c>
      <c r="E370" s="1">
        <f>+(C370-C$7)/C$8</f>
        <v>51715.101979203624</v>
      </c>
      <c r="F370" s="69">
        <f>ROUND(2*E370,0)/2-1</f>
        <v>51714</v>
      </c>
      <c r="G370" s="1">
        <f>+C370-(C$7+F370*C$8)</f>
        <v>0.39069417399878148</v>
      </c>
      <c r="K370" s="1">
        <f>G370</f>
        <v>0.39069417399878148</v>
      </c>
      <c r="O370" s="1">
        <f ca="1">+C$11+C$12*F370</f>
        <v>0.34928270431083691</v>
      </c>
      <c r="P370" s="1">
        <f>+D$11+D$12*F370+D$13*F370^2</f>
        <v>0.39560796905993634</v>
      </c>
      <c r="Q370" s="177">
        <f>+C370-15018.5</f>
        <v>42848.99682</v>
      </c>
      <c r="R370" s="1">
        <f>+(P370-G370)^2</f>
        <v>2.4145381903029871E-5</v>
      </c>
      <c r="S370" s="33">
        <f>S$18</f>
        <v>1</v>
      </c>
      <c r="T370" s="1">
        <f>S370*R370</f>
        <v>2.4145381903029871E-5</v>
      </c>
      <c r="U370" s="1">
        <f>+G370-P370</f>
        <v>-4.9137950611548575E-3</v>
      </c>
    </row>
    <row r="371" spans="1:21">
      <c r="A371" s="73" t="s">
        <v>165</v>
      </c>
      <c r="B371" s="74" t="s">
        <v>53</v>
      </c>
      <c r="C371" s="73">
        <v>57878.667099999999</v>
      </c>
      <c r="D371" s="73">
        <v>1E-4</v>
      </c>
      <c r="E371" s="1">
        <f>+(C371-C$7)/C$8</f>
        <v>51746.608505478725</v>
      </c>
      <c r="F371" s="69">
        <f>ROUND(2*E371,0)/2-1</f>
        <v>51745.5</v>
      </c>
      <c r="G371" s="1">
        <f>+C371-(C$7+F371*C$8)</f>
        <v>0.39300799049669877</v>
      </c>
      <c r="K371" s="1">
        <f>G371</f>
        <v>0.39300799049669877</v>
      </c>
      <c r="O371" s="1">
        <f ca="1">+C$11+C$12*F371</f>
        <v>0.34957859551550641</v>
      </c>
      <c r="P371" s="1">
        <f>+D$11+D$12*F371+D$13*F371^2</f>
        <v>0.39613227499493708</v>
      </c>
      <c r="Q371" s="177">
        <f>+C371-15018.5</f>
        <v>42860.167099999999</v>
      </c>
      <c r="R371" s="1">
        <f>+(P371-G371)^2</f>
        <v>9.7611536259322509E-6</v>
      </c>
      <c r="S371" s="33">
        <f>S$18</f>
        <v>1</v>
      </c>
      <c r="T371" s="1">
        <f>S371*R371</f>
        <v>9.7611536259322509E-6</v>
      </c>
      <c r="U371" s="1">
        <f>+G371-P371</f>
        <v>-3.1242844982383167E-3</v>
      </c>
    </row>
    <row r="372" spans="1:21">
      <c r="A372" s="78" t="s">
        <v>168</v>
      </c>
      <c r="B372" s="79" t="s">
        <v>53</v>
      </c>
      <c r="C372" s="80">
        <v>58137.8465</v>
      </c>
      <c r="D372" s="80">
        <v>1E-4</v>
      </c>
      <c r="E372" s="1">
        <f>+(C372-C$7)/C$8</f>
        <v>52477.641440737978</v>
      </c>
      <c r="F372" s="69">
        <f>ROUND(2*E372,0)/2-1</f>
        <v>52476.5</v>
      </c>
      <c r="G372" s="1">
        <f>+C372-(C$7+F372*C$8)</f>
        <v>0.40468481149582658</v>
      </c>
      <c r="K372" s="1">
        <f>G372</f>
        <v>0.40468481149582658</v>
      </c>
      <c r="O372" s="1">
        <f ca="1">+C$11+C$12*F372</f>
        <v>0.35644515013815492</v>
      </c>
      <c r="P372" s="1">
        <f>+D$11+D$12*F372+D$13*F372^2</f>
        <v>0.40839621357454742</v>
      </c>
      <c r="Q372" s="177">
        <f>+C372-15018.5</f>
        <v>43119.3465</v>
      </c>
      <c r="R372" s="1">
        <f>+(P372-G372)^2</f>
        <v>1.3774505389933357E-5</v>
      </c>
      <c r="S372" s="33">
        <f>S$18</f>
        <v>1</v>
      </c>
      <c r="T372" s="1">
        <f>S372*R372</f>
        <v>1.3774505389933357E-5</v>
      </c>
      <c r="U372" s="1">
        <f>+G372-P372</f>
        <v>-3.7114020787208379E-3</v>
      </c>
    </row>
    <row r="373" spans="1:21">
      <c r="A373" s="78" t="s">
        <v>168</v>
      </c>
      <c r="B373" s="79" t="s">
        <v>61</v>
      </c>
      <c r="C373" s="80">
        <v>58151.852200000001</v>
      </c>
      <c r="D373" s="80">
        <v>2.0000000000000001E-4</v>
      </c>
      <c r="E373" s="1">
        <f>+(C373-C$7)/C$8</f>
        <v>52517.145459889813</v>
      </c>
      <c r="F373" s="69">
        <f>ROUND(2*E373,0)/2-1</f>
        <v>52516</v>
      </c>
      <c r="G373" s="1">
        <f>+C373-(C$7+F373*C$8)</f>
        <v>0.40610975599702215</v>
      </c>
      <c r="K373" s="1">
        <f>G373</f>
        <v>0.40610975599702215</v>
      </c>
      <c r="O373" s="1">
        <f ca="1">+C$11+C$12*F373</f>
        <v>0.35681618831543893</v>
      </c>
      <c r="P373" s="1">
        <f>+D$11+D$12*F373+D$13*F373^2</f>
        <v>0.40906418317280785</v>
      </c>
      <c r="Q373" s="177">
        <f>+C373-15018.5</f>
        <v>43133.352200000001</v>
      </c>
      <c r="R373" s="1">
        <f>+(P373-G373)^2</f>
        <v>8.7286399370210734E-6</v>
      </c>
      <c r="S373" s="33">
        <f>S$18</f>
        <v>1</v>
      </c>
      <c r="T373" s="1">
        <f>S373*R373</f>
        <v>8.7286399370210734E-6</v>
      </c>
      <c r="U373" s="1">
        <f>+G373-P373</f>
        <v>-2.954427175785701E-3</v>
      </c>
    </row>
    <row r="374" spans="1:21">
      <c r="A374" s="78" t="s">
        <v>168</v>
      </c>
      <c r="B374" s="79" t="s">
        <v>61</v>
      </c>
      <c r="C374" s="80">
        <v>58174.542800000003</v>
      </c>
      <c r="D374" s="80">
        <v>1E-4</v>
      </c>
      <c r="E374" s="1">
        <f>+(C374-C$7)/C$8</f>
        <v>52581.145823810693</v>
      </c>
      <c r="F374" s="69">
        <f>ROUND(2*E374,0)/2-1</f>
        <v>52580</v>
      </c>
      <c r="G374" s="1">
        <f>+C374-(C$7+F374*C$8)</f>
        <v>0.40623878000042168</v>
      </c>
      <c r="K374" s="1">
        <f>G374</f>
        <v>0.40623878000042168</v>
      </c>
      <c r="O374" s="1">
        <f ca="1">+C$11+C$12*F374</f>
        <v>0.35741736409635477</v>
      </c>
      <c r="P374" s="1">
        <f>+D$11+D$12*F374+D$13*F374^2</f>
        <v>0.41014761235436786</v>
      </c>
      <c r="Q374" s="177">
        <f>+C374-15018.5</f>
        <v>43156.042800000003</v>
      </c>
      <c r="R374" s="1">
        <f>+(P374-G374)^2</f>
        <v>1.5278970371256426E-5</v>
      </c>
      <c r="S374" s="33">
        <f>S$18</f>
        <v>1</v>
      </c>
      <c r="T374" s="1">
        <f>S374*R374</f>
        <v>1.5278970371256426E-5</v>
      </c>
      <c r="U374" s="1">
        <f>+G374-P374</f>
        <v>-3.9088323539461789E-3</v>
      </c>
    </row>
    <row r="375" spans="1:21">
      <c r="A375" s="78" t="s">
        <v>168</v>
      </c>
      <c r="B375" s="79" t="s">
        <v>53</v>
      </c>
      <c r="C375" s="80">
        <v>58195.638599999998</v>
      </c>
      <c r="D375" s="80">
        <v>1E-4</v>
      </c>
      <c r="E375" s="1">
        <f>+(C375-C$7)/C$8</f>
        <v>52640.647947033598</v>
      </c>
      <c r="F375" s="69">
        <f>ROUND(2*E375,0)/2-1</f>
        <v>52639.5</v>
      </c>
      <c r="G375" s="1">
        <f>+C375-(C$7+F375*C$8)</f>
        <v>0.40699154449248454</v>
      </c>
      <c r="K375" s="1">
        <f>G375</f>
        <v>0.40699154449248454</v>
      </c>
      <c r="O375" s="1">
        <f ca="1">+C$11+C$12*F375</f>
        <v>0.35797626970517499</v>
      </c>
      <c r="P375" s="1">
        <f>+D$11+D$12*F375+D$13*F375^2</f>
        <v>0.41115613791192052</v>
      </c>
      <c r="Q375" s="177">
        <f>+C375-15018.5</f>
        <v>43177.138599999998</v>
      </c>
      <c r="R375" s="1">
        <f>+(P375-G375)^2</f>
        <v>1.734383834920947E-5</v>
      </c>
      <c r="S375" s="33">
        <f>S$18</f>
        <v>1</v>
      </c>
      <c r="T375" s="1">
        <f>S375*R375</f>
        <v>1.734383834920947E-5</v>
      </c>
      <c r="U375" s="1">
        <f>+G375-P375</f>
        <v>-4.1645934194359802E-3</v>
      </c>
    </row>
    <row r="376" spans="1:21">
      <c r="A376" s="78" t="s">
        <v>168</v>
      </c>
      <c r="B376" s="79" t="s">
        <v>53</v>
      </c>
      <c r="C376" s="80">
        <v>58195.639000000003</v>
      </c>
      <c r="D376" s="80">
        <v>2.0000000000000001E-4</v>
      </c>
      <c r="E376" s="1">
        <f>+(C376-C$7)/C$8</f>
        <v>52640.649075260524</v>
      </c>
      <c r="F376" s="69">
        <f>ROUND(2*E376,0)/2-1</f>
        <v>52639.5</v>
      </c>
      <c r="G376" s="1">
        <f>+C376-(C$7+F376*C$8)</f>
        <v>0.4073915444969316</v>
      </c>
      <c r="K376" s="1">
        <f>G376</f>
        <v>0.4073915444969316</v>
      </c>
      <c r="O376" s="1">
        <f ca="1">+C$11+C$12*F376</f>
        <v>0.35797626970517499</v>
      </c>
      <c r="P376" s="1">
        <f>+D$11+D$12*F376+D$13*F376^2</f>
        <v>0.41115613791192052</v>
      </c>
      <c r="Q376" s="177">
        <f>+C376-15018.5</f>
        <v>43177.139000000003</v>
      </c>
      <c r="R376" s="1">
        <f>+(P376-G376)^2</f>
        <v>1.4172163580177901E-5</v>
      </c>
      <c r="S376" s="33">
        <f>S$18</f>
        <v>1</v>
      </c>
      <c r="T376" s="1">
        <f>S376*R376</f>
        <v>1.4172163580177901E-5</v>
      </c>
      <c r="U376" s="1">
        <f>+G376-P376</f>
        <v>-3.7645934149889149E-3</v>
      </c>
    </row>
    <row r="377" spans="1:21">
      <c r="A377" s="78" t="s">
        <v>168</v>
      </c>
      <c r="B377" s="79" t="s">
        <v>53</v>
      </c>
      <c r="C377" s="80">
        <v>58195.639199999998</v>
      </c>
      <c r="D377" s="80">
        <v>1E-4</v>
      </c>
      <c r="E377" s="1">
        <f>+(C377-C$7)/C$8</f>
        <v>52640.649639373965</v>
      </c>
      <c r="F377" s="69">
        <f>ROUND(2*E377,0)/2-1</f>
        <v>52639.5</v>
      </c>
      <c r="G377" s="1">
        <f>+C377-(C$7+F377*C$8)</f>
        <v>0.40759154449187918</v>
      </c>
      <c r="K377" s="1">
        <f>G377</f>
        <v>0.40759154449187918</v>
      </c>
      <c r="O377" s="1">
        <f ca="1">+C$11+C$12*F377</f>
        <v>0.35797626970517499</v>
      </c>
      <c r="P377" s="1">
        <f>+D$11+D$12*F377+D$13*F377^2</f>
        <v>0.41115613791192052</v>
      </c>
      <c r="Q377" s="177">
        <f>+C377-15018.5</f>
        <v>43177.139199999998</v>
      </c>
      <c r="R377" s="1">
        <f>+(P377-G377)^2</f>
        <v>1.2706326250202016E-5</v>
      </c>
      <c r="S377" s="33">
        <f>S$18</f>
        <v>1</v>
      </c>
      <c r="T377" s="1">
        <f>S377*R377</f>
        <v>1.2706326250202016E-5</v>
      </c>
      <c r="U377" s="1">
        <f>+G377-P377</f>
        <v>-3.5645934200413398E-3</v>
      </c>
    </row>
    <row r="378" spans="1:21">
      <c r="A378" s="78" t="s">
        <v>168</v>
      </c>
      <c r="B378" s="79" t="s">
        <v>53</v>
      </c>
      <c r="C378" s="80">
        <v>58195.639199999998</v>
      </c>
      <c r="D378" s="80">
        <v>2.9999999999999997E-4</v>
      </c>
      <c r="E378" s="1">
        <f>+(C378-C$7)/C$8</f>
        <v>52640.649639373965</v>
      </c>
      <c r="F378" s="69">
        <f>ROUND(2*E378,0)/2-1</f>
        <v>52639.5</v>
      </c>
      <c r="G378" s="1">
        <f>+C378-(C$7+F378*C$8)</f>
        <v>0.40759154449187918</v>
      </c>
      <c r="K378" s="1">
        <f>G378</f>
        <v>0.40759154449187918</v>
      </c>
      <c r="O378" s="1">
        <f ca="1">+C$11+C$12*F378</f>
        <v>0.35797626970517499</v>
      </c>
      <c r="P378" s="1">
        <f>+D$11+D$12*F378+D$13*F378^2</f>
        <v>0.41115613791192052</v>
      </c>
      <c r="Q378" s="177">
        <f>+C378-15018.5</f>
        <v>43177.139199999998</v>
      </c>
      <c r="R378" s="1">
        <f>+(P378-G378)^2</f>
        <v>1.2706326250202016E-5</v>
      </c>
      <c r="S378" s="33">
        <f>S$18</f>
        <v>1</v>
      </c>
      <c r="T378" s="1">
        <f>S378*R378</f>
        <v>1.2706326250202016E-5</v>
      </c>
      <c r="U378" s="1">
        <f>+G378-P378</f>
        <v>-3.5645934200413398E-3</v>
      </c>
    </row>
    <row r="379" spans="1:21">
      <c r="A379" s="175" t="s">
        <v>1353</v>
      </c>
      <c r="B379" s="47"/>
      <c r="C379" s="77">
        <v>58199.716699999997</v>
      </c>
      <c r="D379" s="77">
        <v>2.9999999999999997E-4</v>
      </c>
      <c r="E379" s="1">
        <f>+(C379-C$7)/C$8</f>
        <v>52652.150502457676</v>
      </c>
      <c r="F379" s="69">
        <f>ROUND(2*E379,0)/2-1</f>
        <v>52651</v>
      </c>
      <c r="G379" s="1">
        <f>+C379-(C$7+F379*C$8)</f>
        <v>0.40789754100114806</v>
      </c>
      <c r="K379" s="1">
        <f>G379</f>
        <v>0.40789754100114806</v>
      </c>
      <c r="O379" s="1">
        <f ca="1">+C$11+C$12*F379</f>
        <v>0.35808429347830834</v>
      </c>
      <c r="P379" s="1">
        <f>+D$11+D$12*F379+D$13*F379^2</f>
        <v>0.41135120469009373</v>
      </c>
      <c r="Q379" s="177">
        <f>+C379-15018.5</f>
        <v>43181.216699999997</v>
      </c>
      <c r="R379" s="1">
        <f>+(P379-G379)^2</f>
        <v>1.1927792876341842E-5</v>
      </c>
      <c r="S379" s="33">
        <f>S$18</f>
        <v>1</v>
      </c>
      <c r="T379" s="1">
        <f>S379*R379</f>
        <v>1.1927792876341842E-5</v>
      </c>
      <c r="U379" s="1">
        <f>+G379-P379</f>
        <v>-3.453663688945674E-3</v>
      </c>
    </row>
    <row r="380" spans="1:21">
      <c r="A380" s="178" t="s">
        <v>1356</v>
      </c>
      <c r="B380" s="179" t="s">
        <v>61</v>
      </c>
      <c r="C380" s="180">
        <v>58199.716699999997</v>
      </c>
      <c r="D380" s="178">
        <v>2.9999999999999997E-4</v>
      </c>
      <c r="E380" s="1">
        <f>+(C380-C$7)/C$8</f>
        <v>52652.150502457676</v>
      </c>
      <c r="F380" s="69">
        <f>ROUND(2*E380,0)/2-1</f>
        <v>52651</v>
      </c>
      <c r="G380" s="1">
        <f>+C380-(C$7+F380*C$8)</f>
        <v>0.40789754100114806</v>
      </c>
      <c r="K380" s="1">
        <f>G380</f>
        <v>0.40789754100114806</v>
      </c>
      <c r="O380" s="1">
        <f ca="1">+C$11+C$12*F380</f>
        <v>0.35808429347830834</v>
      </c>
      <c r="P380" s="1">
        <f>+D$11+D$12*F380+D$13*F380^2</f>
        <v>0.41135120469009373</v>
      </c>
      <c r="Q380" s="177">
        <f>+C380-15018.5</f>
        <v>43181.216699999997</v>
      </c>
      <c r="R380" s="1">
        <f>+(P380-G380)^2</f>
        <v>1.1927792876341842E-5</v>
      </c>
      <c r="S380" s="33">
        <f>S$18</f>
        <v>1</v>
      </c>
      <c r="T380" s="1">
        <f>S380*R380</f>
        <v>1.1927792876341842E-5</v>
      </c>
      <c r="U380" s="1">
        <f>+G380-P380</f>
        <v>-3.453663688945674E-3</v>
      </c>
    </row>
    <row r="381" spans="1:21">
      <c r="A381" s="78" t="s">
        <v>168</v>
      </c>
      <c r="B381" s="79" t="s">
        <v>61</v>
      </c>
      <c r="C381" s="80">
        <v>58237.653599999998</v>
      </c>
      <c r="D381" s="80">
        <v>2.0000000000000001E-4</v>
      </c>
      <c r="E381" s="1">
        <f>+(C381-C$7)/C$8</f>
        <v>52759.154081297806</v>
      </c>
      <c r="F381" s="69">
        <f>ROUND(2*E381,0)/2-1</f>
        <v>52758</v>
      </c>
      <c r="G381" s="1">
        <f>+C381-(C$7+F381*C$8)</f>
        <v>0.40916637799819</v>
      </c>
      <c r="K381" s="1">
        <f>G381</f>
        <v>0.40916637799819</v>
      </c>
      <c r="O381" s="1">
        <f ca="1">+C$11+C$12*F381</f>
        <v>0.35908938423702708</v>
      </c>
      <c r="P381" s="1">
        <f>+D$11+D$12*F381+D$13*F381^2</f>
        <v>0.41316837385574878</v>
      </c>
      <c r="Q381" s="177">
        <f>+C381-15018.5</f>
        <v>43219.153599999998</v>
      </c>
      <c r="R381" s="1">
        <f>+(P381-G381)^2</f>
        <v>1.6015970843917653E-5</v>
      </c>
      <c r="S381" s="33">
        <f>S$18</f>
        <v>1</v>
      </c>
      <c r="T381" s="1">
        <f>S381*R381</f>
        <v>1.6015970843917653E-5</v>
      </c>
      <c r="U381" s="1">
        <f>+G381-P381</f>
        <v>-4.0019958575587822E-3</v>
      </c>
    </row>
    <row r="382" spans="1:21">
      <c r="A382" s="78" t="s">
        <v>168</v>
      </c>
      <c r="B382" s="79" t="s">
        <v>53</v>
      </c>
      <c r="C382" s="80">
        <v>58258.750099999997</v>
      </c>
      <c r="D382" s="80">
        <v>1E-4</v>
      </c>
      <c r="E382" s="1">
        <f>+(C382-C$7)/C$8</f>
        <v>52818.658178917816</v>
      </c>
      <c r="F382" s="69">
        <f>ROUND(2*E382,0)/2-1</f>
        <v>52817.5</v>
      </c>
      <c r="G382" s="1">
        <f>+C382-(C$7+F382*C$8)</f>
        <v>0.41061914249439724</v>
      </c>
      <c r="K382" s="1">
        <f>G382</f>
        <v>0.41061914249439724</v>
      </c>
      <c r="O382" s="1">
        <f ca="1">+C$11+C$12*F382</f>
        <v>0.35964828984584729</v>
      </c>
      <c r="P382" s="1">
        <f>+D$11+D$12*F382+D$13*F382^2</f>
        <v>0.41418057468904468</v>
      </c>
      <c r="Q382" s="177">
        <f>+C382-15018.5</f>
        <v>43240.250099999997</v>
      </c>
      <c r="R382" s="1">
        <f>+(P382-G382)^2</f>
        <v>1.2683799277071283E-5</v>
      </c>
      <c r="S382" s="33">
        <f>S$18</f>
        <v>1</v>
      </c>
      <c r="T382" s="1">
        <f>S382*R382</f>
        <v>1.2683799277071283E-5</v>
      </c>
      <c r="U382" s="1">
        <f>+G382-P382</f>
        <v>-3.5614321946474403E-3</v>
      </c>
    </row>
    <row r="383" spans="1:21">
      <c r="A383" s="78" t="s">
        <v>168</v>
      </c>
      <c r="B383" s="79" t="s">
        <v>53</v>
      </c>
      <c r="C383" s="80">
        <v>58280.732799999998</v>
      </c>
      <c r="D383" s="80">
        <v>2.9999999999999997E-4</v>
      </c>
      <c r="E383" s="1">
        <f>+(C383-C$7)/C$8</f>
        <v>52880.661863261266</v>
      </c>
      <c r="F383" s="69">
        <f>ROUND(2*E383,0)/2-1</f>
        <v>52879.5</v>
      </c>
      <c r="G383" s="1">
        <f>+C383-(C$7+F383*C$8)</f>
        <v>0.41192538449831773</v>
      </c>
      <c r="K383" s="1">
        <f>G383</f>
        <v>0.41192538449831773</v>
      </c>
      <c r="O383" s="1">
        <f ca="1">+C$11+C$12*F383</f>
        <v>0.36023067888360955</v>
      </c>
      <c r="P383" s="1">
        <f>+D$11+D$12*F383+D$13*F383^2</f>
        <v>0.41523661201529732</v>
      </c>
      <c r="Q383" s="177">
        <f>+C383-15018.5</f>
        <v>43262.232799999998</v>
      </c>
      <c r="R383" s="1">
        <f>+(P383-G383)^2</f>
        <v>1.0964227669202874E-5</v>
      </c>
      <c r="S383" s="33">
        <f>S$18</f>
        <v>1</v>
      </c>
      <c r="T383" s="1">
        <f>S383*R383</f>
        <v>1.0964227669202874E-5</v>
      </c>
      <c r="U383" s="1">
        <f>+G383-P383</f>
        <v>-3.3112275169795979E-3</v>
      </c>
    </row>
    <row r="384" spans="1:21">
      <c r="A384" s="71" t="s">
        <v>166</v>
      </c>
      <c r="B384" s="72" t="s">
        <v>61</v>
      </c>
      <c r="C384" s="71">
        <v>58463.860999999997</v>
      </c>
      <c r="D384" s="71">
        <v>1E-4</v>
      </c>
      <c r="E384" s="1">
        <f>+(C384-C$7)/C$8</f>
        <v>53397.187272204807</v>
      </c>
      <c r="F384" s="69">
        <f>ROUND(2*E384,0)/2-1</f>
        <v>53396</v>
      </c>
      <c r="G384" s="1">
        <f>+C384-(C$7+F384*C$8)</f>
        <v>0.42093383599421941</v>
      </c>
      <c r="K384" s="1">
        <f>G384</f>
        <v>0.42093383599421941</v>
      </c>
      <c r="O384" s="1">
        <f ca="1">+C$11+C$12*F384</f>
        <v>0.36508235530303218</v>
      </c>
      <c r="P384" s="1">
        <f>+D$11+D$12*F384+D$13*F384^2</f>
        <v>0.42408592803675282</v>
      </c>
      <c r="Q384" s="177">
        <f>+C384-15018.5</f>
        <v>43445.360999999997</v>
      </c>
      <c r="R384" s="1">
        <f>+(P384-G384)^2</f>
        <v>9.9356842446024848E-6</v>
      </c>
      <c r="S384" s="33">
        <f>S$18</f>
        <v>1</v>
      </c>
      <c r="T384" s="1">
        <f>S384*R384</f>
        <v>9.9356842446024848E-6</v>
      </c>
      <c r="U384" s="1">
        <f>+G384-P384</f>
        <v>-3.1520920425334165E-3</v>
      </c>
    </row>
    <row r="385" spans="1:21">
      <c r="A385" s="71" t="s">
        <v>166</v>
      </c>
      <c r="B385" s="72" t="s">
        <v>53</v>
      </c>
      <c r="C385" s="71">
        <v>58504.8125</v>
      </c>
      <c r="D385" s="71">
        <v>2.0000000000000001E-4</v>
      </c>
      <c r="E385" s="1">
        <f>+(C385-C$7)/C$8</f>
        <v>53512.693733166867</v>
      </c>
      <c r="F385" s="69">
        <f>ROUND(2*E385,0)/2-1</f>
        <v>53511.5</v>
      </c>
      <c r="G385" s="1">
        <f>+C385-(C$7+F385*C$8)</f>
        <v>0.42322449649509508</v>
      </c>
      <c r="K385" s="1">
        <f>G385</f>
        <v>0.42322449649509508</v>
      </c>
      <c r="O385" s="1">
        <f ca="1">+C$11+C$12*F385</f>
        <v>0.36616728972015372</v>
      </c>
      <c r="P385" s="1">
        <f>+D$11+D$12*F385+D$13*F385^2</f>
        <v>0.42607748220234032</v>
      </c>
      <c r="Q385" s="177">
        <f>+C385-15018.5</f>
        <v>43486.3125</v>
      </c>
      <c r="R385" s="1">
        <f>+(P385-G385)^2</f>
        <v>8.1395274457456042E-6</v>
      </c>
      <c r="S385" s="33">
        <f>S$18</f>
        <v>1</v>
      </c>
      <c r="T385" s="1">
        <f>S385*R385</f>
        <v>8.1395274457456042E-6</v>
      </c>
      <c r="U385" s="1">
        <f>+G385-P385</f>
        <v>-2.8529857072452369E-3</v>
      </c>
    </row>
    <row r="386" spans="1:21">
      <c r="A386" s="78" t="s">
        <v>169</v>
      </c>
      <c r="B386" s="79" t="s">
        <v>53</v>
      </c>
      <c r="C386" s="80">
        <v>58546.648999999998</v>
      </c>
      <c r="D386" s="80">
        <v>2.0000000000000001E-4</v>
      </c>
      <c r="E386" s="1">
        <f>+(C386-C$7)/C$8</f>
        <v>53630.69639617161</v>
      </c>
      <c r="F386" s="69">
        <f>ROUND(2*E386,0)/2-1</f>
        <v>53629.5</v>
      </c>
      <c r="G386" s="1">
        <f>+C386-(C$7+F386*C$8)</f>
        <v>0.42416863449761877</v>
      </c>
      <c r="K386" s="1">
        <f>G386</f>
        <v>0.42416863449761877</v>
      </c>
      <c r="O386" s="1">
        <f ca="1">+C$11+C$12*F386</f>
        <v>0.36727570756621736</v>
      </c>
      <c r="P386" s="1">
        <f>+D$11+D$12*F386+D$13*F386^2</f>
        <v>0.42811692430496939</v>
      </c>
      <c r="Q386" s="177">
        <f>+C386-15018.5</f>
        <v>43528.148999999998</v>
      </c>
      <c r="R386" s="1">
        <f>+(P386-G386)^2</f>
        <v>1.5588992402828833E-5</v>
      </c>
      <c r="S386" s="33">
        <f>S$18</f>
        <v>1</v>
      </c>
      <c r="T386" s="1">
        <f>S386*R386</f>
        <v>1.5588992402828833E-5</v>
      </c>
      <c r="U386" s="1">
        <f>+G386-P386</f>
        <v>-3.9482898073506245E-3</v>
      </c>
    </row>
    <row r="387" spans="1:21">
      <c r="A387" s="78" t="s">
        <v>169</v>
      </c>
      <c r="B387" s="79" t="s">
        <v>61</v>
      </c>
      <c r="C387" s="80">
        <v>58546.827400000002</v>
      </c>
      <c r="D387" s="80">
        <v>1E-4</v>
      </c>
      <c r="E387" s="1">
        <f>+(C387-C$7)/C$8</f>
        <v>53631.199585374357</v>
      </c>
      <c r="F387" s="69">
        <f>ROUND(2*E387,0)/2-1</f>
        <v>53630</v>
      </c>
      <c r="G387" s="1">
        <f>+C387-(C$7+F387*C$8)</f>
        <v>0.4252993299960508</v>
      </c>
      <c r="K387" s="1">
        <f>G387</f>
        <v>0.4252993299960508</v>
      </c>
      <c r="O387" s="1">
        <f ca="1">+C$11+C$12*F387</f>
        <v>0.36728040425200575</v>
      </c>
      <c r="P387" s="1">
        <f>+D$11+D$12*F387+D$13*F387^2</f>
        <v>0.42812557628922498</v>
      </c>
      <c r="Q387" s="177">
        <f>+C387-15018.5</f>
        <v>43528.327400000002</v>
      </c>
      <c r="R387" s="1">
        <f>+(P387-G387)^2</f>
        <v>7.9876681096808146E-6</v>
      </c>
      <c r="S387" s="33">
        <f>S$18</f>
        <v>1</v>
      </c>
      <c r="T387" s="1">
        <f>S387*R387</f>
        <v>7.9876681096808146E-6</v>
      </c>
      <c r="U387" s="1">
        <f>+G387-P387</f>
        <v>-2.8262462931741839E-3</v>
      </c>
    </row>
    <row r="388" spans="1:21">
      <c r="A388" s="78" t="s">
        <v>169</v>
      </c>
      <c r="B388" s="79" t="s">
        <v>53</v>
      </c>
      <c r="C388" s="80">
        <v>58564.377099999998</v>
      </c>
      <c r="D388" s="80">
        <v>1E-4</v>
      </c>
      <c r="E388" s="1">
        <f>+(C388-C$7)/C$8</f>
        <v>53680.699694966075</v>
      </c>
      <c r="F388" s="69">
        <f>ROUND(2*E388,0)/2-1</f>
        <v>53679.5</v>
      </c>
      <c r="G388" s="1">
        <f>+C388-(C$7+F388*C$8)</f>
        <v>0.42533818449737737</v>
      </c>
      <c r="K388" s="1">
        <f>G388</f>
        <v>0.42533818449737737</v>
      </c>
      <c r="O388" s="1">
        <f ca="1">+C$11+C$12*F388</f>
        <v>0.36774537614505792</v>
      </c>
      <c r="P388" s="1">
        <f>+D$11+D$12*F388+D$13*F388^2</f>
        <v>0.42898255216625358</v>
      </c>
      <c r="Q388" s="177">
        <f>+C388-15018.5</f>
        <v>43545.877099999998</v>
      </c>
      <c r="R388" s="1">
        <f>+(P388-G388)^2</f>
        <v>1.3281415705950249E-5</v>
      </c>
      <c r="S388" s="33">
        <f>S$18</f>
        <v>1</v>
      </c>
      <c r="T388" s="1">
        <f>S388*R388</f>
        <v>1.3281415705950249E-5</v>
      </c>
      <c r="U388" s="1">
        <f>+G388-P388</f>
        <v>-3.6443676688762139E-3</v>
      </c>
    </row>
    <row r="389" spans="1:21">
      <c r="A389" s="78" t="s">
        <v>169</v>
      </c>
      <c r="B389" s="79" t="s">
        <v>61</v>
      </c>
      <c r="C389" s="80">
        <v>58576.609700000001</v>
      </c>
      <c r="D389" s="80">
        <v>1E-4</v>
      </c>
      <c r="E389" s="1">
        <f>+(C389-C$7)/C$8</f>
        <v>53715.202566273962</v>
      </c>
      <c r="F389" s="69">
        <f>ROUND(2*E389,0)/2-1</f>
        <v>53714</v>
      </c>
      <c r="G389" s="1">
        <f>+C389-(C$7+F389*C$8)</f>
        <v>0.42635617400082992</v>
      </c>
      <c r="K389" s="1">
        <f>G389</f>
        <v>0.42635617400082992</v>
      </c>
      <c r="O389" s="1">
        <f ca="1">+C$11+C$12*F389</f>
        <v>0.36806944746445786</v>
      </c>
      <c r="P389" s="1">
        <f>+D$11+D$12*F389+D$13*F389^2</f>
        <v>0.42958034121376748</v>
      </c>
      <c r="Q389" s="177">
        <f>+C389-15018.5</f>
        <v>43558.109700000001</v>
      </c>
      <c r="R389" s="1">
        <f>+(P389-G389)^2</f>
        <v>1.0395254216981531E-5</v>
      </c>
      <c r="S389" s="33">
        <f>S$18</f>
        <v>1</v>
      </c>
      <c r="T389" s="1">
        <f>S389*R389</f>
        <v>1.0395254216981531E-5</v>
      </c>
      <c r="U389" s="1">
        <f>+G389-P389</f>
        <v>-3.2241672129375565E-3</v>
      </c>
    </row>
    <row r="390" spans="1:21">
      <c r="A390" s="81" t="s">
        <v>170</v>
      </c>
      <c r="B390" s="72" t="s">
        <v>61</v>
      </c>
      <c r="C390" s="71">
        <v>58813.8076</v>
      </c>
      <c r="D390" s="71">
        <v>2.0000000000000001E-4</v>
      </c>
      <c r="E390" s="1">
        <f>+(C390-C$7)/C$8</f>
        <v>54384.235201870491</v>
      </c>
      <c r="F390" s="69">
        <f>ROUND(2*E390,0)/2-1</f>
        <v>54383</v>
      </c>
      <c r="G390" s="1">
        <f>+C390-(C$7+F390*C$8)</f>
        <v>0.43792675300210249</v>
      </c>
      <c r="K390" s="1">
        <f>G390</f>
        <v>0.43792675300210249</v>
      </c>
      <c r="O390" s="1">
        <f ca="1">+C$11+C$12*F390</f>
        <v>0.37435361304934406</v>
      </c>
      <c r="P390" s="1">
        <f>+D$11+D$12*F390+D$13*F390^2</f>
        <v>0.44125391128602198</v>
      </c>
      <c r="Q390" s="177">
        <f>+C390-15018.5</f>
        <v>43795.3076</v>
      </c>
      <c r="R390" s="1">
        <f>+(P390-G390)^2</f>
        <v>1.1069982246254124E-5</v>
      </c>
      <c r="S390" s="33">
        <f>S$18</f>
        <v>1</v>
      </c>
      <c r="T390" s="1">
        <f>S390*R390</f>
        <v>1.1069982246254124E-5</v>
      </c>
      <c r="U390" s="1">
        <f>+G390-P390</f>
        <v>-3.3271582839194958E-3</v>
      </c>
    </row>
    <row r="391" spans="1:21">
      <c r="A391" s="81" t="s">
        <v>171</v>
      </c>
      <c r="B391" s="72" t="s">
        <v>61</v>
      </c>
      <c r="C391" s="71">
        <v>58911.664599999996</v>
      </c>
      <c r="D391" s="71">
        <v>2.0000000000000001E-4</v>
      </c>
      <c r="E391" s="1">
        <f>+(C391-C$7)/C$8</f>
        <v>54660.247454177821</v>
      </c>
      <c r="F391" s="69">
        <f>ROUND(2*E391,0)/2-1</f>
        <v>54659</v>
      </c>
      <c r="G391" s="1">
        <f>+C391-(C$7+F391*C$8)</f>
        <v>0.44227066899475176</v>
      </c>
      <c r="K391" s="1">
        <f>G391</f>
        <v>0.44227066899475176</v>
      </c>
      <c r="O391" s="1">
        <f ca="1">+C$11+C$12*F391</f>
        <v>0.37694618360454385</v>
      </c>
      <c r="P391" s="1">
        <f>+D$11+D$12*F391+D$13*F391^2</f>
        <v>0.44611516800610856</v>
      </c>
      <c r="Q391" s="177">
        <f>+C391-15018.5</f>
        <v>43893.164599999996</v>
      </c>
      <c r="R391" s="1">
        <f>+(P391-G391)^2</f>
        <v>1.4780172648323456E-5</v>
      </c>
      <c r="S391" s="33">
        <f>S$18</f>
        <v>1</v>
      </c>
      <c r="T391" s="1">
        <f>S391*R391</f>
        <v>1.4780172648323456E-5</v>
      </c>
      <c r="U391" s="1">
        <f>+G391-P391</f>
        <v>-3.8444990113568056E-3</v>
      </c>
    </row>
    <row r="392" spans="1:21">
      <c r="A392" s="81" t="s">
        <v>171</v>
      </c>
      <c r="B392" s="72" t="s">
        <v>61</v>
      </c>
      <c r="C392" s="71">
        <v>58933.645799999998</v>
      </c>
      <c r="D392" s="71">
        <v>5.0000000000000001E-4</v>
      </c>
      <c r="E392" s="1">
        <f>+(C392-C$7)/C$8</f>
        <v>54722.246907670349</v>
      </c>
      <c r="F392" s="69">
        <f>ROUND(2*E392,0)/2-1</f>
        <v>54721</v>
      </c>
      <c r="G392" s="1">
        <f>+C392-(C$7+F392*C$8)</f>
        <v>0.44207691100018565</v>
      </c>
      <c r="K392" s="1">
        <f>G392</f>
        <v>0.44207691100018565</v>
      </c>
      <c r="O392" s="1">
        <f ca="1">+C$11+C$12*F392</f>
        <v>0.37752857264230605</v>
      </c>
      <c r="P392" s="1">
        <f>+D$11+D$12*F392+D$13*F392^2</f>
        <v>0.44721082550585239</v>
      </c>
      <c r="Q392" s="177">
        <f>+C392-15018.5</f>
        <v>43915.145799999998</v>
      </c>
      <c r="R392" s="1">
        <f>+(P392-G392)^2</f>
        <v>2.635707815149545E-5</v>
      </c>
      <c r="S392" s="33">
        <f>S$18</f>
        <v>1</v>
      </c>
      <c r="T392" s="1">
        <f>S392*R392</f>
        <v>2.635707815149545E-5</v>
      </c>
      <c r="U392" s="1">
        <f>+G392-P392</f>
        <v>-5.1339145056667479E-3</v>
      </c>
    </row>
    <row r="393" spans="1:21">
      <c r="A393" s="81" t="s">
        <v>171</v>
      </c>
      <c r="B393" s="72" t="s">
        <v>53</v>
      </c>
      <c r="C393" s="71">
        <v>58988.425000000003</v>
      </c>
      <c r="D393" s="71">
        <v>1E-4</v>
      </c>
      <c r="E393" s="1">
        <f>+(C393-C$7)/C$8</f>
        <v>54876.75532680843</v>
      </c>
      <c r="F393" s="69">
        <f>ROUND(2*E393,0)/2-1</f>
        <v>54876</v>
      </c>
      <c r="G393" s="1">
        <f>+C393-(C$7+F393*C$8)</f>
        <v>0.2677925160023733</v>
      </c>
      <c r="K393" s="1">
        <f>G393</f>
        <v>0.2677925160023733</v>
      </c>
      <c r="O393" s="1">
        <f ca="1">+C$11+C$12*F393</f>
        <v>0.37898454523671171</v>
      </c>
      <c r="P393" s="1">
        <f>+D$11+D$12*F393+D$13*F393^2</f>
        <v>0.44995580524329726</v>
      </c>
      <c r="Q393" s="177">
        <f>+C393-15018.5</f>
        <v>43969.925000000003</v>
      </c>
      <c r="R393" s="1">
        <f>+(P393-G393)^2</f>
        <v>3.3183463947072521E-2</v>
      </c>
      <c r="S393" s="33">
        <f>S$18</f>
        <v>1</v>
      </c>
      <c r="T393" s="1">
        <f>S393*R393</f>
        <v>3.3183463947072521E-2</v>
      </c>
      <c r="U393" s="1">
        <f>+G393-P393</f>
        <v>-0.18216328924092395</v>
      </c>
    </row>
    <row r="394" spans="1:21">
      <c r="A394" s="81" t="s">
        <v>171</v>
      </c>
      <c r="B394" s="72" t="s">
        <v>53</v>
      </c>
      <c r="C394" s="71">
        <v>58998.708700000003</v>
      </c>
      <c r="D394" s="71">
        <v>4.0000000000000002E-4</v>
      </c>
      <c r="E394" s="1">
        <f>+(C394-C$7)/C$8</f>
        <v>54905.761194544546</v>
      </c>
      <c r="F394" s="69">
        <f>ROUND(2*E394,0)/2-1</f>
        <v>54905</v>
      </c>
      <c r="G394" s="1">
        <f>+C394-(C$7+F394*C$8)</f>
        <v>0.26987285500217695</v>
      </c>
      <c r="K394" s="1">
        <f>G394</f>
        <v>0.26987285500217695</v>
      </c>
      <c r="O394" s="1">
        <f ca="1">+C$11+C$12*F394</f>
        <v>0.37925695301243917</v>
      </c>
      <c r="P394" s="1">
        <f>+D$11+D$12*F394+D$13*F394^2</f>
        <v>0.45047030794346565</v>
      </c>
      <c r="Q394" s="177">
        <f>+C394-15018.5</f>
        <v>43980.208700000003</v>
      </c>
      <c r="R394" s="1">
        <f>+(P394-G394)^2</f>
        <v>3.2615440008880989E-2</v>
      </c>
      <c r="S394" s="33">
        <f>S$18</f>
        <v>1</v>
      </c>
      <c r="T394" s="1">
        <f>S394*R394</f>
        <v>3.2615440008880989E-2</v>
      </c>
      <c r="U394" s="1">
        <f>+G394-P394</f>
        <v>-0.18059745294128871</v>
      </c>
    </row>
    <row r="395" spans="1:21">
      <c r="A395" s="178" t="s">
        <v>1357</v>
      </c>
      <c r="B395" s="179" t="s">
        <v>61</v>
      </c>
      <c r="C395" s="180">
        <v>59245.123900000006</v>
      </c>
      <c r="D395" s="178" t="s">
        <v>159</v>
      </c>
      <c r="E395" s="1">
        <f>+(C395-C$7)/C$8</f>
        <v>55600.79184492994</v>
      </c>
      <c r="F395" s="69">
        <f>ROUND(2*E395,0)/2-1</f>
        <v>55600</v>
      </c>
      <c r="G395" s="1">
        <f>+C395-(C$7+F395*C$8)</f>
        <v>0.28073960000619991</v>
      </c>
      <c r="K395" s="1">
        <f>G395</f>
        <v>0.28073960000619991</v>
      </c>
      <c r="O395" s="1">
        <f ca="1">+C$11+C$12*F395</f>
        <v>0.38578534625832245</v>
      </c>
      <c r="P395" s="1">
        <f>+D$11+D$12*F395+D$13*F395^2</f>
        <v>0.46288793772625131</v>
      </c>
      <c r="Q395" s="177">
        <f>+C395-15018.5</f>
        <v>44226.623900000006</v>
      </c>
      <c r="R395" s="1">
        <f>+(P395-G395)^2</f>
        <v>3.3178016934177899E-2</v>
      </c>
      <c r="S395" s="33">
        <f>S$18</f>
        <v>1</v>
      </c>
      <c r="T395" s="1">
        <f>S395*R395</f>
        <v>3.3178016934177899E-2</v>
      </c>
      <c r="U395" s="1">
        <f>+G395-P395</f>
        <v>-0.1821483377200514</v>
      </c>
    </row>
    <row r="396" spans="1:21">
      <c r="A396" s="178" t="s">
        <v>1357</v>
      </c>
      <c r="B396" s="179" t="s">
        <v>61</v>
      </c>
      <c r="C396" s="180">
        <v>59245.302199999802</v>
      </c>
      <c r="D396" s="178" t="s">
        <v>159</v>
      </c>
      <c r="E396" s="1">
        <f>+(C396-C$7)/C$8</f>
        <v>55601.294752075366</v>
      </c>
      <c r="F396" s="69">
        <f>ROUND(2*E396,0)/2-1</f>
        <v>55600.5</v>
      </c>
      <c r="G396" s="1">
        <f>+C396-(C$7+F396*C$8)</f>
        <v>0.28177029530343134</v>
      </c>
      <c r="K396" s="1">
        <f>G396</f>
        <v>0.28177029530343134</v>
      </c>
      <c r="O396" s="1">
        <f ca="1">+C$11+C$12*F396</f>
        <v>0.38579004294411084</v>
      </c>
      <c r="P396" s="1">
        <f>+D$11+D$12*F396+D$13*F396^2</f>
        <v>0.46289693161074547</v>
      </c>
      <c r="Q396" s="177">
        <f>+C396-15018.5</f>
        <v>44226.802199999802</v>
      </c>
      <c r="R396" s="1">
        <f>+(P396-G396)^2</f>
        <v>3.2806858380002045E-2</v>
      </c>
      <c r="S396" s="33">
        <f>S$18</f>
        <v>1</v>
      </c>
      <c r="T396" s="1">
        <f>S396*R396</f>
        <v>3.2806858380002045E-2</v>
      </c>
      <c r="U396" s="1">
        <f>+G396-P396</f>
        <v>-0.18112663630731413</v>
      </c>
    </row>
    <row r="397" spans="1:21">
      <c r="A397" s="178" t="s">
        <v>1358</v>
      </c>
      <c r="B397" s="179" t="s">
        <v>61</v>
      </c>
      <c r="C397" s="180">
        <v>59271.361299999997</v>
      </c>
      <c r="D397" s="178">
        <v>5.9999999999999995E-4</v>
      </c>
      <c r="E397" s="1">
        <f>+(C397-C$7)/C$8</f>
        <v>55674.79619687907</v>
      </c>
      <c r="F397" s="69">
        <f>ROUND(2*E397,0)/2-1</f>
        <v>55674</v>
      </c>
      <c r="G397" s="1">
        <f>+C397-(C$7+F397*C$8)</f>
        <v>0.28228253399720415</v>
      </c>
      <c r="K397" s="1">
        <f>G397</f>
        <v>0.28228253399720415</v>
      </c>
      <c r="O397" s="1">
        <f ca="1">+C$11+C$12*F397</f>
        <v>0.3864804557550065</v>
      </c>
      <c r="P397" s="1">
        <f>+D$11+D$12*F397+D$13*F397^2</f>
        <v>0.46421997634891599</v>
      </c>
      <c r="Q397" s="177">
        <f>+C397-15018.5</f>
        <v>44252.861299999997</v>
      </c>
      <c r="R397" s="1">
        <f>+(P397-G397)^2</f>
        <v>3.3101232929482464E-2</v>
      </c>
      <c r="S397" s="33">
        <f>S$18</f>
        <v>1</v>
      </c>
      <c r="T397" s="1">
        <f>S397*R397</f>
        <v>3.3101232929482464E-2</v>
      </c>
      <c r="U397" s="1">
        <f>+G397-P397</f>
        <v>-0.18193744235171183</v>
      </c>
    </row>
    <row r="398" spans="1:21">
      <c r="A398" s="178" t="s">
        <v>1358</v>
      </c>
      <c r="B398" s="179" t="s">
        <v>61</v>
      </c>
      <c r="C398" s="180">
        <v>59271.538800000002</v>
      </c>
      <c r="D398" s="178">
        <v>1.1999999999999999E-3</v>
      </c>
      <c r="E398" s="1">
        <f>+(C398-C$7)/C$8</f>
        <v>55675.296847571262</v>
      </c>
      <c r="F398" s="69">
        <f>ROUND(2*E398,0)/2-1</f>
        <v>55674.5</v>
      </c>
      <c r="G398" s="1">
        <f>+C398-(C$7+F398*C$8)</f>
        <v>0.28251322950382018</v>
      </c>
      <c r="K398" s="1">
        <f>G398</f>
        <v>0.28251322950382018</v>
      </c>
      <c r="O398" s="1">
        <f ca="1">+C$11+C$12*F398</f>
        <v>0.3864851524407949</v>
      </c>
      <c r="P398" s="1">
        <f>+D$11+D$12*F398+D$13*F398^2</f>
        <v>0.4642289830731044</v>
      </c>
      <c r="Q398" s="177">
        <f>+C398-15018.5</f>
        <v>44253.038800000002</v>
      </c>
      <c r="R398" s="1">
        <f>+(P398-G398)^2</f>
        <v>3.302061509525283E-2</v>
      </c>
      <c r="S398" s="33">
        <f>S$18</f>
        <v>1</v>
      </c>
      <c r="T398" s="1">
        <f>S398*R398</f>
        <v>3.302061509525283E-2</v>
      </c>
      <c r="U398" s="1">
        <f>+G398-P398</f>
        <v>-0.18171575356928421</v>
      </c>
    </row>
    <row r="399" spans="1:21">
      <c r="A399" s="178" t="s">
        <v>1357</v>
      </c>
      <c r="B399" s="179" t="s">
        <v>61</v>
      </c>
      <c r="C399" s="180">
        <v>59281.62099999981</v>
      </c>
      <c r="D399" s="178" t="s">
        <v>1360</v>
      </c>
      <c r="E399" s="1">
        <f>+(C399-C$7)/C$8</f>
        <v>55703.73437099994</v>
      </c>
      <c r="F399" s="69">
        <f>ROUND(2*E399,0)/2-1</f>
        <v>55702.5</v>
      </c>
      <c r="G399" s="1">
        <f>+C399-(C$7+F399*C$8)</f>
        <v>0.43763217730884207</v>
      </c>
      <c r="K399" s="1">
        <f>G399</f>
        <v>0.43763217730884207</v>
      </c>
      <c r="O399" s="1">
        <f ca="1">+C$11+C$12*F399</f>
        <v>0.38674816684494556</v>
      </c>
      <c r="P399" s="1">
        <f>+D$11+D$12*F399+D$13*F399^2</f>
        <v>0.46473349808814529</v>
      </c>
      <c r="Q399" s="177">
        <f>+C399-15018.5</f>
        <v>44263.12099999981</v>
      </c>
      <c r="R399" s="1">
        <f>+(P399-G399)^2</f>
        <v>7.3448158798269231E-4</v>
      </c>
      <c r="S399" s="33">
        <f>S$18</f>
        <v>1</v>
      </c>
      <c r="T399" s="1">
        <f>S399*R399</f>
        <v>7.3448158798269231E-4</v>
      </c>
      <c r="U399" s="1">
        <f>+G399-P399</f>
        <v>-2.7101320779303217E-2</v>
      </c>
    </row>
    <row r="400" spans="1:21">
      <c r="A400" s="78" t="s">
        <v>1355</v>
      </c>
      <c r="B400" s="79" t="s">
        <v>53</v>
      </c>
      <c r="C400" s="80">
        <v>59303.627200000003</v>
      </c>
      <c r="D400" s="80">
        <v>4.0000000000000002E-4</v>
      </c>
      <c r="E400" s="1">
        <f>+(C400-C$7)/C$8</f>
        <v>55765.804338675007</v>
      </c>
      <c r="F400" s="69">
        <f>ROUND(2*E400,0)/2-1</f>
        <v>55765</v>
      </c>
      <c r="G400" s="1">
        <f>+C400-(C$7+F400*C$8)</f>
        <v>0.28516911499900743</v>
      </c>
      <c r="K400" s="1">
        <f>G400</f>
        <v>0.28516911499900743</v>
      </c>
      <c r="O400" s="1">
        <f ca="1">+C$11+C$12*F400</f>
        <v>0.38733525256849627</v>
      </c>
      <c r="P400" s="1">
        <f>+D$11+D$12*F400+D$13*F400^2</f>
        <v>0.46586062908773551</v>
      </c>
      <c r="Q400" s="177">
        <f>+C400-15018.5</f>
        <v>44285.127200000003</v>
      </c>
      <c r="R400" s="1">
        <f>+(P400-G400)^2</f>
        <v>3.2649423263677015E-2</v>
      </c>
      <c r="S400" s="33">
        <f>S$18</f>
        <v>1</v>
      </c>
      <c r="T400" s="1">
        <f>S400*R400</f>
        <v>3.2649423263677015E-2</v>
      </c>
      <c r="U400" s="1">
        <f>+G400-P400</f>
        <v>-0.18069151408872808</v>
      </c>
    </row>
    <row r="401" spans="1:21">
      <c r="A401" s="78" t="s">
        <v>1355</v>
      </c>
      <c r="B401" s="79" t="s">
        <v>61</v>
      </c>
      <c r="C401" s="80">
        <v>59306.639199999998</v>
      </c>
      <c r="D401" s="80">
        <v>1E-4</v>
      </c>
      <c r="E401" s="1">
        <f>+(C401-C$7)/C$8</f>
        <v>55774.299887321991</v>
      </c>
      <c r="F401" s="69">
        <f>ROUND(2*E401,0)/2-1</f>
        <v>55773.5</v>
      </c>
      <c r="G401" s="1">
        <f>+C401-(C$7+F401*C$8)</f>
        <v>0.28359093849576311</v>
      </c>
      <c r="K401" s="1">
        <f>G401</f>
        <v>0.28359093849576311</v>
      </c>
      <c r="O401" s="1">
        <f ca="1">+C$11+C$12*F401</f>
        <v>0.38741509622689912</v>
      </c>
      <c r="P401" s="1">
        <f>+D$11+D$12*F401+D$13*F401^2</f>
        <v>0.46601402361659217</v>
      </c>
      <c r="Q401" s="177">
        <f>+C401-15018.5</f>
        <v>44288.139199999998</v>
      </c>
      <c r="R401" s="1">
        <f>+(P401-G401)^2</f>
        <v>3.3278181985001244E-2</v>
      </c>
      <c r="S401" s="33">
        <f>S$18</f>
        <v>1</v>
      </c>
      <c r="T401" s="1">
        <f>S401*R401</f>
        <v>3.3278181985001244E-2</v>
      </c>
      <c r="U401" s="1">
        <f>+G401-P401</f>
        <v>-0.18242308512082905</v>
      </c>
    </row>
    <row r="402" spans="1:21">
      <c r="A402" s="78" t="s">
        <v>1355</v>
      </c>
      <c r="B402" s="79" t="s">
        <v>53</v>
      </c>
      <c r="C402" s="80">
        <v>59306.816299999999</v>
      </c>
      <c r="D402" s="80">
        <v>1E-4</v>
      </c>
      <c r="E402" s="1">
        <f>+(C402-C$7)/C$8</f>
        <v>55774.799409787265</v>
      </c>
      <c r="F402" s="69">
        <f>ROUND(2*E402,0)/2-1</f>
        <v>55774</v>
      </c>
      <c r="G402" s="1">
        <f>+C402-(C$7+F402*C$8)</f>
        <v>0.28342163399793208</v>
      </c>
      <c r="K402" s="1">
        <f>G402</f>
        <v>0.28342163399793208</v>
      </c>
      <c r="O402" s="1">
        <f ca="1">+C$11+C$12*F402</f>
        <v>0.38741979291268752</v>
      </c>
      <c r="P402" s="1">
        <f>+D$11+D$12*F402+D$13*F402^2</f>
        <v>0.46602304760496427</v>
      </c>
      <c r="Q402" s="177">
        <f>+C402-15018.5</f>
        <v>44288.316299999999</v>
      </c>
      <c r="R402" s="1">
        <f>+(P402-G402)^2</f>
        <v>3.3343276251286441E-2</v>
      </c>
      <c r="S402" s="33">
        <f>S$18</f>
        <v>1</v>
      </c>
      <c r="T402" s="1">
        <f>S402*R402</f>
        <v>3.3343276251286441E-2</v>
      </c>
      <c r="U402" s="1">
        <f>+G402-P402</f>
        <v>-0.18260141360703219</v>
      </c>
    </row>
    <row r="403" spans="1:21">
      <c r="A403" s="78" t="s">
        <v>1355</v>
      </c>
      <c r="B403" s="79" t="s">
        <v>53</v>
      </c>
      <c r="C403" s="80">
        <v>59321.353900000002</v>
      </c>
      <c r="D403" s="80">
        <v>1E-4</v>
      </c>
      <c r="E403" s="1">
        <f>+(C403-C$7)/C$8</f>
        <v>55815.803688675274</v>
      </c>
      <c r="F403" s="69">
        <f>ROUND(2*E403,0)/2-1</f>
        <v>55815</v>
      </c>
      <c r="G403" s="1">
        <f>+C403-(C$7+F403*C$8)</f>
        <v>0.28493866500502918</v>
      </c>
      <c r="K403" s="1">
        <f>G403</f>
        <v>0.28493866500502918</v>
      </c>
      <c r="O403" s="1">
        <f ca="1">+C$11+C$12*F403</f>
        <v>0.38780492114733672</v>
      </c>
      <c r="P403" s="1">
        <f>+D$11+D$12*F403+D$13*F403^2</f>
        <v>0.46676330987768516</v>
      </c>
      <c r="Q403" s="177">
        <f>+C403-15018.5</f>
        <v>44302.853900000002</v>
      </c>
      <c r="R403" s="1">
        <f>+(P403-G403)^2</f>
        <v>3.3060201483067465E-2</v>
      </c>
      <c r="S403" s="33">
        <f>S$18</f>
        <v>1</v>
      </c>
      <c r="T403" s="1">
        <f>S403*R403</f>
        <v>3.3060201483067465E-2</v>
      </c>
      <c r="U403" s="1">
        <f>+G403-P403</f>
        <v>-0.18182464487265598</v>
      </c>
    </row>
    <row r="404" spans="1:21">
      <c r="A404" s="78" t="s">
        <v>1355</v>
      </c>
      <c r="B404" s="79" t="s">
        <v>61</v>
      </c>
      <c r="C404" s="80">
        <v>59321.530400000003</v>
      </c>
      <c r="D404" s="80">
        <v>1E-4</v>
      </c>
      <c r="E404" s="1">
        <f>+(C404-C$7)/C$8</f>
        <v>55816.301518800174</v>
      </c>
      <c r="F404" s="69">
        <f>ROUND(2*E404,0)/2-1</f>
        <v>55815.5</v>
      </c>
      <c r="G404" s="1">
        <f>+C404-(C$7+F404*C$8)</f>
        <v>0.28416936050052755</v>
      </c>
      <c r="K404" s="1">
        <f>G404</f>
        <v>0.28416936050052755</v>
      </c>
      <c r="O404" s="1">
        <f ca="1">+C$11+C$12*F404</f>
        <v>0.38780961783312512</v>
      </c>
      <c r="P404" s="1">
        <f>+D$11+D$12*F404+D$13*F404^2</f>
        <v>0.46677234106669657</v>
      </c>
      <c r="Q404" s="177">
        <f>+C404-15018.5</f>
        <v>44303.030400000003</v>
      </c>
      <c r="R404" s="1">
        <f>+(P404-G404)^2</f>
        <v>3.3343848511648705E-2</v>
      </c>
      <c r="S404" s="33">
        <f>S$18</f>
        <v>1</v>
      </c>
      <c r="T404" s="1">
        <f>S404*R404</f>
        <v>3.3343848511648705E-2</v>
      </c>
      <c r="U404" s="1">
        <f>+G404-P404</f>
        <v>-0.18260298056616903</v>
      </c>
    </row>
    <row r="405" spans="1:21">
      <c r="A405" s="176" t="s">
        <v>1354</v>
      </c>
      <c r="B405" s="2"/>
      <c r="C405" s="148">
        <v>59561.034500000002</v>
      </c>
      <c r="D405" s="148">
        <v>2.9999999999999997E-4</v>
      </c>
      <c r="E405" s="1">
        <f>+(C405-C$7)/C$8</f>
        <v>56491.838946657568</v>
      </c>
      <c r="F405" s="69">
        <f>ROUND(2*E405,0)/2-1</f>
        <v>56491</v>
      </c>
      <c r="G405" s="1">
        <f>+C405-(C$7+F405*C$8)</f>
        <v>0.29743898100423394</v>
      </c>
      <c r="K405" s="1">
        <f>G405</f>
        <v>0.29743898100423394</v>
      </c>
      <c r="O405" s="1">
        <f ca="1">+C$11+C$12*F405</f>
        <v>0.39415484033326059</v>
      </c>
      <c r="P405" s="1">
        <f>+D$11+D$12*F405+D$13*F405^2</f>
        <v>0.4790527083985846</v>
      </c>
      <c r="Q405" s="177">
        <f>+C405-15018.5</f>
        <v>44542.534500000002</v>
      </c>
      <c r="R405" s="1">
        <f>+(P405-G405)^2</f>
        <v>3.2983545978069517E-2</v>
      </c>
      <c r="S405" s="33">
        <f>S$18</f>
        <v>1</v>
      </c>
      <c r="T405" s="1">
        <f>S405*R405</f>
        <v>3.2983545978069517E-2</v>
      </c>
      <c r="U405" s="1">
        <f>+G405-P405</f>
        <v>-0.18161372739435067</v>
      </c>
    </row>
    <row r="406" spans="1:21">
      <c r="A406" s="181" t="s">
        <v>1361</v>
      </c>
      <c r="B406" s="182" t="s">
        <v>61</v>
      </c>
      <c r="C406" s="183">
        <v>59601.276899999939</v>
      </c>
      <c r="E406" s="1">
        <f>+(C406-C$7)/C$8</f>
        <v>56605.345343361289</v>
      </c>
      <c r="F406" s="69">
        <f>ROUND(2*E406,0)/2-1</f>
        <v>56604.5</v>
      </c>
      <c r="G406" s="1">
        <f>+C406-(C$7+F406*C$8)</f>
        <v>0.29970685944135766</v>
      </c>
      <c r="K406" s="1">
        <f>G406</f>
        <v>0.29970685944135766</v>
      </c>
      <c r="O406" s="1">
        <f ca="1">+C$11+C$12*F406</f>
        <v>0.39522098800722866</v>
      </c>
      <c r="P406" s="1">
        <f>+D$11+D$12*F406+D$13*F406^2</f>
        <v>0.48113163901054823</v>
      </c>
      <c r="Q406" s="177">
        <f>+C406-15018.5</f>
        <v>44582.776899999939</v>
      </c>
      <c r="R406" s="1">
        <f>+(P406-G406)^2</f>
        <v>3.2914950641729383E-2</v>
      </c>
      <c r="S406" s="33">
        <f>S$18</f>
        <v>1</v>
      </c>
      <c r="T406" s="1">
        <f>S406*R406</f>
        <v>3.2914950641729383E-2</v>
      </c>
      <c r="U406" s="1">
        <f>+G406-P406</f>
        <v>-0.18142477956919056</v>
      </c>
    </row>
    <row r="407" spans="1:21">
      <c r="A407" s="178" t="s">
        <v>1359</v>
      </c>
      <c r="B407" s="179" t="s">
        <v>61</v>
      </c>
      <c r="C407" s="180">
        <v>59654.637900000002</v>
      </c>
      <c r="D407" s="178">
        <v>2.9999999999999997E-4</v>
      </c>
      <c r="E407" s="1">
        <f>+(C407-C$7)/C$8</f>
        <v>56755.853633983206</v>
      </c>
      <c r="F407" s="69">
        <f>ROUND(2*E407,0)/2-1</f>
        <v>56755</v>
      </c>
      <c r="G407" s="1">
        <f>+C407-(C$7+F407*C$8)</f>
        <v>0.30264620500383899</v>
      </c>
      <c r="K407" s="1">
        <f>G407</f>
        <v>0.30264620500383899</v>
      </c>
      <c r="O407" s="1">
        <f ca="1">+C$11+C$12*F407</f>
        <v>0.39663469042953864</v>
      </c>
      <c r="P407" s="1">
        <f>+D$11+D$12*F407+D$13*F407^2</f>
        <v>0.48389517656023429</v>
      </c>
      <c r="Q407" s="177">
        <f>+C407-15018.5</f>
        <v>44636.137900000002</v>
      </c>
      <c r="R407" s="1">
        <f>+(P407-G407)^2</f>
        <v>3.2851189690250991E-2</v>
      </c>
      <c r="S407" s="33">
        <f>S$18</f>
        <v>1</v>
      </c>
      <c r="T407" s="1">
        <f>S407*R407</f>
        <v>3.2851189690250991E-2</v>
      </c>
      <c r="U407" s="1">
        <f>+G407-P407</f>
        <v>-0.1812489715563953</v>
      </c>
    </row>
    <row r="408" spans="1:21">
      <c r="A408" s="178" t="s">
        <v>1359</v>
      </c>
      <c r="B408" s="179" t="s">
        <v>61</v>
      </c>
      <c r="C408" s="180">
        <v>59706.4035</v>
      </c>
      <c r="D408" s="178">
        <v>1E-4</v>
      </c>
      <c r="E408" s="1">
        <f>+(C408-C$7)/C$8</f>
        <v>56901.86199156662</v>
      </c>
      <c r="F408" s="69">
        <f>ROUND(2*E408,0)/2-1</f>
        <v>56901</v>
      </c>
      <c r="G408" s="1">
        <f>+C408-(C$7+F408*C$8)</f>
        <v>0.30560929099738132</v>
      </c>
      <c r="K408" s="1">
        <f>G408</f>
        <v>0.30560929099738132</v>
      </c>
      <c r="O408" s="1">
        <f ca="1">+C$11+C$12*F408</f>
        <v>0.39800612267975294</v>
      </c>
      <c r="P408" s="1">
        <f>+D$11+D$12*F408+D$13*F408^2</f>
        <v>0.48658359446673155</v>
      </c>
      <c r="Q408" s="177">
        <f>+C408-15018.5</f>
        <v>44687.9035</v>
      </c>
      <c r="R408" s="1">
        <f>+(P408-G408)^2</f>
        <v>3.2751698516216468E-2</v>
      </c>
      <c r="S408" s="33">
        <f>S$18</f>
        <v>1</v>
      </c>
      <c r="T408" s="1">
        <f>S408*R408</f>
        <v>3.2751698516216468E-2</v>
      </c>
      <c r="U408" s="1">
        <f>+G408-P408</f>
        <v>-0.18097430346935023</v>
      </c>
    </row>
  </sheetData>
  <sheetProtection selectLockedCells="1" selectUnlockedCells="1"/>
  <sortState xmlns:xlrd2="http://schemas.microsoft.com/office/spreadsheetml/2017/richdata2" ref="A21:V408">
    <sortCondition ref="C21:C408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0"/>
  </sheetPr>
  <dimension ref="A1:AB329"/>
  <sheetViews>
    <sheetView workbookViewId="0">
      <selection activeCell="F10" sqref="F10"/>
    </sheetView>
  </sheetViews>
  <sheetFormatPr defaultRowHeight="12.75"/>
  <cols>
    <col min="2" max="2" width="10.7109375" customWidth="1"/>
    <col min="5" max="5" width="11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82" t="s">
        <v>173</v>
      </c>
      <c r="D1" s="83" t="s">
        <v>174</v>
      </c>
      <c r="M1" s="84" t="s">
        <v>175</v>
      </c>
      <c r="N1" t="s">
        <v>176</v>
      </c>
      <c r="O1">
        <f ca="1">H18*J18-I18*I18</f>
        <v>358580.07633684948</v>
      </c>
      <c r="P1" t="s">
        <v>177</v>
      </c>
      <c r="U1" s="5" t="s">
        <v>178</v>
      </c>
      <c r="V1" s="85" t="s">
        <v>179</v>
      </c>
      <c r="AA1">
        <v>1</v>
      </c>
      <c r="AB1" t="s">
        <v>180</v>
      </c>
    </row>
    <row r="2" spans="1:28">
      <c r="M2" s="84" t="s">
        <v>181</v>
      </c>
      <c r="N2" t="s">
        <v>182</v>
      </c>
      <c r="O2">
        <f ca="1">+F18*J18-H18*I18</f>
        <v>292061.29330216302</v>
      </c>
      <c r="P2" t="s">
        <v>183</v>
      </c>
      <c r="U2">
        <v>0</v>
      </c>
      <c r="V2">
        <f t="shared" ref="V2:V26" ca="1" si="0">+E$4+E$5*U2+E$6*U2^2</f>
        <v>-6.0940964041741553E-5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M3" s="84" t="s">
        <v>191</v>
      </c>
      <c r="N3" t="s">
        <v>192</v>
      </c>
      <c r="O3">
        <f ca="1">+F18*I18-H18*H18</f>
        <v>50602.688163461513</v>
      </c>
      <c r="P3" t="s">
        <v>193</v>
      </c>
      <c r="U3">
        <v>0.2</v>
      </c>
      <c r="V3">
        <f t="shared" ca="1" si="0"/>
        <v>-2.2730896095772765E-3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86" t="s">
        <v>197</v>
      </c>
      <c r="E4" s="87">
        <f ca="1">(G18*O1-K18*O2+L18*O3)/O7</f>
        <v>-6.0940964041741553E-5</v>
      </c>
      <c r="F4" s="88">
        <f ca="1">+E7/O7*O18</f>
        <v>8.1388950577393644E-4</v>
      </c>
      <c r="G4" s="89">
        <f>+B18</f>
        <v>1</v>
      </c>
      <c r="H4" s="90">
        <f ca="1">ABS(F4/E4)</f>
        <v>13.355376282141883</v>
      </c>
      <c r="M4" s="84" t="s">
        <v>198</v>
      </c>
      <c r="N4" t="s">
        <v>199</v>
      </c>
      <c r="O4">
        <f ca="1">+C18*J18-H18*H18</f>
        <v>532369.33722223132</v>
      </c>
      <c r="P4" t="s">
        <v>200</v>
      </c>
      <c r="U4">
        <v>0.4</v>
      </c>
      <c r="V4">
        <f t="shared" ca="1" si="0"/>
        <v>-3.068218909377746E-3</v>
      </c>
      <c r="AA4">
        <v>4</v>
      </c>
      <c r="AB4" t="s">
        <v>201</v>
      </c>
    </row>
    <row r="5" spans="1:28">
      <c r="A5" t="s">
        <v>202</v>
      </c>
      <c r="B5" s="91">
        <v>40323</v>
      </c>
      <c r="D5" s="92" t="s">
        <v>203</v>
      </c>
      <c r="E5" s="93">
        <f ca="1">+(-G18*O2+K18*O4-L18*O5)/O7</f>
        <v>-1.4603291592015339E-2</v>
      </c>
      <c r="F5" s="94">
        <f ca="1">P18*E7/O7</f>
        <v>9.0698406619945564E-4</v>
      </c>
      <c r="G5" s="95">
        <f>+B18/A18</f>
        <v>1E-4</v>
      </c>
      <c r="H5" s="90">
        <f ca="1">ABS(F5/E5)</f>
        <v>6.2108193929056962E-2</v>
      </c>
      <c r="M5" s="84" t="s">
        <v>204</v>
      </c>
      <c r="N5" t="s">
        <v>205</v>
      </c>
      <c r="O5">
        <f ca="1">+C18*I18-F18*H18</f>
        <v>117862.90583893907</v>
      </c>
      <c r="P5" t="s">
        <v>206</v>
      </c>
      <c r="U5">
        <v>0.6</v>
      </c>
      <c r="V5">
        <f t="shared" ca="1" si="0"/>
        <v>-2.4463288634431505E-3</v>
      </c>
      <c r="AA5">
        <v>5</v>
      </c>
      <c r="AB5" t="s">
        <v>207</v>
      </c>
    </row>
    <row r="6" spans="1:28">
      <c r="D6" s="96" t="s">
        <v>208</v>
      </c>
      <c r="E6" s="97">
        <f ca="1">+(G18*O3-K18*O5+L18*O6)/O7</f>
        <v>1.7712741821688315E-2</v>
      </c>
      <c r="F6" s="98">
        <f ca="1">Q18*E7/O7</f>
        <v>2.0779594697585611E-4</v>
      </c>
      <c r="G6" s="99">
        <f>+B18/A18^2</f>
        <v>1E-8</v>
      </c>
      <c r="H6" s="90">
        <f ca="1">ABS(F6/E6)</f>
        <v>1.173143881775666E-2</v>
      </c>
      <c r="M6" s="100" t="s">
        <v>209</v>
      </c>
      <c r="N6" s="101" t="s">
        <v>210</v>
      </c>
      <c r="O6" s="101">
        <f ca="1">+C18*H18-F18*F18</f>
        <v>28011.888737396177</v>
      </c>
      <c r="P6" t="s">
        <v>211</v>
      </c>
      <c r="U6">
        <v>0.8</v>
      </c>
      <c r="V6">
        <f t="shared" ca="1" si="0"/>
        <v>-4.0741947177348921E-4</v>
      </c>
      <c r="AA6">
        <v>6</v>
      </c>
      <c r="AB6" t="s">
        <v>212</v>
      </c>
    </row>
    <row r="7" spans="1:28">
      <c r="D7" s="83" t="s">
        <v>213</v>
      </c>
      <c r="E7" s="102">
        <f ca="1">SQRT(N18/(B15-3))</f>
        <v>4.3037284490224838E-3</v>
      </c>
      <c r="G7" s="103">
        <f>+B22</f>
        <v>5.9999999939464033E-4</v>
      </c>
      <c r="M7" s="84" t="s">
        <v>214</v>
      </c>
      <c r="N7" t="s">
        <v>215</v>
      </c>
      <c r="O7">
        <f ca="1">+C18*O1-F18*O2+H18*O3</f>
        <v>9864792.934027642</v>
      </c>
      <c r="U7">
        <v>1</v>
      </c>
      <c r="V7">
        <f t="shared" ca="1" si="0"/>
        <v>3.0485092656312354E-3</v>
      </c>
      <c r="AA7">
        <v>7</v>
      </c>
      <c r="AB7" t="s">
        <v>216</v>
      </c>
    </row>
    <row r="8" spans="1:28">
      <c r="A8" s="26">
        <v>21</v>
      </c>
      <c r="B8" t="s">
        <v>217</v>
      </c>
      <c r="C8" s="104">
        <v>21</v>
      </c>
      <c r="D8" s="83" t="s">
        <v>218</v>
      </c>
      <c r="F8" s="105">
        <f ca="1">CORREL(INDIRECT(E12):INDIRECT(E13),INDIRECT(M12):INDIRECT(M13))</f>
        <v>0.99419825494700997</v>
      </c>
      <c r="G8" s="102"/>
      <c r="K8" s="103"/>
      <c r="U8">
        <v>1.2</v>
      </c>
      <c r="V8">
        <f t="shared" ca="1" si="0"/>
        <v>7.9214573487710258E-3</v>
      </c>
      <c r="AA8">
        <v>8</v>
      </c>
      <c r="AB8" t="s">
        <v>219</v>
      </c>
    </row>
    <row r="9" spans="1:28">
      <c r="A9" s="26">
        <f>20+COUNT(A21:A1436)</f>
        <v>250</v>
      </c>
      <c r="B9" t="s">
        <v>220</v>
      </c>
      <c r="C9" s="104">
        <f>A9</f>
        <v>250</v>
      </c>
      <c r="E9" s="106">
        <f ca="1">E6*G6</f>
        <v>1.7712741821688315E-10</v>
      </c>
      <c r="F9" s="107">
        <f ca="1">H6</f>
        <v>1.173143881775666E-2</v>
      </c>
      <c r="G9" s="108">
        <f ca="1">F8</f>
        <v>0.99419825494700997</v>
      </c>
      <c r="K9" s="103"/>
      <c r="U9">
        <v>1.4</v>
      </c>
      <c r="V9">
        <f t="shared" ca="1" si="0"/>
        <v>1.4211424777645882E-2</v>
      </c>
      <c r="AA9">
        <v>9</v>
      </c>
      <c r="AB9" t="s">
        <v>61</v>
      </c>
    </row>
    <row r="10" spans="1:28">
      <c r="A10" s="109" t="s">
        <v>12</v>
      </c>
      <c r="B10" s="80" t="e">
        <f>#REF!</f>
        <v>#REF!</v>
      </c>
      <c r="D10" t="s">
        <v>221</v>
      </c>
      <c r="E10" t="e">
        <f ca="1">2*E9*365.2422/B10</f>
        <v>#REF!</v>
      </c>
      <c r="F10" t="e">
        <f ca="1">+F9*E10</f>
        <v>#REF!</v>
      </c>
      <c r="G10" t="s">
        <v>222</v>
      </c>
      <c r="U10">
        <v>1.6</v>
      </c>
      <c r="V10">
        <f t="shared" ca="1" si="0"/>
        <v>2.1918411552255809E-2</v>
      </c>
      <c r="AA10">
        <v>10</v>
      </c>
      <c r="AB10" t="s">
        <v>223</v>
      </c>
    </row>
    <row r="11" spans="1:28">
      <c r="U11">
        <v>1.8</v>
      </c>
      <c r="V11">
        <f t="shared" ca="1" si="0"/>
        <v>3.1042417672600797E-2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2</v>
      </c>
      <c r="V12">
        <f t="shared" ca="1" si="0"/>
        <v>4.1583443138680842E-2</v>
      </c>
      <c r="AA12">
        <v>12</v>
      </c>
      <c r="AB12" t="s">
        <v>225</v>
      </c>
    </row>
    <row r="13" spans="1:28">
      <c r="C13" s="2" t="str">
        <f t="shared" si="1"/>
        <v>C250</v>
      </c>
      <c r="D13" s="2" t="str">
        <f t="shared" si="1"/>
        <v>D250</v>
      </c>
      <c r="E13" s="2" t="str">
        <f t="shared" si="1"/>
        <v>E250</v>
      </c>
      <c r="F13" s="2" t="str">
        <f t="shared" si="1"/>
        <v>F250</v>
      </c>
      <c r="G13" s="2" t="str">
        <f t="shared" si="1"/>
        <v>G250</v>
      </c>
      <c r="H13" s="2" t="str">
        <f t="shared" si="1"/>
        <v>H250</v>
      </c>
      <c r="I13" s="2" t="str">
        <f t="shared" si="1"/>
        <v>I250</v>
      </c>
      <c r="J13" s="2" t="str">
        <f t="shared" si="1"/>
        <v>J250</v>
      </c>
      <c r="K13" s="2" t="str">
        <f t="shared" si="1"/>
        <v>K250</v>
      </c>
      <c r="L13" s="2" t="str">
        <f t="shared" si="1"/>
        <v>L250</v>
      </c>
      <c r="M13" s="2" t="str">
        <f t="shared" si="1"/>
        <v>M250</v>
      </c>
      <c r="N13" s="2" t="str">
        <f t="shared" si="1"/>
        <v>N250</v>
      </c>
      <c r="O13" s="2" t="str">
        <f t="shared" si="1"/>
        <v>O250</v>
      </c>
      <c r="P13" s="2" t="str">
        <f t="shared" si="1"/>
        <v>P250</v>
      </c>
      <c r="Q13" s="2" t="str">
        <f t="shared" si="1"/>
        <v>Q250</v>
      </c>
      <c r="U13">
        <v>2.2000000000000002</v>
      </c>
      <c r="V13">
        <f t="shared" ca="1" si="0"/>
        <v>5.3541487950495972E-2</v>
      </c>
      <c r="AA13">
        <v>13</v>
      </c>
      <c r="AB13" t="s">
        <v>226</v>
      </c>
    </row>
    <row r="14" spans="1:28">
      <c r="U14">
        <v>2.4</v>
      </c>
      <c r="V14">
        <f t="shared" ca="1" si="0"/>
        <v>6.6916552108046132E-2</v>
      </c>
      <c r="AA14">
        <v>14</v>
      </c>
      <c r="AB14" t="s">
        <v>227</v>
      </c>
    </row>
    <row r="15" spans="1:28">
      <c r="A15" s="83" t="s">
        <v>228</v>
      </c>
      <c r="B15" s="83">
        <f>C9-C8+1</f>
        <v>230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2.6</v>
      </c>
      <c r="V15">
        <f t="shared" ca="1" si="0"/>
        <v>8.170863561133139E-2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2.8</v>
      </c>
      <c r="V16">
        <f t="shared" ca="1" si="0"/>
        <v>9.7917738460351691E-2</v>
      </c>
      <c r="AA16">
        <v>16</v>
      </c>
      <c r="AB16" t="s">
        <v>63</v>
      </c>
    </row>
    <row r="17" spans="1:28">
      <c r="A17" s="83" t="s">
        <v>230</v>
      </c>
      <c r="U17">
        <v>3</v>
      </c>
      <c r="V17">
        <f t="shared" ca="1" si="0"/>
        <v>0.11554386065510706</v>
      </c>
      <c r="AA17">
        <v>17</v>
      </c>
      <c r="AB17" t="s">
        <v>231</v>
      </c>
    </row>
    <row r="18" spans="1:28">
      <c r="A18" s="110">
        <v>10000</v>
      </c>
      <c r="B18" s="110">
        <v>1</v>
      </c>
      <c r="C18">
        <f ca="1">SUM(INDIRECT(C12):INDIRECT(C13))</f>
        <v>103.50000000000007</v>
      </c>
      <c r="D18" s="111">
        <f ca="1">SUM(INDIRECT(D12):INDIRECT(D13))</f>
        <v>519.81194999999991</v>
      </c>
      <c r="E18" s="111">
        <f ca="1">SUM(INDIRECT(E12):INDIRECT(E13))</f>
        <v>18.682135283233947</v>
      </c>
      <c r="F18" s="83">
        <f ca="1">SUM(INDIRECT(F12):INDIRECT(F13))</f>
        <v>224.73949500000001</v>
      </c>
      <c r="G18" s="83">
        <f ca="1">SUM(INDIRECT(G12):INDIRECT(G13))</f>
        <v>10.149434434328576</v>
      </c>
      <c r="H18" s="83">
        <f ca="1">SUM(INDIRECT(H12):INDIRECT(H13))</f>
        <v>758.64472802175021</v>
      </c>
      <c r="I18" s="83">
        <f ca="1">SUM(INDIRECT(I12):INDIRECT(I13))</f>
        <v>2786.0902309078201</v>
      </c>
      <c r="J18" s="83">
        <f ca="1">SUM(INDIRECT(J12):INDIRECT(J13))</f>
        <v>10704.455657752907</v>
      </c>
      <c r="K18" s="83">
        <f ca="1">SUM(INDIRECT(K12):INDIRECT(K13))</f>
        <v>38.25689093246757</v>
      </c>
      <c r="L18" s="83">
        <f ca="1">SUM(INDIRECT(L12):INDIRECT(L13))</f>
        <v>148.87293882278377</v>
      </c>
      <c r="N18">
        <f ca="1">SUM(INDIRECT(N12):INDIRECT(N13))</f>
        <v>4.2045118337840828E-3</v>
      </c>
      <c r="O18">
        <f ca="1">SQRT(SUM(INDIRECT(O12):INDIRECT(O13)))</f>
        <v>1865557.1653136224</v>
      </c>
      <c r="P18">
        <f ca="1">SQRT(SUM(INDIRECT(P12):INDIRECT(P13)))</f>
        <v>2078943.9002714611</v>
      </c>
      <c r="Q18">
        <f ca="1">SQRT(SUM(INDIRECT(Q12):INDIRECT(Q13)))</f>
        <v>476299.56530194153</v>
      </c>
      <c r="U18">
        <v>3.2</v>
      </c>
      <c r="V18">
        <f t="shared" ca="1" si="0"/>
        <v>0.13458700219559755</v>
      </c>
      <c r="AA18">
        <v>18</v>
      </c>
      <c r="AB18" t="s">
        <v>232</v>
      </c>
    </row>
    <row r="19" spans="1:28">
      <c r="A19" s="112" t="s">
        <v>233</v>
      </c>
      <c r="F19" s="46" t="s">
        <v>234</v>
      </c>
      <c r="G19" s="46" t="s">
        <v>235</v>
      </c>
      <c r="H19" s="46" t="s">
        <v>236</v>
      </c>
      <c r="I19" s="46" t="s">
        <v>237</v>
      </c>
      <c r="J19" s="46" t="s">
        <v>238</v>
      </c>
      <c r="K19" s="46" t="s">
        <v>239</v>
      </c>
      <c r="L19" s="46" t="s">
        <v>240</v>
      </c>
      <c r="U19">
        <v>3.4</v>
      </c>
      <c r="V19">
        <f t="shared" ca="1" si="0"/>
        <v>0.15504716308182301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8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33" t="s">
        <v>255</v>
      </c>
      <c r="U20">
        <v>3.6</v>
      </c>
      <c r="V20">
        <f t="shared" ca="1" si="0"/>
        <v>0.17692434331378362</v>
      </c>
      <c r="AA20">
        <v>20</v>
      </c>
      <c r="AB20" t="s">
        <v>256</v>
      </c>
    </row>
    <row r="21" spans="1:28">
      <c r="A21" s="113">
        <v>0</v>
      </c>
      <c r="B21" s="113">
        <v>0</v>
      </c>
      <c r="C21" s="114">
        <v>0.1</v>
      </c>
      <c r="D21" s="115">
        <f>A21/A$18</f>
        <v>0</v>
      </c>
      <c r="E21" s="115">
        <f>B21/B$18</f>
        <v>0</v>
      </c>
      <c r="F21" s="26">
        <f>$C21*D21</f>
        <v>0</v>
      </c>
      <c r="G21" s="26">
        <f>$C21*E21</f>
        <v>0</v>
      </c>
      <c r="H21" s="26">
        <f>C21*D21*D21</f>
        <v>0</v>
      </c>
      <c r="I21" s="26">
        <f>C21*D21*D21*D21</f>
        <v>0</v>
      </c>
      <c r="J21" s="26">
        <f>C21*D21*D21*D21*D21</f>
        <v>0</v>
      </c>
      <c r="K21" s="26">
        <f>C21*E21*D21</f>
        <v>0</v>
      </c>
      <c r="L21" s="26">
        <f>C21*E21*D21*D21</f>
        <v>0</v>
      </c>
      <c r="M21" s="26">
        <f t="shared" ref="M21:M84" ca="1" si="4">+E$4+E$5*D21+E$6*D21^2</f>
        <v>-6.0940964041741553E-5</v>
      </c>
      <c r="N21" s="26">
        <f ca="1">C21*(M21-E21)^2</f>
        <v>3.7138010983368369E-10</v>
      </c>
      <c r="O21" s="25">
        <f ca="1">(C21*O$1-O$2*F21+O$3*H21)^2</f>
        <v>1285796711.4574084</v>
      </c>
      <c r="P21" s="26">
        <f ca="1">(-C21*O$2+O$4*F21-O$5*H21)^2</f>
        <v>852997990.45332098</v>
      </c>
      <c r="Q21" s="26">
        <f ca="1">+(C21*O$3-F21*O$5+H21*O$6)^2</f>
        <v>25606320.493685283</v>
      </c>
      <c r="R21">
        <f t="shared" ref="R21:R82" ca="1" si="5">+E21-M21</f>
        <v>6.0940964041741553E-5</v>
      </c>
      <c r="U21">
        <v>3.8</v>
      </c>
      <c r="V21">
        <f t="shared" ca="1" si="0"/>
        <v>0.20021854289147922</v>
      </c>
      <c r="AA21">
        <v>21</v>
      </c>
      <c r="AB21" t="s">
        <v>257</v>
      </c>
    </row>
    <row r="22" spans="1:28">
      <c r="A22" s="113">
        <v>0</v>
      </c>
      <c r="B22" s="113">
        <v>5.9999999939464033E-4</v>
      </c>
      <c r="C22" s="113">
        <v>1</v>
      </c>
      <c r="D22" s="115">
        <f t="shared" ref="D22:E83" si="6">A22/A$18</f>
        <v>0</v>
      </c>
      <c r="E22" s="115">
        <f t="shared" si="6"/>
        <v>5.9999999939464033E-4</v>
      </c>
      <c r="F22" s="26">
        <f t="shared" ref="F22:G83" si="7">$C22*D22</f>
        <v>0</v>
      </c>
      <c r="G22" s="26">
        <f t="shared" si="7"/>
        <v>5.9999999939464033E-4</v>
      </c>
      <c r="H22" s="26">
        <f t="shared" ref="H22:H83" si="8">C22*D22*D22</f>
        <v>0</v>
      </c>
      <c r="I22" s="26">
        <f t="shared" ref="I22:I83" si="9">C22*D22*D22*D22</f>
        <v>0</v>
      </c>
      <c r="J22" s="26">
        <f t="shared" ref="J22:J83" si="10">C22*D22*D22*D22*D22</f>
        <v>0</v>
      </c>
      <c r="K22" s="26">
        <f t="shared" ref="K22:K83" si="11">C22*E22*D22</f>
        <v>0</v>
      </c>
      <c r="L22" s="26">
        <f t="shared" ref="L22:L83" si="12">C22*E22*D22*D22</f>
        <v>0</v>
      </c>
      <c r="M22" s="26">
        <f t="shared" ca="1" si="4"/>
        <v>-6.0940964041741553E-5</v>
      </c>
      <c r="N22" s="26">
        <f t="shared" ref="N22:N83" ca="1" si="13">C22*(M22-E22)^2</f>
        <v>4.3684295714821263E-7</v>
      </c>
      <c r="O22" s="25">
        <f t="shared" ref="O22:O83" ca="1" si="14">(C22*O$1-O$2*F22+O$3*H22)^2</f>
        <v>128579671145.7408</v>
      </c>
      <c r="P22" s="26">
        <f t="shared" ref="P22:P83" ca="1" si="15">(-C22*O$2+O$4*F22-O$5*H22)^2</f>
        <v>85299799045.332092</v>
      </c>
      <c r="Q22" s="26">
        <f t="shared" ref="Q22:Q83" ca="1" si="16">+(C22*O$3-F22*O$5+H22*O$6)^2</f>
        <v>2560632049.3685279</v>
      </c>
      <c r="R22">
        <f t="shared" ca="1" si="5"/>
        <v>6.6094096343638183E-4</v>
      </c>
      <c r="U22">
        <v>4</v>
      </c>
      <c r="V22">
        <f t="shared" ca="1" si="0"/>
        <v>0.22492976181490995</v>
      </c>
      <c r="AA22">
        <v>22</v>
      </c>
      <c r="AB22" t="s">
        <v>159</v>
      </c>
    </row>
    <row r="23" spans="1:28">
      <c r="A23" s="113">
        <v>0.5</v>
      </c>
      <c r="B23" s="113">
        <v>-1.0693044969229959E-3</v>
      </c>
      <c r="C23" s="113">
        <v>1</v>
      </c>
      <c r="D23" s="115">
        <f t="shared" si="6"/>
        <v>5.0000000000000002E-5</v>
      </c>
      <c r="E23" s="115">
        <f t="shared" si="6"/>
        <v>-1.0693044969229959E-3</v>
      </c>
      <c r="F23" s="26">
        <f t="shared" si="7"/>
        <v>5.0000000000000002E-5</v>
      </c>
      <c r="G23" s="26">
        <f t="shared" si="7"/>
        <v>-1.0693044969229959E-3</v>
      </c>
      <c r="H23" s="26">
        <f t="shared" si="8"/>
        <v>2.5000000000000001E-9</v>
      </c>
      <c r="I23" s="26">
        <f t="shared" si="9"/>
        <v>1.25E-13</v>
      </c>
      <c r="J23" s="26">
        <f t="shared" si="10"/>
        <v>6.2499999999999999E-18</v>
      </c>
      <c r="K23" s="26">
        <f t="shared" si="11"/>
        <v>-5.3465224846149798E-8</v>
      </c>
      <c r="L23" s="26">
        <f t="shared" si="12"/>
        <v>-2.6732612423074899E-12</v>
      </c>
      <c r="M23" s="26">
        <f t="shared" ca="1" si="4"/>
        <v>-6.1671084339487772E-5</v>
      </c>
      <c r="N23" s="26">
        <f t="shared" ca="1" si="13"/>
        <v>1.0153250941546862E-6</v>
      </c>
      <c r="O23" s="25">
        <f t="shared" ca="1" si="14"/>
        <v>128569198713.62746</v>
      </c>
      <c r="P23" s="26">
        <f t="shared" ca="1" si="15"/>
        <v>85284251478.260773</v>
      </c>
      <c r="Q23" s="26">
        <f t="shared" ca="1" si="16"/>
        <v>2560035673.1972275</v>
      </c>
      <c r="R23">
        <f t="shared" ca="1" si="5"/>
        <v>-1.0076334125835081E-3</v>
      </c>
      <c r="U23">
        <v>4.2</v>
      </c>
      <c r="V23">
        <f t="shared" ca="1" si="0"/>
        <v>0.25105800008407575</v>
      </c>
      <c r="AA23">
        <v>23</v>
      </c>
      <c r="AB23" t="s">
        <v>258</v>
      </c>
    </row>
    <row r="24" spans="1:28">
      <c r="A24" s="113">
        <v>3</v>
      </c>
      <c r="B24" s="113">
        <v>1.1884172999998555E-2</v>
      </c>
      <c r="C24" s="113">
        <v>1</v>
      </c>
      <c r="D24" s="115">
        <f t="shared" si="6"/>
        <v>2.9999999999999997E-4</v>
      </c>
      <c r="E24" s="115">
        <f t="shared" si="6"/>
        <v>1.1884172999998555E-2</v>
      </c>
      <c r="F24" s="26">
        <f t="shared" si="7"/>
        <v>2.9999999999999997E-4</v>
      </c>
      <c r="G24" s="26">
        <f t="shared" si="7"/>
        <v>1.1884172999998555E-2</v>
      </c>
      <c r="H24" s="26">
        <f t="shared" si="8"/>
        <v>8.9999999999999985E-8</v>
      </c>
      <c r="I24" s="26">
        <f t="shared" si="9"/>
        <v>2.6999999999999994E-11</v>
      </c>
      <c r="J24" s="26">
        <f t="shared" si="10"/>
        <v>8.0999999999999967E-15</v>
      </c>
      <c r="K24" s="26">
        <f t="shared" si="11"/>
        <v>3.5652518999995659E-6</v>
      </c>
      <c r="L24" s="26">
        <f t="shared" si="12"/>
        <v>1.0695755699998696E-9</v>
      </c>
      <c r="M24" s="26">
        <f t="shared" ca="1" si="4"/>
        <v>-6.5320357372582202E-5</v>
      </c>
      <c r="N24" s="26">
        <f t="shared" ca="1" si="13"/>
        <v>1.4279039149785693E-4</v>
      </c>
      <c r="O24" s="25">
        <f t="shared" ca="1" si="14"/>
        <v>128516845671.53714</v>
      </c>
      <c r="P24" s="26">
        <f t="shared" ca="1" si="15"/>
        <v>85206540059.372452</v>
      </c>
      <c r="Q24" s="26">
        <f t="shared" ca="1" si="16"/>
        <v>2557055046.663774</v>
      </c>
      <c r="R24">
        <f t="shared" ca="1" si="5"/>
        <v>1.1949493357371136E-2</v>
      </c>
      <c r="U24">
        <v>4.4000000000000004</v>
      </c>
      <c r="V24">
        <f t="shared" ca="1" si="0"/>
        <v>0.27860325769897665</v>
      </c>
      <c r="AA24">
        <v>24</v>
      </c>
      <c r="AB24" t="s">
        <v>178</v>
      </c>
    </row>
    <row r="25" spans="1:28">
      <c r="A25" s="113">
        <v>82</v>
      </c>
      <c r="B25" s="113">
        <v>-1.659379995544441E-4</v>
      </c>
      <c r="C25" s="113">
        <v>1</v>
      </c>
      <c r="D25" s="115">
        <f t="shared" si="6"/>
        <v>8.2000000000000007E-3</v>
      </c>
      <c r="E25" s="115">
        <f t="shared" si="6"/>
        <v>-1.659379995544441E-4</v>
      </c>
      <c r="F25" s="26">
        <f t="shared" si="7"/>
        <v>8.2000000000000007E-3</v>
      </c>
      <c r="G25" s="26">
        <f t="shared" si="7"/>
        <v>-1.659379995544441E-4</v>
      </c>
      <c r="H25" s="26">
        <f t="shared" si="8"/>
        <v>6.7240000000000014E-5</v>
      </c>
      <c r="I25" s="26">
        <f t="shared" si="9"/>
        <v>5.513680000000002E-7</v>
      </c>
      <c r="J25" s="26">
        <f t="shared" si="10"/>
        <v>4.521217600000002E-9</v>
      </c>
      <c r="K25" s="26">
        <f t="shared" si="11"/>
        <v>-1.3606915963464417E-6</v>
      </c>
      <c r="L25" s="26">
        <f t="shared" si="12"/>
        <v>-1.1157671090040822E-8</v>
      </c>
      <c r="M25" s="26">
        <f t="shared" ca="1" si="4"/>
        <v>-1.7949695033617701E-4</v>
      </c>
      <c r="N25" s="26">
        <f t="shared" ca="1" si="13"/>
        <v>1.8384514630145542E-10</v>
      </c>
      <c r="O25" s="25">
        <f t="shared" ca="1" si="14"/>
        <v>126870301855.64954</v>
      </c>
      <c r="P25" s="26">
        <f t="shared" ca="1" si="15"/>
        <v>82773470687.567719</v>
      </c>
      <c r="Q25" s="26">
        <f t="shared" ca="1" si="16"/>
        <v>2463940560.1082735</v>
      </c>
      <c r="R25">
        <f t="shared" ca="1" si="5"/>
        <v>1.3558950781732907E-5</v>
      </c>
      <c r="U25">
        <v>4.5999999999999996</v>
      </c>
      <c r="V25">
        <f t="shared" ca="1" si="0"/>
        <v>0.30756553465961239</v>
      </c>
      <c r="AA25">
        <v>25</v>
      </c>
      <c r="AB25" t="s">
        <v>242</v>
      </c>
    </row>
    <row r="26" spans="1:28">
      <c r="A26" s="113">
        <v>84.5</v>
      </c>
      <c r="B26" s="113">
        <v>-5.1246050134068355E-4</v>
      </c>
      <c r="C26" s="113">
        <v>1</v>
      </c>
      <c r="D26" s="115">
        <f t="shared" si="6"/>
        <v>8.4499999999999992E-3</v>
      </c>
      <c r="E26" s="115">
        <f t="shared" si="6"/>
        <v>-5.1246050134068355E-4</v>
      </c>
      <c r="F26" s="26">
        <f t="shared" si="7"/>
        <v>8.4499999999999992E-3</v>
      </c>
      <c r="G26" s="26">
        <f t="shared" si="7"/>
        <v>-5.1246050134068355E-4</v>
      </c>
      <c r="H26" s="26">
        <f t="shared" si="8"/>
        <v>7.1402499999999986E-5</v>
      </c>
      <c r="I26" s="26">
        <f t="shared" si="9"/>
        <v>6.0335112499999986E-7</v>
      </c>
      <c r="J26" s="26">
        <f t="shared" si="10"/>
        <v>5.0983170062499986E-9</v>
      </c>
      <c r="K26" s="26">
        <f t="shared" si="11"/>
        <v>-4.3302912363287757E-6</v>
      </c>
      <c r="L26" s="26">
        <f t="shared" si="12"/>
        <v>-3.659096094697815E-8</v>
      </c>
      <c r="M26" s="26">
        <f t="shared" ca="1" si="4"/>
        <v>-1.8307404394634806E-4</v>
      </c>
      <c r="N26" s="26">
        <f t="shared" ca="1" si="13"/>
        <v>1.0849543831479039E-7</v>
      </c>
      <c r="O26" s="25">
        <f t="shared" ca="1" si="14"/>
        <v>126818442758.67981</v>
      </c>
      <c r="P26" s="26">
        <f t="shared" ca="1" si="15"/>
        <v>82697188230.289185</v>
      </c>
      <c r="Q26" s="26">
        <f t="shared" ca="1" si="16"/>
        <v>2461027751.9236498</v>
      </c>
      <c r="R26">
        <f t="shared" ca="1" si="5"/>
        <v>-3.2938645739433549E-4</v>
      </c>
      <c r="U26">
        <v>4.8</v>
      </c>
      <c r="V26">
        <f t="shared" ca="1" si="0"/>
        <v>0.33794483096598338</v>
      </c>
      <c r="AA26">
        <v>26</v>
      </c>
      <c r="AB26" t="s">
        <v>259</v>
      </c>
    </row>
    <row r="27" spans="1:28">
      <c r="A27" s="113">
        <v>87.5</v>
      </c>
      <c r="B27" s="113">
        <v>-7.2828750126063824E-4</v>
      </c>
      <c r="C27" s="113">
        <v>1</v>
      </c>
      <c r="D27" s="115">
        <f t="shared" si="6"/>
        <v>8.7500000000000008E-3</v>
      </c>
      <c r="E27" s="115">
        <f t="shared" si="6"/>
        <v>-7.2828750126063824E-4</v>
      </c>
      <c r="F27" s="26">
        <f t="shared" si="7"/>
        <v>8.7500000000000008E-3</v>
      </c>
      <c r="G27" s="26">
        <f t="shared" si="7"/>
        <v>-7.2828750126063824E-4</v>
      </c>
      <c r="H27" s="26">
        <f t="shared" si="8"/>
        <v>7.6562500000000011E-5</v>
      </c>
      <c r="I27" s="26">
        <f t="shared" si="9"/>
        <v>6.6992187500000019E-7</v>
      </c>
      <c r="J27" s="26">
        <f t="shared" si="10"/>
        <v>5.8618164062500022E-9</v>
      </c>
      <c r="K27" s="26">
        <f t="shared" si="11"/>
        <v>-6.3725156360305855E-6</v>
      </c>
      <c r="L27" s="26">
        <f t="shared" si="12"/>
        <v>-5.5759511815267627E-8</v>
      </c>
      <c r="M27" s="26">
        <f t="shared" ca="1" si="4"/>
        <v>-1.8736363367615277E-4</v>
      </c>
      <c r="N27" s="26">
        <f t="shared" ca="1" si="13"/>
        <v>2.9259863052255799E-7</v>
      </c>
      <c r="O27" s="25">
        <f t="shared" ca="1" si="14"/>
        <v>126756231780.97469</v>
      </c>
      <c r="P27" s="26">
        <f t="shared" ca="1" si="15"/>
        <v>82605706880.075928</v>
      </c>
      <c r="Q27" s="26">
        <f t="shared" ca="1" si="16"/>
        <v>2457535114.3761196</v>
      </c>
      <c r="R27">
        <f t="shared" ca="1" si="5"/>
        <v>-5.4092386758448549E-4</v>
      </c>
    </row>
    <row r="28" spans="1:28">
      <c r="A28" s="113">
        <v>96</v>
      </c>
      <c r="B28" s="113">
        <v>5.935360022704117E-4</v>
      </c>
      <c r="C28" s="113">
        <v>1</v>
      </c>
      <c r="D28" s="115">
        <f t="shared" si="6"/>
        <v>9.5999999999999992E-3</v>
      </c>
      <c r="E28" s="115">
        <f t="shared" si="6"/>
        <v>5.935360022704117E-4</v>
      </c>
      <c r="F28" s="26">
        <f t="shared" si="7"/>
        <v>9.5999999999999992E-3</v>
      </c>
      <c r="G28" s="26">
        <f t="shared" si="7"/>
        <v>5.935360022704117E-4</v>
      </c>
      <c r="H28" s="26">
        <f t="shared" si="8"/>
        <v>9.2159999999999985E-5</v>
      </c>
      <c r="I28" s="26">
        <f t="shared" si="9"/>
        <v>8.847359999999998E-7</v>
      </c>
      <c r="J28" s="26">
        <f t="shared" si="10"/>
        <v>8.4934655999999966E-9</v>
      </c>
      <c r="K28" s="26">
        <f t="shared" si="11"/>
        <v>5.6979456217959521E-6</v>
      </c>
      <c r="L28" s="26">
        <f t="shared" si="12"/>
        <v>5.4700277969241133E-8</v>
      </c>
      <c r="M28" s="26">
        <f t="shared" ca="1" si="4"/>
        <v>-1.9950015703880202E-4</v>
      </c>
      <c r="N28" s="26">
        <f t="shared" ca="1" si="13"/>
        <v>6.2890634997190856E-7</v>
      </c>
      <c r="O28" s="25">
        <f t="shared" ca="1" si="14"/>
        <v>126580085425.26231</v>
      </c>
      <c r="P28" s="26">
        <f t="shared" ca="1" si="15"/>
        <v>82346850777.66803</v>
      </c>
      <c r="Q28" s="26">
        <f t="shared" ca="1" si="16"/>
        <v>2447655485.6463227</v>
      </c>
      <c r="R28">
        <f t="shared" ca="1" si="5"/>
        <v>7.9303615930921372E-4</v>
      </c>
    </row>
    <row r="29" spans="1:28">
      <c r="A29" s="113">
        <v>172</v>
      </c>
      <c r="B29" s="113">
        <v>-1.61407479972695E-2</v>
      </c>
      <c r="C29" s="113">
        <v>1</v>
      </c>
      <c r="D29" s="115">
        <f t="shared" si="6"/>
        <v>1.72E-2</v>
      </c>
      <c r="E29" s="115">
        <f t="shared" si="6"/>
        <v>-1.61407479972695E-2</v>
      </c>
      <c r="F29" s="26">
        <f t="shared" si="7"/>
        <v>1.72E-2</v>
      </c>
      <c r="G29" s="26">
        <f t="shared" si="7"/>
        <v>-1.61407479972695E-2</v>
      </c>
      <c r="H29" s="26">
        <f t="shared" si="8"/>
        <v>2.9584000000000001E-4</v>
      </c>
      <c r="I29" s="26">
        <f t="shared" si="9"/>
        <v>5.0884479999999999E-6</v>
      </c>
      <c r="J29" s="26">
        <f t="shared" si="10"/>
        <v>8.7521305599999998E-8</v>
      </c>
      <c r="K29" s="26">
        <f t="shared" si="11"/>
        <v>-2.776208655530354E-4</v>
      </c>
      <c r="L29" s="26">
        <f t="shared" si="12"/>
        <v>-4.7750788875122089E-6</v>
      </c>
      <c r="M29" s="26">
        <f t="shared" ca="1" si="4"/>
        <v>-3.0687744188387709E-4</v>
      </c>
      <c r="N29" s="26">
        <f t="shared" ca="1" si="13"/>
        <v>2.507114567647078E-4</v>
      </c>
      <c r="O29" s="25">
        <f t="shared" ca="1" si="14"/>
        <v>125012870946.13274</v>
      </c>
      <c r="P29" s="26">
        <f t="shared" ca="1" si="15"/>
        <v>80054709314.663574</v>
      </c>
      <c r="Q29" s="26">
        <f t="shared" ca="1" si="16"/>
        <v>2360379133.6111603</v>
      </c>
      <c r="R29">
        <f t="shared" ca="1" si="5"/>
        <v>-1.5833870555385623E-2</v>
      </c>
    </row>
    <row r="30" spans="1:28">
      <c r="A30" s="113">
        <v>231</v>
      </c>
      <c r="B30" s="113">
        <v>5.8132100093644112E-4</v>
      </c>
      <c r="C30" s="113">
        <v>1</v>
      </c>
      <c r="D30" s="115">
        <f t="shared" si="6"/>
        <v>2.3099999999999999E-2</v>
      </c>
      <c r="E30" s="115">
        <f t="shared" si="6"/>
        <v>5.8132100093644112E-4</v>
      </c>
      <c r="F30" s="26">
        <f t="shared" si="7"/>
        <v>2.3099999999999999E-2</v>
      </c>
      <c r="G30" s="26">
        <f t="shared" si="7"/>
        <v>5.8132100093644112E-4</v>
      </c>
      <c r="H30" s="26">
        <f t="shared" si="8"/>
        <v>5.336099999999999E-4</v>
      </c>
      <c r="I30" s="26">
        <f t="shared" si="9"/>
        <v>1.2326390999999996E-5</v>
      </c>
      <c r="J30" s="26">
        <f t="shared" si="10"/>
        <v>2.847396320999999E-7</v>
      </c>
      <c r="K30" s="26">
        <f t="shared" si="11"/>
        <v>1.342851512163179E-5</v>
      </c>
      <c r="L30" s="26">
        <f t="shared" si="12"/>
        <v>3.1019869930969431E-7</v>
      </c>
      <c r="M30" s="26">
        <f t="shared" ca="1" si="4"/>
        <v>-3.8882530365382477E-4</v>
      </c>
      <c r="N30" s="26">
        <f t="shared" ca="1" si="13"/>
        <v>9.4118385231014891E-7</v>
      </c>
      <c r="O30" s="25">
        <f t="shared" ca="1" si="14"/>
        <v>123805785114.34491</v>
      </c>
      <c r="P30" s="26">
        <f t="shared" ca="1" si="15"/>
        <v>78302844603.070206</v>
      </c>
      <c r="Q30" s="26">
        <f t="shared" ca="1" si="16"/>
        <v>2293931260.8858681</v>
      </c>
      <c r="R30">
        <f t="shared" ca="1" si="5"/>
        <v>9.7014630459026584E-4</v>
      </c>
    </row>
    <row r="31" spans="1:28">
      <c r="A31" s="113">
        <v>313</v>
      </c>
      <c r="B31" s="113">
        <v>2.1538299188250676E-4</v>
      </c>
      <c r="C31" s="113">
        <v>1</v>
      </c>
      <c r="D31" s="115">
        <f t="shared" si="6"/>
        <v>3.1300000000000001E-2</v>
      </c>
      <c r="E31" s="115">
        <f t="shared" si="6"/>
        <v>2.1538299188250676E-4</v>
      </c>
      <c r="F31" s="26">
        <f t="shared" si="7"/>
        <v>3.1300000000000001E-2</v>
      </c>
      <c r="G31" s="26">
        <f t="shared" si="7"/>
        <v>2.1538299188250676E-4</v>
      </c>
      <c r="H31" s="26">
        <f t="shared" si="8"/>
        <v>9.7969000000000007E-4</v>
      </c>
      <c r="I31" s="26">
        <f t="shared" si="9"/>
        <v>3.0664297000000002E-5</v>
      </c>
      <c r="J31" s="26">
        <f t="shared" si="10"/>
        <v>9.5979249610000007E-7</v>
      </c>
      <c r="K31" s="26">
        <f t="shared" si="11"/>
        <v>6.7414876459224618E-6</v>
      </c>
      <c r="L31" s="26">
        <f t="shared" si="12"/>
        <v>2.1100856331737306E-7</v>
      </c>
      <c r="M31" s="26">
        <f t="shared" ca="1" si="4"/>
        <v>-5.0067099483653177E-4</v>
      </c>
      <c r="N31" s="26">
        <f t="shared" ca="1" si="13"/>
        <v>5.1273331189622905E-7</v>
      </c>
      <c r="O31" s="25">
        <f t="shared" ca="1" si="14"/>
        <v>122141954970.86731</v>
      </c>
      <c r="P31" s="26">
        <f t="shared" ca="1" si="15"/>
        <v>75907744973.706726</v>
      </c>
      <c r="Q31" s="26">
        <f t="shared" ca="1" si="16"/>
        <v>2203459563.1135969</v>
      </c>
      <c r="R31">
        <f t="shared" ca="1" si="5"/>
        <v>7.1605398671903853E-4</v>
      </c>
    </row>
    <row r="32" spans="1:28">
      <c r="A32" s="113">
        <v>327</v>
      </c>
      <c r="B32" s="113">
        <v>-2.5143002858385444E-5</v>
      </c>
      <c r="C32" s="113">
        <v>1</v>
      </c>
      <c r="D32" s="115">
        <f t="shared" si="6"/>
        <v>3.27E-2</v>
      </c>
      <c r="E32" s="115">
        <f t="shared" si="6"/>
        <v>-2.5143002858385444E-5</v>
      </c>
      <c r="F32" s="26">
        <f t="shared" si="7"/>
        <v>3.27E-2</v>
      </c>
      <c r="G32" s="26">
        <f t="shared" si="7"/>
        <v>-2.5143002858385444E-5</v>
      </c>
      <c r="H32" s="26">
        <f t="shared" si="8"/>
        <v>1.0692900000000001E-3</v>
      </c>
      <c r="I32" s="26">
        <f t="shared" si="9"/>
        <v>3.4965783000000003E-5</v>
      </c>
      <c r="J32" s="26">
        <f t="shared" si="10"/>
        <v>1.1433811041000001E-6</v>
      </c>
      <c r="K32" s="26">
        <f t="shared" si="11"/>
        <v>-8.2217619346920403E-7</v>
      </c>
      <c r="L32" s="26">
        <f t="shared" si="12"/>
        <v>-2.6885161526442971E-8</v>
      </c>
      <c r="M32" s="26">
        <f t="shared" ca="1" si="4"/>
        <v>-5.1952854139813E-4</v>
      </c>
      <c r="N32" s="26">
        <f t="shared" ca="1" si="13"/>
        <v>2.4441706071723324E-7</v>
      </c>
      <c r="O32" s="25">
        <f t="shared" ca="1" si="14"/>
        <v>121859486153.27298</v>
      </c>
      <c r="P32" s="26">
        <f t="shared" ca="1" si="15"/>
        <v>75503413990.137253</v>
      </c>
      <c r="Q32" s="26">
        <f t="shared" ca="1" si="16"/>
        <v>2188230305.2830381</v>
      </c>
      <c r="R32">
        <f t="shared" ca="1" si="5"/>
        <v>4.9438553853974455E-4</v>
      </c>
    </row>
    <row r="33" spans="1:18">
      <c r="A33" s="113">
        <v>327</v>
      </c>
      <c r="B33" s="113">
        <v>1.1374857000191696E-2</v>
      </c>
      <c r="C33" s="113">
        <v>1</v>
      </c>
      <c r="D33" s="115">
        <f t="shared" si="6"/>
        <v>3.27E-2</v>
      </c>
      <c r="E33" s="115">
        <f t="shared" si="6"/>
        <v>1.1374857000191696E-2</v>
      </c>
      <c r="F33" s="26">
        <f t="shared" si="7"/>
        <v>3.27E-2</v>
      </c>
      <c r="G33" s="26">
        <f t="shared" si="7"/>
        <v>1.1374857000191696E-2</v>
      </c>
      <c r="H33" s="26">
        <f t="shared" si="8"/>
        <v>1.0692900000000001E-3</v>
      </c>
      <c r="I33" s="26">
        <f t="shared" si="9"/>
        <v>3.4965783000000003E-5</v>
      </c>
      <c r="J33" s="26">
        <f t="shared" si="10"/>
        <v>1.1433811041000001E-6</v>
      </c>
      <c r="K33" s="26">
        <f t="shared" si="11"/>
        <v>3.7195782390626848E-4</v>
      </c>
      <c r="L33" s="26">
        <f t="shared" si="12"/>
        <v>1.216302084173498E-5</v>
      </c>
      <c r="M33" s="26">
        <f t="shared" ca="1" si="4"/>
        <v>-5.1952854139813E-4</v>
      </c>
      <c r="N33" s="26">
        <f t="shared" ca="1" si="13"/>
        <v>1.4147640741198108E-4</v>
      </c>
      <c r="O33" s="25">
        <f t="shared" ca="1" si="14"/>
        <v>121859486153.27298</v>
      </c>
      <c r="P33" s="26">
        <f t="shared" ca="1" si="15"/>
        <v>75503413990.137253</v>
      </c>
      <c r="Q33" s="26">
        <f t="shared" ca="1" si="16"/>
        <v>2188230305.2830381</v>
      </c>
      <c r="R33">
        <f t="shared" ca="1" si="5"/>
        <v>1.1894385541589825E-2</v>
      </c>
    </row>
    <row r="34" spans="1:18">
      <c r="A34" s="113">
        <v>335.5</v>
      </c>
      <c r="B34" s="113">
        <v>2.7966804991592653E-3</v>
      </c>
      <c r="C34" s="113">
        <v>1</v>
      </c>
      <c r="D34" s="115">
        <f t="shared" si="6"/>
        <v>3.3550000000000003E-2</v>
      </c>
      <c r="E34" s="115">
        <f t="shared" si="6"/>
        <v>2.7966804991592653E-3</v>
      </c>
      <c r="F34" s="26">
        <f t="shared" si="7"/>
        <v>3.3550000000000003E-2</v>
      </c>
      <c r="G34" s="26">
        <f t="shared" si="7"/>
        <v>2.7966804991592653E-3</v>
      </c>
      <c r="H34" s="26">
        <f t="shared" si="8"/>
        <v>1.1256025000000002E-3</v>
      </c>
      <c r="I34" s="26">
        <f t="shared" si="9"/>
        <v>3.7763963875000015E-5</v>
      </c>
      <c r="J34" s="26">
        <f t="shared" si="10"/>
        <v>1.2669809880062506E-6</v>
      </c>
      <c r="K34" s="26">
        <f t="shared" si="11"/>
        <v>9.3828630746793361E-5</v>
      </c>
      <c r="L34" s="26">
        <f t="shared" si="12"/>
        <v>3.1479505615549174E-6</v>
      </c>
      <c r="M34" s="26">
        <f t="shared" ca="1" si="4"/>
        <v>-5.309438904775093E-4</v>
      </c>
      <c r="N34" s="26">
        <f t="shared" ca="1" si="13"/>
        <v>1.1073084078505516E-5</v>
      </c>
      <c r="O34" s="25">
        <f t="shared" ca="1" si="14"/>
        <v>121688214285.81064</v>
      </c>
      <c r="P34" s="26">
        <f t="shared" ca="1" si="15"/>
        <v>75258577781.500015</v>
      </c>
      <c r="Q34" s="26">
        <f t="shared" ca="1" si="16"/>
        <v>2179014737.4434376</v>
      </c>
      <c r="R34">
        <f t="shared" ca="1" si="5"/>
        <v>3.3276243896367746E-3</v>
      </c>
    </row>
    <row r="35" spans="1:18">
      <c r="A35" s="113">
        <v>397.5</v>
      </c>
      <c r="B35" s="113">
        <v>-8.9707749430090189E-4</v>
      </c>
      <c r="C35" s="113">
        <v>1</v>
      </c>
      <c r="D35" s="115">
        <f t="shared" si="6"/>
        <v>3.9750000000000001E-2</v>
      </c>
      <c r="E35" s="115">
        <f t="shared" si="6"/>
        <v>-8.9707749430090189E-4</v>
      </c>
      <c r="F35" s="26">
        <f t="shared" si="7"/>
        <v>3.9750000000000001E-2</v>
      </c>
      <c r="G35" s="26">
        <f t="shared" si="7"/>
        <v>-8.9707749430090189E-4</v>
      </c>
      <c r="H35" s="26">
        <f t="shared" si="8"/>
        <v>1.5800625000000001E-3</v>
      </c>
      <c r="I35" s="26">
        <f t="shared" si="9"/>
        <v>6.2807484374999999E-5</v>
      </c>
      <c r="J35" s="26">
        <f t="shared" si="10"/>
        <v>2.4965975039062502E-6</v>
      </c>
      <c r="K35" s="26">
        <f t="shared" si="11"/>
        <v>-3.5658830398460853E-5</v>
      </c>
      <c r="L35" s="26">
        <f t="shared" si="12"/>
        <v>-1.417438508338819E-6</v>
      </c>
      <c r="M35" s="26">
        <f t="shared" ca="1" si="4"/>
        <v>-6.1343456569971986E-4</v>
      </c>
      <c r="N35" s="26">
        <f t="shared" ca="1" si="13"/>
        <v>8.045331094545525E-8</v>
      </c>
      <c r="O35" s="25">
        <f t="shared" ca="1" si="14"/>
        <v>120444115724.49828</v>
      </c>
      <c r="P35" s="26">
        <f t="shared" ca="1" si="15"/>
        <v>73487534223.642548</v>
      </c>
      <c r="Q35" s="26">
        <f t="shared" ca="1" si="16"/>
        <v>2112496085.3485126</v>
      </c>
      <c r="R35">
        <f t="shared" ca="1" si="5"/>
        <v>-2.8364292860118203E-4</v>
      </c>
    </row>
    <row r="36" spans="1:18">
      <c r="A36" s="113">
        <v>406</v>
      </c>
      <c r="B36" s="113">
        <v>1.524745995993726E-3</v>
      </c>
      <c r="C36" s="113">
        <v>1</v>
      </c>
      <c r="D36" s="115">
        <f t="shared" si="6"/>
        <v>4.0599999999999997E-2</v>
      </c>
      <c r="E36" s="115">
        <f t="shared" si="6"/>
        <v>1.524745995993726E-3</v>
      </c>
      <c r="F36" s="26">
        <f t="shared" si="7"/>
        <v>4.0599999999999997E-2</v>
      </c>
      <c r="G36" s="26">
        <f t="shared" si="7"/>
        <v>1.524745995993726E-3</v>
      </c>
      <c r="H36" s="26">
        <f t="shared" si="8"/>
        <v>1.6483599999999998E-3</v>
      </c>
      <c r="I36" s="26">
        <f t="shared" si="9"/>
        <v>6.6923415999999987E-5</v>
      </c>
      <c r="J36" s="26">
        <f t="shared" si="10"/>
        <v>2.7170906895999994E-6</v>
      </c>
      <c r="K36" s="26">
        <f t="shared" si="11"/>
        <v>6.1904687437345271E-5</v>
      </c>
      <c r="L36" s="26">
        <f t="shared" si="12"/>
        <v>2.5133303099562179E-6</v>
      </c>
      <c r="M36" s="26">
        <f t="shared" ca="1" si="4"/>
        <v>-6.2463762756836613E-4</v>
      </c>
      <c r="N36" s="26">
        <f t="shared" ca="1" si="13"/>
        <v>4.6198499612369088E-6</v>
      </c>
      <c r="O36" s="25">
        <f t="shared" ca="1" si="14"/>
        <v>120274262411.35616</v>
      </c>
      <c r="P36" s="26">
        <f t="shared" ca="1" si="15"/>
        <v>73246755870.271088</v>
      </c>
      <c r="Q36" s="26">
        <f t="shared" ca="1" si="16"/>
        <v>2103472360.7850811</v>
      </c>
      <c r="R36">
        <f t="shared" ca="1" si="5"/>
        <v>2.1493836235620921E-3</v>
      </c>
    </row>
    <row r="37" spans="1:18">
      <c r="A37" s="113">
        <v>420</v>
      </c>
      <c r="B37" s="113">
        <v>-4.1577999945729971E-4</v>
      </c>
      <c r="C37" s="113">
        <v>1</v>
      </c>
      <c r="D37" s="115">
        <f t="shared" si="6"/>
        <v>4.2000000000000003E-2</v>
      </c>
      <c r="E37" s="115">
        <f t="shared" si="6"/>
        <v>-4.1577999945729971E-4</v>
      </c>
      <c r="F37" s="26">
        <f t="shared" si="7"/>
        <v>4.2000000000000003E-2</v>
      </c>
      <c r="G37" s="26">
        <f t="shared" si="7"/>
        <v>-4.1577999945729971E-4</v>
      </c>
      <c r="H37" s="26">
        <f t="shared" si="8"/>
        <v>1.7640000000000002E-3</v>
      </c>
      <c r="I37" s="26">
        <f t="shared" si="9"/>
        <v>7.4088000000000013E-5</v>
      </c>
      <c r="J37" s="26">
        <f t="shared" si="10"/>
        <v>3.1116960000000009E-6</v>
      </c>
      <c r="K37" s="26">
        <f t="shared" si="11"/>
        <v>-1.746275997720659E-5</v>
      </c>
      <c r="L37" s="26">
        <f t="shared" si="12"/>
        <v>-7.334359190426768E-7</v>
      </c>
      <c r="M37" s="26">
        <f t="shared" ca="1" si="4"/>
        <v>-6.4303393433292754E-4</v>
      </c>
      <c r="N37" s="26">
        <f t="shared" ca="1" si="13"/>
        <v>5.1644350916456093E-8</v>
      </c>
      <c r="O37" s="25">
        <f t="shared" ca="1" si="14"/>
        <v>119994875710.5488</v>
      </c>
      <c r="P37" s="26">
        <f t="shared" ca="1" si="15"/>
        <v>72851241460.214218</v>
      </c>
      <c r="Q37" s="26">
        <f t="shared" ca="1" si="16"/>
        <v>2088659924.2784534</v>
      </c>
      <c r="R37">
        <f t="shared" ca="1" si="5"/>
        <v>2.2725393487562783E-4</v>
      </c>
    </row>
    <row r="38" spans="1:18">
      <c r="A38" s="113">
        <v>476.5</v>
      </c>
      <c r="B38" s="113">
        <v>-3.3147188500151969E-2</v>
      </c>
      <c r="C38" s="113">
        <v>1</v>
      </c>
      <c r="D38" s="115">
        <f t="shared" si="6"/>
        <v>4.7649999999999998E-2</v>
      </c>
      <c r="E38" s="115">
        <f t="shared" si="6"/>
        <v>-3.3147188500151969E-2</v>
      </c>
      <c r="F38" s="26">
        <f t="shared" si="7"/>
        <v>4.7649999999999998E-2</v>
      </c>
      <c r="G38" s="26">
        <f t="shared" si="7"/>
        <v>-3.3147188500151969E-2</v>
      </c>
      <c r="H38" s="26">
        <f t="shared" si="8"/>
        <v>2.2705224999999998E-3</v>
      </c>
      <c r="I38" s="26">
        <f t="shared" si="9"/>
        <v>1.0819039712499999E-4</v>
      </c>
      <c r="J38" s="26">
        <f t="shared" si="10"/>
        <v>5.1552724230062494E-6</v>
      </c>
      <c r="K38" s="26">
        <f t="shared" si="11"/>
        <v>-1.5794635320322413E-3</v>
      </c>
      <c r="L38" s="26">
        <f t="shared" si="12"/>
        <v>-7.5261437301336293E-5</v>
      </c>
      <c r="M38" s="26">
        <f t="shared" ca="1" si="4"/>
        <v>-7.1657062955843807E-4</v>
      </c>
      <c r="N38" s="26">
        <f t="shared" ca="1" si="13"/>
        <v>1.0517449754684604E-3</v>
      </c>
      <c r="O38" s="25">
        <f t="shared" ca="1" si="14"/>
        <v>118872041847.54587</v>
      </c>
      <c r="P38" s="26">
        <f t="shared" ca="1" si="15"/>
        <v>71268445025.403412</v>
      </c>
      <c r="Q38" s="26">
        <f t="shared" ca="1" si="16"/>
        <v>2029513521.3967159</v>
      </c>
      <c r="R38">
        <f t="shared" ca="1" si="5"/>
        <v>-3.243061787059353E-2</v>
      </c>
    </row>
    <row r="39" spans="1:18">
      <c r="A39" s="113">
        <v>504.5</v>
      </c>
      <c r="B39" s="113">
        <v>3.7717594968853518E-3</v>
      </c>
      <c r="C39" s="113">
        <v>1</v>
      </c>
      <c r="D39" s="115">
        <f t="shared" si="6"/>
        <v>5.0450000000000002E-2</v>
      </c>
      <c r="E39" s="115">
        <f t="shared" si="6"/>
        <v>3.7717594968853518E-3</v>
      </c>
      <c r="F39" s="26">
        <f t="shared" si="7"/>
        <v>5.0450000000000002E-2</v>
      </c>
      <c r="G39" s="26">
        <f t="shared" si="7"/>
        <v>3.7717594968853518E-3</v>
      </c>
      <c r="H39" s="26">
        <f t="shared" si="8"/>
        <v>2.5452025000000001E-3</v>
      </c>
      <c r="I39" s="26">
        <f t="shared" si="9"/>
        <v>1.2840546612500001E-4</v>
      </c>
      <c r="J39" s="26">
        <f t="shared" si="10"/>
        <v>6.4780557660062508E-6</v>
      </c>
      <c r="K39" s="26">
        <f t="shared" si="11"/>
        <v>1.9028526661786599E-4</v>
      </c>
      <c r="L39" s="26">
        <f t="shared" si="12"/>
        <v>9.5998917008713404E-6</v>
      </c>
      <c r="M39" s="26">
        <f t="shared" ca="1" si="4"/>
        <v>-7.5259451009249969E-4</v>
      </c>
      <c r="N39" s="26">
        <f t="shared" ca="1" si="13"/>
        <v>2.0469779180456545E-5</v>
      </c>
      <c r="O39" s="25">
        <f t="shared" ca="1" si="14"/>
        <v>118318372843.06264</v>
      </c>
      <c r="P39" s="26">
        <f t="shared" ca="1" si="15"/>
        <v>70491973212.740219</v>
      </c>
      <c r="Q39" s="26">
        <f t="shared" ca="1" si="16"/>
        <v>2000576136.9533458</v>
      </c>
      <c r="R39">
        <f t="shared" ca="1" si="5"/>
        <v>4.5243540069778519E-3</v>
      </c>
    </row>
    <row r="40" spans="1:18">
      <c r="A40" s="113">
        <v>642.5</v>
      </c>
      <c r="B40" s="113">
        <v>-1.5562824992230162E-3</v>
      </c>
      <c r="C40" s="113">
        <v>1</v>
      </c>
      <c r="D40" s="115">
        <f t="shared" si="6"/>
        <v>6.4250000000000002E-2</v>
      </c>
      <c r="E40" s="115">
        <f t="shared" si="6"/>
        <v>-1.5562824992230162E-3</v>
      </c>
      <c r="F40" s="26">
        <f t="shared" si="7"/>
        <v>6.4250000000000002E-2</v>
      </c>
      <c r="G40" s="26">
        <f t="shared" si="7"/>
        <v>-1.5562824992230162E-3</v>
      </c>
      <c r="H40" s="26">
        <f t="shared" si="8"/>
        <v>4.1280624999999998E-3</v>
      </c>
      <c r="I40" s="26">
        <f t="shared" si="9"/>
        <v>2.6522801562499999E-4</v>
      </c>
      <c r="J40" s="26">
        <f t="shared" si="10"/>
        <v>1.704090000390625E-5</v>
      </c>
      <c r="K40" s="26">
        <f t="shared" si="11"/>
        <v>-9.9991150575078798E-5</v>
      </c>
      <c r="L40" s="26">
        <f t="shared" si="12"/>
        <v>-6.4244314244488126E-6</v>
      </c>
      <c r="M40" s="26">
        <f t="shared" ca="1" si="4"/>
        <v>-9.2608314354243387E-4</v>
      </c>
      <c r="N40" s="26">
        <f t="shared" ca="1" si="13"/>
        <v>3.9715122790022109E-7</v>
      </c>
      <c r="O40" s="25">
        <f t="shared" ca="1" si="14"/>
        <v>115616340502.49011</v>
      </c>
      <c r="P40" s="26">
        <f t="shared" ca="1" si="15"/>
        <v>66741161878.590034</v>
      </c>
      <c r="Q40" s="26">
        <f t="shared" ca="1" si="16"/>
        <v>1861545499.4782681</v>
      </c>
      <c r="R40">
        <f t="shared" ca="1" si="5"/>
        <v>-6.3019935568058233E-4</v>
      </c>
    </row>
    <row r="41" spans="1:18">
      <c r="A41" s="113">
        <v>1162</v>
      </c>
      <c r="B41" s="113">
        <v>-1.5363657999841962E-2</v>
      </c>
      <c r="C41" s="113">
        <v>1</v>
      </c>
      <c r="D41" s="115">
        <f t="shared" si="6"/>
        <v>0.1162</v>
      </c>
      <c r="E41" s="115">
        <f t="shared" si="6"/>
        <v>-1.5363657999841962E-2</v>
      </c>
      <c r="F41" s="26">
        <f t="shared" si="7"/>
        <v>0.1162</v>
      </c>
      <c r="G41" s="26">
        <f t="shared" si="7"/>
        <v>-1.5363657999841962E-2</v>
      </c>
      <c r="H41" s="26">
        <f t="shared" si="8"/>
        <v>1.3502439999999999E-2</v>
      </c>
      <c r="I41" s="26">
        <f t="shared" si="9"/>
        <v>1.568983528E-3</v>
      </c>
      <c r="J41" s="26">
        <f t="shared" si="10"/>
        <v>1.8231588595359998E-4</v>
      </c>
      <c r="K41" s="26">
        <f t="shared" si="11"/>
        <v>-1.785257059581636E-3</v>
      </c>
      <c r="L41" s="26">
        <f t="shared" si="12"/>
        <v>-2.0744687032338611E-4</v>
      </c>
      <c r="M41" s="26">
        <f t="shared" ca="1" si="4"/>
        <v>-1.5186782133510869E-3</v>
      </c>
      <c r="N41" s="26">
        <f t="shared" ca="1" si="13"/>
        <v>1.916834652883409E-4</v>
      </c>
      <c r="O41" s="25">
        <f t="shared" ca="1" si="14"/>
        <v>105836885134.98021</v>
      </c>
      <c r="P41" s="26">
        <f t="shared" ca="1" si="15"/>
        <v>53727259201.384453</v>
      </c>
      <c r="Q41" s="26">
        <f t="shared" ca="1" si="16"/>
        <v>1390189670.0953603</v>
      </c>
      <c r="R41">
        <f t="shared" ca="1" si="5"/>
        <v>-1.3844979786490874E-2</v>
      </c>
    </row>
    <row r="42" spans="1:18">
      <c r="A42" s="113">
        <v>1232.5</v>
      </c>
      <c r="B42" s="113">
        <v>3.6644074934883974E-3</v>
      </c>
      <c r="C42" s="113">
        <v>1</v>
      </c>
      <c r="D42" s="115">
        <f t="shared" si="6"/>
        <v>0.12325</v>
      </c>
      <c r="E42" s="115">
        <f t="shared" si="6"/>
        <v>3.6644074934883974E-3</v>
      </c>
      <c r="F42" s="26">
        <f t="shared" si="7"/>
        <v>0.12325</v>
      </c>
      <c r="G42" s="26">
        <f t="shared" si="7"/>
        <v>3.6644074934883974E-3</v>
      </c>
      <c r="H42" s="26">
        <f t="shared" si="8"/>
        <v>1.5190562499999999E-2</v>
      </c>
      <c r="I42" s="26">
        <f t="shared" si="9"/>
        <v>1.8722368281249998E-3</v>
      </c>
      <c r="J42" s="26">
        <f t="shared" si="10"/>
        <v>2.3075318906640621E-4</v>
      </c>
      <c r="K42" s="26">
        <f t="shared" si="11"/>
        <v>4.5163822357244498E-4</v>
      </c>
      <c r="L42" s="26">
        <f t="shared" si="12"/>
        <v>5.5664411055303844E-5</v>
      </c>
      <c r="M42" s="26">
        <f t="shared" ca="1" si="4"/>
        <v>-1.5917301410689119E-3</v>
      </c>
      <c r="N42" s="26">
        <f t="shared" ca="1" si="13"/>
        <v>2.7626982833409709E-5</v>
      </c>
      <c r="O42" s="25">
        <f t="shared" ca="1" si="14"/>
        <v>104556648630.06142</v>
      </c>
      <c r="P42" s="26">
        <f t="shared" ca="1" si="15"/>
        <v>52092208657.768196</v>
      </c>
      <c r="Q42" s="26">
        <f t="shared" ca="1" si="16"/>
        <v>1332366902.2400849</v>
      </c>
      <c r="R42">
        <f t="shared" ca="1" si="5"/>
        <v>5.2561376345573096E-3</v>
      </c>
    </row>
    <row r="43" spans="1:18">
      <c r="A43" s="113">
        <v>1339.5</v>
      </c>
      <c r="B43" s="113">
        <v>1.4033244500751607E-2</v>
      </c>
      <c r="C43" s="113">
        <v>1</v>
      </c>
      <c r="D43" s="115">
        <f t="shared" si="6"/>
        <v>0.13395000000000001</v>
      </c>
      <c r="E43" s="115">
        <f t="shared" si="6"/>
        <v>1.4033244500751607E-2</v>
      </c>
      <c r="F43" s="26">
        <f t="shared" si="7"/>
        <v>0.13395000000000001</v>
      </c>
      <c r="G43" s="26">
        <f t="shared" si="7"/>
        <v>1.4033244500751607E-2</v>
      </c>
      <c r="H43" s="26">
        <f t="shared" si="8"/>
        <v>1.7942602500000005E-2</v>
      </c>
      <c r="I43" s="26">
        <f t="shared" si="9"/>
        <v>2.403411604875001E-3</v>
      </c>
      <c r="J43" s="26">
        <f t="shared" si="10"/>
        <v>3.2193698447300641E-4</v>
      </c>
      <c r="K43" s="26">
        <f t="shared" si="11"/>
        <v>1.8797531008756779E-3</v>
      </c>
      <c r="L43" s="26">
        <f t="shared" si="12"/>
        <v>2.5179292786229706E-4</v>
      </c>
      <c r="M43" s="26">
        <f t="shared" ca="1" si="4"/>
        <v>-1.6992391871005169E-3</v>
      </c>
      <c r="N43" s="26">
        <f t="shared" ca="1" si="13"/>
        <v>2.4751104298853321E-4</v>
      </c>
      <c r="O43" s="25">
        <f t="shared" ca="1" si="14"/>
        <v>102634636667.93228</v>
      </c>
      <c r="P43" s="26">
        <f t="shared" ca="1" si="15"/>
        <v>49668891955.50856</v>
      </c>
      <c r="Q43" s="26">
        <f t="shared" ca="1" si="16"/>
        <v>1247329910.9397511</v>
      </c>
      <c r="R43">
        <f t="shared" ca="1" si="5"/>
        <v>1.5732483687852124E-2</v>
      </c>
    </row>
    <row r="44" spans="1:18">
      <c r="A44" s="113">
        <v>1379</v>
      </c>
      <c r="B44" s="113">
        <v>5.7581889996072277E-3</v>
      </c>
      <c r="C44" s="113">
        <v>1</v>
      </c>
      <c r="D44" s="115">
        <f t="shared" si="6"/>
        <v>0.13789999999999999</v>
      </c>
      <c r="E44" s="115">
        <f t="shared" si="6"/>
        <v>5.7581889996072277E-3</v>
      </c>
      <c r="F44" s="26">
        <f t="shared" si="7"/>
        <v>0.13789999999999999</v>
      </c>
      <c r="G44" s="26">
        <f t="shared" si="7"/>
        <v>5.7581889996072277E-3</v>
      </c>
      <c r="H44" s="26">
        <f t="shared" si="8"/>
        <v>1.9016409999999997E-2</v>
      </c>
      <c r="I44" s="26">
        <f t="shared" si="9"/>
        <v>2.6223629389999998E-3</v>
      </c>
      <c r="J44" s="26">
        <f t="shared" si="10"/>
        <v>3.6162384928809996E-4</v>
      </c>
      <c r="K44" s="26">
        <f t="shared" si="11"/>
        <v>7.9405426304583672E-4</v>
      </c>
      <c r="L44" s="26">
        <f t="shared" si="12"/>
        <v>1.0950008287402088E-4</v>
      </c>
      <c r="M44" s="26">
        <f t="shared" ca="1" si="4"/>
        <v>-1.7379021138752846E-3</v>
      </c>
      <c r="N44" s="26">
        <f t="shared" ca="1" si="13"/>
        <v>5.619138198163149E-5</v>
      </c>
      <c r="O44" s="25">
        <f t="shared" ca="1" si="14"/>
        <v>101931484626.06088</v>
      </c>
      <c r="P44" s="26">
        <f t="shared" ca="1" si="15"/>
        <v>48791902185.076241</v>
      </c>
      <c r="Q44" s="26">
        <f t="shared" ca="1" si="16"/>
        <v>1216759436.0163863</v>
      </c>
      <c r="R44">
        <f t="shared" ca="1" si="5"/>
        <v>7.4960911134825123E-3</v>
      </c>
    </row>
    <row r="45" spans="1:18">
      <c r="A45" s="113">
        <v>1582</v>
      </c>
      <c r="B45" s="113">
        <v>8.4205620005377568E-3</v>
      </c>
      <c r="C45" s="113">
        <v>1</v>
      </c>
      <c r="D45" s="115">
        <f t="shared" si="6"/>
        <v>0.15820000000000001</v>
      </c>
      <c r="E45" s="115">
        <f t="shared" si="6"/>
        <v>8.4205620005377568E-3</v>
      </c>
      <c r="F45" s="26">
        <f t="shared" si="7"/>
        <v>0.15820000000000001</v>
      </c>
      <c r="G45" s="26">
        <f t="shared" si="7"/>
        <v>8.4205620005377568E-3</v>
      </c>
      <c r="H45" s="26">
        <f t="shared" si="8"/>
        <v>2.5027240000000003E-2</v>
      </c>
      <c r="I45" s="26">
        <f t="shared" si="9"/>
        <v>3.9593093680000005E-3</v>
      </c>
      <c r="J45" s="26">
        <f t="shared" si="10"/>
        <v>6.2636274201760013E-4</v>
      </c>
      <c r="K45" s="26">
        <f t="shared" si="11"/>
        <v>1.3321329084850732E-3</v>
      </c>
      <c r="L45" s="26">
        <f t="shared" si="12"/>
        <v>2.1074342612233858E-4</v>
      </c>
      <c r="M45" s="26">
        <f t="shared" ca="1" si="4"/>
        <v>-1.9278806532691377E-3</v>
      </c>
      <c r="N45" s="26">
        <f t="shared" ca="1" si="13"/>
        <v>1.070902653591299E-4</v>
      </c>
      <c r="O45" s="25">
        <f t="shared" ca="1" si="14"/>
        <v>98371570984.297684</v>
      </c>
      <c r="P45" s="26">
        <f t="shared" ca="1" si="15"/>
        <v>44432528392.686234</v>
      </c>
      <c r="Q45" s="26">
        <f t="shared" ca="1" si="16"/>
        <v>1066534299.3624748</v>
      </c>
      <c r="R45">
        <f t="shared" ca="1" si="5"/>
        <v>1.0348442653806895E-2</v>
      </c>
    </row>
    <row r="46" spans="1:18">
      <c r="A46" s="113">
        <v>3334.5</v>
      </c>
      <c r="B46" s="113">
        <v>-3.6917104953317903E-3</v>
      </c>
      <c r="C46" s="113">
        <v>1</v>
      </c>
      <c r="D46" s="115">
        <f t="shared" si="6"/>
        <v>0.33345000000000002</v>
      </c>
      <c r="E46" s="115">
        <f t="shared" si="6"/>
        <v>-3.6917104953317903E-3</v>
      </c>
      <c r="F46" s="26">
        <f t="shared" si="7"/>
        <v>0.33345000000000002</v>
      </c>
      <c r="G46" s="26">
        <f t="shared" si="7"/>
        <v>-3.6917104953317903E-3</v>
      </c>
      <c r="H46" s="26">
        <f t="shared" si="8"/>
        <v>0.11118890250000002</v>
      </c>
      <c r="I46" s="26">
        <f t="shared" si="9"/>
        <v>3.7075939538625008E-2</v>
      </c>
      <c r="J46" s="26">
        <f t="shared" si="10"/>
        <v>1.2362972039154509E-2</v>
      </c>
      <c r="K46" s="26">
        <f t="shared" si="11"/>
        <v>-1.2310008646683856E-3</v>
      </c>
      <c r="L46" s="26">
        <f t="shared" si="12"/>
        <v>-4.1047723832367321E-4</v>
      </c>
      <c r="M46" s="26">
        <f t="shared" ca="1" si="4"/>
        <v>-2.9609482219798812E-3</v>
      </c>
      <c r="N46" s="26">
        <f t="shared" ca="1" si="13"/>
        <v>5.3401350015445026E-7</v>
      </c>
      <c r="O46" s="25">
        <f t="shared" ca="1" si="14"/>
        <v>71192216239.338913</v>
      </c>
      <c r="P46" s="26">
        <f t="shared" ca="1" si="15"/>
        <v>16293957002.922897</v>
      </c>
      <c r="Q46" s="26">
        <f t="shared" ca="1" si="16"/>
        <v>207818558.49692923</v>
      </c>
      <c r="R46">
        <f t="shared" ca="1" si="5"/>
        <v>-7.3076227335190907E-4</v>
      </c>
    </row>
    <row r="47" spans="1:18">
      <c r="A47" s="113">
        <v>3335</v>
      </c>
      <c r="B47" s="113">
        <v>-3.9610150051885284E-3</v>
      </c>
      <c r="C47" s="113">
        <v>1</v>
      </c>
      <c r="D47" s="115">
        <f t="shared" si="6"/>
        <v>0.33350000000000002</v>
      </c>
      <c r="E47" s="115">
        <f t="shared" si="6"/>
        <v>-3.9610150051885284E-3</v>
      </c>
      <c r="F47" s="26">
        <f t="shared" si="7"/>
        <v>0.33350000000000002</v>
      </c>
      <c r="G47" s="26">
        <f t="shared" si="7"/>
        <v>-3.9610150051885284E-3</v>
      </c>
      <c r="H47" s="26">
        <f t="shared" si="8"/>
        <v>0.11122225000000001</v>
      </c>
      <c r="I47" s="26">
        <f t="shared" si="9"/>
        <v>3.7092620375000003E-2</v>
      </c>
      <c r="J47" s="26">
        <f t="shared" si="10"/>
        <v>1.2370388895062501E-2</v>
      </c>
      <c r="K47" s="26">
        <f t="shared" si="11"/>
        <v>-1.3209985042303743E-3</v>
      </c>
      <c r="L47" s="26">
        <f t="shared" si="12"/>
        <v>-4.4055300116082989E-4</v>
      </c>
      <c r="M47" s="26">
        <f t="shared" ca="1" si="4"/>
        <v>-2.9610877109015835E-3</v>
      </c>
      <c r="N47" s="26">
        <f t="shared" ca="1" si="13"/>
        <v>9.9985459386001064E-7</v>
      </c>
      <c r="O47" s="25">
        <f t="shared" ca="1" si="14"/>
        <v>71185324163.590042</v>
      </c>
      <c r="P47" s="26">
        <f t="shared" ca="1" si="15"/>
        <v>16288165363.199684</v>
      </c>
      <c r="Q47" s="26">
        <f t="shared" ca="1" si="16"/>
        <v>207675605.51695365</v>
      </c>
      <c r="R47">
        <f t="shared" ca="1" si="5"/>
        <v>-9.9992729428694492E-4</v>
      </c>
    </row>
    <row r="48" spans="1:18">
      <c r="A48" s="113">
        <v>3343</v>
      </c>
      <c r="B48" s="113">
        <v>-2.7698870035237633E-3</v>
      </c>
      <c r="C48" s="113">
        <v>1</v>
      </c>
      <c r="D48" s="115">
        <f t="shared" si="6"/>
        <v>0.33429999999999999</v>
      </c>
      <c r="E48" s="115">
        <f t="shared" si="6"/>
        <v>-2.7698870035237633E-3</v>
      </c>
      <c r="F48" s="26">
        <f t="shared" si="7"/>
        <v>0.33429999999999999</v>
      </c>
      <c r="G48" s="26">
        <f t="shared" si="7"/>
        <v>-2.7698870035237633E-3</v>
      </c>
      <c r="H48" s="26">
        <f t="shared" si="8"/>
        <v>0.11175648999999999</v>
      </c>
      <c r="I48" s="26">
        <f t="shared" si="9"/>
        <v>3.7360194606999991E-2</v>
      </c>
      <c r="J48" s="26">
        <f t="shared" si="10"/>
        <v>1.2489513057120096E-2</v>
      </c>
      <c r="K48" s="26">
        <f t="shared" si="11"/>
        <v>-9.2597322527799403E-4</v>
      </c>
      <c r="L48" s="26">
        <f t="shared" si="12"/>
        <v>-3.0955284921043341E-4</v>
      </c>
      <c r="M48" s="26">
        <f t="shared" ca="1" si="4"/>
        <v>-2.9633074889843774E-3</v>
      </c>
      <c r="N48" s="26">
        <f t="shared" ca="1" si="13"/>
        <v>3.7411484195819636E-8</v>
      </c>
      <c r="O48" s="25">
        <f t="shared" ca="1" si="14"/>
        <v>71075114671.870605</v>
      </c>
      <c r="P48" s="26">
        <f t="shared" ca="1" si="15"/>
        <v>16195659538.075291</v>
      </c>
      <c r="Q48" s="26">
        <f t="shared" ca="1" si="16"/>
        <v>205395592.80517811</v>
      </c>
      <c r="R48">
        <f t="shared" ca="1" si="5"/>
        <v>1.9342048546061412E-4</v>
      </c>
    </row>
    <row r="49" spans="1:18">
      <c r="A49" s="113">
        <v>3343.5</v>
      </c>
      <c r="B49" s="113">
        <v>-1.2391915006446652E-3</v>
      </c>
      <c r="C49" s="113">
        <v>1</v>
      </c>
      <c r="D49" s="115">
        <f t="shared" si="6"/>
        <v>0.33434999999999998</v>
      </c>
      <c r="E49" s="115">
        <f t="shared" si="6"/>
        <v>-1.2391915006446652E-3</v>
      </c>
      <c r="F49" s="26">
        <f t="shared" si="7"/>
        <v>0.33434999999999998</v>
      </c>
      <c r="G49" s="26">
        <f t="shared" si="7"/>
        <v>-1.2391915006446652E-3</v>
      </c>
      <c r="H49" s="26">
        <f t="shared" si="8"/>
        <v>0.11178992249999999</v>
      </c>
      <c r="I49" s="26">
        <f t="shared" si="9"/>
        <v>3.7376960587874992E-2</v>
      </c>
      <c r="J49" s="26">
        <f t="shared" si="10"/>
        <v>1.2496986772556003E-2</v>
      </c>
      <c r="K49" s="26">
        <f t="shared" si="11"/>
        <v>-4.1432367824054378E-4</v>
      </c>
      <c r="L49" s="26">
        <f t="shared" si="12"/>
        <v>-1.385291218197258E-4</v>
      </c>
      <c r="M49" s="26">
        <f t="shared" ca="1" si="4"/>
        <v>-2.9634454723230235E-3</v>
      </c>
      <c r="N49" s="26">
        <f t="shared" ca="1" si="13"/>
        <v>2.9730517588485928E-6</v>
      </c>
      <c r="O49" s="25">
        <f t="shared" ca="1" si="14"/>
        <v>71068230560.154785</v>
      </c>
      <c r="P49" s="26">
        <f t="shared" ca="1" si="15"/>
        <v>16189887945.567514</v>
      </c>
      <c r="Q49" s="26">
        <f t="shared" ca="1" si="16"/>
        <v>205253543.9836981</v>
      </c>
      <c r="R49">
        <f t="shared" ca="1" si="5"/>
        <v>1.7242539716783582E-3</v>
      </c>
    </row>
    <row r="50" spans="1:18">
      <c r="A50" s="113">
        <v>3346</v>
      </c>
      <c r="B50" s="113">
        <v>-3.0857140009175055E-3</v>
      </c>
      <c r="C50" s="113">
        <v>1</v>
      </c>
      <c r="D50" s="115">
        <f t="shared" si="6"/>
        <v>0.33460000000000001</v>
      </c>
      <c r="E50" s="115">
        <f t="shared" si="6"/>
        <v>-3.0857140009175055E-3</v>
      </c>
      <c r="F50" s="26">
        <f t="shared" si="7"/>
        <v>0.33460000000000001</v>
      </c>
      <c r="G50" s="26">
        <f t="shared" si="7"/>
        <v>-3.0857140009175055E-3</v>
      </c>
      <c r="H50" s="26">
        <f t="shared" si="8"/>
        <v>0.11195716</v>
      </c>
      <c r="I50" s="26">
        <f t="shared" si="9"/>
        <v>3.7460865736E-2</v>
      </c>
      <c r="J50" s="26">
        <f t="shared" si="10"/>
        <v>1.2534405675265601E-2</v>
      </c>
      <c r="K50" s="26">
        <f t="shared" si="11"/>
        <v>-1.0324799047069975E-3</v>
      </c>
      <c r="L50" s="26">
        <f t="shared" si="12"/>
        <v>-3.4546777611496138E-4</v>
      </c>
      <c r="M50" s="26">
        <f t="shared" ca="1" si="4"/>
        <v>-2.9641340605606236E-3</v>
      </c>
      <c r="N50" s="26">
        <f t="shared" ca="1" si="13"/>
        <v>1.4781681897182961E-8</v>
      </c>
      <c r="O50" s="25">
        <f t="shared" ca="1" si="14"/>
        <v>71033817025.62532</v>
      </c>
      <c r="P50" s="26">
        <f t="shared" ca="1" si="15"/>
        <v>16161047659.317743</v>
      </c>
      <c r="Q50" s="26">
        <f t="shared" ca="1" si="16"/>
        <v>204544097.01749706</v>
      </c>
      <c r="R50">
        <f t="shared" ca="1" si="5"/>
        <v>-1.215799403568819E-4</v>
      </c>
    </row>
    <row r="51" spans="1:18">
      <c r="A51" s="113">
        <v>5255.5</v>
      </c>
      <c r="B51" s="113">
        <v>-4.0595995014882647E-3</v>
      </c>
      <c r="C51" s="113">
        <v>1</v>
      </c>
      <c r="D51" s="115">
        <f t="shared" si="6"/>
        <v>0.52554999999999996</v>
      </c>
      <c r="E51" s="115">
        <f t="shared" si="6"/>
        <v>-4.0595995014882647E-3</v>
      </c>
      <c r="F51" s="26">
        <f t="shared" si="7"/>
        <v>0.52554999999999996</v>
      </c>
      <c r="G51" s="26">
        <f t="shared" si="7"/>
        <v>-4.0595995014882647E-3</v>
      </c>
      <c r="H51" s="26">
        <f t="shared" si="8"/>
        <v>0.27620280249999996</v>
      </c>
      <c r="I51" s="26">
        <f t="shared" si="9"/>
        <v>0.14515838285387497</v>
      </c>
      <c r="J51" s="26">
        <f t="shared" si="10"/>
        <v>7.6287988108853982E-2</v>
      </c>
      <c r="K51" s="26">
        <f t="shared" si="11"/>
        <v>-2.1335225180071572E-3</v>
      </c>
      <c r="L51" s="26">
        <f t="shared" si="12"/>
        <v>-1.1212727593386614E-3</v>
      </c>
      <c r="M51" s="26">
        <f t="shared" ca="1" si="4"/>
        <v>-2.8433919291161345E-3</v>
      </c>
      <c r="N51" s="26">
        <f t="shared" ca="1" si="13"/>
        <v>1.4791608590953102E-6</v>
      </c>
      <c r="O51" s="25">
        <f t="shared" ca="1" si="14"/>
        <v>47988978230.997612</v>
      </c>
      <c r="P51" s="26">
        <f t="shared" ca="1" si="15"/>
        <v>2009608132.3521502</v>
      </c>
      <c r="Q51" s="26">
        <f t="shared" ca="1" si="16"/>
        <v>12983048.997659203</v>
      </c>
      <c r="R51">
        <f t="shared" ca="1" si="5"/>
        <v>-1.2162075723721301E-3</v>
      </c>
    </row>
    <row r="52" spans="1:18">
      <c r="A52" s="113">
        <v>5256</v>
      </c>
      <c r="B52" s="113">
        <v>-3.1289040052797645E-3</v>
      </c>
      <c r="C52" s="113">
        <v>1</v>
      </c>
      <c r="D52" s="115">
        <f t="shared" si="6"/>
        <v>0.52559999999999996</v>
      </c>
      <c r="E52" s="115">
        <f t="shared" si="6"/>
        <v>-3.1289040052797645E-3</v>
      </c>
      <c r="F52" s="26">
        <f t="shared" si="7"/>
        <v>0.52559999999999996</v>
      </c>
      <c r="G52" s="26">
        <f t="shared" si="7"/>
        <v>-3.1289040052797645E-3</v>
      </c>
      <c r="H52" s="26">
        <f t="shared" si="8"/>
        <v>0.27625535999999995</v>
      </c>
      <c r="I52" s="26">
        <f t="shared" si="9"/>
        <v>0.14519981721599995</v>
      </c>
      <c r="J52" s="26">
        <f t="shared" si="10"/>
        <v>7.6317023928729563E-2</v>
      </c>
      <c r="K52" s="26">
        <f t="shared" si="11"/>
        <v>-1.6445519451750441E-3</v>
      </c>
      <c r="L52" s="26">
        <f t="shared" si="12"/>
        <v>-8.6437650238400314E-4</v>
      </c>
      <c r="M52" s="26">
        <f t="shared" ca="1" si="4"/>
        <v>-2.8431911562674427E-3</v>
      </c>
      <c r="N52" s="26">
        <f t="shared" ca="1" si="13"/>
        <v>8.1631832090737821E-8</v>
      </c>
      <c r="O52" s="25">
        <f t="shared" ca="1" si="14"/>
        <v>47983745588.949913</v>
      </c>
      <c r="P52" s="26">
        <f t="shared" ca="1" si="15"/>
        <v>2007777398.7828724</v>
      </c>
      <c r="Q52" s="26">
        <f t="shared" ca="1" si="16"/>
        <v>13014927.389648318</v>
      </c>
      <c r="R52">
        <f t="shared" ca="1" si="5"/>
        <v>-2.8571284901232185E-4</v>
      </c>
    </row>
    <row r="53" spans="1:18">
      <c r="A53" s="113">
        <v>8269.5</v>
      </c>
      <c r="B53" s="113">
        <v>-1.2527125501947012E-2</v>
      </c>
      <c r="C53" s="113">
        <v>0.1</v>
      </c>
      <c r="D53" s="115">
        <f t="shared" si="6"/>
        <v>0.82694999999999996</v>
      </c>
      <c r="E53" s="115">
        <f t="shared" si="6"/>
        <v>-1.2527125501947012E-2</v>
      </c>
      <c r="F53" s="26">
        <f t="shared" si="7"/>
        <v>8.2695000000000005E-2</v>
      </c>
      <c r="G53" s="26">
        <f t="shared" si="7"/>
        <v>-1.2527125501947012E-3</v>
      </c>
      <c r="H53" s="26">
        <f t="shared" si="8"/>
        <v>6.8384630249999995E-2</v>
      </c>
      <c r="I53" s="26">
        <f t="shared" si="9"/>
        <v>5.6550669985237494E-2</v>
      </c>
      <c r="J53" s="26">
        <f t="shared" si="10"/>
        <v>4.6764576544292141E-2</v>
      </c>
      <c r="K53" s="26">
        <f t="shared" si="11"/>
        <v>-1.0359306433835082E-3</v>
      </c>
      <c r="L53" s="26">
        <f t="shared" si="12"/>
        <v>-8.5666284554599206E-4</v>
      </c>
      <c r="M53" s="26">
        <f t="shared" ca="1" si="4"/>
        <v>-2.4339944160158E-5</v>
      </c>
      <c r="N53" s="26">
        <f t="shared" ca="1" si="13"/>
        <v>1.5631964670400354E-5</v>
      </c>
      <c r="O53" s="25">
        <f t="shared" ca="1" si="14"/>
        <v>230021057.08587977</v>
      </c>
      <c r="P53" s="26">
        <f t="shared" ca="1" si="15"/>
        <v>45672480.25626751</v>
      </c>
      <c r="Q53" s="26">
        <f t="shared" ca="1" si="16"/>
        <v>7677451.9405488279</v>
      </c>
      <c r="R53">
        <f t="shared" ca="1" si="5"/>
        <v>-1.2502785557786854E-2</v>
      </c>
    </row>
    <row r="54" spans="1:18">
      <c r="A54" s="113">
        <v>8563</v>
      </c>
      <c r="B54" s="113">
        <v>-1.6088670017779805E-3</v>
      </c>
      <c r="C54" s="113">
        <v>0.1</v>
      </c>
      <c r="D54" s="115">
        <f t="shared" si="6"/>
        <v>0.85629999999999995</v>
      </c>
      <c r="E54" s="115">
        <f t="shared" si="6"/>
        <v>-1.6088670017779805E-3</v>
      </c>
      <c r="F54" s="26">
        <f t="shared" si="7"/>
        <v>8.5629999999999998E-2</v>
      </c>
      <c r="G54" s="26">
        <f t="shared" si="7"/>
        <v>-1.6088670017779807E-4</v>
      </c>
      <c r="H54" s="26">
        <f t="shared" si="8"/>
        <v>7.332496899999999E-2</v>
      </c>
      <c r="I54" s="26">
        <f t="shared" si="9"/>
        <v>6.278817095469999E-2</v>
      </c>
      <c r="J54" s="26">
        <f t="shared" si="10"/>
        <v>5.37655107885096E-2</v>
      </c>
      <c r="K54" s="26">
        <f t="shared" si="11"/>
        <v>-1.3776728136224848E-4</v>
      </c>
      <c r="L54" s="26">
        <f t="shared" si="12"/>
        <v>-1.1797012303049337E-4</v>
      </c>
      <c r="M54" s="26">
        <f t="shared" ca="1" si="4"/>
        <v>4.2212289551851571E-4</v>
      </c>
      <c r="N54" s="26">
        <f t="shared" ca="1" si="13"/>
        <v>4.1249199629204325E-7</v>
      </c>
      <c r="O54" s="25">
        <f t="shared" ca="1" si="14"/>
        <v>211971458.57823193</v>
      </c>
      <c r="P54" s="26">
        <f t="shared" ca="1" si="15"/>
        <v>59882263.455574617</v>
      </c>
      <c r="Q54" s="26">
        <f t="shared" ca="1" si="16"/>
        <v>8870633.8730798196</v>
      </c>
      <c r="R54">
        <f t="shared" ca="1" si="5"/>
        <v>-2.0309898972964962E-3</v>
      </c>
    </row>
    <row r="55" spans="1:18">
      <c r="A55" s="113">
        <v>10189</v>
      </c>
      <c r="B55" s="113">
        <v>-2.0387101001688279E-2</v>
      </c>
      <c r="C55" s="113">
        <v>0.1</v>
      </c>
      <c r="D55" s="115">
        <f t="shared" si="6"/>
        <v>1.0188999999999999</v>
      </c>
      <c r="E55" s="115">
        <f t="shared" si="6"/>
        <v>-2.0387101001688279E-2</v>
      </c>
      <c r="F55" s="26">
        <f t="shared" si="7"/>
        <v>0.10188999999999999</v>
      </c>
      <c r="G55" s="26">
        <f t="shared" si="7"/>
        <v>-2.0387101001688281E-3</v>
      </c>
      <c r="H55" s="26">
        <f t="shared" si="8"/>
        <v>0.10381572099999999</v>
      </c>
      <c r="I55" s="26">
        <f t="shared" si="9"/>
        <v>0.10577783812689998</v>
      </c>
      <c r="J55" s="26">
        <f t="shared" si="10"/>
        <v>0.10777703926749838</v>
      </c>
      <c r="K55" s="26">
        <f t="shared" si="11"/>
        <v>-2.0772417210620188E-3</v>
      </c>
      <c r="L55" s="26">
        <f t="shared" si="12"/>
        <v>-2.1165015895900905E-3</v>
      </c>
      <c r="M55" s="26">
        <f t="shared" ca="1" si="4"/>
        <v>3.4483758639080892E-3</v>
      </c>
      <c r="N55" s="26">
        <f t="shared" ca="1" si="13"/>
        <v>5.6812995741037961E-5</v>
      </c>
      <c r="O55" s="25">
        <f t="shared" ca="1" si="14"/>
        <v>128895990.72683798</v>
      </c>
      <c r="P55" s="26">
        <f t="shared" ca="1" si="15"/>
        <v>163864574.11901605</v>
      </c>
      <c r="Q55" s="26">
        <f t="shared" ca="1" si="16"/>
        <v>16327323.030204426</v>
      </c>
      <c r="R55">
        <f t="shared" ca="1" si="5"/>
        <v>-2.3835476865596367E-2</v>
      </c>
    </row>
    <row r="56" spans="1:18">
      <c r="A56" s="113">
        <v>10248</v>
      </c>
      <c r="B56" s="113">
        <v>-1.650320045882836E-4</v>
      </c>
      <c r="C56" s="113">
        <v>0.1</v>
      </c>
      <c r="D56" s="115">
        <f t="shared" si="6"/>
        <v>1.0247999999999999</v>
      </c>
      <c r="E56" s="115">
        <f t="shared" si="6"/>
        <v>-1.650320045882836E-4</v>
      </c>
      <c r="F56" s="26">
        <f t="shared" si="7"/>
        <v>0.10248</v>
      </c>
      <c r="G56" s="26">
        <f t="shared" si="7"/>
        <v>-1.6503200458828361E-5</v>
      </c>
      <c r="H56" s="26">
        <f t="shared" si="8"/>
        <v>0.105021504</v>
      </c>
      <c r="I56" s="26">
        <f t="shared" si="9"/>
        <v>0.10762603729919999</v>
      </c>
      <c r="J56" s="26">
        <f t="shared" si="10"/>
        <v>0.11029516302422014</v>
      </c>
      <c r="K56" s="26">
        <f t="shared" si="11"/>
        <v>-1.6912479830207302E-5</v>
      </c>
      <c r="L56" s="26">
        <f t="shared" si="12"/>
        <v>-1.7331909329996441E-5</v>
      </c>
      <c r="M56" s="26">
        <f t="shared" ca="1" si="4"/>
        <v>3.5757936732350067E-3</v>
      </c>
      <c r="N56" s="26">
        <f t="shared" ca="1" si="13"/>
        <v>1.399377675186208E-6</v>
      </c>
      <c r="O56" s="25">
        <f t="shared" ca="1" si="14"/>
        <v>126381141.0691928</v>
      </c>
      <c r="P56" s="26">
        <f t="shared" ca="1" si="15"/>
        <v>168297190.698962</v>
      </c>
      <c r="Q56" s="26">
        <f t="shared" ca="1" si="16"/>
        <v>16617616.539015178</v>
      </c>
      <c r="R56">
        <f t="shared" ca="1" si="5"/>
        <v>-3.7408256778232903E-3</v>
      </c>
    </row>
    <row r="57" spans="1:18">
      <c r="A57" s="113">
        <v>10248</v>
      </c>
      <c r="B57" s="113">
        <v>5.8349679966340773E-3</v>
      </c>
      <c r="C57" s="113">
        <v>0.1</v>
      </c>
      <c r="D57" s="115">
        <f t="shared" si="6"/>
        <v>1.0247999999999999</v>
      </c>
      <c r="E57" s="115">
        <f t="shared" si="6"/>
        <v>5.8349679966340773E-3</v>
      </c>
      <c r="F57" s="26">
        <f t="shared" si="7"/>
        <v>0.10248</v>
      </c>
      <c r="G57" s="26">
        <f t="shared" si="7"/>
        <v>5.8349679966340773E-4</v>
      </c>
      <c r="H57" s="26">
        <f t="shared" si="8"/>
        <v>0.105021504</v>
      </c>
      <c r="I57" s="26">
        <f t="shared" si="9"/>
        <v>0.10762603729919999</v>
      </c>
      <c r="J57" s="26">
        <f t="shared" si="10"/>
        <v>0.11029516302422014</v>
      </c>
      <c r="K57" s="26">
        <f t="shared" si="11"/>
        <v>5.9796752029506021E-4</v>
      </c>
      <c r="L57" s="26">
        <f t="shared" si="12"/>
        <v>6.1279711479837761E-4</v>
      </c>
      <c r="M57" s="26">
        <f t="shared" ca="1" si="4"/>
        <v>3.5757936732350067E-3</v>
      </c>
      <c r="N57" s="26">
        <f t="shared" ca="1" si="13"/>
        <v>5.1038686235056492E-7</v>
      </c>
      <c r="O57" s="25">
        <f t="shared" ca="1" si="14"/>
        <v>126381141.0691928</v>
      </c>
      <c r="P57" s="26">
        <f t="shared" ca="1" si="15"/>
        <v>168297190.698962</v>
      </c>
      <c r="Q57" s="26">
        <f t="shared" ca="1" si="16"/>
        <v>16617616.539015178</v>
      </c>
      <c r="R57">
        <f t="shared" ca="1" si="5"/>
        <v>2.2591743233990706E-3</v>
      </c>
    </row>
    <row r="58" spans="1:18">
      <c r="A58" s="113">
        <v>10276.5</v>
      </c>
      <c r="B58" s="113">
        <v>-5.1538850675569847E-4</v>
      </c>
      <c r="C58" s="113">
        <v>0.1</v>
      </c>
      <c r="D58" s="115">
        <f t="shared" si="6"/>
        <v>1.02765</v>
      </c>
      <c r="E58" s="115">
        <f t="shared" si="6"/>
        <v>-5.1538850675569847E-4</v>
      </c>
      <c r="F58" s="26">
        <f t="shared" si="7"/>
        <v>0.102765</v>
      </c>
      <c r="G58" s="26">
        <f t="shared" si="7"/>
        <v>-5.1538850675569849E-5</v>
      </c>
      <c r="H58" s="26">
        <f t="shared" si="8"/>
        <v>0.10560645225</v>
      </c>
      <c r="I58" s="26">
        <f t="shared" si="9"/>
        <v>0.10852647065471249</v>
      </c>
      <c r="J58" s="26">
        <f t="shared" si="10"/>
        <v>0.11152722756831529</v>
      </c>
      <c r="K58" s="26">
        <f t="shared" si="11"/>
        <v>-5.296389989674935E-5</v>
      </c>
      <c r="L58" s="26">
        <f t="shared" si="12"/>
        <v>-5.4428351728894465E-5</v>
      </c>
      <c r="M58" s="26">
        <f t="shared" ca="1" si="4"/>
        <v>3.6377846655107435E-3</v>
      </c>
      <c r="N58" s="26">
        <f t="shared" ca="1" si="13"/>
        <v>1.7248847398833702E-6</v>
      </c>
      <c r="O58" s="25">
        <f t="shared" ca="1" si="14"/>
        <v>125178038.96062478</v>
      </c>
      <c r="P58" s="26">
        <f t="shared" ca="1" si="15"/>
        <v>170451884.04098907</v>
      </c>
      <c r="Q58" s="26">
        <f t="shared" ca="1" si="16"/>
        <v>16758187.383379925</v>
      </c>
      <c r="R58">
        <f t="shared" ca="1" si="5"/>
        <v>-4.153173172266442E-3</v>
      </c>
    </row>
    <row r="59" spans="1:18">
      <c r="A59" s="113">
        <v>10302</v>
      </c>
      <c r="B59" s="113">
        <v>-1.2499180011218414E-3</v>
      </c>
      <c r="C59" s="113">
        <v>0.1</v>
      </c>
      <c r="D59" s="115">
        <f t="shared" si="6"/>
        <v>1.0302</v>
      </c>
      <c r="E59" s="115">
        <f t="shared" si="6"/>
        <v>-1.2499180011218414E-3</v>
      </c>
      <c r="F59" s="26">
        <f t="shared" si="7"/>
        <v>0.10302</v>
      </c>
      <c r="G59" s="26">
        <f t="shared" si="7"/>
        <v>-1.2499180011218413E-4</v>
      </c>
      <c r="H59" s="26">
        <f t="shared" si="8"/>
        <v>0.10613120400000001</v>
      </c>
      <c r="I59" s="26">
        <f t="shared" si="9"/>
        <v>0.10933636636080001</v>
      </c>
      <c r="J59" s="26">
        <f t="shared" si="10"/>
        <v>0.11263832462489616</v>
      </c>
      <c r="K59" s="26">
        <f t="shared" si="11"/>
        <v>-1.2876655247557209E-4</v>
      </c>
      <c r="L59" s="26">
        <f t="shared" si="12"/>
        <v>-1.3265530236033436E-4</v>
      </c>
      <c r="M59" s="26">
        <f t="shared" ca="1" si="4"/>
        <v>3.6934941946333982E-3</v>
      </c>
      <c r="N59" s="26">
        <f t="shared" ca="1" si="13"/>
        <v>2.4437324137141641E-6</v>
      </c>
      <c r="O59" s="25">
        <f t="shared" ca="1" si="14"/>
        <v>124108009.01817666</v>
      </c>
      <c r="P59" s="26">
        <f t="shared" ca="1" si="15"/>
        <v>172387123.19379425</v>
      </c>
      <c r="Q59" s="26">
        <f t="shared" ca="1" si="16"/>
        <v>16884146.15618718</v>
      </c>
      <c r="R59">
        <f t="shared" ca="1" si="5"/>
        <v>-4.9434121957552396E-3</v>
      </c>
    </row>
    <row r="60" spans="1:18">
      <c r="A60" s="113">
        <v>10304.5</v>
      </c>
      <c r="B60" s="113">
        <v>3.4035595017485321E-3</v>
      </c>
      <c r="C60" s="113">
        <v>0.1</v>
      </c>
      <c r="D60" s="115">
        <f t="shared" si="6"/>
        <v>1.0304500000000001</v>
      </c>
      <c r="E60" s="115">
        <f t="shared" si="6"/>
        <v>3.4035595017485321E-3</v>
      </c>
      <c r="F60" s="26">
        <f t="shared" si="7"/>
        <v>0.10304500000000001</v>
      </c>
      <c r="G60" s="26">
        <f t="shared" si="7"/>
        <v>3.4035595017485322E-4</v>
      </c>
      <c r="H60" s="26">
        <f t="shared" si="8"/>
        <v>0.10618272025000002</v>
      </c>
      <c r="I60" s="26">
        <f t="shared" si="9"/>
        <v>0.10941598408161253</v>
      </c>
      <c r="J60" s="26">
        <f t="shared" si="10"/>
        <v>0.11274770079689764</v>
      </c>
      <c r="K60" s="26">
        <f t="shared" si="11"/>
        <v>3.5071978885767752E-4</v>
      </c>
      <c r="L60" s="26">
        <f t="shared" si="12"/>
        <v>3.6139920642839384E-4</v>
      </c>
      <c r="M60" s="26">
        <f t="shared" ca="1" si="4"/>
        <v>3.6989683120941114E-3</v>
      </c>
      <c r="N60" s="26">
        <f t="shared" ca="1" si="13"/>
        <v>8.7266365229790436E-9</v>
      </c>
      <c r="O60" s="25">
        <f t="shared" ca="1" si="14"/>
        <v>124003430.23119625</v>
      </c>
      <c r="P60" s="26">
        <f t="shared" ca="1" si="15"/>
        <v>172577223.74390924</v>
      </c>
      <c r="Q60" s="26">
        <f t="shared" ca="1" si="16"/>
        <v>16896504.319329016</v>
      </c>
      <c r="R60">
        <f t="shared" ca="1" si="5"/>
        <v>-2.9540881034557931E-4</v>
      </c>
    </row>
    <row r="61" spans="1:18">
      <c r="A61" s="113">
        <v>10546.5</v>
      </c>
      <c r="B61" s="113">
        <v>1.7060181497072335E-2</v>
      </c>
      <c r="C61" s="113">
        <v>0.1</v>
      </c>
      <c r="D61" s="115">
        <f t="shared" si="6"/>
        <v>1.0546500000000001</v>
      </c>
      <c r="E61" s="115">
        <f t="shared" si="6"/>
        <v>1.7060181497072335E-2</v>
      </c>
      <c r="F61" s="26">
        <f t="shared" si="7"/>
        <v>0.10546500000000002</v>
      </c>
      <c r="G61" s="26">
        <f t="shared" si="7"/>
        <v>1.7060181497072337E-3</v>
      </c>
      <c r="H61" s="26">
        <f t="shared" si="8"/>
        <v>0.11122866225000003</v>
      </c>
      <c r="I61" s="26">
        <f t="shared" si="9"/>
        <v>0.11730730864196254</v>
      </c>
      <c r="J61" s="26">
        <f t="shared" si="10"/>
        <v>0.1237181530592458</v>
      </c>
      <c r="K61" s="26">
        <f t="shared" si="11"/>
        <v>1.7992520415887341E-3</v>
      </c>
      <c r="L61" s="26">
        <f t="shared" si="12"/>
        <v>1.8975811656615587E-3</v>
      </c>
      <c r="M61" s="26">
        <f t="shared" ca="1" si="4"/>
        <v>4.2393433344994763E-3</v>
      </c>
      <c r="N61" s="26">
        <f t="shared" ca="1" si="13"/>
        <v>1.6437389119088461E-5</v>
      </c>
      <c r="O61" s="25">
        <f t="shared" ca="1" si="14"/>
        <v>114152827.23915285</v>
      </c>
      <c r="P61" s="26">
        <f t="shared" ca="1" si="15"/>
        <v>191281885.88683054</v>
      </c>
      <c r="Q61" s="26">
        <f t="shared" ca="1" si="16"/>
        <v>18100069.426622827</v>
      </c>
      <c r="R61">
        <f t="shared" ca="1" si="5"/>
        <v>1.2820838162572859E-2</v>
      </c>
    </row>
    <row r="62" spans="1:18">
      <c r="A62" s="113">
        <v>10605</v>
      </c>
      <c r="B62" s="113">
        <v>1.8551554996520281E-2</v>
      </c>
      <c r="C62" s="113">
        <v>1</v>
      </c>
      <c r="D62" s="115">
        <f t="shared" si="6"/>
        <v>1.0605</v>
      </c>
      <c r="E62" s="115">
        <f t="shared" si="6"/>
        <v>1.8551554996520281E-2</v>
      </c>
      <c r="F62" s="26">
        <f t="shared" si="7"/>
        <v>1.0605</v>
      </c>
      <c r="G62" s="26">
        <f t="shared" si="7"/>
        <v>1.8551554996520281E-2</v>
      </c>
      <c r="H62" s="26">
        <f t="shared" si="8"/>
        <v>1.12466025</v>
      </c>
      <c r="I62" s="26">
        <f t="shared" si="9"/>
        <v>1.1927021951250001</v>
      </c>
      <c r="J62" s="26">
        <f t="shared" si="10"/>
        <v>1.2648606779300626</v>
      </c>
      <c r="K62" s="26">
        <f t="shared" si="11"/>
        <v>1.9673924073809759E-2</v>
      </c>
      <c r="L62" s="26">
        <f t="shared" si="12"/>
        <v>2.0864196480275248E-2</v>
      </c>
      <c r="M62" s="26">
        <f t="shared" ca="1" si="4"/>
        <v>4.3730849479914277E-3</v>
      </c>
      <c r="N62" s="26">
        <f t="shared" ca="1" si="13"/>
        <v>2.0102901291702978E-4</v>
      </c>
      <c r="O62" s="25">
        <f t="shared" ca="1" si="14"/>
        <v>11185157867.412878</v>
      </c>
      <c r="P62" s="26">
        <f t="shared" ca="1" si="15"/>
        <v>19588987376.476795</v>
      </c>
      <c r="Q62" s="26">
        <f t="shared" ca="1" si="16"/>
        <v>1839300403.3578081</v>
      </c>
      <c r="R62">
        <f t="shared" ca="1" si="5"/>
        <v>1.4178470048528853E-2</v>
      </c>
    </row>
    <row r="63" spans="1:18">
      <c r="A63" s="113">
        <v>10661.5</v>
      </c>
      <c r="B63" s="113">
        <v>1.3120146504661534E-2</v>
      </c>
      <c r="C63" s="113">
        <v>1</v>
      </c>
      <c r="D63" s="115">
        <f t="shared" si="6"/>
        <v>1.0661499999999999</v>
      </c>
      <c r="E63" s="115">
        <f t="shared" si="6"/>
        <v>1.3120146504661534E-2</v>
      </c>
      <c r="F63" s="26">
        <f t="shared" si="7"/>
        <v>1.0661499999999999</v>
      </c>
      <c r="G63" s="26">
        <f t="shared" si="7"/>
        <v>1.3120146504661534E-2</v>
      </c>
      <c r="H63" s="26">
        <f t="shared" si="8"/>
        <v>1.1366758224999998</v>
      </c>
      <c r="I63" s="26">
        <f t="shared" si="9"/>
        <v>1.2118669281583747</v>
      </c>
      <c r="J63" s="26">
        <f t="shared" si="10"/>
        <v>1.2920319254560511</v>
      </c>
      <c r="K63" s="26">
        <f t="shared" si="11"/>
        <v>1.3988044195944894E-2</v>
      </c>
      <c r="L63" s="26">
        <f t="shared" si="12"/>
        <v>1.4913353319506648E-2</v>
      </c>
      <c r="M63" s="26">
        <f t="shared" ca="1" si="4"/>
        <v>4.5034050840288171E-3</v>
      </c>
      <c r="N63" s="26">
        <f t="shared" ca="1" si="13"/>
        <v>7.4248232710047532E-5</v>
      </c>
      <c r="O63" s="25">
        <f t="shared" ca="1" si="14"/>
        <v>10965813588.798309</v>
      </c>
      <c r="P63" s="26">
        <f t="shared" ca="1" si="15"/>
        <v>20037070661.374908</v>
      </c>
      <c r="Q63" s="26">
        <f t="shared" ca="1" si="16"/>
        <v>1867658285.7191184</v>
      </c>
      <c r="R63">
        <f t="shared" ca="1" si="5"/>
        <v>8.6167414206327168E-3</v>
      </c>
    </row>
    <row r="64" spans="1:18">
      <c r="A64" s="113">
        <v>11438</v>
      </c>
      <c r="B64" s="113">
        <v>1.2890258003608324E-2</v>
      </c>
      <c r="C64" s="113">
        <v>0.1</v>
      </c>
      <c r="D64" s="115">
        <f t="shared" si="6"/>
        <v>1.1437999999999999</v>
      </c>
      <c r="E64" s="115">
        <f t="shared" si="6"/>
        <v>1.2890258003608324E-2</v>
      </c>
      <c r="F64" s="26">
        <f t="shared" si="7"/>
        <v>0.11438</v>
      </c>
      <c r="G64" s="26">
        <f t="shared" si="7"/>
        <v>1.2890258003608324E-3</v>
      </c>
      <c r="H64" s="26">
        <f t="shared" si="8"/>
        <v>0.130827844</v>
      </c>
      <c r="I64" s="26">
        <f t="shared" si="9"/>
        <v>0.14964088796719999</v>
      </c>
      <c r="J64" s="26">
        <f t="shared" si="10"/>
        <v>0.17115924765688334</v>
      </c>
      <c r="K64" s="26">
        <f t="shared" si="11"/>
        <v>1.4743877104527201E-3</v>
      </c>
      <c r="L64" s="26">
        <f t="shared" si="12"/>
        <v>1.6864046632158211E-3</v>
      </c>
      <c r="M64" s="26">
        <f t="shared" ca="1" si="4"/>
        <v>6.4090123516122588E-3</v>
      </c>
      <c r="N64" s="26">
        <f t="shared" ca="1" si="13"/>
        <v>4.2006545201517896E-6</v>
      </c>
      <c r="O64" s="25">
        <f t="shared" ca="1" si="14"/>
        <v>82306219.015478447</v>
      </c>
      <c r="P64" s="26">
        <f t="shared" ca="1" si="15"/>
        <v>264599855.18586808</v>
      </c>
      <c r="Q64" s="26">
        <f t="shared" ca="1" si="16"/>
        <v>22621013.652742818</v>
      </c>
      <c r="R64">
        <f t="shared" ca="1" si="5"/>
        <v>6.4812456519960648E-3</v>
      </c>
    </row>
    <row r="65" spans="1:18">
      <c r="A65" s="113">
        <v>11604.5</v>
      </c>
      <c r="B65" s="113">
        <v>3.2118594972416759E-3</v>
      </c>
      <c r="C65" s="113">
        <v>0.1</v>
      </c>
      <c r="D65" s="115">
        <f t="shared" si="6"/>
        <v>1.16045</v>
      </c>
      <c r="E65" s="115">
        <f t="shared" si="6"/>
        <v>3.2118594972416759E-3</v>
      </c>
      <c r="F65" s="26">
        <f t="shared" si="7"/>
        <v>0.11604500000000001</v>
      </c>
      <c r="G65" s="26">
        <f t="shared" si="7"/>
        <v>3.2118594972416762E-4</v>
      </c>
      <c r="H65" s="26">
        <f t="shared" si="8"/>
        <v>0.13466442025</v>
      </c>
      <c r="I65" s="26">
        <f t="shared" si="9"/>
        <v>0.15627132647911249</v>
      </c>
      <c r="J65" s="26">
        <f t="shared" si="10"/>
        <v>0.18134506081268609</v>
      </c>
      <c r="K65" s="26">
        <f t="shared" si="11"/>
        <v>3.7272023535741031E-4</v>
      </c>
      <c r="L65" s="26">
        <f t="shared" si="12"/>
        <v>4.325231971205068E-4</v>
      </c>
      <c r="M65" s="26">
        <f t="shared" ca="1" si="4"/>
        <v>6.8454303925599182E-3</v>
      </c>
      <c r="N65" s="26">
        <f t="shared" ca="1" si="13"/>
        <v>1.3202837451303813E-6</v>
      </c>
      <c r="O65" s="25">
        <f t="shared" ca="1" si="14"/>
        <v>77090797.258202136</v>
      </c>
      <c r="P65" s="26">
        <f t="shared" ca="1" si="15"/>
        <v>278914400.03381109</v>
      </c>
      <c r="Q65" s="26">
        <f t="shared" ca="1" si="16"/>
        <v>23473320.879536547</v>
      </c>
      <c r="R65">
        <f t="shared" ca="1" si="5"/>
        <v>-3.6335708953182423E-3</v>
      </c>
    </row>
    <row r="66" spans="1:18">
      <c r="A66" s="113">
        <v>12273</v>
      </c>
      <c r="B66" s="113">
        <v>1.1517429957166314E-3</v>
      </c>
      <c r="C66" s="113">
        <v>0.1</v>
      </c>
      <c r="D66" s="115">
        <f t="shared" si="6"/>
        <v>1.2273000000000001</v>
      </c>
      <c r="E66" s="115">
        <f t="shared" si="6"/>
        <v>1.1517429957166314E-3</v>
      </c>
      <c r="F66" s="26">
        <f t="shared" si="7"/>
        <v>0.12273000000000001</v>
      </c>
      <c r="G66" s="26">
        <f t="shared" si="7"/>
        <v>1.1517429957166315E-4</v>
      </c>
      <c r="H66" s="26">
        <f t="shared" si="8"/>
        <v>0.15062652900000001</v>
      </c>
      <c r="I66" s="26">
        <f t="shared" si="9"/>
        <v>0.18486393904170001</v>
      </c>
      <c r="J66" s="26">
        <f t="shared" si="10"/>
        <v>0.22688351238587842</v>
      </c>
      <c r="K66" s="26">
        <f t="shared" si="11"/>
        <v>1.413534178643022E-4</v>
      </c>
      <c r="L66" s="26">
        <f t="shared" si="12"/>
        <v>1.734830497448581E-4</v>
      </c>
      <c r="M66" s="26">
        <f t="shared" ca="1" si="4"/>
        <v>8.6965274618183153E-3</v>
      </c>
      <c r="N66" s="26">
        <f t="shared" ca="1" si="13"/>
        <v>5.6923772639929277E-6</v>
      </c>
      <c r="O66" s="25">
        <f t="shared" ca="1" si="14"/>
        <v>58299827.672953472</v>
      </c>
      <c r="P66" s="26">
        <f t="shared" ca="1" si="15"/>
        <v>337761139.83602822</v>
      </c>
      <c r="Q66" s="26">
        <f t="shared" ca="1" si="16"/>
        <v>26891609.424223073</v>
      </c>
      <c r="R66">
        <f t="shared" ca="1" si="5"/>
        <v>-7.5447844661016839E-3</v>
      </c>
    </row>
    <row r="67" spans="1:18">
      <c r="A67" s="113">
        <v>13545</v>
      </c>
      <c r="B67" s="113">
        <v>2.5041095002961811E-2</v>
      </c>
      <c r="C67" s="113">
        <v>0.1</v>
      </c>
      <c r="D67" s="115">
        <f t="shared" si="6"/>
        <v>1.3545</v>
      </c>
      <c r="E67" s="115">
        <f t="shared" si="6"/>
        <v>2.5041095002961811E-2</v>
      </c>
      <c r="F67" s="26">
        <f t="shared" si="7"/>
        <v>0.13545000000000001</v>
      </c>
      <c r="G67" s="26">
        <f t="shared" si="7"/>
        <v>2.5041095002961812E-3</v>
      </c>
      <c r="H67" s="26">
        <f t="shared" si="8"/>
        <v>0.18346702500000003</v>
      </c>
      <c r="I67" s="26">
        <f t="shared" si="9"/>
        <v>0.24850608536250005</v>
      </c>
      <c r="J67" s="26">
        <f t="shared" si="10"/>
        <v>0.3366014926235063</v>
      </c>
      <c r="K67" s="26">
        <f t="shared" si="11"/>
        <v>3.3918163181511775E-3</v>
      </c>
      <c r="L67" s="26">
        <f t="shared" si="12"/>
        <v>4.5942152029357702E-3</v>
      </c>
      <c r="M67" s="26">
        <f t="shared" ca="1" si="4"/>
        <v>1.2655941040755837E-2</v>
      </c>
      <c r="N67" s="26">
        <f t="shared" ca="1" si="13"/>
        <v>1.5339203866754634E-5</v>
      </c>
      <c r="O67" s="25">
        <f t="shared" ca="1" si="14"/>
        <v>31161293.003892958</v>
      </c>
      <c r="P67" s="26">
        <f t="shared" ca="1" si="15"/>
        <v>452810340.81434518</v>
      </c>
      <c r="Q67" s="26">
        <f t="shared" ca="1" si="16"/>
        <v>33235269.83161905</v>
      </c>
      <c r="R67">
        <f t="shared" ca="1" si="5"/>
        <v>1.2385153962205974E-2</v>
      </c>
    </row>
    <row r="68" spans="1:18">
      <c r="A68" s="113">
        <v>13584.5</v>
      </c>
      <c r="B68" s="113">
        <v>4.7660394993727095E-3</v>
      </c>
      <c r="C68" s="113">
        <v>0.1</v>
      </c>
      <c r="D68" s="115">
        <f t="shared" si="6"/>
        <v>1.3584499999999999</v>
      </c>
      <c r="E68" s="115">
        <f t="shared" si="6"/>
        <v>4.7660394993727095E-3</v>
      </c>
      <c r="F68" s="26">
        <f t="shared" si="7"/>
        <v>0.13584499999999999</v>
      </c>
      <c r="G68" s="26">
        <f t="shared" si="7"/>
        <v>4.7660394993727097E-4</v>
      </c>
      <c r="H68" s="26">
        <f t="shared" si="8"/>
        <v>0.18453864024999997</v>
      </c>
      <c r="I68" s="26">
        <f t="shared" si="9"/>
        <v>0.25068651584761242</v>
      </c>
      <c r="J68" s="26">
        <f t="shared" si="10"/>
        <v>0.34054509745318906</v>
      </c>
      <c r="K68" s="26">
        <f t="shared" si="11"/>
        <v>6.4744263579228571E-4</v>
      </c>
      <c r="L68" s="26">
        <f t="shared" si="12"/>
        <v>8.7951844859203052E-4</v>
      </c>
      <c r="M68" s="26">
        <f t="shared" ca="1" si="4"/>
        <v>1.2788070481521717E-2</v>
      </c>
      <c r="N68" s="26">
        <f t="shared" ca="1" si="13"/>
        <v>6.4352981078558574E-6</v>
      </c>
      <c r="O68" s="25">
        <f t="shared" ca="1" si="14"/>
        <v>30482462.523109533</v>
      </c>
      <c r="P68" s="26">
        <f t="shared" ca="1" si="15"/>
        <v>456391565.55637676</v>
      </c>
      <c r="Q68" s="26">
        <f t="shared" ca="1" si="16"/>
        <v>33426225.225664239</v>
      </c>
      <c r="R68">
        <f t="shared" ca="1" si="5"/>
        <v>-8.0220309821490074E-3</v>
      </c>
    </row>
    <row r="69" spans="1:18">
      <c r="A69" s="113">
        <v>14290</v>
      </c>
      <c r="B69" s="113">
        <v>3.7773900039610453E-3</v>
      </c>
      <c r="C69" s="113">
        <v>0.1</v>
      </c>
      <c r="D69" s="115">
        <f t="shared" si="6"/>
        <v>1.429</v>
      </c>
      <c r="E69" s="115">
        <f t="shared" si="6"/>
        <v>3.7773900039610453E-3</v>
      </c>
      <c r="F69" s="26">
        <f t="shared" si="7"/>
        <v>0.1429</v>
      </c>
      <c r="G69" s="26">
        <f t="shared" si="7"/>
        <v>3.7773900039610457E-4</v>
      </c>
      <c r="H69" s="26">
        <f t="shared" si="8"/>
        <v>0.2042041</v>
      </c>
      <c r="I69" s="26">
        <f t="shared" si="9"/>
        <v>0.29180765889999999</v>
      </c>
      <c r="J69" s="26">
        <f t="shared" si="10"/>
        <v>0.41699314456809999</v>
      </c>
      <c r="K69" s="26">
        <f t="shared" si="11"/>
        <v>5.3978903156603347E-4</v>
      </c>
      <c r="L69" s="26">
        <f t="shared" si="12"/>
        <v>7.713585261078619E-4</v>
      </c>
      <c r="M69" s="26">
        <f t="shared" ca="1" si="4"/>
        <v>1.5241100373270568E-2</v>
      </c>
      <c r="N69" s="26">
        <f t="shared" ca="1" si="13"/>
        <v>1.3141665543141467E-5</v>
      </c>
      <c r="O69" s="25">
        <f t="shared" ca="1" si="14"/>
        <v>19853487.189859513</v>
      </c>
      <c r="P69" s="26">
        <f t="shared" ca="1" si="15"/>
        <v>519902033.74740374</v>
      </c>
      <c r="Q69" s="26">
        <f t="shared" ca="1" si="16"/>
        <v>36750243.368072122</v>
      </c>
      <c r="R69">
        <f t="shared" ca="1" si="5"/>
        <v>-1.1463710369309522E-2</v>
      </c>
    </row>
    <row r="70" spans="1:18">
      <c r="A70" s="113">
        <v>14390.5</v>
      </c>
      <c r="B70" s="113">
        <v>1.3947185500001069E-2</v>
      </c>
      <c r="C70" s="113">
        <v>1</v>
      </c>
      <c r="D70" s="115">
        <f t="shared" si="6"/>
        <v>1.4390499999999999</v>
      </c>
      <c r="E70" s="115">
        <f t="shared" si="6"/>
        <v>1.3947185500001069E-2</v>
      </c>
      <c r="F70" s="26">
        <f t="shared" si="7"/>
        <v>1.4390499999999999</v>
      </c>
      <c r="G70" s="26">
        <f t="shared" si="7"/>
        <v>1.3947185500001069E-2</v>
      </c>
      <c r="H70" s="26">
        <f t="shared" si="8"/>
        <v>2.0708649024999999</v>
      </c>
      <c r="I70" s="26">
        <f t="shared" si="9"/>
        <v>2.9800781379426247</v>
      </c>
      <c r="J70" s="26">
        <f t="shared" si="10"/>
        <v>4.2884814444063339</v>
      </c>
      <c r="K70" s="26">
        <f t="shared" si="11"/>
        <v>2.0070697293776536E-2</v>
      </c>
      <c r="L70" s="26">
        <f t="shared" si="12"/>
        <v>2.8882736940609124E-2</v>
      </c>
      <c r="M70" s="26">
        <f t="shared" ca="1" si="4"/>
        <v>1.5604887636046828E-2</v>
      </c>
      <c r="N70" s="26">
        <f t="shared" ca="1" si="13"/>
        <v>2.7479763718506703E-6</v>
      </c>
      <c r="O70" s="25">
        <f t="shared" ca="1" si="14"/>
        <v>1855938363.4800997</v>
      </c>
      <c r="P70" s="26">
        <f t="shared" ca="1" si="15"/>
        <v>52884658465.186508</v>
      </c>
      <c r="Q70" s="26">
        <f t="shared" ca="1" si="16"/>
        <v>3720888888.726182</v>
      </c>
      <c r="R70">
        <f t="shared" ca="1" si="5"/>
        <v>-1.6577021360457585E-3</v>
      </c>
    </row>
    <row r="71" spans="1:18">
      <c r="A71" s="113">
        <v>14391</v>
      </c>
      <c r="B71" s="113">
        <v>1.2377880993881263E-2</v>
      </c>
      <c r="C71" s="113">
        <v>1</v>
      </c>
      <c r="D71" s="115">
        <f t="shared" si="6"/>
        <v>1.4391</v>
      </c>
      <c r="E71" s="115">
        <f t="shared" si="6"/>
        <v>1.2377880993881263E-2</v>
      </c>
      <c r="F71" s="26">
        <f t="shared" si="7"/>
        <v>1.4391</v>
      </c>
      <c r="G71" s="26">
        <f t="shared" si="7"/>
        <v>1.2377880993881263E-2</v>
      </c>
      <c r="H71" s="26">
        <f t="shared" si="8"/>
        <v>2.0710088099999999</v>
      </c>
      <c r="I71" s="26">
        <f t="shared" si="9"/>
        <v>2.9803887784710001</v>
      </c>
      <c r="J71" s="26">
        <f t="shared" si="10"/>
        <v>4.2890774910976166</v>
      </c>
      <c r="K71" s="26">
        <f t="shared" si="11"/>
        <v>1.7813008538294525E-2</v>
      </c>
      <c r="L71" s="26">
        <f t="shared" si="12"/>
        <v>2.5634700587459654E-2</v>
      </c>
      <c r="M71" s="26">
        <f t="shared" ca="1" si="4"/>
        <v>1.5606706467860932E-2</v>
      </c>
      <c r="N71" s="26">
        <f t="shared" ca="1" si="13"/>
        <v>1.0425313941420035E-5</v>
      </c>
      <c r="O71" s="25">
        <f t="shared" ca="1" si="14"/>
        <v>1855307634.4772894</v>
      </c>
      <c r="P71" s="26">
        <f t="shared" ca="1" si="15"/>
        <v>52889100185.187866</v>
      </c>
      <c r="Q71" s="26">
        <f t="shared" ca="1" si="16"/>
        <v>3721116055.7800651</v>
      </c>
      <c r="R71">
        <f t="shared" ca="1" si="5"/>
        <v>-3.2288254739796692E-3</v>
      </c>
    </row>
    <row r="72" spans="1:18">
      <c r="A72" s="113">
        <v>14393.5</v>
      </c>
      <c r="B72" s="113">
        <v>1.413135850452818E-2</v>
      </c>
      <c r="C72" s="113">
        <v>1</v>
      </c>
      <c r="D72" s="115">
        <f t="shared" si="6"/>
        <v>1.4393499999999999</v>
      </c>
      <c r="E72" s="115">
        <f t="shared" si="6"/>
        <v>1.413135850452818E-2</v>
      </c>
      <c r="F72" s="26">
        <f t="shared" si="7"/>
        <v>1.4393499999999999</v>
      </c>
      <c r="G72" s="26">
        <f t="shared" si="7"/>
        <v>1.413135850452818E-2</v>
      </c>
      <c r="H72" s="26">
        <f t="shared" si="8"/>
        <v>2.0717284224999997</v>
      </c>
      <c r="I72" s="26">
        <f t="shared" si="9"/>
        <v>2.9819423049253744</v>
      </c>
      <c r="J72" s="26">
        <f t="shared" si="10"/>
        <v>4.2920586565943371</v>
      </c>
      <c r="K72" s="26">
        <f t="shared" si="11"/>
        <v>2.0339970863492634E-2</v>
      </c>
      <c r="L72" s="26">
        <f t="shared" si="12"/>
        <v>2.9276337062368121E-2</v>
      </c>
      <c r="M72" s="26">
        <f t="shared" ca="1" si="4"/>
        <v>1.5615801955387084E-2</v>
      </c>
      <c r="N72" s="26">
        <f t="shared" ca="1" si="13"/>
        <v>2.2035723587978922E-6</v>
      </c>
      <c r="O72" s="25">
        <f t="shared" ca="1" si="14"/>
        <v>1852155924.0219052</v>
      </c>
      <c r="P72" s="26">
        <f t="shared" ca="1" si="15"/>
        <v>52911307516.283195</v>
      </c>
      <c r="Q72" s="26">
        <f t="shared" ca="1" si="16"/>
        <v>3722251738.7116299</v>
      </c>
      <c r="R72">
        <f t="shared" ca="1" si="5"/>
        <v>-1.4844434508589043E-3</v>
      </c>
    </row>
    <row r="73" spans="1:18">
      <c r="A73" s="113">
        <v>14410.5</v>
      </c>
      <c r="B73" s="113">
        <v>1.3675005495315418E-2</v>
      </c>
      <c r="C73" s="113">
        <v>1</v>
      </c>
      <c r="D73" s="115">
        <f t="shared" si="6"/>
        <v>1.4410499999999999</v>
      </c>
      <c r="E73" s="115">
        <f t="shared" si="6"/>
        <v>1.3675005495315418E-2</v>
      </c>
      <c r="F73" s="26">
        <f t="shared" si="7"/>
        <v>1.4410499999999999</v>
      </c>
      <c r="G73" s="26">
        <f t="shared" si="7"/>
        <v>1.3675005495315418E-2</v>
      </c>
      <c r="H73" s="26">
        <f t="shared" si="8"/>
        <v>2.0766251025</v>
      </c>
      <c r="I73" s="26">
        <f t="shared" si="9"/>
        <v>2.9925206039576246</v>
      </c>
      <c r="J73" s="26">
        <f t="shared" si="10"/>
        <v>4.312371816333135</v>
      </c>
      <c r="K73" s="26">
        <f t="shared" si="11"/>
        <v>1.9706366669024283E-2</v>
      </c>
      <c r="L73" s="26">
        <f t="shared" si="12"/>
        <v>2.8397859688397441E-2</v>
      </c>
      <c r="M73" s="26">
        <f t="shared" ca="1" si="4"/>
        <v>1.5677709988304086E-2</v>
      </c>
      <c r="N73" s="26">
        <f t="shared" ca="1" si="13"/>
        <v>4.0108252862369984E-6</v>
      </c>
      <c r="O73" s="25">
        <f t="shared" ca="1" si="14"/>
        <v>1830809702.2106566</v>
      </c>
      <c r="P73" s="26">
        <f t="shared" ca="1" si="15"/>
        <v>53062260980.20639</v>
      </c>
      <c r="Q73" s="26">
        <f t="shared" ca="1" si="16"/>
        <v>3729967635.492661</v>
      </c>
      <c r="R73">
        <f t="shared" ca="1" si="5"/>
        <v>-2.0027044929886682E-3</v>
      </c>
    </row>
    <row r="74" spans="1:18">
      <c r="A74" s="113">
        <v>14413</v>
      </c>
      <c r="B74" s="113">
        <v>1.3728482997976243E-2</v>
      </c>
      <c r="C74" s="113">
        <v>1</v>
      </c>
      <c r="D74" s="115">
        <f t="shared" si="6"/>
        <v>1.4413</v>
      </c>
      <c r="E74" s="115">
        <f t="shared" si="6"/>
        <v>1.3728482997976243E-2</v>
      </c>
      <c r="F74" s="26">
        <f t="shared" si="7"/>
        <v>1.4413</v>
      </c>
      <c r="G74" s="26">
        <f t="shared" si="7"/>
        <v>1.3728482997976243E-2</v>
      </c>
      <c r="H74" s="26">
        <f t="shared" si="8"/>
        <v>2.07734569</v>
      </c>
      <c r="I74" s="26">
        <f t="shared" si="9"/>
        <v>2.9940783429970002</v>
      </c>
      <c r="J74" s="26">
        <f t="shared" si="10"/>
        <v>4.3153651157615762</v>
      </c>
      <c r="K74" s="26">
        <f t="shared" si="11"/>
        <v>1.9786862544983162E-2</v>
      </c>
      <c r="L74" s="26">
        <f t="shared" si="12"/>
        <v>2.851880498608423E-2</v>
      </c>
      <c r="M74" s="26">
        <f t="shared" ca="1" si="4"/>
        <v>1.5686822745753518E-2</v>
      </c>
      <c r="N74" s="26">
        <f t="shared" ca="1" si="13"/>
        <v>3.8350945677243574E-6</v>
      </c>
      <c r="O74" s="25">
        <f t="shared" ca="1" si="14"/>
        <v>1827683096.2529392</v>
      </c>
      <c r="P74" s="26">
        <f t="shared" ca="1" si="15"/>
        <v>53084451677.973183</v>
      </c>
      <c r="Q74" s="26">
        <f t="shared" ca="1" si="16"/>
        <v>3731101331.7334557</v>
      </c>
      <c r="R74">
        <f t="shared" ca="1" si="5"/>
        <v>-1.958339747777274E-3</v>
      </c>
    </row>
    <row r="75" spans="1:18">
      <c r="A75" s="113">
        <v>14432.5</v>
      </c>
      <c r="B75" s="113">
        <v>1.402560750284465E-2</v>
      </c>
      <c r="C75" s="113">
        <v>1</v>
      </c>
      <c r="D75" s="115">
        <f t="shared" si="6"/>
        <v>1.4432499999999999</v>
      </c>
      <c r="E75" s="115">
        <f t="shared" si="6"/>
        <v>1.402560750284465E-2</v>
      </c>
      <c r="F75" s="26">
        <f t="shared" si="7"/>
        <v>1.4432499999999999</v>
      </c>
      <c r="G75" s="26">
        <f t="shared" si="7"/>
        <v>1.402560750284465E-2</v>
      </c>
      <c r="H75" s="26">
        <f t="shared" si="8"/>
        <v>2.0829705624999999</v>
      </c>
      <c r="I75" s="26">
        <f t="shared" si="9"/>
        <v>3.0062472643281248</v>
      </c>
      <c r="J75" s="26">
        <f t="shared" si="10"/>
        <v>4.3387663642415664</v>
      </c>
      <c r="K75" s="26">
        <f t="shared" si="11"/>
        <v>2.0242458028480539E-2</v>
      </c>
      <c r="L75" s="26">
        <f t="shared" si="12"/>
        <v>2.9214927549604537E-2</v>
      </c>
      <c r="M75" s="26">
        <f t="shared" ca="1" si="4"/>
        <v>1.5757978241521503E-2</v>
      </c>
      <c r="N75" s="26">
        <f t="shared" ca="1" si="13"/>
        <v>3.0011083762237847E-6</v>
      </c>
      <c r="O75" s="25">
        <f t="shared" ca="1" si="14"/>
        <v>1803405712.1425996</v>
      </c>
      <c r="P75" s="26">
        <f t="shared" ca="1" si="15"/>
        <v>53257464959.62487</v>
      </c>
      <c r="Q75" s="26">
        <f t="shared" ca="1" si="16"/>
        <v>3739935376.3502016</v>
      </c>
      <c r="R75">
        <f t="shared" ca="1" si="5"/>
        <v>-1.7323707386768528E-3</v>
      </c>
    </row>
    <row r="76" spans="1:18">
      <c r="A76" s="113">
        <v>14433</v>
      </c>
      <c r="B76" s="113">
        <v>1.1756302999856416E-2</v>
      </c>
      <c r="C76" s="113">
        <v>1</v>
      </c>
      <c r="D76" s="115">
        <f t="shared" si="6"/>
        <v>1.4433</v>
      </c>
      <c r="E76" s="115">
        <f t="shared" si="6"/>
        <v>1.1756302999856416E-2</v>
      </c>
      <c r="F76" s="26">
        <f t="shared" si="7"/>
        <v>1.4433</v>
      </c>
      <c r="G76" s="26">
        <f t="shared" si="7"/>
        <v>1.1756302999856416E-2</v>
      </c>
      <c r="H76" s="26">
        <f t="shared" si="8"/>
        <v>2.0831148900000001</v>
      </c>
      <c r="I76" s="26">
        <f t="shared" si="9"/>
        <v>3.0065597207370001</v>
      </c>
      <c r="J76" s="26">
        <f t="shared" si="10"/>
        <v>4.3393676449397125</v>
      </c>
      <c r="K76" s="26">
        <f t="shared" si="11"/>
        <v>1.6967872119692765E-2</v>
      </c>
      <c r="L76" s="26">
        <f t="shared" si="12"/>
        <v>2.4489729830352566E-2</v>
      </c>
      <c r="M76" s="26">
        <f t="shared" ca="1" si="4"/>
        <v>1.5759804512687176E-2</v>
      </c>
      <c r="N76" s="26">
        <f t="shared" ca="1" si="13"/>
        <v>1.6028024363238186E-5</v>
      </c>
      <c r="O76" s="25">
        <f t="shared" ca="1" si="14"/>
        <v>1802785779.2082191</v>
      </c>
      <c r="P76" s="26">
        <f t="shared" ca="1" si="15"/>
        <v>53261899458.718384</v>
      </c>
      <c r="Q76" s="26">
        <f t="shared" ca="1" si="16"/>
        <v>3740161685.0442314</v>
      </c>
      <c r="R76">
        <f t="shared" ca="1" si="5"/>
        <v>-4.0035015128307601E-3</v>
      </c>
    </row>
    <row r="77" spans="1:18">
      <c r="A77" s="113">
        <v>14641.5</v>
      </c>
      <c r="B77" s="113">
        <v>1.3456326501909643E-2</v>
      </c>
      <c r="C77" s="113">
        <v>1</v>
      </c>
      <c r="D77" s="115">
        <f t="shared" si="6"/>
        <v>1.4641500000000001</v>
      </c>
      <c r="E77" s="115">
        <f t="shared" si="6"/>
        <v>1.3456326501909643E-2</v>
      </c>
      <c r="F77" s="26">
        <f t="shared" si="7"/>
        <v>1.4641500000000001</v>
      </c>
      <c r="G77" s="26">
        <f t="shared" si="7"/>
        <v>1.3456326501909643E-2</v>
      </c>
      <c r="H77" s="26">
        <f t="shared" si="8"/>
        <v>2.1437352225000001</v>
      </c>
      <c r="I77" s="26">
        <f t="shared" si="9"/>
        <v>3.1387499260233755</v>
      </c>
      <c r="J77" s="26">
        <f t="shared" si="10"/>
        <v>4.5956007041871256</v>
      </c>
      <c r="K77" s="26">
        <f t="shared" si="11"/>
        <v>1.9702080447771005E-2</v>
      </c>
      <c r="L77" s="26">
        <f t="shared" si="12"/>
        <v>2.8846801087603919E-2</v>
      </c>
      <c r="M77" s="26">
        <f t="shared" ca="1" si="4"/>
        <v>1.6529078181711059E-2</v>
      </c>
      <c r="N77" s="26">
        <f t="shared" ca="1" si="13"/>
        <v>9.4418028857224176E-6</v>
      </c>
      <c r="O77" s="25">
        <f t="shared" ca="1" si="14"/>
        <v>1555300530.1478214</v>
      </c>
      <c r="P77" s="26">
        <f t="shared" ca="1" si="15"/>
        <v>55103059673.182907</v>
      </c>
      <c r="Q77" s="26">
        <f t="shared" ca="1" si="16"/>
        <v>3833617418.0842767</v>
      </c>
      <c r="R77">
        <f t="shared" ca="1" si="5"/>
        <v>-3.0727516798014151E-3</v>
      </c>
    </row>
    <row r="78" spans="1:18">
      <c r="A78" s="113">
        <v>14644</v>
      </c>
      <c r="B78" s="113">
        <v>1.3609804002044257E-2</v>
      </c>
      <c r="C78" s="113">
        <v>1</v>
      </c>
      <c r="D78" s="115">
        <f t="shared" si="6"/>
        <v>1.4643999999999999</v>
      </c>
      <c r="E78" s="115">
        <f t="shared" si="6"/>
        <v>1.3609804002044257E-2</v>
      </c>
      <c r="F78" s="26">
        <f t="shared" si="7"/>
        <v>1.4643999999999999</v>
      </c>
      <c r="G78" s="26">
        <f t="shared" si="7"/>
        <v>1.3609804002044257E-2</v>
      </c>
      <c r="H78" s="26">
        <f t="shared" si="8"/>
        <v>2.1444673599999997</v>
      </c>
      <c r="I78" s="26">
        <f t="shared" si="9"/>
        <v>3.1403580019839996</v>
      </c>
      <c r="J78" s="26">
        <f t="shared" si="10"/>
        <v>4.5987402581053685</v>
      </c>
      <c r="K78" s="26">
        <f t="shared" si="11"/>
        <v>1.9930196980593607E-2</v>
      </c>
      <c r="L78" s="26">
        <f t="shared" si="12"/>
        <v>2.9185780458381275E-2</v>
      </c>
      <c r="M78" s="26">
        <f t="shared" ca="1" si="4"/>
        <v>1.6538395521328523E-2</v>
      </c>
      <c r="N78" s="26">
        <f t="shared" ca="1" si="13"/>
        <v>8.5766482868237262E-6</v>
      </c>
      <c r="O78" s="25">
        <f t="shared" ca="1" si="14"/>
        <v>1552464925.5460734</v>
      </c>
      <c r="P78" s="26">
        <f t="shared" ca="1" si="15"/>
        <v>55125033791.620171</v>
      </c>
      <c r="Q78" s="26">
        <f t="shared" ca="1" si="16"/>
        <v>3834726686.6853628</v>
      </c>
      <c r="R78">
        <f t="shared" ca="1" si="5"/>
        <v>-2.9285915192842661E-3</v>
      </c>
    </row>
    <row r="79" spans="1:18">
      <c r="A79" s="113">
        <v>14647</v>
      </c>
      <c r="B79" s="113">
        <v>1.3093977002426982E-2</v>
      </c>
      <c r="C79" s="113">
        <v>1</v>
      </c>
      <c r="D79" s="115">
        <f t="shared" si="6"/>
        <v>1.4646999999999999</v>
      </c>
      <c r="E79" s="115">
        <f t="shared" si="6"/>
        <v>1.3093977002426982E-2</v>
      </c>
      <c r="F79" s="26">
        <f t="shared" si="7"/>
        <v>1.4646999999999999</v>
      </c>
      <c r="G79" s="26">
        <f t="shared" si="7"/>
        <v>1.3093977002426982E-2</v>
      </c>
      <c r="H79" s="26">
        <f t="shared" si="8"/>
        <v>2.1453460899999999</v>
      </c>
      <c r="I79" s="26">
        <f t="shared" si="9"/>
        <v>3.1422884180229995</v>
      </c>
      <c r="J79" s="26">
        <f t="shared" si="10"/>
        <v>4.6025098458782869</v>
      </c>
      <c r="K79" s="26">
        <f t="shared" si="11"/>
        <v>1.9178748115454797E-2</v>
      </c>
      <c r="L79" s="26">
        <f t="shared" si="12"/>
        <v>2.8091112364706641E-2</v>
      </c>
      <c r="M79" s="26">
        <f t="shared" ca="1" si="4"/>
        <v>1.6549579251471897E-2</v>
      </c>
      <c r="N79" s="26">
        <f t="shared" ca="1" si="13"/>
        <v>1.1941186903604276E-5</v>
      </c>
      <c r="O79" s="25">
        <f t="shared" ca="1" si="14"/>
        <v>1549066272.4694729</v>
      </c>
      <c r="P79" s="26">
        <f t="shared" ca="1" si="15"/>
        <v>55151399381.921417</v>
      </c>
      <c r="Q79" s="26">
        <f t="shared" ca="1" si="16"/>
        <v>3836057448.2854738</v>
      </c>
      <c r="R79">
        <f t="shared" ca="1" si="5"/>
        <v>-3.4556022490449152E-3</v>
      </c>
    </row>
    <row r="80" spans="1:18">
      <c r="A80" s="113">
        <v>14661</v>
      </c>
      <c r="B80" s="113">
        <v>1.3453450999804772E-2</v>
      </c>
      <c r="C80" s="113">
        <v>1</v>
      </c>
      <c r="D80" s="115">
        <f t="shared" si="6"/>
        <v>1.4661</v>
      </c>
      <c r="E80" s="115">
        <f t="shared" si="6"/>
        <v>1.3453450999804772E-2</v>
      </c>
      <c r="F80" s="26">
        <f t="shared" si="7"/>
        <v>1.4661</v>
      </c>
      <c r="G80" s="26">
        <f t="shared" si="7"/>
        <v>1.3453450999804772E-2</v>
      </c>
      <c r="H80" s="26">
        <f t="shared" si="8"/>
        <v>2.1494492099999998</v>
      </c>
      <c r="I80" s="26">
        <f t="shared" si="9"/>
        <v>3.1513074867809996</v>
      </c>
      <c r="J80" s="26">
        <f t="shared" si="10"/>
        <v>4.6201319063696236</v>
      </c>
      <c r="K80" s="26">
        <f t="shared" si="11"/>
        <v>1.9724104510813776E-2</v>
      </c>
      <c r="L80" s="26">
        <f t="shared" si="12"/>
        <v>2.8917509623304076E-2</v>
      </c>
      <c r="M80" s="26">
        <f t="shared" ca="1" si="4"/>
        <v>1.6601812148466476E-2</v>
      </c>
      <c r="N80" s="26">
        <f t="shared" ca="1" si="13"/>
        <v>9.9121779224024405E-6</v>
      </c>
      <c r="O80" s="25">
        <f t="shared" ca="1" si="14"/>
        <v>1533264565.8389802</v>
      </c>
      <c r="P80" s="26">
        <f t="shared" ca="1" si="15"/>
        <v>55274390251.159538</v>
      </c>
      <c r="Q80" s="26">
        <f t="shared" ca="1" si="16"/>
        <v>3842262456.6486077</v>
      </c>
      <c r="R80">
        <f t="shared" ca="1" si="5"/>
        <v>-3.1483611486617033E-3</v>
      </c>
    </row>
    <row r="81" spans="1:18">
      <c r="A81" s="113">
        <v>15577.5</v>
      </c>
      <c r="B81" s="113">
        <v>6.3183024976751767E-3</v>
      </c>
      <c r="C81" s="113">
        <v>0.1</v>
      </c>
      <c r="D81" s="115">
        <f t="shared" si="6"/>
        <v>1.55775</v>
      </c>
      <c r="E81" s="115">
        <f t="shared" si="6"/>
        <v>6.3183024976751767E-3</v>
      </c>
      <c r="F81" s="26">
        <f t="shared" si="7"/>
        <v>0.155775</v>
      </c>
      <c r="G81" s="26">
        <f t="shared" si="7"/>
        <v>6.3183024976751776E-4</v>
      </c>
      <c r="H81" s="26">
        <f t="shared" si="8"/>
        <v>0.24265850624999999</v>
      </c>
      <c r="I81" s="26">
        <f t="shared" si="9"/>
        <v>0.37800128811093747</v>
      </c>
      <c r="J81" s="26">
        <f t="shared" si="10"/>
        <v>0.58883150655481287</v>
      </c>
      <c r="K81" s="26">
        <f t="shared" si="11"/>
        <v>9.8423357157535079E-4</v>
      </c>
      <c r="L81" s="26">
        <f t="shared" si="12"/>
        <v>1.5331898461215026E-3</v>
      </c>
      <c r="M81" s="26">
        <f t="shared" ca="1" si="4"/>
        <v>2.0172256278924269E-2</v>
      </c>
      <c r="N81" s="26">
        <f t="shared" ca="1" si="13"/>
        <v>1.9193203537298602E-5</v>
      </c>
      <c r="O81" s="25">
        <f t="shared" ca="1" si="14"/>
        <v>6976636.802496125</v>
      </c>
      <c r="P81" s="26">
        <f t="shared" ca="1" si="15"/>
        <v>631178569.9979229</v>
      </c>
      <c r="Q81" s="26">
        <f t="shared" ca="1" si="16"/>
        <v>42282535.673256136</v>
      </c>
      <c r="R81">
        <f t="shared" ca="1" si="5"/>
        <v>-1.3853953781249092E-2</v>
      </c>
    </row>
    <row r="82" spans="1:18">
      <c r="A82" s="113">
        <v>15639.5</v>
      </c>
      <c r="B82" s="113">
        <v>1.9924544496461749E-2</v>
      </c>
      <c r="C82" s="113">
        <v>0.1</v>
      </c>
      <c r="D82" s="115">
        <f t="shared" si="6"/>
        <v>1.56395</v>
      </c>
      <c r="E82" s="115">
        <f t="shared" si="6"/>
        <v>1.9924544496461749E-2</v>
      </c>
      <c r="F82" s="26">
        <f t="shared" si="7"/>
        <v>0.15639500000000001</v>
      </c>
      <c r="G82" s="26">
        <f t="shared" si="7"/>
        <v>1.9924544496461752E-3</v>
      </c>
      <c r="H82" s="26">
        <f t="shared" si="8"/>
        <v>0.24459396024999999</v>
      </c>
      <c r="I82" s="26">
        <f t="shared" si="9"/>
        <v>0.3825327241329875</v>
      </c>
      <c r="J82" s="26">
        <f t="shared" si="10"/>
        <v>0.59826205390778575</v>
      </c>
      <c r="K82" s="26">
        <f t="shared" si="11"/>
        <v>3.1160991365241355E-3</v>
      </c>
      <c r="L82" s="26">
        <f t="shared" si="12"/>
        <v>4.8734232445669214E-3</v>
      </c>
      <c r="M82" s="26">
        <f t="shared" ca="1" si="4"/>
        <v>2.0424537841151311E-2</v>
      </c>
      <c r="N82" s="26">
        <f t="shared" ca="1" si="13"/>
        <v>2.4999334473385543E-8</v>
      </c>
      <c r="O82" s="25">
        <f t="shared" ca="1" si="14"/>
        <v>6544354.3154446799</v>
      </c>
      <c r="P82" s="26">
        <f t="shared" ca="1" si="15"/>
        <v>636311636.21093845</v>
      </c>
      <c r="Q82" s="26">
        <f t="shared" ca="1" si="16"/>
        <v>42528156.361119546</v>
      </c>
      <c r="R82">
        <f t="shared" ca="1" si="5"/>
        <v>-4.9999334468956227E-4</v>
      </c>
    </row>
    <row r="83" spans="1:18">
      <c r="A83" s="113">
        <v>15655</v>
      </c>
      <c r="B83" s="113">
        <v>-3.4238950029248372E-3</v>
      </c>
      <c r="C83" s="113">
        <v>0.1</v>
      </c>
      <c r="D83" s="115">
        <f t="shared" si="6"/>
        <v>1.5654999999999999</v>
      </c>
      <c r="E83" s="115">
        <f t="shared" si="6"/>
        <v>-3.4238950029248372E-3</v>
      </c>
      <c r="F83" s="26">
        <f t="shared" si="7"/>
        <v>0.15654999999999999</v>
      </c>
      <c r="G83" s="26">
        <f t="shared" si="7"/>
        <v>-3.4238950029248373E-4</v>
      </c>
      <c r="H83" s="26">
        <f t="shared" si="8"/>
        <v>0.24507902499999998</v>
      </c>
      <c r="I83" s="26">
        <f t="shared" si="9"/>
        <v>0.38367121363749995</v>
      </c>
      <c r="J83" s="26">
        <f t="shared" si="10"/>
        <v>0.60063728494950619</v>
      </c>
      <c r="K83" s="26">
        <f t="shared" si="11"/>
        <v>-5.3601076270788325E-4</v>
      </c>
      <c r="L83" s="26">
        <f t="shared" si="12"/>
        <v>-8.3912484901919112E-4</v>
      </c>
      <c r="M83" s="26">
        <f t="shared" ca="1" si="4"/>
        <v>2.0487821006019206E-2</v>
      </c>
      <c r="N83" s="26">
        <f t="shared" ca="1" si="13"/>
        <v>5.7177016249239088E-5</v>
      </c>
      <c r="O83" s="25">
        <f t="shared" ca="1" si="14"/>
        <v>6438752.1978324177</v>
      </c>
      <c r="P83" s="26">
        <f t="shared" ca="1" si="15"/>
        <v>637591000.76363373</v>
      </c>
      <c r="Q83" s="26">
        <f t="shared" ca="1" si="16"/>
        <v>42589233.486290924</v>
      </c>
      <c r="R83">
        <f t="shared" ref="R83:R140" ca="1" si="17">+E83-M83</f>
        <v>-2.3911716008944043E-2</v>
      </c>
    </row>
    <row r="84" spans="1:18">
      <c r="A84" s="113">
        <v>15707.5</v>
      </c>
      <c r="B84" s="113">
        <v>8.2991324961767532E-3</v>
      </c>
      <c r="C84" s="113">
        <v>0.1</v>
      </c>
      <c r="D84" s="115">
        <f t="shared" ref="D84:E141" si="18">A84/A$18</f>
        <v>1.5707500000000001</v>
      </c>
      <c r="E84" s="115">
        <f t="shared" si="18"/>
        <v>8.2991324961767532E-3</v>
      </c>
      <c r="F84" s="26">
        <f t="shared" ref="F84:G141" si="19">$C84*D84</f>
        <v>0.15707500000000002</v>
      </c>
      <c r="G84" s="26">
        <f t="shared" si="19"/>
        <v>8.2991324961767532E-4</v>
      </c>
      <c r="H84" s="26">
        <f t="shared" ref="H84:H141" si="20">C84*D84*D84</f>
        <v>0.24672555625000003</v>
      </c>
      <c r="I84" s="26">
        <f t="shared" ref="I84:I141" si="21">C84*D84*D84*D84</f>
        <v>0.38754416747968756</v>
      </c>
      <c r="J84" s="26">
        <f t="shared" ref="J84:J141" si="22">C84*D84*D84*D84*D84</f>
        <v>0.60873500106871925</v>
      </c>
      <c r="K84" s="26">
        <f t="shared" ref="K84:K141" si="23">C84*E84*D84</f>
        <v>1.3035862368369635E-3</v>
      </c>
      <c r="L84" s="26">
        <f t="shared" ref="L84:L141" si="24">C84*E84*D84*D84</f>
        <v>2.0476080815116605E-3</v>
      </c>
      <c r="M84" s="26">
        <f t="shared" ca="1" si="4"/>
        <v>2.0702799554487041E-2</v>
      </c>
      <c r="N84" s="26">
        <f t="shared" ref="N84:N141" ca="1" si="25">C84*(M84-E84)^2</f>
        <v>1.5385095649341176E-5</v>
      </c>
      <c r="O84" s="25">
        <f t="shared" ref="O84:O141" ca="1" si="26">(C84*O$1-O$2*F84+O$3*H84)^2</f>
        <v>6088340.9532654127</v>
      </c>
      <c r="P84" s="26">
        <f t="shared" ref="P84:P141" ca="1" si="27">(-C84*O$2+O$4*F84-O$5*H84)^2</f>
        <v>641912556.98470807</v>
      </c>
      <c r="Q84" s="26">
        <f t="shared" ref="Q84:Q141" ca="1" si="28">+(C84*O$3-F84*O$5+H84*O$6)^2</f>
        <v>42795124.840330511</v>
      </c>
      <c r="R84">
        <f t="shared" ca="1" si="17"/>
        <v>-1.2403667058310287E-2</v>
      </c>
    </row>
    <row r="85" spans="1:18">
      <c r="A85" s="113">
        <v>15713</v>
      </c>
      <c r="B85" s="113">
        <v>6.3367830007337034E-3</v>
      </c>
      <c r="C85" s="113">
        <v>0.1</v>
      </c>
      <c r="D85" s="115">
        <f t="shared" si="18"/>
        <v>1.5712999999999999</v>
      </c>
      <c r="E85" s="115">
        <f t="shared" si="18"/>
        <v>6.3367830007337034E-3</v>
      </c>
      <c r="F85" s="26">
        <f t="shared" si="19"/>
        <v>0.15712999999999999</v>
      </c>
      <c r="G85" s="26">
        <f t="shared" si="19"/>
        <v>6.3367830007337038E-4</v>
      </c>
      <c r="H85" s="26">
        <f t="shared" si="20"/>
        <v>0.24689836899999998</v>
      </c>
      <c r="I85" s="26">
        <f t="shared" si="21"/>
        <v>0.38795140720969995</v>
      </c>
      <c r="J85" s="26">
        <f t="shared" si="22"/>
        <v>0.60958804614860151</v>
      </c>
      <c r="K85" s="26">
        <f t="shared" si="23"/>
        <v>9.9569871290528683E-4</v>
      </c>
      <c r="L85" s="26">
        <f t="shared" si="24"/>
        <v>1.5645413875880771E-3</v>
      </c>
      <c r="M85" s="26">
        <f t="shared" ref="M85:M148" ca="1" si="29">+E$4+E$5*D85+E$6*D85^2</f>
        <v>2.0725377620353896E-2</v>
      </c>
      <c r="N85" s="26">
        <f t="shared" ca="1" si="25"/>
        <v>2.0703165512776317E-5</v>
      </c>
      <c r="O85" s="25">
        <f t="shared" ca="1" si="26"/>
        <v>6052277.9541029967</v>
      </c>
      <c r="P85" s="26">
        <f t="shared" ca="1" si="27"/>
        <v>642364230.25595284</v>
      </c>
      <c r="Q85" s="26">
        <f t="shared" ca="1" si="28"/>
        <v>42816606.199360579</v>
      </c>
      <c r="R85">
        <f t="shared" ca="1" si="17"/>
        <v>-1.4388594619620193E-2</v>
      </c>
    </row>
    <row r="86" spans="1:18">
      <c r="A86" s="113">
        <v>15761</v>
      </c>
      <c r="B86" s="113">
        <v>8.483550998789724E-3</v>
      </c>
      <c r="C86" s="113">
        <v>0.1</v>
      </c>
      <c r="D86" s="115">
        <f t="shared" si="18"/>
        <v>1.5761000000000001</v>
      </c>
      <c r="E86" s="115">
        <f t="shared" si="18"/>
        <v>8.483550998789724E-3</v>
      </c>
      <c r="F86" s="26">
        <f t="shared" si="19"/>
        <v>0.15761000000000003</v>
      </c>
      <c r="G86" s="26">
        <f t="shared" si="19"/>
        <v>8.4835509987897246E-4</v>
      </c>
      <c r="H86" s="26">
        <f t="shared" si="20"/>
        <v>0.24840912100000007</v>
      </c>
      <c r="I86" s="26">
        <f t="shared" si="21"/>
        <v>0.39151761560810011</v>
      </c>
      <c r="J86" s="26">
        <f t="shared" si="22"/>
        <v>0.61707091395992664</v>
      </c>
      <c r="K86" s="26">
        <f t="shared" si="23"/>
        <v>1.3370924729192485E-3</v>
      </c>
      <c r="L86" s="26">
        <f t="shared" si="24"/>
        <v>2.1073914465680275E-3</v>
      </c>
      <c r="M86" s="26">
        <f t="shared" ca="1" si="29"/>
        <v>2.092287742203822E-2</v>
      </c>
      <c r="N86" s="26">
        <f t="shared" ca="1" si="25"/>
        <v>1.5473684186412822E-5</v>
      </c>
      <c r="O86" s="25">
        <f t="shared" ca="1" si="26"/>
        <v>5742716.1049503013</v>
      </c>
      <c r="P86" s="26">
        <f t="shared" ca="1" si="27"/>
        <v>646297459.34064412</v>
      </c>
      <c r="Q86" s="26">
        <f t="shared" ca="1" si="28"/>
        <v>43003365.209788114</v>
      </c>
      <c r="R86">
        <f t="shared" ca="1" si="17"/>
        <v>-1.2439326423248496E-2</v>
      </c>
    </row>
    <row r="87" spans="1:18">
      <c r="A87" s="113">
        <v>15871</v>
      </c>
      <c r="B87" s="113">
        <v>1.3236560997029301E-2</v>
      </c>
      <c r="C87" s="113">
        <v>0.1</v>
      </c>
      <c r="D87" s="115">
        <f t="shared" si="18"/>
        <v>1.5871</v>
      </c>
      <c r="E87" s="115">
        <f t="shared" si="18"/>
        <v>1.3236560997029301E-2</v>
      </c>
      <c r="F87" s="26">
        <f t="shared" si="19"/>
        <v>0.15871000000000002</v>
      </c>
      <c r="G87" s="26">
        <f t="shared" si="19"/>
        <v>1.3236560997029303E-3</v>
      </c>
      <c r="H87" s="26">
        <f t="shared" si="20"/>
        <v>0.25188864100000002</v>
      </c>
      <c r="I87" s="26">
        <f t="shared" si="21"/>
        <v>0.39977246213110001</v>
      </c>
      <c r="J87" s="26">
        <f t="shared" si="22"/>
        <v>0.6344788746482688</v>
      </c>
      <c r="K87" s="26">
        <f t="shared" si="23"/>
        <v>2.1007745958385206E-3</v>
      </c>
      <c r="L87" s="26">
        <f t="shared" si="24"/>
        <v>3.3341393610553157E-3</v>
      </c>
      <c r="M87" s="26">
        <f t="shared" ca="1" si="29"/>
        <v>2.1378559608760058E-2</v>
      </c>
      <c r="N87" s="26">
        <f t="shared" ca="1" si="25"/>
        <v>6.6292141393425585E-6</v>
      </c>
      <c r="O87" s="25">
        <f t="shared" ca="1" si="26"/>
        <v>5067911.0127361855</v>
      </c>
      <c r="P87" s="26">
        <f t="shared" ca="1" si="27"/>
        <v>655251511.90736961</v>
      </c>
      <c r="Q87" s="26">
        <f t="shared" ca="1" si="28"/>
        <v>43426470.749098569</v>
      </c>
      <c r="R87">
        <f t="shared" ca="1" si="17"/>
        <v>-8.1419986117307573E-3</v>
      </c>
    </row>
    <row r="88" spans="1:18">
      <c r="A88" s="113">
        <v>15879.5</v>
      </c>
      <c r="B88" s="113">
        <v>1.0658384497219231E-2</v>
      </c>
      <c r="C88" s="113">
        <v>0.1</v>
      </c>
      <c r="D88" s="115">
        <f t="shared" si="18"/>
        <v>1.58795</v>
      </c>
      <c r="E88" s="115">
        <f t="shared" si="18"/>
        <v>1.0658384497219231E-2</v>
      </c>
      <c r="F88" s="26">
        <f t="shared" si="19"/>
        <v>0.15879500000000002</v>
      </c>
      <c r="G88" s="26">
        <f t="shared" si="19"/>
        <v>1.0658384497219231E-3</v>
      </c>
      <c r="H88" s="26">
        <f t="shared" si="20"/>
        <v>0.25215852025000002</v>
      </c>
      <c r="I88" s="26">
        <f t="shared" si="21"/>
        <v>0.40041512223098752</v>
      </c>
      <c r="J88" s="26">
        <f t="shared" si="22"/>
        <v>0.63583919334669659</v>
      </c>
      <c r="K88" s="26">
        <f t="shared" si="23"/>
        <v>1.6924981662359278E-3</v>
      </c>
      <c r="L88" s="26">
        <f t="shared" si="24"/>
        <v>2.6876024630743413E-3</v>
      </c>
      <c r="M88" s="26">
        <f t="shared" ca="1" si="29"/>
        <v>2.141394982568965E-2</v>
      </c>
      <c r="N88" s="26">
        <f t="shared" ca="1" si="25"/>
        <v>1.15682185534995E-5</v>
      </c>
      <c r="O88" s="25">
        <f t="shared" ca="1" si="26"/>
        <v>5017750.2233133782</v>
      </c>
      <c r="P88" s="26">
        <f t="shared" ca="1" si="27"/>
        <v>655939898.86307216</v>
      </c>
      <c r="Q88" s="26">
        <f t="shared" ca="1" si="28"/>
        <v>43458879.472240359</v>
      </c>
      <c r="R88">
        <f t="shared" ca="1" si="17"/>
        <v>-1.0755565328470419E-2</v>
      </c>
    </row>
    <row r="89" spans="1:18">
      <c r="A89" s="113">
        <v>16542</v>
      </c>
      <c r="B89" s="113">
        <v>2.0829921995755285E-2</v>
      </c>
      <c r="C89" s="113">
        <v>0.1</v>
      </c>
      <c r="D89" s="115">
        <f t="shared" si="18"/>
        <v>1.6541999999999999</v>
      </c>
      <c r="E89" s="115">
        <f t="shared" si="18"/>
        <v>2.0829921995755285E-2</v>
      </c>
      <c r="F89" s="26">
        <f t="shared" si="19"/>
        <v>0.16542000000000001</v>
      </c>
      <c r="G89" s="26">
        <f t="shared" si="19"/>
        <v>2.0829921995755285E-3</v>
      </c>
      <c r="H89" s="26">
        <f t="shared" si="20"/>
        <v>0.27363776400000001</v>
      </c>
      <c r="I89" s="26">
        <f t="shared" si="21"/>
        <v>0.4526515892088</v>
      </c>
      <c r="J89" s="26">
        <f t="shared" si="22"/>
        <v>0.74877625886919685</v>
      </c>
      <c r="K89" s="26">
        <f t="shared" si="23"/>
        <v>3.4456856965378391E-3</v>
      </c>
      <c r="L89" s="26">
        <f t="shared" si="24"/>
        <v>5.6998532792128928E-3</v>
      </c>
      <c r="M89" s="26">
        <f t="shared" ca="1" si="29"/>
        <v>2.4251044748407252E-2</v>
      </c>
      <c r="N89" s="26">
        <f t="shared" ca="1" si="25"/>
        <v>1.1704080888712974E-6</v>
      </c>
      <c r="O89" s="25">
        <f t="shared" ca="1" si="26"/>
        <v>1937761.266051379</v>
      </c>
      <c r="P89" s="26">
        <f t="shared" ca="1" si="27"/>
        <v>707914591.59975421</v>
      </c>
      <c r="Q89" s="26">
        <f t="shared" ca="1" si="28"/>
        <v>45853245.674309932</v>
      </c>
      <c r="R89">
        <f t="shared" ca="1" si="17"/>
        <v>-3.4211227526519672E-3</v>
      </c>
    </row>
    <row r="90" spans="1:18">
      <c r="A90" s="113">
        <v>16567.5</v>
      </c>
      <c r="B90" s="113">
        <v>1.709539250441594E-2</v>
      </c>
      <c r="C90" s="113">
        <v>0.1</v>
      </c>
      <c r="D90" s="115">
        <f t="shared" si="18"/>
        <v>1.6567499999999999</v>
      </c>
      <c r="E90" s="115">
        <f t="shared" si="18"/>
        <v>1.709539250441594E-2</v>
      </c>
      <c r="F90" s="26">
        <f t="shared" si="19"/>
        <v>0.16567500000000002</v>
      </c>
      <c r="G90" s="26">
        <f t="shared" si="19"/>
        <v>1.709539250441594E-3</v>
      </c>
      <c r="H90" s="26">
        <f t="shared" si="20"/>
        <v>0.27448205624999999</v>
      </c>
      <c r="I90" s="26">
        <f t="shared" si="21"/>
        <v>0.45474814669218749</v>
      </c>
      <c r="J90" s="26">
        <f t="shared" si="22"/>
        <v>0.75340399203228159</v>
      </c>
      <c r="K90" s="26">
        <f t="shared" si="23"/>
        <v>2.8322791531691107E-3</v>
      </c>
      <c r="L90" s="26">
        <f t="shared" si="24"/>
        <v>4.6923784870129236E-3</v>
      </c>
      <c r="M90" s="26">
        <f t="shared" ca="1" si="29"/>
        <v>2.4363353661310636E-2</v>
      </c>
      <c r="N90" s="26">
        <f t="shared" ca="1" si="25"/>
        <v>5.2823259378130074E-6</v>
      </c>
      <c r="O90" s="25">
        <f t="shared" ca="1" si="26"/>
        <v>1850369.2000311327</v>
      </c>
      <c r="P90" s="26">
        <f t="shared" ca="1" si="27"/>
        <v>709844539.43918896</v>
      </c>
      <c r="Q90" s="26">
        <f t="shared" ca="1" si="28"/>
        <v>45940027.210598096</v>
      </c>
      <c r="R90">
        <f t="shared" ca="1" si="17"/>
        <v>-7.267961156894695E-3</v>
      </c>
    </row>
    <row r="91" spans="1:18">
      <c r="A91" s="113">
        <v>16597</v>
      </c>
      <c r="B91" s="113">
        <v>6.2064269950496964E-3</v>
      </c>
      <c r="C91" s="113">
        <v>0.1</v>
      </c>
      <c r="D91" s="115">
        <f t="shared" si="18"/>
        <v>1.6597</v>
      </c>
      <c r="E91" s="115">
        <f t="shared" si="18"/>
        <v>6.2064269950496964E-3</v>
      </c>
      <c r="F91" s="26">
        <f t="shared" si="19"/>
        <v>0.16597000000000001</v>
      </c>
      <c r="G91" s="26">
        <f t="shared" si="19"/>
        <v>6.2064269950496971E-4</v>
      </c>
      <c r="H91" s="26">
        <f t="shared" si="20"/>
        <v>0.27546040900000002</v>
      </c>
      <c r="I91" s="26">
        <f t="shared" si="21"/>
        <v>0.45718164081730001</v>
      </c>
      <c r="J91" s="26">
        <f t="shared" si="22"/>
        <v>0.75878436926447279</v>
      </c>
      <c r="K91" s="26">
        <f t="shared" si="23"/>
        <v>1.0300806883683981E-3</v>
      </c>
      <c r="L91" s="26">
        <f t="shared" si="24"/>
        <v>1.7096249184850303E-3</v>
      </c>
      <c r="M91" s="26">
        <f t="shared" ca="1" si="29"/>
        <v>2.4493567047827083E-2</v>
      </c>
      <c r="N91" s="26">
        <f t="shared" ca="1" si="25"/>
        <v>3.3441949130989495E-5</v>
      </c>
      <c r="O91" s="25">
        <f t="shared" ca="1" si="26"/>
        <v>1752001.5717055935</v>
      </c>
      <c r="P91" s="26">
        <f t="shared" ca="1" si="27"/>
        <v>712070295.86672854</v>
      </c>
      <c r="Q91" s="26">
        <f t="shared" ca="1" si="28"/>
        <v>46039907.120471723</v>
      </c>
      <c r="R91">
        <f t="shared" ca="1" si="17"/>
        <v>-1.8287140052777387E-2</v>
      </c>
    </row>
    <row r="92" spans="1:18">
      <c r="A92" s="113">
        <v>16751</v>
      </c>
      <c r="B92" s="113">
        <v>2.2606409984291531E-3</v>
      </c>
      <c r="C92" s="113">
        <v>0.1</v>
      </c>
      <c r="D92" s="115">
        <f t="shared" si="18"/>
        <v>1.6751</v>
      </c>
      <c r="E92" s="115">
        <f t="shared" si="18"/>
        <v>2.2606409984291531E-3</v>
      </c>
      <c r="F92" s="26">
        <f t="shared" si="19"/>
        <v>0.16751000000000002</v>
      </c>
      <c r="G92" s="26">
        <f t="shared" si="19"/>
        <v>2.2606409984291532E-4</v>
      </c>
      <c r="H92" s="26">
        <f t="shared" si="20"/>
        <v>0.28059600100000004</v>
      </c>
      <c r="I92" s="26">
        <f t="shared" si="21"/>
        <v>0.47002636127510006</v>
      </c>
      <c r="J92" s="26">
        <f t="shared" si="22"/>
        <v>0.78734115777192015</v>
      </c>
      <c r="K92" s="26">
        <f t="shared" si="23"/>
        <v>3.7867997364686743E-4</v>
      </c>
      <c r="L92" s="26">
        <f t="shared" si="24"/>
        <v>6.3432682385586769E-4</v>
      </c>
      <c r="M92" s="26">
        <f t="shared" ca="1" si="29"/>
        <v>2.5178330509285328E-2</v>
      </c>
      <c r="N92" s="26">
        <f t="shared" ca="1" si="25"/>
        <v>5.2522049251600712E-5</v>
      </c>
      <c r="O92" s="25">
        <f t="shared" ca="1" si="26"/>
        <v>1285348.9987105781</v>
      </c>
      <c r="P92" s="26">
        <f t="shared" ca="1" si="27"/>
        <v>723566869.35669672</v>
      </c>
      <c r="Q92" s="26">
        <f t="shared" ca="1" si="28"/>
        <v>46552272.540373228</v>
      </c>
      <c r="R92">
        <f t="shared" ca="1" si="17"/>
        <v>-2.2917689510856175E-2</v>
      </c>
    </row>
    <row r="93" spans="1:18">
      <c r="A93" s="113">
        <v>17637.5</v>
      </c>
      <c r="B93" s="113">
        <v>3.1783762497070711E-2</v>
      </c>
      <c r="C93" s="113">
        <v>0.1</v>
      </c>
      <c r="D93" s="115">
        <f t="shared" si="18"/>
        <v>1.7637499999999999</v>
      </c>
      <c r="E93" s="115">
        <f t="shared" si="18"/>
        <v>3.1783762497070711E-2</v>
      </c>
      <c r="F93" s="26">
        <f t="shared" si="19"/>
        <v>0.176375</v>
      </c>
      <c r="G93" s="26">
        <f t="shared" si="19"/>
        <v>3.1783762497070711E-3</v>
      </c>
      <c r="H93" s="26">
        <f t="shared" si="20"/>
        <v>0.31108140624999997</v>
      </c>
      <c r="I93" s="26">
        <f t="shared" si="21"/>
        <v>0.54866983027343741</v>
      </c>
      <c r="J93" s="26">
        <f t="shared" si="22"/>
        <v>0.96771641314477519</v>
      </c>
      <c r="K93" s="26">
        <f t="shared" si="23"/>
        <v>5.6058611104208463E-3</v>
      </c>
      <c r="L93" s="26">
        <f t="shared" si="24"/>
        <v>9.8873375335047677E-3</v>
      </c>
      <c r="M93" s="26">
        <f t="shared" ca="1" si="29"/>
        <v>2.9283549834881083E-2</v>
      </c>
      <c r="N93" s="26">
        <f t="shared" ca="1" si="25"/>
        <v>6.2510633561733451E-7</v>
      </c>
      <c r="O93" s="25">
        <f t="shared" ca="1" si="26"/>
        <v>7612.9850464075926</v>
      </c>
      <c r="P93" s="26">
        <f t="shared" ca="1" si="27"/>
        <v>785431678.64732158</v>
      </c>
      <c r="Q93" s="26">
        <f t="shared" ca="1" si="28"/>
        <v>49193719.539955668</v>
      </c>
      <c r="R93">
        <f t="shared" ca="1" si="17"/>
        <v>2.5002126621896277E-3</v>
      </c>
    </row>
    <row r="94" spans="1:18">
      <c r="A94" s="113">
        <v>17671.5</v>
      </c>
      <c r="B94" s="113">
        <v>3.4471056504116859E-2</v>
      </c>
      <c r="C94" s="113">
        <v>0.1</v>
      </c>
      <c r="D94" s="115">
        <f t="shared" si="18"/>
        <v>1.76715</v>
      </c>
      <c r="E94" s="115">
        <f t="shared" si="18"/>
        <v>3.4471056504116859E-2</v>
      </c>
      <c r="F94" s="26">
        <f t="shared" si="19"/>
        <v>0.17671500000000001</v>
      </c>
      <c r="G94" s="26">
        <f t="shared" si="19"/>
        <v>3.4471056504116861E-3</v>
      </c>
      <c r="H94" s="26">
        <f t="shared" si="20"/>
        <v>0.31228191225000002</v>
      </c>
      <c r="I94" s="26">
        <f t="shared" si="21"/>
        <v>0.55184898123258752</v>
      </c>
      <c r="J94" s="26">
        <f t="shared" si="22"/>
        <v>0.97519992718516701</v>
      </c>
      <c r="K94" s="26">
        <f t="shared" si="23"/>
        <v>6.0915527501250108E-3</v>
      </c>
      <c r="L94" s="26">
        <f t="shared" si="24"/>
        <v>1.0764687442383413E-2</v>
      </c>
      <c r="M94" s="26">
        <f t="shared" ca="1" si="29"/>
        <v>2.9446541171802114E-2</v>
      </c>
      <c r="N94" s="26">
        <f t="shared" ca="1" si="25"/>
        <v>2.5245754324665959E-6</v>
      </c>
      <c r="O94" s="25">
        <f t="shared" ca="1" si="26"/>
        <v>2371.7301746908779</v>
      </c>
      <c r="P94" s="26">
        <f t="shared" ca="1" si="27"/>
        <v>787647844.17027938</v>
      </c>
      <c r="Q94" s="26">
        <f t="shared" ca="1" si="28"/>
        <v>49284168.525047503</v>
      </c>
      <c r="R94">
        <f t="shared" ca="1" si="17"/>
        <v>5.0245153323147454E-3</v>
      </c>
    </row>
    <row r="95" spans="1:18">
      <c r="A95" s="113">
        <v>17707</v>
      </c>
      <c r="B95" s="113">
        <v>2.0350437000161037E-2</v>
      </c>
      <c r="C95" s="113">
        <v>0.1</v>
      </c>
      <c r="D95" s="115">
        <f t="shared" si="18"/>
        <v>1.7706999999999999</v>
      </c>
      <c r="E95" s="115">
        <f t="shared" si="18"/>
        <v>2.0350437000161037E-2</v>
      </c>
      <c r="F95" s="26">
        <f t="shared" si="19"/>
        <v>0.17707000000000001</v>
      </c>
      <c r="G95" s="26">
        <f t="shared" si="19"/>
        <v>2.0350437000161039E-3</v>
      </c>
      <c r="H95" s="26">
        <f t="shared" si="20"/>
        <v>0.31353784899999998</v>
      </c>
      <c r="I95" s="26">
        <f t="shared" si="21"/>
        <v>0.55518146922429989</v>
      </c>
      <c r="J95" s="26">
        <f t="shared" si="22"/>
        <v>0.98305982755546784</v>
      </c>
      <c r="K95" s="26">
        <f t="shared" si="23"/>
        <v>3.6034518796185153E-3</v>
      </c>
      <c r="L95" s="26">
        <f t="shared" si="24"/>
        <v>6.3806322432405048E-3</v>
      </c>
      <c r="M95" s="26">
        <f t="shared" ca="1" si="29"/>
        <v>2.9617160320621658E-2</v>
      </c>
      <c r="N95" s="26">
        <f t="shared" ca="1" si="25"/>
        <v>8.5872161097968712E-6</v>
      </c>
      <c r="O95" s="25">
        <f t="shared" ca="1" si="26"/>
        <v>73.486539996047455</v>
      </c>
      <c r="P95" s="26">
        <f t="shared" ca="1" si="27"/>
        <v>789948767.10846508</v>
      </c>
      <c r="Q95" s="26">
        <f t="shared" ca="1" si="28"/>
        <v>49377725.260048456</v>
      </c>
      <c r="R95">
        <f t="shared" ca="1" si="17"/>
        <v>-9.2667233204606209E-3</v>
      </c>
    </row>
    <row r="96" spans="1:18">
      <c r="A96" s="113">
        <v>17724</v>
      </c>
      <c r="B96" s="113">
        <v>2.6194083999143913E-2</v>
      </c>
      <c r="C96" s="113">
        <v>0.1</v>
      </c>
      <c r="D96" s="115">
        <f t="shared" si="18"/>
        <v>1.7724</v>
      </c>
      <c r="E96" s="115">
        <f t="shared" si="18"/>
        <v>2.6194083999143913E-2</v>
      </c>
      <c r="F96" s="26">
        <f t="shared" si="19"/>
        <v>0.17724000000000001</v>
      </c>
      <c r="G96" s="26">
        <f t="shared" si="19"/>
        <v>2.6194083999143917E-3</v>
      </c>
      <c r="H96" s="26">
        <f t="shared" si="20"/>
        <v>0.31414017599999999</v>
      </c>
      <c r="I96" s="26">
        <f t="shared" si="21"/>
        <v>0.55678204794239994</v>
      </c>
      <c r="J96" s="26">
        <f t="shared" si="22"/>
        <v>0.98684050177310967</v>
      </c>
      <c r="K96" s="26">
        <f t="shared" si="23"/>
        <v>4.6426394480082681E-3</v>
      </c>
      <c r="L96" s="26">
        <f t="shared" si="24"/>
        <v>8.2286141576498537E-3</v>
      </c>
      <c r="M96" s="26">
        <f t="shared" ca="1" si="29"/>
        <v>2.9699023351347553E-2</v>
      </c>
      <c r="N96" s="26">
        <f t="shared" ca="1" si="25"/>
        <v>1.2284599862625672E-6</v>
      </c>
      <c r="O96" s="25">
        <f t="shared" ca="1" si="26"/>
        <v>112.33086137657075</v>
      </c>
      <c r="P96" s="26">
        <f t="shared" ca="1" si="27"/>
        <v>791045888.62962306</v>
      </c>
      <c r="Q96" s="26">
        <f t="shared" ca="1" si="28"/>
        <v>49422206.976881251</v>
      </c>
      <c r="R96">
        <f t="shared" ca="1" si="17"/>
        <v>-3.5049393522036398E-3</v>
      </c>
    </row>
    <row r="97" spans="1:18">
      <c r="A97" s="113">
        <v>18578.5</v>
      </c>
      <c r="B97" s="113">
        <v>2.9952693497762084E-2</v>
      </c>
      <c r="C97" s="113">
        <v>0.1</v>
      </c>
      <c r="D97" s="115">
        <f t="shared" si="18"/>
        <v>1.85785</v>
      </c>
      <c r="E97" s="115">
        <f t="shared" si="18"/>
        <v>2.9952693497762084E-2</v>
      </c>
      <c r="F97" s="26">
        <f t="shared" si="19"/>
        <v>0.18578500000000001</v>
      </c>
      <c r="G97" s="26">
        <f t="shared" si="19"/>
        <v>2.9952693497762085E-3</v>
      </c>
      <c r="H97" s="26">
        <f t="shared" si="20"/>
        <v>0.34516066225000003</v>
      </c>
      <c r="I97" s="26">
        <f t="shared" si="21"/>
        <v>0.64125673636116254</v>
      </c>
      <c r="J97" s="26">
        <f t="shared" si="22"/>
        <v>1.1913588276485858</v>
      </c>
      <c r="K97" s="26">
        <f t="shared" si="23"/>
        <v>5.5647611614817287E-3</v>
      </c>
      <c r="L97" s="26">
        <f t="shared" si="24"/>
        <v>1.033849152385883E-2</v>
      </c>
      <c r="M97" s="26">
        <f t="shared" ca="1" si="29"/>
        <v>3.3945750726104666E-2</v>
      </c>
      <c r="N97" s="26">
        <f t="shared" ca="1" si="25"/>
        <v>1.5944506028818944E-6</v>
      </c>
      <c r="O97" s="25">
        <f t="shared" ca="1" si="26"/>
        <v>877111.63764050696</v>
      </c>
      <c r="P97" s="26">
        <f t="shared" ca="1" si="27"/>
        <v>842071563.5061692</v>
      </c>
      <c r="Q97" s="26">
        <f t="shared" ca="1" si="28"/>
        <v>51384368.298149399</v>
      </c>
      <c r="R97">
        <f t="shared" ca="1" si="17"/>
        <v>-3.9930572283425822E-3</v>
      </c>
    </row>
    <row r="98" spans="1:18">
      <c r="A98" s="113">
        <v>18644.5</v>
      </c>
      <c r="B98" s="113">
        <v>2.6404499498312362E-2</v>
      </c>
      <c r="C98" s="113">
        <v>0.1</v>
      </c>
      <c r="D98" s="115">
        <f t="shared" si="18"/>
        <v>1.8644499999999999</v>
      </c>
      <c r="E98" s="115">
        <f t="shared" si="18"/>
        <v>2.6404499498312362E-2</v>
      </c>
      <c r="F98" s="26">
        <f t="shared" si="19"/>
        <v>0.186445</v>
      </c>
      <c r="G98" s="26">
        <f t="shared" si="19"/>
        <v>2.6404499498312362E-3</v>
      </c>
      <c r="H98" s="26">
        <f t="shared" si="20"/>
        <v>0.34761738025</v>
      </c>
      <c r="I98" s="26">
        <f t="shared" si="21"/>
        <v>0.64811522460711246</v>
      </c>
      <c r="J98" s="26">
        <f t="shared" si="22"/>
        <v>1.2083784305187308</v>
      </c>
      <c r="K98" s="26">
        <f t="shared" si="23"/>
        <v>4.9229869089628484E-3</v>
      </c>
      <c r="L98" s="26">
        <f t="shared" si="24"/>
        <v>9.1786629424157832E-3</v>
      </c>
      <c r="M98" s="26">
        <f t="shared" ca="1" si="29"/>
        <v>3.4284521118224311E-2</v>
      </c>
      <c r="N98" s="26">
        <f t="shared" ca="1" si="25"/>
        <v>6.2094740730279748E-6</v>
      </c>
      <c r="O98" s="25">
        <f t="shared" ca="1" si="26"/>
        <v>1009997.4693113903</v>
      </c>
      <c r="P98" s="26">
        <f t="shared" ca="1" si="27"/>
        <v>845662521.55181754</v>
      </c>
      <c r="Q98" s="26">
        <f t="shared" ca="1" si="28"/>
        <v>51513079.539475776</v>
      </c>
      <c r="R98">
        <f t="shared" ca="1" si="17"/>
        <v>-7.8800216199119491E-3</v>
      </c>
    </row>
    <row r="99" spans="1:18">
      <c r="A99" s="113">
        <v>18650</v>
      </c>
      <c r="B99" s="113">
        <v>4.3442149995826185E-2</v>
      </c>
      <c r="C99" s="113">
        <v>0.1</v>
      </c>
      <c r="D99" s="115">
        <f t="shared" si="18"/>
        <v>1.865</v>
      </c>
      <c r="E99" s="115">
        <f t="shared" si="18"/>
        <v>4.3442149995826185E-2</v>
      </c>
      <c r="F99" s="26">
        <f t="shared" si="19"/>
        <v>0.1865</v>
      </c>
      <c r="G99" s="26">
        <f t="shared" si="19"/>
        <v>4.3442149995826188E-3</v>
      </c>
      <c r="H99" s="26">
        <f t="shared" si="20"/>
        <v>0.34782249999999998</v>
      </c>
      <c r="I99" s="26">
        <f t="shared" si="21"/>
        <v>0.64868896249999997</v>
      </c>
      <c r="J99" s="26">
        <f t="shared" si="22"/>
        <v>1.2098049150624999</v>
      </c>
      <c r="K99" s="26">
        <f t="shared" si="23"/>
        <v>8.1019609742215837E-3</v>
      </c>
      <c r="L99" s="26">
        <f t="shared" si="24"/>
        <v>1.5110157216923253E-2</v>
      </c>
      <c r="M99" s="26">
        <f t="shared" ca="1" si="29"/>
        <v>3.4312821639591498E-2</v>
      </c>
      <c r="N99" s="26">
        <f t="shared" ca="1" si="25"/>
        <v>8.3344636235950731E-6</v>
      </c>
      <c r="O99" s="25">
        <f t="shared" ca="1" si="26"/>
        <v>1021453.9771193793</v>
      </c>
      <c r="P99" s="26">
        <f t="shared" ca="1" si="27"/>
        <v>845959416.74258161</v>
      </c>
      <c r="Q99" s="26">
        <f t="shared" ca="1" si="28"/>
        <v>51523654.602548353</v>
      </c>
      <c r="R99">
        <f t="shared" ca="1" si="17"/>
        <v>9.1293283562346866E-3</v>
      </c>
    </row>
    <row r="100" spans="1:18">
      <c r="A100" s="113">
        <v>18753.5</v>
      </c>
      <c r="B100" s="113">
        <v>1.9696118499268778E-2</v>
      </c>
      <c r="C100" s="113">
        <v>0.1</v>
      </c>
      <c r="D100" s="115">
        <f t="shared" si="18"/>
        <v>1.8753500000000001</v>
      </c>
      <c r="E100" s="115">
        <f t="shared" si="18"/>
        <v>1.9696118499268778E-2</v>
      </c>
      <c r="F100" s="26">
        <f t="shared" si="19"/>
        <v>0.18753500000000001</v>
      </c>
      <c r="G100" s="26">
        <f t="shared" si="19"/>
        <v>1.969611849926878E-3</v>
      </c>
      <c r="H100" s="26">
        <f t="shared" si="20"/>
        <v>0.35169376225000004</v>
      </c>
      <c r="I100" s="26">
        <f t="shared" si="21"/>
        <v>0.65954889703553765</v>
      </c>
      <c r="J100" s="26">
        <f t="shared" si="22"/>
        <v>1.2368850240555955</v>
      </c>
      <c r="K100" s="26">
        <f t="shared" si="23"/>
        <v>3.6937115827603709E-3</v>
      </c>
      <c r="L100" s="26">
        <f t="shared" si="24"/>
        <v>6.9270020167296617E-3</v>
      </c>
      <c r="M100" s="26">
        <f t="shared" ca="1" si="29"/>
        <v>3.4847384259197117E-2</v>
      </c>
      <c r="N100" s="26">
        <f t="shared" ca="1" si="25"/>
        <v>2.2956085412797689E-5</v>
      </c>
      <c r="O100" s="25">
        <f t="shared" ca="1" si="26"/>
        <v>1247816.8451866836</v>
      </c>
      <c r="P100" s="26">
        <f t="shared" ca="1" si="27"/>
        <v>851478559.41546464</v>
      </c>
      <c r="Q100" s="26">
        <f t="shared" ca="1" si="28"/>
        <v>51718315.062441744</v>
      </c>
      <c r="R100">
        <f t="shared" ca="1" si="17"/>
        <v>-1.515126575992834E-2</v>
      </c>
    </row>
    <row r="101" spans="1:18">
      <c r="A101" s="113">
        <v>18835.5</v>
      </c>
      <c r="B101" s="113">
        <v>1.5530180498899426E-2</v>
      </c>
      <c r="C101" s="113">
        <v>0.1</v>
      </c>
      <c r="D101" s="115">
        <f t="shared" si="18"/>
        <v>1.8835500000000001</v>
      </c>
      <c r="E101" s="115">
        <f t="shared" si="18"/>
        <v>1.5530180498899426E-2</v>
      </c>
      <c r="F101" s="26">
        <f t="shared" si="19"/>
        <v>0.18835500000000002</v>
      </c>
      <c r="G101" s="26">
        <f t="shared" si="19"/>
        <v>1.5530180498899426E-3</v>
      </c>
      <c r="H101" s="26">
        <f t="shared" si="20"/>
        <v>0.35477606025000008</v>
      </c>
      <c r="I101" s="26">
        <f t="shared" si="21"/>
        <v>0.66823844828388768</v>
      </c>
      <c r="J101" s="26">
        <f t="shared" si="22"/>
        <v>1.2586605292651167</v>
      </c>
      <c r="K101" s="26">
        <f t="shared" si="23"/>
        <v>2.9251871478702014E-3</v>
      </c>
      <c r="L101" s="26">
        <f t="shared" si="24"/>
        <v>5.5097362523709179E-3</v>
      </c>
      <c r="M101" s="26">
        <f t="shared" ca="1" si="29"/>
        <v>3.527359675505766E-2</v>
      </c>
      <c r="N101" s="26">
        <f t="shared" ca="1" si="25"/>
        <v>3.8980248546393322E-5</v>
      </c>
      <c r="O101" s="25">
        <f t="shared" ca="1" si="26"/>
        <v>1441380.1422590602</v>
      </c>
      <c r="P101" s="26">
        <f t="shared" ca="1" si="27"/>
        <v>855759059.53686035</v>
      </c>
      <c r="Q101" s="26">
        <f t="shared" ca="1" si="28"/>
        <v>51866661.953329213</v>
      </c>
      <c r="R101">
        <f t="shared" ca="1" si="17"/>
        <v>-1.9743416256158233E-2</v>
      </c>
    </row>
    <row r="102" spans="1:18">
      <c r="A102" s="113">
        <v>19409.5</v>
      </c>
      <c r="B102" s="113">
        <v>3.9368614503473509E-2</v>
      </c>
      <c r="C102" s="113">
        <v>0.1</v>
      </c>
      <c r="D102" s="115">
        <f t="shared" si="18"/>
        <v>1.94095</v>
      </c>
      <c r="E102" s="115">
        <f t="shared" si="18"/>
        <v>3.9368614503473509E-2</v>
      </c>
      <c r="F102" s="26">
        <f t="shared" si="19"/>
        <v>0.19409500000000002</v>
      </c>
      <c r="G102" s="26">
        <f t="shared" si="19"/>
        <v>3.9368614503473513E-3</v>
      </c>
      <c r="H102" s="26">
        <f t="shared" si="20"/>
        <v>0.37672869025</v>
      </c>
      <c r="I102" s="26">
        <f t="shared" si="21"/>
        <v>0.73121155134073745</v>
      </c>
      <c r="J102" s="26">
        <f t="shared" si="22"/>
        <v>1.4192450605748044</v>
      </c>
      <c r="K102" s="26">
        <f t="shared" si="23"/>
        <v>7.6412512320516912E-3</v>
      </c>
      <c r="L102" s="26">
        <f t="shared" si="24"/>
        <v>1.483128657885073E-2</v>
      </c>
      <c r="M102" s="26">
        <f t="shared" ca="1" si="29"/>
        <v>3.8323780492646474E-2</v>
      </c>
      <c r="N102" s="26">
        <f t="shared" ca="1" si="25"/>
        <v>1.0916781101809089E-7</v>
      </c>
      <c r="O102" s="25">
        <f t="shared" ca="1" si="26"/>
        <v>3119266.9418494008</v>
      </c>
      <c r="P102" s="26">
        <f t="shared" ca="1" si="27"/>
        <v>883382959.96638572</v>
      </c>
      <c r="Q102" s="26">
        <f t="shared" ca="1" si="28"/>
        <v>52757702.081849016</v>
      </c>
      <c r="R102">
        <f t="shared" ca="1" si="17"/>
        <v>1.0448340108270351E-3</v>
      </c>
    </row>
    <row r="103" spans="1:18">
      <c r="A103" s="113">
        <v>19752</v>
      </c>
      <c r="B103" s="113">
        <v>2.3895031998108607E-2</v>
      </c>
      <c r="C103" s="113">
        <v>0.1</v>
      </c>
      <c r="D103" s="115">
        <f t="shared" si="18"/>
        <v>1.9752000000000001</v>
      </c>
      <c r="E103" s="115">
        <f t="shared" si="18"/>
        <v>2.3895031998108607E-2</v>
      </c>
      <c r="F103" s="26">
        <f t="shared" si="19"/>
        <v>0.19752000000000003</v>
      </c>
      <c r="G103" s="26">
        <f t="shared" si="19"/>
        <v>2.3895031998108609E-3</v>
      </c>
      <c r="H103" s="26">
        <f t="shared" si="20"/>
        <v>0.39014150400000008</v>
      </c>
      <c r="I103" s="26">
        <f t="shared" si="21"/>
        <v>0.77060749870080014</v>
      </c>
      <c r="J103" s="26">
        <f t="shared" si="22"/>
        <v>1.5221039314338205</v>
      </c>
      <c r="K103" s="26">
        <f t="shared" si="23"/>
        <v>4.7197467202664128E-3</v>
      </c>
      <c r="L103" s="26">
        <f t="shared" si="24"/>
        <v>9.3224437218702196E-3</v>
      </c>
      <c r="M103" s="26">
        <f t="shared" ca="1" si="29"/>
        <v>4.0199394826181359E-2</v>
      </c>
      <c r="N103" s="26">
        <f t="shared" ca="1" si="25"/>
        <v>2.6583224722944052E-5</v>
      </c>
      <c r="O103" s="25">
        <f t="shared" ca="1" si="26"/>
        <v>4358617.1910039242</v>
      </c>
      <c r="P103" s="26">
        <f t="shared" ca="1" si="27"/>
        <v>897856326.49100649</v>
      </c>
      <c r="Q103" s="26">
        <f t="shared" ca="1" si="28"/>
        <v>53164688.123583056</v>
      </c>
      <c r="R103">
        <f t="shared" ca="1" si="17"/>
        <v>-1.6304362828072752E-2</v>
      </c>
    </row>
    <row r="104" spans="1:18">
      <c r="A104" s="113">
        <v>19800</v>
      </c>
      <c r="B104" s="113">
        <v>1.6041800001403317E-2</v>
      </c>
      <c r="C104" s="113">
        <v>0.1</v>
      </c>
      <c r="D104" s="115">
        <f t="shared" si="18"/>
        <v>1.98</v>
      </c>
      <c r="E104" s="115">
        <f t="shared" si="18"/>
        <v>1.6041800001403317E-2</v>
      </c>
      <c r="F104" s="26">
        <f t="shared" si="19"/>
        <v>0.19800000000000001</v>
      </c>
      <c r="G104" s="26">
        <f t="shared" si="19"/>
        <v>1.6041800001403317E-3</v>
      </c>
      <c r="H104" s="26">
        <f t="shared" si="20"/>
        <v>0.39204</v>
      </c>
      <c r="I104" s="26">
        <f t="shared" si="21"/>
        <v>0.77623920000000002</v>
      </c>
      <c r="J104" s="26">
        <f t="shared" si="22"/>
        <v>1.5369536159999999</v>
      </c>
      <c r="K104" s="26">
        <f t="shared" si="23"/>
        <v>3.1762764002778569E-3</v>
      </c>
      <c r="L104" s="26">
        <f t="shared" si="24"/>
        <v>6.2890272725501569E-3</v>
      </c>
      <c r="M104" s="26">
        <f t="shared" ca="1" si="29"/>
        <v>4.0465574721514762E-2</v>
      </c>
      <c r="N104" s="26">
        <f t="shared" ca="1" si="25"/>
        <v>5.9652077157875491E-5</v>
      </c>
      <c r="O104" s="25">
        <f t="shared" ca="1" si="26"/>
        <v>4544786.8636386106</v>
      </c>
      <c r="P104" s="26">
        <f t="shared" ca="1" si="27"/>
        <v>899761565.87525904</v>
      </c>
      <c r="Q104" s="26">
        <f t="shared" ca="1" si="28"/>
        <v>53214189.896631837</v>
      </c>
      <c r="R104">
        <f t="shared" ca="1" si="17"/>
        <v>-2.4423774720111445E-2</v>
      </c>
    </row>
    <row r="105" spans="1:18">
      <c r="A105" s="113">
        <v>19800</v>
      </c>
      <c r="B105" s="113">
        <v>3.4041799997794442E-2</v>
      </c>
      <c r="C105" s="113">
        <v>0.1</v>
      </c>
      <c r="D105" s="115">
        <f t="shared" si="18"/>
        <v>1.98</v>
      </c>
      <c r="E105" s="115">
        <f t="shared" si="18"/>
        <v>3.4041799997794442E-2</v>
      </c>
      <c r="F105" s="26">
        <f t="shared" si="19"/>
        <v>0.19800000000000001</v>
      </c>
      <c r="G105" s="26">
        <f t="shared" si="19"/>
        <v>3.4041799997794444E-3</v>
      </c>
      <c r="H105" s="26">
        <f t="shared" si="20"/>
        <v>0.39204</v>
      </c>
      <c r="I105" s="26">
        <f t="shared" si="21"/>
        <v>0.77623920000000002</v>
      </c>
      <c r="J105" s="26">
        <f t="shared" si="22"/>
        <v>1.5369536159999999</v>
      </c>
      <c r="K105" s="26">
        <f t="shared" si="23"/>
        <v>6.7402763995632999E-3</v>
      </c>
      <c r="L105" s="26">
        <f t="shared" si="24"/>
        <v>1.3345747271135334E-2</v>
      </c>
      <c r="M105" s="26">
        <f t="shared" ca="1" si="29"/>
        <v>4.0465574721514762E-2</v>
      </c>
      <c r="N105" s="26">
        <f t="shared" ca="1" si="25"/>
        <v>4.1264881701108074E-6</v>
      </c>
      <c r="O105" s="25">
        <f t="shared" ca="1" si="26"/>
        <v>4544786.8636386106</v>
      </c>
      <c r="P105" s="26">
        <f t="shared" ca="1" si="27"/>
        <v>899761565.87525904</v>
      </c>
      <c r="Q105" s="26">
        <f t="shared" ca="1" si="28"/>
        <v>53214189.896631837</v>
      </c>
      <c r="R105">
        <f t="shared" ca="1" si="17"/>
        <v>-6.4237747237203199E-3</v>
      </c>
    </row>
    <row r="106" spans="1:18">
      <c r="A106" s="113">
        <v>19804</v>
      </c>
      <c r="B106" s="113">
        <v>3.188736399897607E-2</v>
      </c>
      <c r="C106" s="113">
        <v>0.1</v>
      </c>
      <c r="D106" s="115">
        <f t="shared" si="18"/>
        <v>1.9803999999999999</v>
      </c>
      <c r="E106" s="115">
        <f t="shared" si="18"/>
        <v>3.188736399897607E-2</v>
      </c>
      <c r="F106" s="26">
        <f t="shared" si="19"/>
        <v>0.19803999999999999</v>
      </c>
      <c r="G106" s="26">
        <f t="shared" si="19"/>
        <v>3.1887363998976074E-3</v>
      </c>
      <c r="H106" s="26">
        <f t="shared" si="20"/>
        <v>0.39219841599999999</v>
      </c>
      <c r="I106" s="26">
        <f t="shared" si="21"/>
        <v>0.77670974304639995</v>
      </c>
      <c r="J106" s="26">
        <f t="shared" si="22"/>
        <v>1.5381959751290903</v>
      </c>
      <c r="K106" s="26">
        <f t="shared" si="23"/>
        <v>6.3149735663572213E-3</v>
      </c>
      <c r="L106" s="26">
        <f t="shared" si="24"/>
        <v>1.2506173650813841E-2</v>
      </c>
      <c r="M106" s="26">
        <f t="shared" ca="1" si="29"/>
        <v>4.0487793221962193E-2</v>
      </c>
      <c r="N106" s="26">
        <f t="shared" ca="1" si="25"/>
        <v>7.3967382819593674E-6</v>
      </c>
      <c r="O106" s="25">
        <f t="shared" ca="1" si="26"/>
        <v>4560431.7845072076</v>
      </c>
      <c r="P106" s="26">
        <f t="shared" ca="1" si="27"/>
        <v>899918956.1096772</v>
      </c>
      <c r="Q106" s="26">
        <f t="shared" ca="1" si="28"/>
        <v>53218231.074918993</v>
      </c>
      <c r="R106">
        <f t="shared" ca="1" si="17"/>
        <v>-8.6004292229861223E-3</v>
      </c>
    </row>
    <row r="107" spans="1:18">
      <c r="A107" s="113">
        <v>19823.5</v>
      </c>
      <c r="B107" s="113">
        <v>2.9384488501818851E-2</v>
      </c>
      <c r="C107" s="113">
        <v>0.1</v>
      </c>
      <c r="D107" s="115">
        <f t="shared" si="18"/>
        <v>1.9823500000000001</v>
      </c>
      <c r="E107" s="115">
        <f t="shared" si="18"/>
        <v>2.9384488501818851E-2</v>
      </c>
      <c r="F107" s="26">
        <f t="shared" si="19"/>
        <v>0.19823500000000002</v>
      </c>
      <c r="G107" s="26">
        <f t="shared" si="19"/>
        <v>2.9384488501818852E-3</v>
      </c>
      <c r="H107" s="26">
        <f t="shared" si="20"/>
        <v>0.39297115225000007</v>
      </c>
      <c r="I107" s="26">
        <f t="shared" si="21"/>
        <v>0.77900636366278764</v>
      </c>
      <c r="J107" s="26">
        <f t="shared" si="22"/>
        <v>1.544263265006927</v>
      </c>
      <c r="K107" s="26">
        <f t="shared" si="23"/>
        <v>5.8250340781580605E-3</v>
      </c>
      <c r="L107" s="26">
        <f t="shared" si="24"/>
        <v>1.1547256304836632E-2</v>
      </c>
      <c r="M107" s="26">
        <f t="shared" ca="1" si="29"/>
        <v>4.0596189580282875E-2</v>
      </c>
      <c r="N107" s="26">
        <f t="shared" ca="1" si="25"/>
        <v>1.2570224107283138E-5</v>
      </c>
      <c r="O107" s="25">
        <f t="shared" ca="1" si="26"/>
        <v>4636985.8600609181</v>
      </c>
      <c r="P107" s="26">
        <f t="shared" ca="1" si="27"/>
        <v>900683188.74101436</v>
      </c>
      <c r="Q107" s="26">
        <f t="shared" ca="1" si="28"/>
        <v>53237746.695995241</v>
      </c>
      <c r="R107">
        <f t="shared" ca="1" si="17"/>
        <v>-1.1211701078464024E-2</v>
      </c>
    </row>
    <row r="108" spans="1:18">
      <c r="A108" s="113">
        <v>20557</v>
      </c>
      <c r="B108" s="113">
        <v>5.8314786998380441E-2</v>
      </c>
      <c r="C108" s="113">
        <v>0.1</v>
      </c>
      <c r="D108" s="115">
        <f t="shared" si="18"/>
        <v>2.0556999999999999</v>
      </c>
      <c r="E108" s="115">
        <f t="shared" si="18"/>
        <v>5.8314786998380441E-2</v>
      </c>
      <c r="F108" s="26">
        <f t="shared" si="19"/>
        <v>0.20557</v>
      </c>
      <c r="G108" s="26">
        <f t="shared" si="19"/>
        <v>5.8314786998380445E-3</v>
      </c>
      <c r="H108" s="26">
        <f t="shared" si="20"/>
        <v>0.42259024899999997</v>
      </c>
      <c r="I108" s="26">
        <f t="shared" si="21"/>
        <v>0.86871877486929994</v>
      </c>
      <c r="J108" s="26">
        <f t="shared" si="22"/>
        <v>1.7858251854988199</v>
      </c>
      <c r="K108" s="26">
        <f t="shared" si="23"/>
        <v>1.1987770763257067E-2</v>
      </c>
      <c r="L108" s="26">
        <f t="shared" si="24"/>
        <v>2.4643260358027552E-2</v>
      </c>
      <c r="M108" s="26">
        <f t="shared" ca="1" si="29"/>
        <v>4.4771392279252115E-2</v>
      </c>
      <c r="N108" s="26">
        <f t="shared" ca="1" si="25"/>
        <v>1.8342354051811304E-5</v>
      </c>
      <c r="O108" s="25">
        <f t="shared" ca="1" si="26"/>
        <v>7822257.1504136119</v>
      </c>
      <c r="P108" s="26">
        <f t="shared" ca="1" si="27"/>
        <v>925700133.38258481</v>
      </c>
      <c r="Q108" s="26">
        <f t="shared" ca="1" si="28"/>
        <v>53747339.470671438</v>
      </c>
      <c r="R108">
        <f t="shared" ca="1" si="17"/>
        <v>1.3543394719128327E-2</v>
      </c>
    </row>
    <row r="109" spans="1:18">
      <c r="A109" s="113">
        <v>20570</v>
      </c>
      <c r="B109" s="113">
        <v>3.6312869997345842E-2</v>
      </c>
      <c r="C109" s="113">
        <v>0.1</v>
      </c>
      <c r="D109" s="115">
        <f t="shared" si="18"/>
        <v>2.0569999999999999</v>
      </c>
      <c r="E109" s="115">
        <f t="shared" si="18"/>
        <v>3.6312869997345842E-2</v>
      </c>
      <c r="F109" s="26">
        <f t="shared" si="19"/>
        <v>0.20569999999999999</v>
      </c>
      <c r="G109" s="26">
        <f t="shared" si="19"/>
        <v>3.6312869997345842E-3</v>
      </c>
      <c r="H109" s="26">
        <f t="shared" si="20"/>
        <v>0.42312489999999997</v>
      </c>
      <c r="I109" s="26">
        <f t="shared" si="21"/>
        <v>0.8703679192999999</v>
      </c>
      <c r="J109" s="26">
        <f t="shared" si="22"/>
        <v>1.7903468100000997</v>
      </c>
      <c r="K109" s="26">
        <f t="shared" si="23"/>
        <v>7.4695573584540398E-3</v>
      </c>
      <c r="L109" s="26">
        <f t="shared" si="24"/>
        <v>1.5364879486339959E-2</v>
      </c>
      <c r="M109" s="26">
        <f t="shared" ca="1" si="29"/>
        <v>4.4847109351459566E-2</v>
      </c>
      <c r="N109" s="26">
        <f t="shared" ca="1" si="25"/>
        <v>7.2833241353303431E-6</v>
      </c>
      <c r="O109" s="25">
        <f t="shared" ca="1" si="26"/>
        <v>7883420.9206837416</v>
      </c>
      <c r="P109" s="26">
        <f t="shared" ca="1" si="27"/>
        <v>926076988.92165411</v>
      </c>
      <c r="Q109" s="26">
        <f t="shared" ca="1" si="28"/>
        <v>53752406.859150767</v>
      </c>
      <c r="R109">
        <f t="shared" ca="1" si="17"/>
        <v>-8.5342393541137235E-3</v>
      </c>
    </row>
    <row r="110" spans="1:18">
      <c r="A110" s="113">
        <v>20661</v>
      </c>
      <c r="B110" s="113">
        <v>5.1299450999067631E-2</v>
      </c>
      <c r="C110" s="113">
        <v>0.1</v>
      </c>
      <c r="D110" s="115">
        <f t="shared" si="18"/>
        <v>2.0661</v>
      </c>
      <c r="E110" s="115">
        <f t="shared" si="18"/>
        <v>5.1299450999067631E-2</v>
      </c>
      <c r="F110" s="26">
        <f t="shared" si="19"/>
        <v>0.20661000000000002</v>
      </c>
      <c r="G110" s="26">
        <f t="shared" si="19"/>
        <v>5.1299450999067638E-3</v>
      </c>
      <c r="H110" s="26">
        <f t="shared" si="20"/>
        <v>0.42687692100000002</v>
      </c>
      <c r="I110" s="26">
        <f t="shared" si="21"/>
        <v>0.8819704064781001</v>
      </c>
      <c r="J110" s="26">
        <f t="shared" si="22"/>
        <v>1.8222390568244027</v>
      </c>
      <c r="K110" s="26">
        <f t="shared" si="23"/>
        <v>1.0598979570917365E-2</v>
      </c>
      <c r="L110" s="26">
        <f t="shared" si="24"/>
        <v>2.1898551691472368E-2</v>
      </c>
      <c r="M110" s="26">
        <f t="shared" ca="1" si="29"/>
        <v>4.5378805190797761E-2</v>
      </c>
      <c r="N110" s="26">
        <f t="shared" ca="1" si="25"/>
        <v>3.5054046786983585E-6</v>
      </c>
      <c r="O110" s="25">
        <f t="shared" ca="1" si="26"/>
        <v>8315474.5673807552</v>
      </c>
      <c r="P110" s="26">
        <f t="shared" ca="1" si="27"/>
        <v>928649139.72678196</v>
      </c>
      <c r="Q110" s="26">
        <f t="shared" ca="1" si="28"/>
        <v>53783996.772207737</v>
      </c>
      <c r="R110">
        <f t="shared" ca="1" si="17"/>
        <v>5.9206458082698699E-3</v>
      </c>
    </row>
    <row r="111" spans="1:18">
      <c r="A111" s="113">
        <v>20712</v>
      </c>
      <c r="B111" s="113">
        <v>5.3830391996598337E-2</v>
      </c>
      <c r="C111" s="113">
        <v>0.1</v>
      </c>
      <c r="D111" s="115">
        <f t="shared" si="18"/>
        <v>2.0712000000000002</v>
      </c>
      <c r="E111" s="115">
        <f t="shared" si="18"/>
        <v>5.3830391996598337E-2</v>
      </c>
      <c r="F111" s="26">
        <f t="shared" si="19"/>
        <v>0.20712000000000003</v>
      </c>
      <c r="G111" s="26">
        <f t="shared" si="19"/>
        <v>5.3830391996598339E-3</v>
      </c>
      <c r="H111" s="26">
        <f t="shared" si="20"/>
        <v>0.42898694400000009</v>
      </c>
      <c r="I111" s="26">
        <f t="shared" si="21"/>
        <v>0.88851775841280023</v>
      </c>
      <c r="J111" s="26">
        <f t="shared" si="22"/>
        <v>1.8402979812245919</v>
      </c>
      <c r="K111" s="26">
        <f t="shared" si="23"/>
        <v>1.1149350790335449E-2</v>
      </c>
      <c r="L111" s="26">
        <f t="shared" si="24"/>
        <v>2.3092535356942782E-2</v>
      </c>
      <c r="M111" s="26">
        <f t="shared" ca="1" si="29"/>
        <v>4.5678071330046727E-2</v>
      </c>
      <c r="N111" s="26">
        <f t="shared" ca="1" si="25"/>
        <v>6.6460332250284494E-6</v>
      </c>
      <c r="O111" s="25">
        <f t="shared" ca="1" si="26"/>
        <v>8560509.7545671072</v>
      </c>
      <c r="P111" s="26">
        <f t="shared" ca="1" si="27"/>
        <v>930040172.34874976</v>
      </c>
      <c r="Q111" s="26">
        <f t="shared" ca="1" si="28"/>
        <v>53798729.135514252</v>
      </c>
      <c r="R111">
        <f t="shared" ca="1" si="17"/>
        <v>8.1523206665516101E-3</v>
      </c>
    </row>
    <row r="112" spans="1:18">
      <c r="A112" s="113">
        <v>20790</v>
      </c>
      <c r="B112" s="113">
        <v>3.8818889996036887E-2</v>
      </c>
      <c r="C112" s="113">
        <v>0.1</v>
      </c>
      <c r="D112" s="115">
        <f t="shared" si="18"/>
        <v>2.0790000000000002</v>
      </c>
      <c r="E112" s="115">
        <f t="shared" si="18"/>
        <v>3.8818889996036887E-2</v>
      </c>
      <c r="F112" s="26">
        <f t="shared" si="19"/>
        <v>0.20790000000000003</v>
      </c>
      <c r="G112" s="26">
        <f t="shared" si="19"/>
        <v>3.8818889996036889E-3</v>
      </c>
      <c r="H112" s="26">
        <f t="shared" si="20"/>
        <v>0.43222410000000011</v>
      </c>
      <c r="I112" s="26">
        <f t="shared" si="21"/>
        <v>0.89859390390000027</v>
      </c>
      <c r="J112" s="26">
        <f t="shared" si="22"/>
        <v>1.8681767262081008</v>
      </c>
      <c r="K112" s="26">
        <f t="shared" si="23"/>
        <v>8.0704472301760706E-3</v>
      </c>
      <c r="L112" s="26">
        <f t="shared" si="24"/>
        <v>1.6778459791536051E-2</v>
      </c>
      <c r="M112" s="26">
        <f t="shared" ca="1" si="29"/>
        <v>4.6137554740274304E-2</v>
      </c>
      <c r="N112" s="26">
        <f t="shared" ca="1" si="25"/>
        <v>5.3562853638543744E-6</v>
      </c>
      <c r="O112" s="25">
        <f t="shared" ca="1" si="26"/>
        <v>8939106.7185065225</v>
      </c>
      <c r="P112" s="26">
        <f t="shared" ca="1" si="27"/>
        <v>932097232.31885481</v>
      </c>
      <c r="Q112" s="26">
        <f t="shared" ca="1" si="28"/>
        <v>53817129.413404956</v>
      </c>
      <c r="R112">
        <f t="shared" ca="1" si="17"/>
        <v>-7.3186647442374173E-3</v>
      </c>
    </row>
    <row r="113" spans="1:18">
      <c r="A113" s="113">
        <v>20804</v>
      </c>
      <c r="B113" s="113">
        <v>2.9278364003403112E-2</v>
      </c>
      <c r="C113" s="113">
        <v>0.1</v>
      </c>
      <c r="D113" s="115">
        <f t="shared" si="18"/>
        <v>2.0804</v>
      </c>
      <c r="E113" s="115">
        <f t="shared" si="18"/>
        <v>2.9278364003403112E-2</v>
      </c>
      <c r="F113" s="26">
        <f t="shared" si="19"/>
        <v>0.20804</v>
      </c>
      <c r="G113" s="26">
        <f t="shared" si="19"/>
        <v>2.9278364003403113E-3</v>
      </c>
      <c r="H113" s="26">
        <f t="shared" si="20"/>
        <v>0.43280641600000003</v>
      </c>
      <c r="I113" s="26">
        <f t="shared" si="21"/>
        <v>0.90041046784640011</v>
      </c>
      <c r="J113" s="26">
        <f t="shared" si="22"/>
        <v>1.8732139373076508</v>
      </c>
      <c r="K113" s="26">
        <f t="shared" si="23"/>
        <v>6.0910708472679837E-3</v>
      </c>
      <c r="L113" s="26">
        <f t="shared" si="24"/>
        <v>1.2671863790656313E-2</v>
      </c>
      <c r="M113" s="26">
        <f t="shared" ca="1" si="29"/>
        <v>4.6220254261711863E-2</v>
      </c>
      <c r="N113" s="26">
        <f t="shared" ca="1" si="25"/>
        <v>2.8702764552457698E-5</v>
      </c>
      <c r="O113" s="25">
        <f t="shared" ca="1" si="26"/>
        <v>9007535.9022568408</v>
      </c>
      <c r="P113" s="26">
        <f t="shared" ca="1" si="27"/>
        <v>932457417.49002731</v>
      </c>
      <c r="Q113" s="26">
        <f t="shared" ca="1" si="28"/>
        <v>53819902.988638379</v>
      </c>
      <c r="R113">
        <f t="shared" ca="1" si="17"/>
        <v>-1.6941890258308751E-2</v>
      </c>
    </row>
    <row r="114" spans="1:18">
      <c r="A114" s="113">
        <v>20804</v>
      </c>
      <c r="B114" s="113">
        <v>3.2278364000376314E-2</v>
      </c>
      <c r="C114" s="113">
        <v>0.1</v>
      </c>
      <c r="D114" s="115">
        <f t="shared" si="18"/>
        <v>2.0804</v>
      </c>
      <c r="E114" s="115">
        <f t="shared" si="18"/>
        <v>3.2278364000376314E-2</v>
      </c>
      <c r="F114" s="26">
        <f t="shared" si="19"/>
        <v>0.20804</v>
      </c>
      <c r="G114" s="26">
        <f t="shared" si="19"/>
        <v>3.2278364000376315E-3</v>
      </c>
      <c r="H114" s="26">
        <f t="shared" si="20"/>
        <v>0.43280641600000003</v>
      </c>
      <c r="I114" s="26">
        <f t="shared" si="21"/>
        <v>0.90041046784640011</v>
      </c>
      <c r="J114" s="26">
        <f t="shared" si="22"/>
        <v>1.8732139373076508</v>
      </c>
      <c r="K114" s="26">
        <f t="shared" si="23"/>
        <v>6.7151908466382883E-3</v>
      </c>
      <c r="L114" s="26">
        <f t="shared" si="24"/>
        <v>1.3970283037346294E-2</v>
      </c>
      <c r="M114" s="26">
        <f t="shared" ca="1" si="29"/>
        <v>4.6220254261711863E-2</v>
      </c>
      <c r="N114" s="26">
        <f t="shared" ca="1" si="25"/>
        <v>1.9437630405912304E-5</v>
      </c>
      <c r="O114" s="25">
        <f t="shared" ca="1" si="26"/>
        <v>9007535.9022568408</v>
      </c>
      <c r="P114" s="26">
        <f t="shared" ca="1" si="27"/>
        <v>932457417.49002731</v>
      </c>
      <c r="Q114" s="26">
        <f t="shared" ca="1" si="28"/>
        <v>53819902.988638379</v>
      </c>
      <c r="R114">
        <f t="shared" ca="1" si="17"/>
        <v>-1.3941890261335549E-2</v>
      </c>
    </row>
    <row r="115" spans="1:18">
      <c r="A115" s="113">
        <v>20824.5</v>
      </c>
      <c r="B115" s="113">
        <v>5.2236879499105271E-2</v>
      </c>
      <c r="C115" s="113">
        <v>0.1</v>
      </c>
      <c r="D115" s="115">
        <f t="shared" si="18"/>
        <v>2.0824500000000001</v>
      </c>
      <c r="E115" s="115">
        <f t="shared" si="18"/>
        <v>5.2236879499105271E-2</v>
      </c>
      <c r="F115" s="26">
        <f t="shared" si="19"/>
        <v>0.20824500000000001</v>
      </c>
      <c r="G115" s="26">
        <f t="shared" si="19"/>
        <v>5.2236879499105273E-3</v>
      </c>
      <c r="H115" s="26">
        <f t="shared" si="20"/>
        <v>0.43365980025000006</v>
      </c>
      <c r="I115" s="26">
        <f t="shared" si="21"/>
        <v>0.90307485103061269</v>
      </c>
      <c r="J115" s="26">
        <f t="shared" si="22"/>
        <v>1.8806082235286996</v>
      </c>
      <c r="K115" s="26">
        <f t="shared" si="23"/>
        <v>1.0878068971291179E-2</v>
      </c>
      <c r="L115" s="26">
        <f t="shared" si="24"/>
        <v>2.2653034729265317E-2</v>
      </c>
      <c r="M115" s="26">
        <f t="shared" ca="1" si="29"/>
        <v>4.6341475262897683E-2</v>
      </c>
      <c r="N115" s="26">
        <f t="shared" ca="1" si="25"/>
        <v>3.4755791108294376E-6</v>
      </c>
      <c r="O115" s="25">
        <f t="shared" ca="1" si="26"/>
        <v>9107990.5076800399</v>
      </c>
      <c r="P115" s="26">
        <f t="shared" ca="1" si="27"/>
        <v>932979864.69193494</v>
      </c>
      <c r="Q115" s="26">
        <f t="shared" ca="1" si="28"/>
        <v>53823673.732496917</v>
      </c>
      <c r="R115">
        <f t="shared" ca="1" si="17"/>
        <v>5.8954042362075881E-3</v>
      </c>
    </row>
    <row r="116" spans="1:18">
      <c r="A116" s="113">
        <v>21213</v>
      </c>
      <c r="B116" s="113">
        <v>3.398728300089715E-2</v>
      </c>
      <c r="C116" s="113">
        <v>0.1</v>
      </c>
      <c r="D116" s="115">
        <f t="shared" si="18"/>
        <v>2.1213000000000002</v>
      </c>
      <c r="E116" s="115">
        <f t="shared" si="18"/>
        <v>3.398728300089715E-2</v>
      </c>
      <c r="F116" s="26">
        <f t="shared" si="19"/>
        <v>0.21213000000000004</v>
      </c>
      <c r="G116" s="26">
        <f t="shared" si="19"/>
        <v>3.3987283000897154E-3</v>
      </c>
      <c r="H116" s="26">
        <f t="shared" si="20"/>
        <v>0.44999136900000014</v>
      </c>
      <c r="I116" s="26">
        <f t="shared" si="21"/>
        <v>0.95456669105970038</v>
      </c>
      <c r="J116" s="26">
        <f t="shared" si="22"/>
        <v>2.0249223217449428</v>
      </c>
      <c r="K116" s="26">
        <f t="shared" si="23"/>
        <v>7.2097223429803143E-3</v>
      </c>
      <c r="L116" s="26">
        <f t="shared" si="24"/>
        <v>1.5293984006164142E-2</v>
      </c>
      <c r="M116" s="26">
        <f t="shared" ca="1" si="29"/>
        <v>4.8666905992666917E-2</v>
      </c>
      <c r="N116" s="26">
        <f t="shared" ca="1" si="25"/>
        <v>2.1549133118049559E-5</v>
      </c>
      <c r="O116" s="25">
        <f t="shared" ca="1" si="26"/>
        <v>11063483.987927286</v>
      </c>
      <c r="P116" s="26">
        <f t="shared" ca="1" si="27"/>
        <v>941758734.16792095</v>
      </c>
      <c r="Q116" s="26">
        <f t="shared" ca="1" si="28"/>
        <v>53829826.30127079</v>
      </c>
      <c r="R116">
        <f t="shared" ca="1" si="17"/>
        <v>-1.4679622991769767E-2</v>
      </c>
    </row>
    <row r="117" spans="1:18">
      <c r="A117" s="113">
        <v>22627</v>
      </c>
      <c r="B117" s="113">
        <v>4.3394156993599609E-2</v>
      </c>
      <c r="C117" s="113">
        <v>0.1</v>
      </c>
      <c r="D117" s="115">
        <f t="shared" si="18"/>
        <v>2.2627000000000002</v>
      </c>
      <c r="E117" s="115">
        <f t="shared" si="18"/>
        <v>4.3394156993599609E-2</v>
      </c>
      <c r="F117" s="26">
        <f t="shared" si="19"/>
        <v>0.22627000000000003</v>
      </c>
      <c r="G117" s="26">
        <f t="shared" si="19"/>
        <v>4.3394156993599607E-3</v>
      </c>
      <c r="H117" s="26">
        <f t="shared" si="20"/>
        <v>0.51198112900000015</v>
      </c>
      <c r="I117" s="26">
        <f t="shared" si="21"/>
        <v>1.1584597005883004</v>
      </c>
      <c r="J117" s="26">
        <f t="shared" si="22"/>
        <v>2.6212467645211475</v>
      </c>
      <c r="K117" s="26">
        <f t="shared" si="23"/>
        <v>9.8187959029417838E-3</v>
      </c>
      <c r="L117" s="26">
        <f t="shared" si="24"/>
        <v>2.2216989489586374E-2</v>
      </c>
      <c r="M117" s="26">
        <f t="shared" ca="1" si="29"/>
        <v>5.7582086706240154E-2</v>
      </c>
      <c r="N117" s="26">
        <f t="shared" ca="1" si="25"/>
        <v>2.0129734953082846E-5</v>
      </c>
      <c r="O117" s="25">
        <f t="shared" ca="1" si="26"/>
        <v>18654450.192923065</v>
      </c>
      <c r="P117" s="26">
        <f t="shared" ca="1" si="27"/>
        <v>955397005.06607902</v>
      </c>
      <c r="Q117" s="26">
        <f t="shared" ca="1" si="28"/>
        <v>52809470.19024469</v>
      </c>
      <c r="R117">
        <f t="shared" ca="1" si="17"/>
        <v>-1.4187929712640546E-2</v>
      </c>
    </row>
    <row r="118" spans="1:18">
      <c r="A118" s="113">
        <v>23595</v>
      </c>
      <c r="B118" s="113">
        <v>7.6020644999516662E-2</v>
      </c>
      <c r="C118" s="113">
        <v>0.1</v>
      </c>
      <c r="D118" s="115">
        <f t="shared" si="18"/>
        <v>2.3595000000000002</v>
      </c>
      <c r="E118" s="115">
        <f t="shared" si="18"/>
        <v>7.6020644999516662E-2</v>
      </c>
      <c r="F118" s="26">
        <f t="shared" si="19"/>
        <v>0.23595000000000002</v>
      </c>
      <c r="G118" s="26">
        <f t="shared" si="19"/>
        <v>7.6020644999516664E-3</v>
      </c>
      <c r="H118" s="26">
        <f t="shared" si="20"/>
        <v>0.55672402500000007</v>
      </c>
      <c r="I118" s="26">
        <f t="shared" si="21"/>
        <v>1.3135903369875002</v>
      </c>
      <c r="J118" s="26">
        <f t="shared" si="22"/>
        <v>3.0994164001220068</v>
      </c>
      <c r="K118" s="26">
        <f t="shared" si="23"/>
        <v>1.7937071187635958E-2</v>
      </c>
      <c r="L118" s="26">
        <f t="shared" si="24"/>
        <v>4.2322519467227045E-2</v>
      </c>
      <c r="M118" s="26">
        <f t="shared" ca="1" si="29"/>
        <v>6.4093681732159596E-2</v>
      </c>
      <c r="N118" s="26">
        <f t="shared" ca="1" si="25"/>
        <v>1.4225245278088476E-5</v>
      </c>
      <c r="O118" s="25">
        <f t="shared" ca="1" si="26"/>
        <v>23835118.062113941</v>
      </c>
      <c r="P118" s="26">
        <f t="shared" ca="1" si="27"/>
        <v>947981268.54675031</v>
      </c>
      <c r="Q118" s="26">
        <f t="shared" ca="1" si="28"/>
        <v>51188191.989678875</v>
      </c>
      <c r="R118">
        <f t="shared" ca="1" si="17"/>
        <v>1.1926963267357066E-2</v>
      </c>
    </row>
    <row r="119" spans="1:18">
      <c r="A119" s="113">
        <v>23732</v>
      </c>
      <c r="B119" s="113">
        <v>6.3231211999664083E-2</v>
      </c>
      <c r="C119" s="113">
        <v>0.1</v>
      </c>
      <c r="D119" s="115">
        <f t="shared" si="18"/>
        <v>2.3732000000000002</v>
      </c>
      <c r="E119" s="115">
        <f t="shared" si="18"/>
        <v>6.3231211999664083E-2</v>
      </c>
      <c r="F119" s="26">
        <f t="shared" si="19"/>
        <v>0.23732000000000003</v>
      </c>
      <c r="G119" s="26">
        <f t="shared" si="19"/>
        <v>6.323121199966409E-3</v>
      </c>
      <c r="H119" s="26">
        <f t="shared" si="20"/>
        <v>0.56320782400000013</v>
      </c>
      <c r="I119" s="26">
        <f t="shared" si="21"/>
        <v>1.3366048079168005</v>
      </c>
      <c r="J119" s="26">
        <f t="shared" si="22"/>
        <v>3.1720305301481511</v>
      </c>
      <c r="K119" s="26">
        <f t="shared" si="23"/>
        <v>1.5006031231760282E-2</v>
      </c>
      <c r="L119" s="26">
        <f t="shared" si="24"/>
        <v>3.5612313319213502E-2</v>
      </c>
      <c r="M119" s="26">
        <f t="shared" ca="1" si="29"/>
        <v>6.504207521445618E-2</v>
      </c>
      <c r="N119" s="26">
        <f t="shared" ca="1" si="25"/>
        <v>3.279225582687167E-7</v>
      </c>
      <c r="O119" s="25">
        <f t="shared" ca="1" si="26"/>
        <v>24543588.387450088</v>
      </c>
      <c r="P119" s="26">
        <f t="shared" ca="1" si="27"/>
        <v>945836259.47897792</v>
      </c>
      <c r="Q119" s="26">
        <f t="shared" ca="1" si="28"/>
        <v>50900249.744186975</v>
      </c>
      <c r="R119">
        <f t="shared" ca="1" si="17"/>
        <v>-1.8108632147920967E-3</v>
      </c>
    </row>
    <row r="120" spans="1:18">
      <c r="A120" s="113">
        <v>23887</v>
      </c>
      <c r="B120" s="113">
        <v>5.8746816997881979E-2</v>
      </c>
      <c r="C120" s="113">
        <v>0.1</v>
      </c>
      <c r="D120" s="115">
        <f t="shared" si="18"/>
        <v>2.3887</v>
      </c>
      <c r="E120" s="115">
        <f t="shared" si="18"/>
        <v>5.8746816997881979E-2</v>
      </c>
      <c r="F120" s="26">
        <f t="shared" si="19"/>
        <v>0.23887000000000003</v>
      </c>
      <c r="G120" s="26">
        <f t="shared" si="19"/>
        <v>5.8746816997881984E-3</v>
      </c>
      <c r="H120" s="26">
        <f t="shared" si="20"/>
        <v>0.57058876900000011</v>
      </c>
      <c r="I120" s="26">
        <f t="shared" si="21"/>
        <v>1.3629653925103002</v>
      </c>
      <c r="J120" s="26">
        <f t="shared" si="22"/>
        <v>3.2557154330893541</v>
      </c>
      <c r="K120" s="26">
        <f t="shared" si="23"/>
        <v>1.4032852176284069E-2</v>
      </c>
      <c r="L120" s="26">
        <f t="shared" si="24"/>
        <v>3.3520273993489759E-2</v>
      </c>
      <c r="M120" s="26">
        <f t="shared" ca="1" si="29"/>
        <v>6.6123091926630739E-2</v>
      </c>
      <c r="N120" s="26">
        <f t="shared" ca="1" si="25"/>
        <v>5.4409431824487538E-6</v>
      </c>
      <c r="O120" s="25">
        <f t="shared" ca="1" si="26"/>
        <v>25334591.587000992</v>
      </c>
      <c r="P120" s="26">
        <f t="shared" ca="1" si="27"/>
        <v>943084685.15530562</v>
      </c>
      <c r="Q120" s="26">
        <f t="shared" ca="1" si="28"/>
        <v>50557423.956942983</v>
      </c>
      <c r="R120">
        <f t="shared" ca="1" si="17"/>
        <v>-7.3762749287487606E-3</v>
      </c>
    </row>
    <row r="121" spans="1:18">
      <c r="A121" s="113">
        <v>23892.5</v>
      </c>
      <c r="B121" s="113">
        <v>7.8784467499644961E-2</v>
      </c>
      <c r="C121" s="113">
        <v>0.1</v>
      </c>
      <c r="D121" s="115">
        <f t="shared" si="18"/>
        <v>2.3892500000000001</v>
      </c>
      <c r="E121" s="115">
        <f t="shared" si="18"/>
        <v>7.8784467499644961E-2</v>
      </c>
      <c r="F121" s="26">
        <f t="shared" si="19"/>
        <v>0.23892500000000003</v>
      </c>
      <c r="G121" s="26">
        <f t="shared" si="19"/>
        <v>7.8784467499644958E-3</v>
      </c>
      <c r="H121" s="26">
        <f t="shared" si="20"/>
        <v>0.57085155625000006</v>
      </c>
      <c r="I121" s="26">
        <f t="shared" si="21"/>
        <v>1.3639070807703126</v>
      </c>
      <c r="J121" s="26">
        <f t="shared" si="22"/>
        <v>3.2587149927304697</v>
      </c>
      <c r="K121" s="26">
        <f t="shared" si="23"/>
        <v>1.8823578897352672E-2</v>
      </c>
      <c r="L121" s="26">
        <f t="shared" si="24"/>
        <v>4.4974235880499876E-2</v>
      </c>
      <c r="M121" s="26">
        <f t="shared" ca="1" si="29"/>
        <v>6.6161606943387963E-2</v>
      </c>
      <c r="N121" s="26">
        <f t="shared" ca="1" si="25"/>
        <v>1.5933660862270874E-5</v>
      </c>
      <c r="O121" s="25">
        <f t="shared" ca="1" si="26"/>
        <v>25362439.990548596</v>
      </c>
      <c r="P121" s="26">
        <f t="shared" ca="1" si="27"/>
        <v>942980732.34017193</v>
      </c>
      <c r="Q121" s="26">
        <f t="shared" ca="1" si="28"/>
        <v>50544928.852062531</v>
      </c>
      <c r="R121">
        <f t="shared" ca="1" si="17"/>
        <v>1.2622860556256998E-2</v>
      </c>
    </row>
    <row r="122" spans="1:18">
      <c r="A122" s="113">
        <v>23918</v>
      </c>
      <c r="B122" s="113">
        <v>7.8049937998002861E-2</v>
      </c>
      <c r="C122" s="113">
        <v>0.1</v>
      </c>
      <c r="D122" s="115">
        <f t="shared" si="18"/>
        <v>2.3917999999999999</v>
      </c>
      <c r="E122" s="115">
        <f t="shared" si="18"/>
        <v>7.8049937998002861E-2</v>
      </c>
      <c r="F122" s="26">
        <f t="shared" si="19"/>
        <v>0.23918</v>
      </c>
      <c r="G122" s="26">
        <f t="shared" si="19"/>
        <v>7.8049937998002864E-3</v>
      </c>
      <c r="H122" s="26">
        <f t="shared" si="20"/>
        <v>0.57207072400000003</v>
      </c>
      <c r="I122" s="26">
        <f t="shared" si="21"/>
        <v>1.3682787576632001</v>
      </c>
      <c r="J122" s="26">
        <f t="shared" si="22"/>
        <v>3.2726491325788416</v>
      </c>
      <c r="K122" s="26">
        <f t="shared" si="23"/>
        <v>1.8667984170362324E-2</v>
      </c>
      <c r="L122" s="26">
        <f t="shared" si="24"/>
        <v>4.4650084538672606E-2</v>
      </c>
      <c r="M122" s="26">
        <f t="shared" ca="1" si="29"/>
        <v>6.634031658575909E-2</v>
      </c>
      <c r="N122" s="26">
        <f t="shared" ca="1" si="25"/>
        <v>1.3711523361807779E-5</v>
      </c>
      <c r="O122" s="25">
        <f t="shared" ca="1" si="26"/>
        <v>25491351.266236458</v>
      </c>
      <c r="P122" s="26">
        <f t="shared" ca="1" si="27"/>
        <v>942493123.4556638</v>
      </c>
      <c r="Q122" s="26">
        <f t="shared" ca="1" si="28"/>
        <v>50486702.503684528</v>
      </c>
      <c r="R122">
        <f t="shared" ca="1" si="17"/>
        <v>1.170962141224377E-2</v>
      </c>
    </row>
    <row r="123" spans="1:18">
      <c r="A123" s="113">
        <v>23926.5</v>
      </c>
      <c r="B123" s="113">
        <v>6.7471761503838934E-2</v>
      </c>
      <c r="C123" s="113">
        <v>0.1</v>
      </c>
      <c r="D123" s="115">
        <f t="shared" si="18"/>
        <v>2.3926500000000002</v>
      </c>
      <c r="E123" s="115">
        <f t="shared" si="18"/>
        <v>6.7471761503838934E-2</v>
      </c>
      <c r="F123" s="26">
        <f t="shared" si="19"/>
        <v>0.23926500000000003</v>
      </c>
      <c r="G123" s="26">
        <f t="shared" si="19"/>
        <v>6.7471761503838934E-3</v>
      </c>
      <c r="H123" s="26">
        <f t="shared" si="20"/>
        <v>0.5724774022500001</v>
      </c>
      <c r="I123" s="26">
        <f t="shared" si="21"/>
        <v>1.3697380564934629</v>
      </c>
      <c r="J123" s="26">
        <f t="shared" si="22"/>
        <v>3.2773037608690845</v>
      </c>
      <c r="K123" s="26">
        <f t="shared" si="23"/>
        <v>1.6143631016216024E-2</v>
      </c>
      <c r="L123" s="26">
        <f t="shared" si="24"/>
        <v>3.8626058750949273E-2</v>
      </c>
      <c r="M123" s="26">
        <f t="shared" ca="1" si="29"/>
        <v>6.6399937656373365E-2</v>
      </c>
      <c r="N123" s="26">
        <f t="shared" ca="1" si="25"/>
        <v>1.1488063599958962E-7</v>
      </c>
      <c r="O123" s="25">
        <f t="shared" ca="1" si="26"/>
        <v>25534246.513557356</v>
      </c>
      <c r="P123" s="26">
        <f t="shared" ca="1" si="27"/>
        <v>942328523.93143249</v>
      </c>
      <c r="Q123" s="26">
        <f t="shared" ca="1" si="28"/>
        <v>50467186.157539912</v>
      </c>
      <c r="R123">
        <f t="shared" ca="1" si="17"/>
        <v>1.0718238474655695E-3</v>
      </c>
    </row>
    <row r="124" spans="1:18">
      <c r="A124" s="113">
        <v>23932</v>
      </c>
      <c r="B124" s="113">
        <v>6.5509411993843969E-2</v>
      </c>
      <c r="C124" s="113">
        <v>0.1</v>
      </c>
      <c r="D124" s="115">
        <f t="shared" si="18"/>
        <v>2.3932000000000002</v>
      </c>
      <c r="E124" s="115">
        <f t="shared" si="18"/>
        <v>6.5509411993843969E-2</v>
      </c>
      <c r="F124" s="26">
        <f t="shared" si="19"/>
        <v>0.23932000000000003</v>
      </c>
      <c r="G124" s="26">
        <f t="shared" si="19"/>
        <v>6.5509411993843972E-3</v>
      </c>
      <c r="H124" s="26">
        <f t="shared" si="20"/>
        <v>0.57274062400000014</v>
      </c>
      <c r="I124" s="26">
        <f t="shared" si="21"/>
        <v>1.3706828613568005</v>
      </c>
      <c r="J124" s="26">
        <f t="shared" si="22"/>
        <v>3.2803182237990951</v>
      </c>
      <c r="K124" s="26">
        <f t="shared" si="23"/>
        <v>1.5677712478366742E-2</v>
      </c>
      <c r="L124" s="26">
        <f t="shared" si="24"/>
        <v>3.7519901503227288E-2</v>
      </c>
      <c r="M124" s="26">
        <f t="shared" ca="1" si="29"/>
        <v>6.643852963499379E-2</v>
      </c>
      <c r="N124" s="26">
        <f t="shared" ca="1" si="25"/>
        <v>8.632595910958073E-8</v>
      </c>
      <c r="O124" s="25">
        <f t="shared" ca="1" si="26"/>
        <v>25561982.077797569</v>
      </c>
      <c r="P124" s="26">
        <f t="shared" ca="1" si="27"/>
        <v>942221468.86365461</v>
      </c>
      <c r="Q124" s="26">
        <f t="shared" ca="1" si="28"/>
        <v>50454529.302302152</v>
      </c>
      <c r="R124">
        <f t="shared" ca="1" si="17"/>
        <v>-9.2911764114982087E-4</v>
      </c>
    </row>
    <row r="125" spans="1:18">
      <c r="A125" s="113">
        <v>23997</v>
      </c>
      <c r="B125" s="113">
        <v>7.0499827001185622E-2</v>
      </c>
      <c r="C125" s="113">
        <v>0.1</v>
      </c>
      <c r="D125" s="115">
        <f t="shared" si="18"/>
        <v>2.3997000000000002</v>
      </c>
      <c r="E125" s="115">
        <f t="shared" si="18"/>
        <v>7.0499827001185622E-2</v>
      </c>
      <c r="F125" s="26">
        <f t="shared" si="19"/>
        <v>0.23997000000000002</v>
      </c>
      <c r="G125" s="26">
        <f t="shared" si="19"/>
        <v>7.0499827001185627E-3</v>
      </c>
      <c r="H125" s="26">
        <f t="shared" si="20"/>
        <v>0.57585600900000011</v>
      </c>
      <c r="I125" s="26">
        <f t="shared" si="21"/>
        <v>1.3818816647973005</v>
      </c>
      <c r="J125" s="26">
        <f t="shared" si="22"/>
        <v>3.3161014310140819</v>
      </c>
      <c r="K125" s="26">
        <f t="shared" si="23"/>
        <v>1.6917843485474517E-2</v>
      </c>
      <c r="L125" s="26">
        <f t="shared" si="24"/>
        <v>4.0597749012093197E-2</v>
      </c>
      <c r="M125" s="26">
        <f t="shared" ca="1" si="29"/>
        <v>6.689542834144728E-2</v>
      </c>
      <c r="N125" s="26">
        <f t="shared" ca="1" si="25"/>
        <v>1.2991689698323557E-6</v>
      </c>
      <c r="O125" s="25">
        <f t="shared" ca="1" si="26"/>
        <v>25888546.582787875</v>
      </c>
      <c r="P125" s="26">
        <f t="shared" ca="1" si="27"/>
        <v>940923597.96198142</v>
      </c>
      <c r="Q125" s="26">
        <f t="shared" ca="1" si="28"/>
        <v>50303247.655160554</v>
      </c>
      <c r="R125">
        <f t="shared" ca="1" si="17"/>
        <v>3.6043986597383421E-3</v>
      </c>
    </row>
    <row r="126" spans="1:18">
      <c r="A126" s="113">
        <v>24000.5</v>
      </c>
      <c r="B126" s="113">
        <v>5.5614695505937561E-2</v>
      </c>
      <c r="C126" s="113">
        <v>0.1</v>
      </c>
      <c r="D126" s="115">
        <f t="shared" si="18"/>
        <v>2.4000499999999998</v>
      </c>
      <c r="E126" s="115">
        <f t="shared" si="18"/>
        <v>5.5614695505937561E-2</v>
      </c>
      <c r="F126" s="26">
        <f t="shared" si="19"/>
        <v>0.240005</v>
      </c>
      <c r="G126" s="26">
        <f t="shared" si="19"/>
        <v>5.5614695505937567E-3</v>
      </c>
      <c r="H126" s="26">
        <f t="shared" si="20"/>
        <v>0.57602400024999989</v>
      </c>
      <c r="I126" s="26">
        <f t="shared" si="21"/>
        <v>1.382486401800012</v>
      </c>
      <c r="J126" s="26">
        <f t="shared" si="22"/>
        <v>3.3180364886401188</v>
      </c>
      <c r="K126" s="26">
        <f t="shared" si="23"/>
        <v>1.3347804994902545E-2</v>
      </c>
      <c r="L126" s="26">
        <f t="shared" si="24"/>
        <v>3.2035399378015854E-2</v>
      </c>
      <c r="M126" s="26">
        <f t="shared" ca="1" si="29"/>
        <v>6.692007304578558E-2</v>
      </c>
      <c r="N126" s="26">
        <f t="shared" ca="1" si="25"/>
        <v>1.2781156131850004E-5</v>
      </c>
      <c r="O126" s="25">
        <f t="shared" ca="1" si="26"/>
        <v>25906066.136796698</v>
      </c>
      <c r="P126" s="26">
        <f t="shared" ca="1" si="27"/>
        <v>940852004.4740833</v>
      </c>
      <c r="Q126" s="26">
        <f t="shared" ca="1" si="28"/>
        <v>50295012.908623978</v>
      </c>
      <c r="R126">
        <f t="shared" ca="1" si="17"/>
        <v>-1.1305377539848019E-2</v>
      </c>
    </row>
    <row r="127" spans="1:18">
      <c r="A127" s="113">
        <v>24071.5</v>
      </c>
      <c r="B127" s="113">
        <v>7.2373456496279687E-2</v>
      </c>
      <c r="C127" s="113">
        <v>0.1</v>
      </c>
      <c r="D127" s="115">
        <f t="shared" si="18"/>
        <v>2.4071500000000001</v>
      </c>
      <c r="E127" s="115">
        <f t="shared" si="18"/>
        <v>7.2373456496279687E-2</v>
      </c>
      <c r="F127" s="26">
        <f t="shared" si="19"/>
        <v>0.24071500000000001</v>
      </c>
      <c r="G127" s="26">
        <f t="shared" si="19"/>
        <v>7.2373456496279687E-3</v>
      </c>
      <c r="H127" s="26">
        <f t="shared" si="20"/>
        <v>0.57943711225000005</v>
      </c>
      <c r="I127" s="26">
        <f t="shared" si="21"/>
        <v>1.3947920447525877</v>
      </c>
      <c r="J127" s="26">
        <f t="shared" si="22"/>
        <v>3.3574736705261916</v>
      </c>
      <c r="K127" s="26">
        <f t="shared" si="23"/>
        <v>1.7421376580501965E-2</v>
      </c>
      <c r="L127" s="26">
        <f t="shared" si="24"/>
        <v>4.1935866635755305E-2</v>
      </c>
      <c r="M127" s="26">
        <f t="shared" ca="1" si="29"/>
        <v>6.7420945392127354E-2</v>
      </c>
      <c r="N127" s="26">
        <f t="shared" ca="1" si="25"/>
        <v>2.4527366236752155E-6</v>
      </c>
      <c r="O127" s="25">
        <f t="shared" ca="1" si="26"/>
        <v>26259998.892034642</v>
      </c>
      <c r="P127" s="26">
        <f t="shared" ca="1" si="27"/>
        <v>939362051.72599232</v>
      </c>
      <c r="Q127" s="26">
        <f t="shared" ca="1" si="28"/>
        <v>50126012.639914729</v>
      </c>
      <c r="R127">
        <f t="shared" ca="1" si="17"/>
        <v>4.9525111041523323E-3</v>
      </c>
    </row>
    <row r="128" spans="1:18">
      <c r="A128" s="113">
        <v>24076</v>
      </c>
      <c r="B128" s="113">
        <v>7.2949715999129694E-2</v>
      </c>
      <c r="C128" s="113">
        <v>0.1</v>
      </c>
      <c r="D128" s="115">
        <f t="shared" si="18"/>
        <v>2.4076</v>
      </c>
      <c r="E128" s="115">
        <f t="shared" si="18"/>
        <v>7.2949715999129694E-2</v>
      </c>
      <c r="F128" s="26">
        <f t="shared" si="19"/>
        <v>0.24076</v>
      </c>
      <c r="G128" s="26">
        <f t="shared" si="19"/>
        <v>7.2949715999129699E-3</v>
      </c>
      <c r="H128" s="26">
        <f t="shared" si="20"/>
        <v>0.57965377600000001</v>
      </c>
      <c r="I128" s="26">
        <f t="shared" si="21"/>
        <v>1.3955744310975999</v>
      </c>
      <c r="J128" s="26">
        <f t="shared" si="22"/>
        <v>3.3599850003105813</v>
      </c>
      <c r="K128" s="26">
        <f t="shared" si="23"/>
        <v>1.7563373623950464E-2</v>
      </c>
      <c r="L128" s="26">
        <f t="shared" si="24"/>
        <v>4.2285578337023136E-2</v>
      </c>
      <c r="M128" s="26">
        <f t="shared" ca="1" si="29"/>
        <v>6.7452751001569639E-2</v>
      </c>
      <c r="N128" s="26">
        <f t="shared" ca="1" si="25"/>
        <v>3.0216624184400421E-6</v>
      </c>
      <c r="O128" s="25">
        <f t="shared" ca="1" si="26"/>
        <v>26282335.895574018</v>
      </c>
      <c r="P128" s="26">
        <f t="shared" ca="1" si="27"/>
        <v>939265203.40044773</v>
      </c>
      <c r="Q128" s="26">
        <f t="shared" ca="1" si="28"/>
        <v>50115176.193362847</v>
      </c>
      <c r="R128">
        <f t="shared" ca="1" si="17"/>
        <v>5.4969649975600554E-3</v>
      </c>
    </row>
    <row r="129" spans="1:18">
      <c r="A129" s="113">
        <v>24084.5</v>
      </c>
      <c r="B129" s="113">
        <v>7.0371539499319624E-2</v>
      </c>
      <c r="C129" s="113">
        <v>0.1</v>
      </c>
      <c r="D129" s="115">
        <f t="shared" si="18"/>
        <v>2.4084500000000002</v>
      </c>
      <c r="E129" s="115">
        <f t="shared" si="18"/>
        <v>7.0371539499319624E-2</v>
      </c>
      <c r="F129" s="26">
        <f t="shared" si="19"/>
        <v>0.24084500000000003</v>
      </c>
      <c r="G129" s="26">
        <f t="shared" si="19"/>
        <v>7.0371539499319629E-3</v>
      </c>
      <c r="H129" s="26">
        <f t="shared" si="20"/>
        <v>0.58006314025000016</v>
      </c>
      <c r="I129" s="26">
        <f t="shared" si="21"/>
        <v>1.3970530701351129</v>
      </c>
      <c r="J129" s="26">
        <f t="shared" si="22"/>
        <v>3.3647324667669132</v>
      </c>
      <c r="K129" s="26">
        <f t="shared" si="23"/>
        <v>1.6948633430713636E-2</v>
      </c>
      <c r="L129" s="26">
        <f t="shared" si="24"/>
        <v>4.0819936186202263E-2</v>
      </c>
      <c r="M129" s="26">
        <f t="shared" ca="1" si="29"/>
        <v>6.7512847836429218E-2</v>
      </c>
      <c r="N129" s="26">
        <f t="shared" ca="1" si="25"/>
        <v>8.1721180234791139E-7</v>
      </c>
      <c r="O129" s="25">
        <f t="shared" ca="1" si="26"/>
        <v>26324496.544100214</v>
      </c>
      <c r="P129" s="26">
        <f t="shared" ca="1" si="27"/>
        <v>939081483.07940662</v>
      </c>
      <c r="Q129" s="26">
        <f t="shared" ca="1" si="28"/>
        <v>50094666.730306581</v>
      </c>
      <c r="R129">
        <f t="shared" ca="1" si="17"/>
        <v>2.8586916628904058E-3</v>
      </c>
    </row>
    <row r="130" spans="1:18">
      <c r="A130" s="113">
        <v>24723</v>
      </c>
      <c r="B130" s="113">
        <v>7.7469693002058193E-2</v>
      </c>
      <c r="C130" s="113">
        <v>0.1</v>
      </c>
      <c r="D130" s="115">
        <f t="shared" si="18"/>
        <v>2.4723000000000002</v>
      </c>
      <c r="E130" s="115">
        <f t="shared" si="18"/>
        <v>7.7469693002058193E-2</v>
      </c>
      <c r="F130" s="26">
        <f t="shared" si="19"/>
        <v>0.24723000000000003</v>
      </c>
      <c r="G130" s="26">
        <f t="shared" si="19"/>
        <v>7.7469693002058197E-3</v>
      </c>
      <c r="H130" s="26">
        <f t="shared" si="20"/>
        <v>0.61122672900000008</v>
      </c>
      <c r="I130" s="26">
        <f t="shared" si="21"/>
        <v>1.5111358421067003</v>
      </c>
      <c r="J130" s="26">
        <f t="shared" si="22"/>
        <v>3.7359811424403953</v>
      </c>
      <c r="K130" s="26">
        <f t="shared" si="23"/>
        <v>1.9152832200898848E-2</v>
      </c>
      <c r="L130" s="26">
        <f t="shared" si="24"/>
        <v>4.7351547050282224E-2</v>
      </c>
      <c r="M130" s="26">
        <f t="shared" ca="1" si="29"/>
        <v>7.2100353685939256E-2</v>
      </c>
      <c r="N130" s="26">
        <f t="shared" ca="1" si="25"/>
        <v>2.8829804691620577E-6</v>
      </c>
      <c r="O130" s="25">
        <f t="shared" ca="1" si="26"/>
        <v>29361121.323125705</v>
      </c>
      <c r="P130" s="26">
        <f t="shared" ca="1" si="27"/>
        <v>922372342.4260534</v>
      </c>
      <c r="Q130" s="26">
        <f t="shared" ca="1" si="28"/>
        <v>48404889.73019594</v>
      </c>
      <c r="R130">
        <f t="shared" ca="1" si="17"/>
        <v>5.3693393161189373E-3</v>
      </c>
    </row>
    <row r="131" spans="1:18">
      <c r="A131" s="113">
        <v>24812</v>
      </c>
      <c r="B131" s="113">
        <v>6.9533491994661745E-2</v>
      </c>
      <c r="C131" s="113">
        <v>0.1</v>
      </c>
      <c r="D131" s="115">
        <f t="shared" si="18"/>
        <v>2.4811999999999999</v>
      </c>
      <c r="E131" s="115">
        <f t="shared" si="18"/>
        <v>6.9533491994661745E-2</v>
      </c>
      <c r="F131" s="26">
        <f t="shared" si="19"/>
        <v>0.24812000000000001</v>
      </c>
      <c r="G131" s="26">
        <f t="shared" si="19"/>
        <v>6.9533491994661746E-3</v>
      </c>
      <c r="H131" s="26">
        <f t="shared" si="20"/>
        <v>0.61563534399999997</v>
      </c>
      <c r="I131" s="26">
        <f t="shared" si="21"/>
        <v>1.5275144155327998</v>
      </c>
      <c r="J131" s="26">
        <f t="shared" si="22"/>
        <v>3.7900687678199825</v>
      </c>
      <c r="K131" s="26">
        <f t="shared" si="23"/>
        <v>1.7252650033715473E-2</v>
      </c>
      <c r="L131" s="26">
        <f t="shared" si="24"/>
        <v>4.2807275263654826E-2</v>
      </c>
      <c r="M131" s="26">
        <f t="shared" ca="1" si="29"/>
        <v>7.2751270983632516E-2</v>
      </c>
      <c r="N131" s="26">
        <f t="shared" ca="1" si="25"/>
        <v>1.0354101621861756E-6</v>
      </c>
      <c r="O131" s="25">
        <f t="shared" ca="1" si="26"/>
        <v>29761794.231488131</v>
      </c>
      <c r="P131" s="26">
        <f t="shared" ca="1" si="27"/>
        <v>919592284.49675441</v>
      </c>
      <c r="Q131" s="26">
        <f t="shared" ca="1" si="28"/>
        <v>48146482.227292642</v>
      </c>
      <c r="R131">
        <f t="shared" ca="1" si="17"/>
        <v>-3.2177789889707709E-3</v>
      </c>
    </row>
    <row r="132" spans="1:18">
      <c r="A132" s="113">
        <v>24815.5</v>
      </c>
      <c r="B132" s="113">
        <v>7.6648360496619716E-2</v>
      </c>
      <c r="C132" s="113">
        <v>0.1</v>
      </c>
      <c r="D132" s="115">
        <f t="shared" si="18"/>
        <v>2.4815499999999999</v>
      </c>
      <c r="E132" s="115">
        <f t="shared" si="18"/>
        <v>7.6648360496619716E-2</v>
      </c>
      <c r="F132" s="26">
        <f t="shared" si="19"/>
        <v>0.24815500000000001</v>
      </c>
      <c r="G132" s="26">
        <f t="shared" si="19"/>
        <v>7.664836049661972E-3</v>
      </c>
      <c r="H132" s="26">
        <f t="shared" si="20"/>
        <v>0.61580904025000005</v>
      </c>
      <c r="I132" s="26">
        <f t="shared" si="21"/>
        <v>1.5281609238323877</v>
      </c>
      <c r="J132" s="26">
        <f t="shared" si="22"/>
        <v>3.7922077405362615</v>
      </c>
      <c r="K132" s="26">
        <f t="shared" si="23"/>
        <v>1.9020673899038665E-2</v>
      </c>
      <c r="L132" s="26">
        <f t="shared" si="24"/>
        <v>4.7200753314159398E-2</v>
      </c>
      <c r="M132" s="26">
        <f t="shared" ca="1" si="29"/>
        <v>7.2776926199891762E-2</v>
      </c>
      <c r="N132" s="26">
        <f t="shared" ca="1" si="25"/>
        <v>1.4988003513881474E-6</v>
      </c>
      <c r="O132" s="25">
        <f t="shared" ca="1" si="26"/>
        <v>29777427.727143046</v>
      </c>
      <c r="P132" s="26">
        <f t="shared" ca="1" si="27"/>
        <v>919480727.99040437</v>
      </c>
      <c r="Q132" s="26">
        <f t="shared" ca="1" si="28"/>
        <v>48136208.42815987</v>
      </c>
      <c r="R132">
        <f t="shared" ca="1" si="17"/>
        <v>3.8714342967279547E-3</v>
      </c>
    </row>
    <row r="133" spans="1:18">
      <c r="A133" s="113">
        <v>24817.5</v>
      </c>
      <c r="B133" s="113">
        <v>8.557114249560982E-2</v>
      </c>
      <c r="C133" s="113">
        <v>0.1</v>
      </c>
      <c r="D133" s="115">
        <f t="shared" si="18"/>
        <v>2.4817499999999999</v>
      </c>
      <c r="E133" s="115">
        <f t="shared" si="18"/>
        <v>8.557114249560982E-2</v>
      </c>
      <c r="F133" s="26">
        <f t="shared" si="19"/>
        <v>0.24817500000000001</v>
      </c>
      <c r="G133" s="26">
        <f t="shared" si="19"/>
        <v>8.5571142495609823E-3</v>
      </c>
      <c r="H133" s="26">
        <f t="shared" si="20"/>
        <v>0.61590830625000004</v>
      </c>
      <c r="I133" s="26">
        <f t="shared" si="21"/>
        <v>1.5285304390359375</v>
      </c>
      <c r="J133" s="26">
        <f t="shared" si="22"/>
        <v>3.7934304170774378</v>
      </c>
      <c r="K133" s="26">
        <f t="shared" si="23"/>
        <v>2.1236618288847969E-2</v>
      </c>
      <c r="L133" s="26">
        <f t="shared" si="24"/>
        <v>5.2703977438348447E-2</v>
      </c>
      <c r="M133" s="26">
        <f t="shared" ca="1" si="29"/>
        <v>7.2791588271870072E-2</v>
      </c>
      <c r="N133" s="26">
        <f t="shared" ca="1" si="25"/>
        <v>1.6331700615750443E-5</v>
      </c>
      <c r="O133" s="25">
        <f t="shared" ca="1" si="26"/>
        <v>29786356.920454096</v>
      </c>
      <c r="P133" s="26">
        <f t="shared" ca="1" si="27"/>
        <v>919416905.82938421</v>
      </c>
      <c r="Q133" s="26">
        <f t="shared" ca="1" si="28"/>
        <v>48130333.902618945</v>
      </c>
      <c r="R133">
        <f t="shared" ca="1" si="17"/>
        <v>1.2779554223739747E-2</v>
      </c>
    </row>
    <row r="134" spans="1:18">
      <c r="A134" s="113">
        <v>24865.5</v>
      </c>
      <c r="B134" s="113">
        <v>7.2717910501523875E-2</v>
      </c>
      <c r="C134" s="113">
        <v>0.1</v>
      </c>
      <c r="D134" s="115">
        <f t="shared" si="18"/>
        <v>2.4865499999999998</v>
      </c>
      <c r="E134" s="115">
        <f t="shared" si="18"/>
        <v>7.2717910501523875E-2</v>
      </c>
      <c r="F134" s="26">
        <f t="shared" si="19"/>
        <v>0.24865499999999999</v>
      </c>
      <c r="G134" s="26">
        <f t="shared" si="19"/>
        <v>7.271791050152388E-3</v>
      </c>
      <c r="H134" s="26">
        <f t="shared" si="20"/>
        <v>0.6182930902499999</v>
      </c>
      <c r="I134" s="26">
        <f t="shared" si="21"/>
        <v>1.5374166835611371</v>
      </c>
      <c r="J134" s="26">
        <f t="shared" si="22"/>
        <v>3.8228634545089455</v>
      </c>
      <c r="K134" s="26">
        <f t="shared" si="23"/>
        <v>1.8081672035756419E-2</v>
      </c>
      <c r="L134" s="26">
        <f t="shared" si="24"/>
        <v>4.4960981600510118E-2</v>
      </c>
      <c r="M134" s="26">
        <f t="shared" ca="1" si="29"/>
        <v>7.3143903105153327E-2</v>
      </c>
      <c r="N134" s="26">
        <f t="shared" ca="1" si="25"/>
        <v>1.8146969834699943E-8</v>
      </c>
      <c r="O134" s="25">
        <f t="shared" ca="1" si="26"/>
        <v>29999728.743963476</v>
      </c>
      <c r="P134" s="26">
        <f t="shared" ca="1" si="27"/>
        <v>917868698.48792243</v>
      </c>
      <c r="Q134" s="26">
        <f t="shared" ca="1" si="28"/>
        <v>47988521.395940118</v>
      </c>
      <c r="R134">
        <f t="shared" ca="1" si="17"/>
        <v>-4.2599260362945202E-4</v>
      </c>
    </row>
    <row r="135" spans="1:18">
      <c r="A135" s="113">
        <v>24902.5</v>
      </c>
      <c r="B135" s="113">
        <v>7.3789377500361297E-2</v>
      </c>
      <c r="C135" s="113">
        <v>0.1</v>
      </c>
      <c r="D135" s="115">
        <f t="shared" si="18"/>
        <v>2.4902500000000001</v>
      </c>
      <c r="E135" s="115">
        <f t="shared" si="18"/>
        <v>7.3789377500361297E-2</v>
      </c>
      <c r="F135" s="26">
        <f t="shared" si="19"/>
        <v>0.24902500000000002</v>
      </c>
      <c r="G135" s="26">
        <f t="shared" si="19"/>
        <v>7.3789377500361299E-3</v>
      </c>
      <c r="H135" s="26">
        <f t="shared" si="20"/>
        <v>0.62013450625000011</v>
      </c>
      <c r="I135" s="26">
        <f t="shared" si="21"/>
        <v>1.5442899541890629</v>
      </c>
      <c r="J135" s="26">
        <f t="shared" si="22"/>
        <v>3.8456680584193141</v>
      </c>
      <c r="K135" s="26">
        <f t="shared" si="23"/>
        <v>1.8375399732027474E-2</v>
      </c>
      <c r="L135" s="26">
        <f t="shared" si="24"/>
        <v>4.5759339182681422E-2</v>
      </c>
      <c r="M135" s="26">
        <f t="shared" ca="1" si="29"/>
        <v>7.3416036188206163E-2</v>
      </c>
      <c r="N135" s="26">
        <f t="shared" ca="1" si="25"/>
        <v>1.3938373536171745E-8</v>
      </c>
      <c r="O135" s="25">
        <f t="shared" ca="1" si="26"/>
        <v>30162974.489471626</v>
      </c>
      <c r="P135" s="26">
        <f t="shared" ca="1" si="27"/>
        <v>916653733.37439144</v>
      </c>
      <c r="Q135" s="26">
        <f t="shared" ca="1" si="28"/>
        <v>47878131.218567044</v>
      </c>
      <c r="R135">
        <f t="shared" ca="1" si="17"/>
        <v>3.7334131215513433E-4</v>
      </c>
    </row>
    <row r="136" spans="1:18">
      <c r="A136" s="113">
        <v>25026.5</v>
      </c>
      <c r="B136" s="113">
        <v>7.5001861499913502E-2</v>
      </c>
      <c r="C136" s="113">
        <v>0.1</v>
      </c>
      <c r="D136" s="115">
        <f t="shared" si="18"/>
        <v>2.50265</v>
      </c>
      <c r="E136" s="115">
        <f t="shared" si="18"/>
        <v>7.5001861499913502E-2</v>
      </c>
      <c r="F136" s="26">
        <f t="shared" si="19"/>
        <v>0.25026500000000002</v>
      </c>
      <c r="G136" s="26">
        <f t="shared" si="19"/>
        <v>7.5001861499913508E-3</v>
      </c>
      <c r="H136" s="26">
        <f t="shared" si="20"/>
        <v>0.62632570225000006</v>
      </c>
      <c r="I136" s="26">
        <f t="shared" si="21"/>
        <v>1.5674740187359626</v>
      </c>
      <c r="J136" s="26">
        <f t="shared" si="22"/>
        <v>3.9228388529895568</v>
      </c>
      <c r="K136" s="26">
        <f t="shared" si="23"/>
        <v>1.8770340868275854E-2</v>
      </c>
      <c r="L136" s="26">
        <f t="shared" si="24"/>
        <v>4.6975593573990566E-2</v>
      </c>
      <c r="M136" s="26">
        <f t="shared" ca="1" si="29"/>
        <v>7.4331585935619865E-2</v>
      </c>
      <c r="N136" s="26">
        <f t="shared" ca="1" si="25"/>
        <v>4.4926933208915427E-8</v>
      </c>
      <c r="O136" s="25">
        <f t="shared" ca="1" si="26"/>
        <v>30702101.800484367</v>
      </c>
      <c r="P136" s="26">
        <f t="shared" ca="1" si="27"/>
        <v>912445666.18576634</v>
      </c>
      <c r="Q136" s="26">
        <f t="shared" ca="1" si="28"/>
        <v>47501392.924070351</v>
      </c>
      <c r="R136">
        <f t="shared" ca="1" si="17"/>
        <v>6.7027556429363755E-4</v>
      </c>
    </row>
    <row r="137" spans="1:18">
      <c r="A137" s="113">
        <v>25032</v>
      </c>
      <c r="B137" s="113">
        <v>8.103951199882431E-2</v>
      </c>
      <c r="C137" s="113">
        <v>0.1</v>
      </c>
      <c r="D137" s="115">
        <f t="shared" si="18"/>
        <v>2.5032000000000001</v>
      </c>
      <c r="E137" s="115">
        <f t="shared" si="18"/>
        <v>8.103951199882431E-2</v>
      </c>
      <c r="F137" s="26">
        <f t="shared" si="19"/>
        <v>0.25032000000000004</v>
      </c>
      <c r="G137" s="26">
        <f t="shared" si="19"/>
        <v>8.1039511998824316E-3</v>
      </c>
      <c r="H137" s="26">
        <f t="shared" si="20"/>
        <v>0.62660102400000017</v>
      </c>
      <c r="I137" s="26">
        <f t="shared" si="21"/>
        <v>1.5685076832768006</v>
      </c>
      <c r="J137" s="26">
        <f t="shared" si="22"/>
        <v>3.9262884327784873</v>
      </c>
      <c r="K137" s="26">
        <f t="shared" si="23"/>
        <v>2.0285810643545704E-2</v>
      </c>
      <c r="L137" s="26">
        <f t="shared" si="24"/>
        <v>5.077944120292361E-2</v>
      </c>
      <c r="M137" s="26">
        <f t="shared" ca="1" si="29"/>
        <v>7.4372321156000704E-2</v>
      </c>
      <c r="N137" s="26">
        <f t="shared" ca="1" si="25"/>
        <v>4.4451433734630946E-6</v>
      </c>
      <c r="O137" s="25">
        <f t="shared" ca="1" si="26"/>
        <v>30725725.746276416</v>
      </c>
      <c r="P137" s="26">
        <f t="shared" ca="1" si="27"/>
        <v>912254171.21845043</v>
      </c>
      <c r="Q137" s="26">
        <f t="shared" ca="1" si="28"/>
        <v>47484442.255967721</v>
      </c>
      <c r="R137">
        <f t="shared" ca="1" si="17"/>
        <v>6.667190842823606E-3</v>
      </c>
    </row>
    <row r="138" spans="1:18">
      <c r="A138" s="113">
        <v>25119.5</v>
      </c>
      <c r="B138" s="113">
        <v>8.2911224497365765E-2</v>
      </c>
      <c r="C138" s="113">
        <v>0.1</v>
      </c>
      <c r="D138" s="115">
        <f t="shared" si="18"/>
        <v>2.5119500000000001</v>
      </c>
      <c r="E138" s="115">
        <f t="shared" si="18"/>
        <v>8.2911224497365765E-2</v>
      </c>
      <c r="F138" s="26">
        <f t="shared" si="19"/>
        <v>0.251195</v>
      </c>
      <c r="G138" s="26">
        <f t="shared" si="19"/>
        <v>8.2911224497365776E-3</v>
      </c>
      <c r="H138" s="26">
        <f t="shared" si="20"/>
        <v>0.63098928025000001</v>
      </c>
      <c r="I138" s="26">
        <f t="shared" si="21"/>
        <v>1.5850135225239876</v>
      </c>
      <c r="J138" s="26">
        <f t="shared" si="22"/>
        <v>3.9814747179041308</v>
      </c>
      <c r="K138" s="26">
        <f t="shared" si="23"/>
        <v>2.0826885037615796E-2</v>
      </c>
      <c r="L138" s="26">
        <f t="shared" si="24"/>
        <v>5.2316093870239E-2</v>
      </c>
      <c r="M138" s="26">
        <f t="shared" ca="1" si="29"/>
        <v>7.5021822854607179E-2</v>
      </c>
      <c r="N138" s="26">
        <f t="shared" ca="1" si="25"/>
        <v>6.2242658280761889E-6</v>
      </c>
      <c r="O138" s="25">
        <f t="shared" ca="1" si="26"/>
        <v>31098190.452382628</v>
      </c>
      <c r="P138" s="26">
        <f t="shared" ca="1" si="27"/>
        <v>909152524.10237634</v>
      </c>
      <c r="Q138" s="26">
        <f t="shared" ca="1" si="28"/>
        <v>47212046.858476825</v>
      </c>
      <c r="R138">
        <f t="shared" ca="1" si="17"/>
        <v>7.8894016427585867E-3</v>
      </c>
    </row>
    <row r="139" spans="1:18">
      <c r="A139" s="113">
        <v>25128</v>
      </c>
      <c r="B139" s="113">
        <v>8.3333048001804855E-2</v>
      </c>
      <c r="C139" s="113">
        <v>0.1</v>
      </c>
      <c r="D139" s="115">
        <f t="shared" si="18"/>
        <v>2.5127999999999999</v>
      </c>
      <c r="E139" s="115">
        <f t="shared" si="18"/>
        <v>8.3333048001804855E-2</v>
      </c>
      <c r="F139" s="26">
        <f t="shared" si="19"/>
        <v>0.25128</v>
      </c>
      <c r="G139" s="26">
        <f t="shared" si="19"/>
        <v>8.3333048001804858E-3</v>
      </c>
      <c r="H139" s="26">
        <f t="shared" si="20"/>
        <v>0.631416384</v>
      </c>
      <c r="I139" s="26">
        <f t="shared" si="21"/>
        <v>1.5866230897152001</v>
      </c>
      <c r="J139" s="26">
        <f t="shared" si="22"/>
        <v>3.9868664998363545</v>
      </c>
      <c r="K139" s="26">
        <f t="shared" si="23"/>
        <v>2.0939928301893524E-2</v>
      </c>
      <c r="L139" s="26">
        <f t="shared" si="24"/>
        <v>5.2617851836998047E-2</v>
      </c>
      <c r="M139" s="26">
        <f t="shared" ca="1" si="29"/>
        <v>7.5085061841302203E-2</v>
      </c>
      <c r="N139" s="26">
        <f t="shared" ca="1" si="25"/>
        <v>6.8029275703843272E-6</v>
      </c>
      <c r="O139" s="25">
        <f t="shared" ca="1" si="26"/>
        <v>31134031.51840302</v>
      </c>
      <c r="P139" s="26">
        <f t="shared" ca="1" si="27"/>
        <v>908845703.83729124</v>
      </c>
      <c r="Q139" s="26">
        <f t="shared" ca="1" si="28"/>
        <v>47185313.319711998</v>
      </c>
      <c r="R139">
        <f t="shared" ca="1" si="17"/>
        <v>8.2479861605026517E-3</v>
      </c>
    </row>
    <row r="140" spans="1:18">
      <c r="A140" s="113">
        <v>25670.5</v>
      </c>
      <c r="B140" s="113">
        <v>7.1137665494461544E-2</v>
      </c>
      <c r="C140" s="113">
        <v>0.1</v>
      </c>
      <c r="D140" s="115">
        <f t="shared" si="18"/>
        <v>2.5670500000000001</v>
      </c>
      <c r="E140" s="115">
        <f t="shared" si="18"/>
        <v>7.1137665494461544E-2</v>
      </c>
      <c r="F140" s="26">
        <f t="shared" si="19"/>
        <v>0.25670500000000002</v>
      </c>
      <c r="G140" s="26">
        <f t="shared" si="19"/>
        <v>7.1137665494461549E-3</v>
      </c>
      <c r="H140" s="26">
        <f t="shared" si="20"/>
        <v>0.65897457025000006</v>
      </c>
      <c r="I140" s="26">
        <f t="shared" si="21"/>
        <v>1.6916206705602628</v>
      </c>
      <c r="J140" s="26">
        <f t="shared" si="22"/>
        <v>4.3424748423617228</v>
      </c>
      <c r="K140" s="26">
        <f t="shared" si="23"/>
        <v>1.8261394420755753E-2</v>
      </c>
      <c r="L140" s="26">
        <f t="shared" si="24"/>
        <v>4.6877912547801055E-2</v>
      </c>
      <c r="M140" s="26">
        <f t="shared" ca="1" si="29"/>
        <v>7.9174143653637882E-2</v>
      </c>
      <c r="N140" s="26">
        <f t="shared" ca="1" si="25"/>
        <v>6.4584981202918308E-6</v>
      </c>
      <c r="O140" s="25">
        <f t="shared" ca="1" si="26"/>
        <v>33289460.908417236</v>
      </c>
      <c r="P140" s="26">
        <f t="shared" ca="1" si="27"/>
        <v>887270352.83591163</v>
      </c>
      <c r="Q140" s="26">
        <f t="shared" ca="1" si="28"/>
        <v>45381861.53667476</v>
      </c>
      <c r="R140">
        <f t="shared" ca="1" si="17"/>
        <v>-8.0364781591763385E-3</v>
      </c>
    </row>
    <row r="141" spans="1:18">
      <c r="A141" s="113">
        <v>25730</v>
      </c>
      <c r="B141" s="113">
        <v>8.5090430002310313E-2</v>
      </c>
      <c r="C141" s="113">
        <v>0.1</v>
      </c>
      <c r="D141" s="115">
        <f t="shared" si="18"/>
        <v>2.573</v>
      </c>
      <c r="E141" s="115">
        <f t="shared" si="18"/>
        <v>8.5090430002310313E-2</v>
      </c>
      <c r="F141" s="26">
        <f t="shared" si="19"/>
        <v>0.25730000000000003</v>
      </c>
      <c r="G141" s="26">
        <f t="shared" si="19"/>
        <v>8.5090430002310313E-3</v>
      </c>
      <c r="H141" s="26">
        <f t="shared" si="20"/>
        <v>0.66203290000000004</v>
      </c>
      <c r="I141" s="26">
        <f t="shared" si="21"/>
        <v>1.7034106517000001</v>
      </c>
      <c r="J141" s="26">
        <f t="shared" si="22"/>
        <v>4.3828756068240997</v>
      </c>
      <c r="K141" s="26">
        <f t="shared" si="23"/>
        <v>2.1893767639594445E-2</v>
      </c>
      <c r="L141" s="26">
        <f t="shared" si="24"/>
        <v>5.6332664136676508E-2</v>
      </c>
      <c r="M141" s="26">
        <f t="shared" ca="1" si="29"/>
        <v>7.9628968121338767E-2</v>
      </c>
      <c r="N141" s="26">
        <f t="shared" ca="1" si="25"/>
        <v>2.9827565877305268E-6</v>
      </c>
      <c r="O141" s="25">
        <f t="shared" ca="1" si="26"/>
        <v>33509264.654410336</v>
      </c>
      <c r="P141" s="26">
        <f t="shared" ca="1" si="27"/>
        <v>884668640.86128747</v>
      </c>
      <c r="Q141" s="26">
        <f t="shared" ca="1" si="28"/>
        <v>45172713.668494605</v>
      </c>
      <c r="R141">
        <f t="shared" ref="R141:R204" ca="1" si="30">+E141-M141</f>
        <v>5.4614618809715465E-3</v>
      </c>
    </row>
    <row r="142" spans="1:18">
      <c r="A142" s="113">
        <v>25749.5</v>
      </c>
      <c r="B142" s="113">
        <v>8.9587554495665245E-2</v>
      </c>
      <c r="C142" s="113">
        <v>0.1</v>
      </c>
      <c r="D142" s="115">
        <f t="shared" ref="D142:E205" si="31">A142/A$18</f>
        <v>2.5749499999999999</v>
      </c>
      <c r="E142" s="115">
        <f t="shared" si="31"/>
        <v>8.9587554495665245E-2</v>
      </c>
      <c r="F142" s="26">
        <f t="shared" ref="F142:G205" si="32">$C142*D142</f>
        <v>0.25749499999999997</v>
      </c>
      <c r="G142" s="26">
        <f t="shared" si="32"/>
        <v>8.9587554495665252E-3</v>
      </c>
      <c r="H142" s="26">
        <f t="shared" ref="H142:H205" si="33">C142*D142*D142</f>
        <v>0.66303675024999986</v>
      </c>
      <c r="I142" s="26">
        <f t="shared" ref="I142:I205" si="34">C142*D142*D142*D142</f>
        <v>1.7072864800562371</v>
      </c>
      <c r="J142" s="26">
        <f t="shared" ref="J142:J205" si="35">C142*D142*D142*D142*D142</f>
        <v>4.3961773218208071</v>
      </c>
      <c r="K142" s="26">
        <f t="shared" ref="K142:K205" si="36">C142*E142*D142</f>
        <v>2.3068347344861323E-2</v>
      </c>
      <c r="L142" s="26">
        <f t="shared" ref="L142:L205" si="37">C142*E142*D142*D142</f>
        <v>5.9399840995650662E-2</v>
      </c>
      <c r="M142" s="26">
        <f t="shared" ca="1" si="29"/>
        <v>7.9778301105793203E-2</v>
      </c>
      <c r="N142" s="26">
        <f t="shared" ref="N142:N205" ca="1" si="38">C142*(M142-E142)^2</f>
        <v>9.6221452066716146E-6</v>
      </c>
      <c r="O142" s="25">
        <f t="shared" ref="O142:O205" ca="1" si="39">(C142*O$1-O$2*F142+O$3*H142)^2</f>
        <v>33580555.071914397</v>
      </c>
      <c r="P142" s="26">
        <f t="shared" ref="P142:P205" ca="1" si="40">(-C142*O$2+O$4*F142-O$5*H142)^2</f>
        <v>883806014.434937</v>
      </c>
      <c r="Q142" s="26">
        <f t="shared" ref="Q142:Q205" ca="1" si="41">+(C142*O$3-F142*O$5+H142*O$6)^2</f>
        <v>45103694.889692962</v>
      </c>
      <c r="R142">
        <f t="shared" ca="1" si="30"/>
        <v>9.8092533898720413E-3</v>
      </c>
    </row>
    <row r="143" spans="1:18">
      <c r="A143" s="113">
        <v>25885</v>
      </c>
      <c r="B143" s="113">
        <v>7.5606034995871596E-2</v>
      </c>
      <c r="C143" s="113">
        <v>0.1</v>
      </c>
      <c r="D143" s="115">
        <f t="shared" si="31"/>
        <v>2.5884999999999998</v>
      </c>
      <c r="E143" s="115">
        <f t="shared" si="31"/>
        <v>7.5606034995871596E-2</v>
      </c>
      <c r="F143" s="26">
        <f t="shared" si="32"/>
        <v>0.25884999999999997</v>
      </c>
      <c r="G143" s="26">
        <f t="shared" si="32"/>
        <v>7.5606034995871598E-3</v>
      </c>
      <c r="H143" s="26">
        <f t="shared" si="33"/>
        <v>0.67003322499999984</v>
      </c>
      <c r="I143" s="26">
        <f t="shared" si="34"/>
        <v>1.7343810029124995</v>
      </c>
      <c r="J143" s="26">
        <f t="shared" si="35"/>
        <v>4.4894452260390043</v>
      </c>
      <c r="K143" s="26">
        <f t="shared" si="36"/>
        <v>1.9570622158681363E-2</v>
      </c>
      <c r="L143" s="26">
        <f t="shared" si="37"/>
        <v>5.0658555457746703E-2</v>
      </c>
      <c r="M143" s="26">
        <f t="shared" ca="1" si="29"/>
        <v>8.0819694013808507E-2</v>
      </c>
      <c r="N143" s="26">
        <f t="shared" ca="1" si="38"/>
        <v>2.7182240355314883E-6</v>
      </c>
      <c r="O143" s="25">
        <f t="shared" ca="1" si="39"/>
        <v>34065616.996147528</v>
      </c>
      <c r="P143" s="26">
        <f t="shared" ca="1" si="40"/>
        <v>877676809.50334728</v>
      </c>
      <c r="Q143" s="26">
        <f t="shared" ca="1" si="41"/>
        <v>44617700.222775422</v>
      </c>
      <c r="R143">
        <f t="shared" ca="1" si="30"/>
        <v>-5.2136590179369113E-3</v>
      </c>
    </row>
    <row r="144" spans="1:18">
      <c r="A144" s="113">
        <v>25907.5</v>
      </c>
      <c r="B144" s="113">
        <v>8.2487332503660582E-2</v>
      </c>
      <c r="C144" s="113">
        <v>0.1</v>
      </c>
      <c r="D144" s="115">
        <f t="shared" si="31"/>
        <v>2.5907499999999999</v>
      </c>
      <c r="E144" s="115">
        <f t="shared" si="31"/>
        <v>8.2487332503660582E-2</v>
      </c>
      <c r="F144" s="26">
        <f t="shared" si="32"/>
        <v>0.259075</v>
      </c>
      <c r="G144" s="26">
        <f t="shared" si="32"/>
        <v>8.2487332503660589E-3</v>
      </c>
      <c r="H144" s="26">
        <f t="shared" si="33"/>
        <v>0.67119855625000002</v>
      </c>
      <c r="I144" s="26">
        <f t="shared" si="34"/>
        <v>1.7389076596046875</v>
      </c>
      <c r="J144" s="26">
        <f t="shared" si="35"/>
        <v>4.5050750191208442</v>
      </c>
      <c r="K144" s="26">
        <f t="shared" si="36"/>
        <v>2.1370405668385866E-2</v>
      </c>
      <c r="L144" s="26">
        <f t="shared" si="37"/>
        <v>5.5365378485370681E-2</v>
      </c>
      <c r="M144" s="26">
        <f t="shared" ca="1" si="29"/>
        <v>8.0993248723406436E-2</v>
      </c>
      <c r="N144" s="26">
        <f t="shared" ca="1" si="38"/>
        <v>2.2322863424185198E-7</v>
      </c>
      <c r="O144" s="25">
        <f t="shared" ca="1" si="39"/>
        <v>34144396.696566813</v>
      </c>
      <c r="P144" s="26">
        <f t="shared" ca="1" si="40"/>
        <v>876636297.69916964</v>
      </c>
      <c r="Q144" s="26">
        <f t="shared" ca="1" si="41"/>
        <v>44535925.721819714</v>
      </c>
      <c r="R144">
        <f t="shared" ca="1" si="30"/>
        <v>1.4940837802541462E-3</v>
      </c>
    </row>
    <row r="145" spans="1:18">
      <c r="A145" s="113">
        <v>25927.5</v>
      </c>
      <c r="B145" s="113">
        <v>7.2715152498858515E-2</v>
      </c>
      <c r="C145" s="113">
        <v>0.1</v>
      </c>
      <c r="D145" s="115">
        <f t="shared" si="31"/>
        <v>2.5927500000000001</v>
      </c>
      <c r="E145" s="115">
        <f t="shared" si="31"/>
        <v>7.2715152498858515E-2</v>
      </c>
      <c r="F145" s="26">
        <f t="shared" si="32"/>
        <v>0.25927500000000003</v>
      </c>
      <c r="G145" s="26">
        <f t="shared" si="32"/>
        <v>7.2715152498858517E-3</v>
      </c>
      <c r="H145" s="26">
        <f t="shared" si="33"/>
        <v>0.67223525625000013</v>
      </c>
      <c r="I145" s="26">
        <f t="shared" si="34"/>
        <v>1.742937960642188</v>
      </c>
      <c r="J145" s="26">
        <f t="shared" si="35"/>
        <v>4.5190023974550328</v>
      </c>
      <c r="K145" s="26">
        <f t="shared" si="36"/>
        <v>1.8853221164141544E-2</v>
      </c>
      <c r="L145" s="26">
        <f t="shared" si="37"/>
        <v>4.888168917332799E-2</v>
      </c>
      <c r="M145" s="26">
        <f t="shared" ca="1" si="29"/>
        <v>8.1147670134687849E-2</v>
      </c>
      <c r="N145" s="26">
        <f t="shared" ca="1" si="38"/>
        <v>7.110735367857274E-6</v>
      </c>
      <c r="O145" s="25">
        <f t="shared" ca="1" si="39"/>
        <v>34213996.298262089</v>
      </c>
      <c r="P145" s="26">
        <f t="shared" ca="1" si="40"/>
        <v>875705987.07978725</v>
      </c>
      <c r="Q145" s="26">
        <f t="shared" ca="1" si="41"/>
        <v>44462982.709811196</v>
      </c>
      <c r="R145">
        <f t="shared" ca="1" si="30"/>
        <v>-8.4325176358293341E-3</v>
      </c>
    </row>
    <row r="146" spans="1:18">
      <c r="A146" s="113">
        <v>25951.5</v>
      </c>
      <c r="B146" s="113">
        <v>8.2788536499720067E-2</v>
      </c>
      <c r="C146" s="113">
        <v>0.1</v>
      </c>
      <c r="D146" s="115">
        <f t="shared" si="31"/>
        <v>2.5951499999999998</v>
      </c>
      <c r="E146" s="115">
        <f t="shared" si="31"/>
        <v>8.2788536499720067E-2</v>
      </c>
      <c r="F146" s="26">
        <f t="shared" si="32"/>
        <v>0.259515</v>
      </c>
      <c r="G146" s="26">
        <f t="shared" si="32"/>
        <v>8.2788536499720077E-3</v>
      </c>
      <c r="H146" s="26">
        <f t="shared" si="33"/>
        <v>0.67348035224999991</v>
      </c>
      <c r="I146" s="26">
        <f t="shared" si="34"/>
        <v>1.7477825361415871</v>
      </c>
      <c r="J146" s="26">
        <f t="shared" si="35"/>
        <v>4.5357578486678394</v>
      </c>
      <c r="K146" s="26">
        <f t="shared" si="36"/>
        <v>2.1484867049724854E-2</v>
      </c>
      <c r="L146" s="26">
        <f t="shared" si="37"/>
        <v>5.575645272409345E-2</v>
      </c>
      <c r="M146" s="26">
        <f t="shared" ca="1" si="29"/>
        <v>8.1333162874779152E-2</v>
      </c>
      <c r="N146" s="26">
        <f t="shared" ca="1" si="38"/>
        <v>2.1181123881736573E-7</v>
      </c>
      <c r="O146" s="25">
        <f t="shared" ca="1" si="39"/>
        <v>34296983.470756739</v>
      </c>
      <c r="P146" s="26">
        <f t="shared" ca="1" si="40"/>
        <v>874582904.67735302</v>
      </c>
      <c r="Q146" s="26">
        <f t="shared" ca="1" si="41"/>
        <v>44375135.909262091</v>
      </c>
      <c r="R146">
        <f t="shared" ca="1" si="30"/>
        <v>1.4553736249409144E-3</v>
      </c>
    </row>
    <row r="147" spans="1:18">
      <c r="A147" s="113">
        <v>26008</v>
      </c>
      <c r="B147" s="113">
        <v>7.4357127996336203E-2</v>
      </c>
      <c r="C147" s="113">
        <v>0.1</v>
      </c>
      <c r="D147" s="115">
        <f t="shared" si="31"/>
        <v>2.6008</v>
      </c>
      <c r="E147" s="115">
        <f t="shared" si="31"/>
        <v>7.4357127996336203E-2</v>
      </c>
      <c r="F147" s="26">
        <f t="shared" si="32"/>
        <v>0.26008000000000003</v>
      </c>
      <c r="G147" s="26">
        <f t="shared" si="32"/>
        <v>7.4357127996336203E-3</v>
      </c>
      <c r="H147" s="26">
        <f t="shared" si="33"/>
        <v>0.67641606400000009</v>
      </c>
      <c r="I147" s="26">
        <f t="shared" si="34"/>
        <v>1.7592228992512002</v>
      </c>
      <c r="J147" s="26">
        <f t="shared" si="35"/>
        <v>4.5753869163725218</v>
      </c>
      <c r="K147" s="26">
        <f t="shared" si="36"/>
        <v>1.9338801849287119E-2</v>
      </c>
      <c r="L147" s="26">
        <f t="shared" si="37"/>
        <v>5.029635584962594E-2</v>
      </c>
      <c r="M147" s="26">
        <f t="shared" ca="1" si="29"/>
        <v>8.1770649320190764E-2</v>
      </c>
      <c r="N147" s="26">
        <f t="shared" ca="1" si="38"/>
        <v>5.4960298419246276E-6</v>
      </c>
      <c r="O147" s="25">
        <f t="shared" ca="1" si="39"/>
        <v>34490042.624733917</v>
      </c>
      <c r="P147" s="26">
        <f t="shared" ca="1" si="40"/>
        <v>871910168.10408115</v>
      </c>
      <c r="Q147" s="26">
        <f t="shared" ca="1" si="41"/>
        <v>44166979.420780703</v>
      </c>
      <c r="R147">
        <f t="shared" ca="1" si="30"/>
        <v>-7.4135213238545605E-3</v>
      </c>
    </row>
    <row r="148" spans="1:18">
      <c r="A148" s="113">
        <v>26030.5</v>
      </c>
      <c r="B148" s="113">
        <v>7.2238425498653669E-2</v>
      </c>
      <c r="C148" s="113">
        <v>0.1</v>
      </c>
      <c r="D148" s="115">
        <f t="shared" si="31"/>
        <v>2.6030500000000001</v>
      </c>
      <c r="E148" s="115">
        <f t="shared" si="31"/>
        <v>7.2238425498653669E-2</v>
      </c>
      <c r="F148" s="26">
        <f t="shared" si="32"/>
        <v>0.26030500000000001</v>
      </c>
      <c r="G148" s="26">
        <f t="shared" si="32"/>
        <v>7.2238425498653671E-3</v>
      </c>
      <c r="H148" s="26">
        <f t="shared" si="33"/>
        <v>0.67758693025000005</v>
      </c>
      <c r="I148" s="26">
        <f t="shared" si="34"/>
        <v>1.7637926587872628</v>
      </c>
      <c r="J148" s="26">
        <f t="shared" si="35"/>
        <v>4.5912404804561842</v>
      </c>
      <c r="K148" s="26">
        <f t="shared" si="36"/>
        <v>1.8804023349427046E-2</v>
      </c>
      <c r="L148" s="26">
        <f t="shared" si="37"/>
        <v>4.8947812979726071E-2</v>
      </c>
      <c r="M148" s="26">
        <f t="shared" ca="1" si="29"/>
        <v>8.1945184430048529E-2</v>
      </c>
      <c r="N148" s="26">
        <f t="shared" ca="1" si="38"/>
        <v>9.4221168952213881E-6</v>
      </c>
      <c r="O148" s="25">
        <f t="shared" ca="1" si="39"/>
        <v>34566017.794965036</v>
      </c>
      <c r="P148" s="26">
        <f t="shared" ca="1" si="40"/>
        <v>870834577.95974767</v>
      </c>
      <c r="Q148" s="26">
        <f t="shared" ca="1" si="41"/>
        <v>44083560.303255744</v>
      </c>
      <c r="R148">
        <f t="shared" ca="1" si="30"/>
        <v>-9.7067589313948599E-3</v>
      </c>
    </row>
    <row r="149" spans="1:18">
      <c r="A149" s="113">
        <v>26056</v>
      </c>
      <c r="B149" s="113">
        <v>7.6503895994392224E-2</v>
      </c>
      <c r="C149" s="113">
        <v>0.1</v>
      </c>
      <c r="D149" s="115">
        <f t="shared" si="31"/>
        <v>2.6055999999999999</v>
      </c>
      <c r="E149" s="115">
        <f t="shared" si="31"/>
        <v>7.6503895994392224E-2</v>
      </c>
      <c r="F149" s="26">
        <f t="shared" si="32"/>
        <v>0.26056000000000001</v>
      </c>
      <c r="G149" s="26">
        <f t="shared" si="32"/>
        <v>7.6503895994392227E-3</v>
      </c>
      <c r="H149" s="26">
        <f t="shared" si="33"/>
        <v>0.67891513599999997</v>
      </c>
      <c r="I149" s="26">
        <f t="shared" si="34"/>
        <v>1.7689812783615999</v>
      </c>
      <c r="J149" s="26">
        <f t="shared" si="35"/>
        <v>4.6092576188989849</v>
      </c>
      <c r="K149" s="26">
        <f t="shared" si="36"/>
        <v>1.9933855140298839E-2</v>
      </c>
      <c r="L149" s="26">
        <f t="shared" si="37"/>
        <v>5.1939652953562655E-2</v>
      </c>
      <c r="M149" s="26">
        <f t="shared" ref="M149:M212" ca="1" si="42">+E$4+E$5*D149+E$6*D149^2</f>
        <v>8.2143207691847187E-2</v>
      </c>
      <c r="N149" s="26">
        <f t="shared" ca="1" si="38"/>
        <v>3.1801836421052377E-6</v>
      </c>
      <c r="O149" s="25">
        <f t="shared" ca="1" si="39"/>
        <v>34651494.833267562</v>
      </c>
      <c r="P149" s="26">
        <f t="shared" ca="1" si="40"/>
        <v>869607869.83082473</v>
      </c>
      <c r="Q149" s="26">
        <f t="shared" ca="1" si="41"/>
        <v>43988659.155233562</v>
      </c>
      <c r="R149">
        <f t="shared" ca="1" si="30"/>
        <v>-5.6393116974549629E-3</v>
      </c>
    </row>
    <row r="150" spans="1:18">
      <c r="A150" s="113">
        <v>26109.5</v>
      </c>
      <c r="B150" s="113">
        <v>8.5688314502476715E-2</v>
      </c>
      <c r="C150" s="113">
        <v>0.1</v>
      </c>
      <c r="D150" s="115">
        <f t="shared" si="31"/>
        <v>2.6109499999999999</v>
      </c>
      <c r="E150" s="115">
        <f t="shared" si="31"/>
        <v>8.5688314502476715E-2</v>
      </c>
      <c r="F150" s="26">
        <f t="shared" si="32"/>
        <v>0.26109500000000002</v>
      </c>
      <c r="G150" s="26">
        <f t="shared" si="32"/>
        <v>8.5688314502476715E-3</v>
      </c>
      <c r="H150" s="26">
        <f t="shared" si="33"/>
        <v>0.68170599025</v>
      </c>
      <c r="I150" s="26">
        <f t="shared" si="34"/>
        <v>1.7799002552432375</v>
      </c>
      <c r="J150" s="26">
        <f t="shared" si="35"/>
        <v>4.6472305714273308</v>
      </c>
      <c r="K150" s="26">
        <f t="shared" si="36"/>
        <v>2.2372790475024155E-2</v>
      </c>
      <c r="L150" s="26">
        <f t="shared" si="37"/>
        <v>5.8414237290764316E-2</v>
      </c>
      <c r="M150" s="26">
        <f t="shared" ca="1" si="42"/>
        <v>8.2559416889752019E-2</v>
      </c>
      <c r="N150" s="26">
        <f t="shared" ca="1" si="38"/>
        <v>9.7900002709143007E-7</v>
      </c>
      <c r="O150" s="25">
        <f t="shared" ca="1" si="39"/>
        <v>34828647.644361496</v>
      </c>
      <c r="P150" s="26">
        <f t="shared" ca="1" si="40"/>
        <v>867007661.83399057</v>
      </c>
      <c r="Q150" s="26">
        <f t="shared" ca="1" si="41"/>
        <v>43788318.277004249</v>
      </c>
      <c r="R150">
        <f t="shared" ca="1" si="30"/>
        <v>3.1288976127246959E-3</v>
      </c>
    </row>
    <row r="151" spans="1:18">
      <c r="A151" s="113">
        <v>26126.5</v>
      </c>
      <c r="B151" s="113">
        <v>7.8531961495173164E-2</v>
      </c>
      <c r="C151" s="113">
        <v>0.1</v>
      </c>
      <c r="D151" s="115">
        <f t="shared" si="31"/>
        <v>2.6126499999999999</v>
      </c>
      <c r="E151" s="115">
        <f t="shared" si="31"/>
        <v>7.8531961495173164E-2</v>
      </c>
      <c r="F151" s="26">
        <f t="shared" si="32"/>
        <v>0.26126500000000002</v>
      </c>
      <c r="G151" s="26">
        <f t="shared" si="32"/>
        <v>7.8531961495173167E-3</v>
      </c>
      <c r="H151" s="26">
        <f t="shared" si="33"/>
        <v>0.68259400225</v>
      </c>
      <c r="I151" s="26">
        <f t="shared" si="34"/>
        <v>1.7833792199784624</v>
      </c>
      <c r="J151" s="26">
        <f t="shared" si="35"/>
        <v>4.6593457190767298</v>
      </c>
      <c r="K151" s="26">
        <f t="shared" si="36"/>
        <v>2.0517652920036416E-2</v>
      </c>
      <c r="L151" s="26">
        <f t="shared" si="37"/>
        <v>5.3605445901533141E-2</v>
      </c>
      <c r="M151" s="26">
        <f t="shared" ca="1" si="42"/>
        <v>8.2691882566951203E-2</v>
      </c>
      <c r="N151" s="26">
        <f t="shared" ca="1" si="38"/>
        <v>1.7304943323422949E-6</v>
      </c>
      <c r="O151" s="25">
        <f t="shared" ca="1" si="39"/>
        <v>34884317.352560744</v>
      </c>
      <c r="P151" s="26">
        <f t="shared" ca="1" si="40"/>
        <v>866173927.87968218</v>
      </c>
      <c r="Q151" s="26">
        <f t="shared" ca="1" si="41"/>
        <v>43724310.301404983</v>
      </c>
      <c r="R151">
        <f t="shared" ca="1" si="30"/>
        <v>-4.1599210717780388E-3</v>
      </c>
    </row>
    <row r="152" spans="1:18">
      <c r="A152" s="113">
        <v>26868</v>
      </c>
      <c r="B152" s="113">
        <v>0.10415338799793972</v>
      </c>
      <c r="C152" s="113">
        <v>0.1</v>
      </c>
      <c r="D152" s="115">
        <f t="shared" si="31"/>
        <v>2.6867999999999999</v>
      </c>
      <c r="E152" s="115">
        <f t="shared" si="31"/>
        <v>0.10415338799793972</v>
      </c>
      <c r="F152" s="26">
        <f t="shared" si="32"/>
        <v>0.26867999999999997</v>
      </c>
      <c r="G152" s="26">
        <f t="shared" si="32"/>
        <v>1.0415338799793972E-2</v>
      </c>
      <c r="H152" s="26">
        <f t="shared" si="33"/>
        <v>0.72188942399999989</v>
      </c>
      <c r="I152" s="26">
        <f t="shared" si="34"/>
        <v>1.9395725044031995</v>
      </c>
      <c r="J152" s="26">
        <f t="shared" si="35"/>
        <v>5.2112434048305163</v>
      </c>
      <c r="K152" s="26">
        <f t="shared" si="36"/>
        <v>2.7983932287286444E-2</v>
      </c>
      <c r="L152" s="26">
        <f t="shared" si="37"/>
        <v>7.5187229269481209E-2</v>
      </c>
      <c r="M152" s="26">
        <f t="shared" ca="1" si="42"/>
        <v>8.8569345097724295E-2</v>
      </c>
      <c r="N152" s="26">
        <f t="shared" ca="1" si="38"/>
        <v>2.428623931157547E-5</v>
      </c>
      <c r="O152" s="25">
        <f t="shared" ca="1" si="39"/>
        <v>37008670.990429021</v>
      </c>
      <c r="P152" s="26">
        <f t="shared" ca="1" si="40"/>
        <v>826383051.52857137</v>
      </c>
      <c r="Q152" s="26">
        <f t="shared" ca="1" si="41"/>
        <v>40776532.291151479</v>
      </c>
      <c r="R152">
        <f t="shared" ca="1" si="30"/>
        <v>1.5584042900215422E-2</v>
      </c>
    </row>
    <row r="153" spans="1:18">
      <c r="A153" s="113">
        <v>26888</v>
      </c>
      <c r="B153" s="113">
        <v>8.138120799412718E-2</v>
      </c>
      <c r="C153" s="113">
        <v>0.1</v>
      </c>
      <c r="D153" s="115">
        <f t="shared" si="31"/>
        <v>2.6888000000000001</v>
      </c>
      <c r="E153" s="115">
        <f t="shared" si="31"/>
        <v>8.138120799412718E-2</v>
      </c>
      <c r="F153" s="26">
        <f t="shared" si="32"/>
        <v>0.26888000000000001</v>
      </c>
      <c r="G153" s="26">
        <f t="shared" si="32"/>
        <v>8.1381207994127187E-3</v>
      </c>
      <c r="H153" s="26">
        <f t="shared" si="33"/>
        <v>0.7229645440000001</v>
      </c>
      <c r="I153" s="26">
        <f t="shared" si="34"/>
        <v>1.9439070659072004</v>
      </c>
      <c r="J153" s="26">
        <f t="shared" si="35"/>
        <v>5.2267773188112807</v>
      </c>
      <c r="K153" s="26">
        <f t="shared" si="36"/>
        <v>2.188177920546092E-2</v>
      </c>
      <c r="L153" s="26">
        <f t="shared" si="37"/>
        <v>5.8835727927643321E-2</v>
      </c>
      <c r="M153" s="26">
        <f t="shared" ca="1" si="42"/>
        <v>8.8730571744413622E-2</v>
      </c>
      <c r="N153" s="26">
        <f t="shared" ca="1" si="38"/>
        <v>5.4013147534024397E-6</v>
      </c>
      <c r="O153" s="25">
        <f t="shared" ca="1" si="39"/>
        <v>37057455.802647598</v>
      </c>
      <c r="P153" s="26">
        <f t="shared" ca="1" si="40"/>
        <v>825219620.91708577</v>
      </c>
      <c r="Q153" s="26">
        <f t="shared" ca="1" si="41"/>
        <v>40693005.326662026</v>
      </c>
      <c r="R153">
        <f t="shared" ca="1" si="30"/>
        <v>-7.3493637502864417E-3</v>
      </c>
    </row>
    <row r="154" spans="1:18">
      <c r="A154" s="113">
        <v>26919</v>
      </c>
      <c r="B154" s="113">
        <v>8.2684329005132895E-2</v>
      </c>
      <c r="C154" s="113">
        <v>0.1</v>
      </c>
      <c r="D154" s="115">
        <f t="shared" si="31"/>
        <v>2.6919</v>
      </c>
      <c r="E154" s="115">
        <f t="shared" si="31"/>
        <v>8.2684329005132895E-2</v>
      </c>
      <c r="F154" s="26">
        <f t="shared" si="32"/>
        <v>0.26918999999999998</v>
      </c>
      <c r="G154" s="26">
        <f t="shared" si="32"/>
        <v>8.2684329005132898E-3</v>
      </c>
      <c r="H154" s="26">
        <f t="shared" si="33"/>
        <v>0.72463256099999995</v>
      </c>
      <c r="I154" s="26">
        <f t="shared" si="34"/>
        <v>1.9506383909558997</v>
      </c>
      <c r="J154" s="26">
        <f t="shared" si="35"/>
        <v>5.2509234846141863</v>
      </c>
      <c r="K154" s="26">
        <f t="shared" si="36"/>
        <v>2.2257794524891725E-2</v>
      </c>
      <c r="L154" s="26">
        <f t="shared" si="37"/>
        <v>5.9915757081556033E-2</v>
      </c>
      <c r="M154" s="26">
        <f t="shared" ca="1" si="42"/>
        <v>8.8980753085230235E-2</v>
      </c>
      <c r="N154" s="26">
        <f t="shared" ca="1" si="38"/>
        <v>3.9644956196429643E-6</v>
      </c>
      <c r="O154" s="25">
        <f t="shared" ca="1" si="39"/>
        <v>37132160.744438767</v>
      </c>
      <c r="P154" s="26">
        <f t="shared" ca="1" si="40"/>
        <v>823407228.91835511</v>
      </c>
      <c r="Q154" s="26">
        <f t="shared" ca="1" si="41"/>
        <v>40563143.650487795</v>
      </c>
      <c r="R154">
        <f t="shared" ca="1" si="30"/>
        <v>-6.2964240800973403E-3</v>
      </c>
    </row>
    <row r="155" spans="1:18">
      <c r="A155" s="113">
        <v>26964</v>
      </c>
      <c r="B155" s="113">
        <v>8.9446923993818928E-2</v>
      </c>
      <c r="C155" s="113">
        <v>0.1</v>
      </c>
      <c r="D155" s="115">
        <f t="shared" si="31"/>
        <v>2.6964000000000001</v>
      </c>
      <c r="E155" s="115">
        <f t="shared" si="31"/>
        <v>8.9446923993818928E-2</v>
      </c>
      <c r="F155" s="26">
        <f t="shared" si="32"/>
        <v>0.26964000000000005</v>
      </c>
      <c r="G155" s="26">
        <f t="shared" si="32"/>
        <v>8.9446923993818928E-3</v>
      </c>
      <c r="H155" s="26">
        <f t="shared" si="33"/>
        <v>0.72705729600000013</v>
      </c>
      <c r="I155" s="26">
        <f t="shared" si="34"/>
        <v>1.9604372929344005</v>
      </c>
      <c r="J155" s="26">
        <f t="shared" si="35"/>
        <v>5.2861231166683176</v>
      </c>
      <c r="K155" s="26">
        <f t="shared" si="36"/>
        <v>2.4118468585693338E-2</v>
      </c>
      <c r="L155" s="26">
        <f t="shared" si="37"/>
        <v>6.5033038694463516E-2</v>
      </c>
      <c r="M155" s="26">
        <f t="shared" ca="1" si="42"/>
        <v>8.9344525323476323E-2</v>
      </c>
      <c r="N155" s="26">
        <f t="shared" ca="1" si="38"/>
        <v>1.0485487687933374E-9</v>
      </c>
      <c r="O155" s="25">
        <f t="shared" ca="1" si="39"/>
        <v>37238625.066490181</v>
      </c>
      <c r="P155" s="26">
        <f t="shared" ca="1" si="40"/>
        <v>820756786.26161158</v>
      </c>
      <c r="Q155" s="26">
        <f t="shared" ca="1" si="41"/>
        <v>40373786.614209905</v>
      </c>
      <c r="R155">
        <f t="shared" ca="1" si="30"/>
        <v>1.0239867034260441E-4</v>
      </c>
    </row>
    <row r="156" spans="1:18">
      <c r="A156" s="113">
        <v>26981</v>
      </c>
      <c r="B156" s="113">
        <v>8.329057099763304E-2</v>
      </c>
      <c r="C156" s="113">
        <v>0.1</v>
      </c>
      <c r="D156" s="115">
        <f t="shared" si="31"/>
        <v>2.6981000000000002</v>
      </c>
      <c r="E156" s="115">
        <f t="shared" si="31"/>
        <v>8.329057099763304E-2</v>
      </c>
      <c r="F156" s="26">
        <f t="shared" si="32"/>
        <v>0.26981000000000005</v>
      </c>
      <c r="G156" s="26">
        <f t="shared" si="32"/>
        <v>8.3290570997633043E-3</v>
      </c>
      <c r="H156" s="26">
        <f t="shared" si="33"/>
        <v>0.72797436100000013</v>
      </c>
      <c r="I156" s="26">
        <f t="shared" si="34"/>
        <v>1.9641476234141004</v>
      </c>
      <c r="J156" s="26">
        <f t="shared" si="35"/>
        <v>5.2994667027335849</v>
      </c>
      <c r="K156" s="26">
        <f t="shared" si="36"/>
        <v>2.2472628960871373E-2</v>
      </c>
      <c r="L156" s="26">
        <f t="shared" si="37"/>
        <v>6.0633400199327059E-2</v>
      </c>
      <c r="M156" s="26">
        <f t="shared" ca="1" si="42"/>
        <v>8.9482137083556956E-2</v>
      </c>
      <c r="N156" s="26">
        <f t="shared" ca="1" si="38"/>
        <v>3.8335490596363208E-6</v>
      </c>
      <c r="O156" s="25">
        <f t="shared" ca="1" si="39"/>
        <v>37278233.296026886</v>
      </c>
      <c r="P156" s="26">
        <f t="shared" ca="1" si="40"/>
        <v>819749506.25761938</v>
      </c>
      <c r="Q156" s="26">
        <f t="shared" ca="1" si="41"/>
        <v>40301992.159633249</v>
      </c>
      <c r="R156">
        <f t="shared" ca="1" si="30"/>
        <v>-6.1915660859239163E-3</v>
      </c>
    </row>
    <row r="157" spans="1:18">
      <c r="A157" s="113">
        <v>27077</v>
      </c>
      <c r="B157" s="113">
        <v>8.058410700323293E-2</v>
      </c>
      <c r="C157" s="113">
        <v>0.1</v>
      </c>
      <c r="D157" s="115">
        <f t="shared" si="31"/>
        <v>2.7077</v>
      </c>
      <c r="E157" s="115">
        <f t="shared" si="31"/>
        <v>8.058410700323293E-2</v>
      </c>
      <c r="F157" s="26">
        <f t="shared" si="32"/>
        <v>0.27077000000000001</v>
      </c>
      <c r="G157" s="26">
        <f t="shared" si="32"/>
        <v>8.0584107003232926E-3</v>
      </c>
      <c r="H157" s="26">
        <f t="shared" si="33"/>
        <v>0.73316392900000005</v>
      </c>
      <c r="I157" s="26">
        <f t="shared" si="34"/>
        <v>1.9851879705533002</v>
      </c>
      <c r="J157" s="26">
        <f t="shared" si="35"/>
        <v>5.3752934678671709</v>
      </c>
      <c r="K157" s="26">
        <f t="shared" si="36"/>
        <v>2.1819758653265381E-2</v>
      </c>
      <c r="L157" s="26">
        <f t="shared" si="37"/>
        <v>5.908136050544667E-2</v>
      </c>
      <c r="M157" s="26">
        <f t="shared" ca="1" si="42"/>
        <v>9.0261160265774548E-2</v>
      </c>
      <c r="N157" s="26">
        <f t="shared" ca="1" si="38"/>
        <v>9.3645359846067381E-6</v>
      </c>
      <c r="O157" s="25">
        <f t="shared" ca="1" si="39"/>
        <v>37495575.432243042</v>
      </c>
      <c r="P157" s="26">
        <f t="shared" ca="1" si="40"/>
        <v>813999985.49725091</v>
      </c>
      <c r="Q157" s="26">
        <f t="shared" ca="1" si="41"/>
        <v>39893925.050443336</v>
      </c>
      <c r="R157">
        <f t="shared" ca="1" si="30"/>
        <v>-9.6770532625416184E-3</v>
      </c>
    </row>
    <row r="158" spans="1:18">
      <c r="A158" s="113">
        <v>27822</v>
      </c>
      <c r="B158" s="113">
        <v>8.8320401999226306E-2</v>
      </c>
      <c r="C158" s="113">
        <v>0.1</v>
      </c>
      <c r="D158" s="115">
        <f t="shared" si="31"/>
        <v>2.7822</v>
      </c>
      <c r="E158" s="115">
        <f t="shared" si="31"/>
        <v>8.8320401999226306E-2</v>
      </c>
      <c r="F158" s="26">
        <f t="shared" si="32"/>
        <v>0.27822000000000002</v>
      </c>
      <c r="G158" s="26">
        <f t="shared" si="32"/>
        <v>8.8320401999226316E-3</v>
      </c>
      <c r="H158" s="26">
        <f t="shared" si="33"/>
        <v>0.77406368400000003</v>
      </c>
      <c r="I158" s="26">
        <f t="shared" si="34"/>
        <v>2.1535999816247999</v>
      </c>
      <c r="J158" s="26">
        <f t="shared" si="35"/>
        <v>5.9917458688765182</v>
      </c>
      <c r="K158" s="26">
        <f t="shared" si="36"/>
        <v>2.4572502244224744E-2</v>
      </c>
      <c r="L158" s="26">
        <f t="shared" si="37"/>
        <v>6.8365615743882086E-2</v>
      </c>
      <c r="M158" s="26">
        <f t="shared" ca="1" si="42"/>
        <v>9.641768305102244E-2</v>
      </c>
      <c r="N158" s="26">
        <f t="shared" ca="1" si="38"/>
        <v>6.5565960431776713E-6</v>
      </c>
      <c r="O158" s="25">
        <f t="shared" ca="1" si="39"/>
        <v>38807693.99696663</v>
      </c>
      <c r="P158" s="26">
        <f t="shared" ca="1" si="40"/>
        <v>765976063.43085289</v>
      </c>
      <c r="Q158" s="26">
        <f t="shared" ca="1" si="41"/>
        <v>36585115.021800444</v>
      </c>
      <c r="R158">
        <f t="shared" ca="1" si="30"/>
        <v>-8.0972810517961347E-3</v>
      </c>
    </row>
    <row r="159" spans="1:18">
      <c r="A159" s="113">
        <v>27841.5</v>
      </c>
      <c r="B159" s="113">
        <v>0.10381752649846021</v>
      </c>
      <c r="C159" s="113">
        <v>0.1</v>
      </c>
      <c r="D159" s="115">
        <f t="shared" si="31"/>
        <v>2.7841499999999999</v>
      </c>
      <c r="E159" s="115">
        <f t="shared" si="31"/>
        <v>0.10381752649846021</v>
      </c>
      <c r="F159" s="26">
        <f t="shared" si="32"/>
        <v>0.27841500000000002</v>
      </c>
      <c r="G159" s="26">
        <f t="shared" si="32"/>
        <v>1.0381752649846022E-2</v>
      </c>
      <c r="H159" s="26">
        <f t="shared" si="33"/>
        <v>0.77514912224999999</v>
      </c>
      <c r="I159" s="26">
        <f t="shared" si="34"/>
        <v>2.1581314287123372</v>
      </c>
      <c r="J159" s="26">
        <f t="shared" si="35"/>
        <v>6.0085616172494536</v>
      </c>
      <c r="K159" s="26">
        <f t="shared" si="36"/>
        <v>2.8904356640068799E-2</v>
      </c>
      <c r="L159" s="26">
        <f t="shared" si="37"/>
        <v>8.047406453944754E-2</v>
      </c>
      <c r="M159" s="26">
        <f t="shared" ca="1" si="42"/>
        <v>9.6581467507274366E-2</v>
      </c>
      <c r="N159" s="26">
        <f t="shared" ca="1" si="38"/>
        <v>5.236054972392152E-6</v>
      </c>
      <c r="O159" s="25">
        <f t="shared" ca="1" si="39"/>
        <v>38832938.610136166</v>
      </c>
      <c r="P159" s="26">
        <f t="shared" ca="1" si="40"/>
        <v>764641492.84471667</v>
      </c>
      <c r="Q159" s="26">
        <f t="shared" ca="1" si="41"/>
        <v>36495386.3391857</v>
      </c>
      <c r="R159">
        <f t="shared" ca="1" si="30"/>
        <v>7.2360589911858453E-3</v>
      </c>
    </row>
    <row r="160" spans="1:18">
      <c r="A160" s="113">
        <v>27881</v>
      </c>
      <c r="B160" s="113">
        <v>0.10354247099894565</v>
      </c>
      <c r="C160" s="113">
        <v>0.1</v>
      </c>
      <c r="D160" s="115">
        <f t="shared" si="31"/>
        <v>2.7881</v>
      </c>
      <c r="E160" s="115">
        <f t="shared" si="31"/>
        <v>0.10354247099894565</v>
      </c>
      <c r="F160" s="26">
        <f t="shared" si="32"/>
        <v>0.27881</v>
      </c>
      <c r="G160" s="26">
        <f t="shared" si="32"/>
        <v>1.0354247099894565E-2</v>
      </c>
      <c r="H160" s="26">
        <f t="shared" si="33"/>
        <v>0.77735016099999998</v>
      </c>
      <c r="I160" s="26">
        <f t="shared" si="34"/>
        <v>2.1673299838841</v>
      </c>
      <c r="J160" s="26">
        <f t="shared" si="35"/>
        <v>6.0427327280672589</v>
      </c>
      <c r="K160" s="26">
        <f t="shared" si="36"/>
        <v>2.8868676339216037E-2</v>
      </c>
      <c r="L160" s="26">
        <f t="shared" si="37"/>
        <v>8.0488756501368233E-2</v>
      </c>
      <c r="M160" s="26">
        <f t="shared" ca="1" si="42"/>
        <v>9.6913648816668752E-2</v>
      </c>
      <c r="N160" s="26">
        <f t="shared" ca="1" si="38"/>
        <v>4.3941283524246205E-6</v>
      </c>
      <c r="O160" s="25">
        <f t="shared" ca="1" si="39"/>
        <v>38882629.552116372</v>
      </c>
      <c r="P160" s="26">
        <f t="shared" ca="1" si="40"/>
        <v>761926533.74974227</v>
      </c>
      <c r="Q160" s="26">
        <f t="shared" ca="1" si="41"/>
        <v>36313179.060410947</v>
      </c>
      <c r="R160">
        <f t="shared" ca="1" si="30"/>
        <v>6.6288221822768945E-3</v>
      </c>
    </row>
    <row r="161" spans="1:18">
      <c r="A161" s="113">
        <v>27881</v>
      </c>
      <c r="B161" s="113">
        <v>0.12254247099917848</v>
      </c>
      <c r="C161" s="113">
        <v>0.1</v>
      </c>
      <c r="D161" s="115">
        <f t="shared" si="31"/>
        <v>2.7881</v>
      </c>
      <c r="E161" s="115">
        <f t="shared" si="31"/>
        <v>0.12254247099917848</v>
      </c>
      <c r="F161" s="26">
        <f t="shared" si="32"/>
        <v>0.27881</v>
      </c>
      <c r="G161" s="26">
        <f t="shared" si="32"/>
        <v>1.2254247099917848E-2</v>
      </c>
      <c r="H161" s="26">
        <f t="shared" si="33"/>
        <v>0.77735016099999998</v>
      </c>
      <c r="I161" s="26">
        <f t="shared" si="34"/>
        <v>2.1673299838841</v>
      </c>
      <c r="J161" s="26">
        <f t="shared" si="35"/>
        <v>6.0427327280672589</v>
      </c>
      <c r="K161" s="26">
        <f t="shared" si="36"/>
        <v>3.4166066339280952E-2</v>
      </c>
      <c r="L161" s="26">
        <f t="shared" si="37"/>
        <v>9.525840956054922E-2</v>
      </c>
      <c r="M161" s="26">
        <f t="shared" ca="1" si="42"/>
        <v>9.6913648816668752E-2</v>
      </c>
      <c r="N161" s="26">
        <f t="shared" ca="1" si="38"/>
        <v>6.5683652646270267E-5</v>
      </c>
      <c r="O161" s="25">
        <f t="shared" ca="1" si="39"/>
        <v>38882629.552116372</v>
      </c>
      <c r="P161" s="26">
        <f t="shared" ca="1" si="40"/>
        <v>761926533.74974227</v>
      </c>
      <c r="Q161" s="26">
        <f t="shared" ca="1" si="41"/>
        <v>36313179.060410947</v>
      </c>
      <c r="R161">
        <f t="shared" ca="1" si="30"/>
        <v>2.5628822182509725E-2</v>
      </c>
    </row>
    <row r="162" spans="1:18">
      <c r="A162" s="113">
        <v>27920.5</v>
      </c>
      <c r="B162" s="113">
        <v>0.10226741549558938</v>
      </c>
      <c r="C162" s="113">
        <v>0.1</v>
      </c>
      <c r="D162" s="115">
        <f t="shared" si="31"/>
        <v>2.7920500000000001</v>
      </c>
      <c r="E162" s="115">
        <f t="shared" si="31"/>
        <v>0.10226741549558938</v>
      </c>
      <c r="F162" s="26">
        <f t="shared" si="32"/>
        <v>0.27920500000000004</v>
      </c>
      <c r="G162" s="26">
        <f t="shared" si="32"/>
        <v>1.0226741549558938E-2</v>
      </c>
      <c r="H162" s="26">
        <f t="shared" si="33"/>
        <v>0.77955432025000015</v>
      </c>
      <c r="I162" s="26">
        <f t="shared" si="34"/>
        <v>2.1765546398540132</v>
      </c>
      <c r="J162" s="26">
        <f t="shared" si="35"/>
        <v>6.0770493822043976</v>
      </c>
      <c r="K162" s="26">
        <f t="shared" si="36"/>
        <v>2.8553573743446033E-2</v>
      </c>
      <c r="L162" s="26">
        <f t="shared" si="37"/>
        <v>7.97230055703885E-2</v>
      </c>
      <c r="M162" s="26">
        <f t="shared" ca="1" si="42"/>
        <v>9.7246382852171659E-2</v>
      </c>
      <c r="N162" s="26">
        <f t="shared" ca="1" si="38"/>
        <v>2.5210768806266306E-6</v>
      </c>
      <c r="O162" s="25">
        <f t="shared" ca="1" si="39"/>
        <v>38930381.76098045</v>
      </c>
      <c r="P162" s="26">
        <f t="shared" ca="1" si="40"/>
        <v>759196135.12327576</v>
      </c>
      <c r="Q162" s="26">
        <f t="shared" ca="1" si="41"/>
        <v>36130376.927176692</v>
      </c>
      <c r="R162">
        <f t="shared" ca="1" si="30"/>
        <v>5.0210326434177166E-3</v>
      </c>
    </row>
    <row r="163" spans="1:18">
      <c r="A163" s="113">
        <v>27920.5</v>
      </c>
      <c r="B163" s="113">
        <v>0.1172674154950073</v>
      </c>
      <c r="C163" s="113">
        <v>0.1</v>
      </c>
      <c r="D163" s="115">
        <f t="shared" si="31"/>
        <v>2.7920500000000001</v>
      </c>
      <c r="E163" s="115">
        <f t="shared" si="31"/>
        <v>0.1172674154950073</v>
      </c>
      <c r="F163" s="26">
        <f t="shared" si="32"/>
        <v>0.27920500000000004</v>
      </c>
      <c r="G163" s="26">
        <f t="shared" si="32"/>
        <v>1.172674154950073E-2</v>
      </c>
      <c r="H163" s="26">
        <f t="shared" si="33"/>
        <v>0.77955432025000015</v>
      </c>
      <c r="I163" s="26">
        <f t="shared" si="34"/>
        <v>2.1765546398540132</v>
      </c>
      <c r="J163" s="26">
        <f t="shared" si="35"/>
        <v>6.0770493822043976</v>
      </c>
      <c r="K163" s="26">
        <f t="shared" si="36"/>
        <v>3.2741648743283516E-2</v>
      </c>
      <c r="L163" s="26">
        <f t="shared" si="37"/>
        <v>9.1416320373684745E-2</v>
      </c>
      <c r="M163" s="26">
        <f t="shared" ca="1" si="42"/>
        <v>9.7246382852171659E-2</v>
      </c>
      <c r="N163" s="26">
        <f t="shared" ca="1" si="38"/>
        <v>4.0084174808549029E-5</v>
      </c>
      <c r="O163" s="25">
        <f t="shared" ca="1" si="39"/>
        <v>38930381.76098045</v>
      </c>
      <c r="P163" s="26">
        <f t="shared" ca="1" si="40"/>
        <v>759196135.12327576</v>
      </c>
      <c r="Q163" s="26">
        <f t="shared" ca="1" si="41"/>
        <v>36130376.927176692</v>
      </c>
      <c r="R163">
        <f t="shared" ca="1" si="30"/>
        <v>2.002103264283564E-2</v>
      </c>
    </row>
    <row r="164" spans="1:18">
      <c r="A164" s="113">
        <v>27952</v>
      </c>
      <c r="B164" s="113">
        <v>0.1043012319933041</v>
      </c>
      <c r="C164" s="113">
        <v>0.1</v>
      </c>
      <c r="D164" s="115">
        <f t="shared" si="31"/>
        <v>2.7951999999999999</v>
      </c>
      <c r="E164" s="115">
        <f t="shared" si="31"/>
        <v>0.1043012319933041</v>
      </c>
      <c r="F164" s="26">
        <f t="shared" si="32"/>
        <v>0.27951999999999999</v>
      </c>
      <c r="G164" s="26">
        <f t="shared" si="32"/>
        <v>1.0430123199330411E-2</v>
      </c>
      <c r="H164" s="26">
        <f t="shared" si="33"/>
        <v>0.7813143039999999</v>
      </c>
      <c r="I164" s="26">
        <f t="shared" si="34"/>
        <v>2.1839297425407995</v>
      </c>
      <c r="J164" s="26">
        <f t="shared" si="35"/>
        <v>6.1045204163500424</v>
      </c>
      <c r="K164" s="26">
        <f t="shared" si="36"/>
        <v>2.9154280366768363E-2</v>
      </c>
      <c r="L164" s="26">
        <f t="shared" si="37"/>
        <v>8.149204448119092E-2</v>
      </c>
      <c r="M164" s="26">
        <f t="shared" ca="1" si="42"/>
        <v>9.7512123861397931E-2</v>
      </c>
      <c r="N164" s="26">
        <f t="shared" ca="1" si="38"/>
        <v>4.6091989226714472E-6</v>
      </c>
      <c r="O164" s="25">
        <f t="shared" ca="1" si="39"/>
        <v>38967070.694163032</v>
      </c>
      <c r="P164" s="26">
        <f t="shared" ca="1" si="40"/>
        <v>757007735.90569997</v>
      </c>
      <c r="Q164" s="26">
        <f t="shared" ca="1" si="41"/>
        <v>35984176.99308534</v>
      </c>
      <c r="R164">
        <f t="shared" ca="1" si="30"/>
        <v>6.7891081319061686E-3</v>
      </c>
    </row>
    <row r="165" spans="1:18">
      <c r="A165" s="113">
        <v>28033</v>
      </c>
      <c r="B165" s="113">
        <v>0.10067390299809631</v>
      </c>
      <c r="C165" s="113">
        <v>0.1</v>
      </c>
      <c r="D165" s="115">
        <f t="shared" si="31"/>
        <v>2.8033000000000001</v>
      </c>
      <c r="E165" s="115">
        <f t="shared" si="31"/>
        <v>0.10067390299809631</v>
      </c>
      <c r="F165" s="26">
        <f t="shared" si="32"/>
        <v>0.28033000000000002</v>
      </c>
      <c r="G165" s="26">
        <f t="shared" si="32"/>
        <v>1.0067390299809631E-2</v>
      </c>
      <c r="H165" s="26">
        <f t="shared" si="33"/>
        <v>0.78584908900000006</v>
      </c>
      <c r="I165" s="26">
        <f t="shared" si="34"/>
        <v>2.2029707511937002</v>
      </c>
      <c r="J165" s="26">
        <f t="shared" si="35"/>
        <v>6.1755879068213</v>
      </c>
      <c r="K165" s="26">
        <f t="shared" si="36"/>
        <v>2.8221915227456339E-2</v>
      </c>
      <c r="L165" s="26">
        <f t="shared" si="37"/>
        <v>7.9114494957128356E-2</v>
      </c>
      <c r="M165" s="26">
        <f t="shared" ca="1" si="42"/>
        <v>9.8197071958721294E-2</v>
      </c>
      <c r="N165" s="26">
        <f t="shared" ca="1" si="38"/>
        <v>6.1346919976115218E-7</v>
      </c>
      <c r="O165" s="25">
        <f t="shared" ca="1" si="39"/>
        <v>39055729.337202206</v>
      </c>
      <c r="P165" s="26">
        <f t="shared" ca="1" si="40"/>
        <v>751336047.10495508</v>
      </c>
      <c r="Q165" s="26">
        <f t="shared" ca="1" si="41"/>
        <v>35606548.925428964</v>
      </c>
      <c r="R165">
        <f t="shared" ca="1" si="30"/>
        <v>2.4768310393750159E-3</v>
      </c>
    </row>
    <row r="166" spans="1:18">
      <c r="A166" s="113">
        <v>28075.5</v>
      </c>
      <c r="B166" s="113">
        <v>8.7783020491770003E-2</v>
      </c>
      <c r="C166" s="113">
        <v>0.1</v>
      </c>
      <c r="D166" s="115">
        <f t="shared" si="31"/>
        <v>2.80755</v>
      </c>
      <c r="E166" s="115">
        <f t="shared" si="31"/>
        <v>8.7783020491770003E-2</v>
      </c>
      <c r="F166" s="26">
        <f t="shared" si="32"/>
        <v>0.28075500000000003</v>
      </c>
      <c r="G166" s="26">
        <f t="shared" si="32"/>
        <v>8.778302049177001E-3</v>
      </c>
      <c r="H166" s="26">
        <f t="shared" si="33"/>
        <v>0.78823370025000006</v>
      </c>
      <c r="I166" s="26">
        <f t="shared" si="34"/>
        <v>2.2130055251368876</v>
      </c>
      <c r="J166" s="26">
        <f t="shared" si="35"/>
        <v>6.2131236620980692</v>
      </c>
      <c r="K166" s="26">
        <f t="shared" si="36"/>
        <v>2.464552191816689E-2</v>
      </c>
      <c r="L166" s="26">
        <f t="shared" si="37"/>
        <v>6.9193535061349454E-2</v>
      </c>
      <c r="M166" s="26">
        <f t="shared" ca="1" si="42"/>
        <v>9.8557388003618643E-2</v>
      </c>
      <c r="N166" s="26">
        <f t="shared" ca="1" si="38"/>
        <v>1.1608699528037946E-5</v>
      </c>
      <c r="O166" s="25">
        <f t="shared" ca="1" si="39"/>
        <v>39098966.427773006</v>
      </c>
      <c r="P166" s="26">
        <f t="shared" ca="1" si="40"/>
        <v>748334844.98215544</v>
      </c>
      <c r="Q166" s="26">
        <f t="shared" ca="1" si="41"/>
        <v>35407457.737310827</v>
      </c>
      <c r="R166">
        <f t="shared" ca="1" si="30"/>
        <v>-1.077436751184864E-2</v>
      </c>
    </row>
    <row r="167" spans="1:18">
      <c r="A167" s="113">
        <v>28113</v>
      </c>
      <c r="B167" s="113">
        <v>0.10628518300654832</v>
      </c>
      <c r="C167" s="113">
        <v>0.1</v>
      </c>
      <c r="D167" s="115">
        <f t="shared" si="31"/>
        <v>2.8113000000000001</v>
      </c>
      <c r="E167" s="115">
        <f t="shared" si="31"/>
        <v>0.10628518300654832</v>
      </c>
      <c r="F167" s="26">
        <f t="shared" si="32"/>
        <v>0.28113000000000005</v>
      </c>
      <c r="G167" s="26">
        <f t="shared" si="32"/>
        <v>1.0628518300654833E-2</v>
      </c>
      <c r="H167" s="26">
        <f t="shared" si="33"/>
        <v>0.79034076900000017</v>
      </c>
      <c r="I167" s="26">
        <f t="shared" si="34"/>
        <v>2.2218850038897004</v>
      </c>
      <c r="J167" s="26">
        <f t="shared" si="35"/>
        <v>6.2463853114351151</v>
      </c>
      <c r="K167" s="26">
        <f t="shared" si="36"/>
        <v>2.9879953498630932E-2</v>
      </c>
      <c r="L167" s="26">
        <f t="shared" si="37"/>
        <v>8.4001513270701142E-2</v>
      </c>
      <c r="M167" s="26">
        <f t="shared" ca="1" si="42"/>
        <v>9.8875845307841576E-2</v>
      </c>
      <c r="N167" s="26">
        <f t="shared" ca="1" si="38"/>
        <v>5.4898285133477002E-6</v>
      </c>
      <c r="O167" s="25">
        <f t="shared" ca="1" si="39"/>
        <v>39135237.276248522</v>
      </c>
      <c r="P167" s="26">
        <f t="shared" ca="1" si="40"/>
        <v>745672402.2331233</v>
      </c>
      <c r="Q167" s="26">
        <f t="shared" ca="1" si="41"/>
        <v>35231254.958185248</v>
      </c>
      <c r="R167">
        <f t="shared" ca="1" si="30"/>
        <v>7.4093376987067472E-3</v>
      </c>
    </row>
    <row r="168" spans="1:18">
      <c r="A168" s="113">
        <v>28138.5</v>
      </c>
      <c r="B168" s="113">
        <v>9.9850653503381182E-2</v>
      </c>
      <c r="C168" s="113">
        <v>0.1</v>
      </c>
      <c r="D168" s="115">
        <f t="shared" si="31"/>
        <v>2.81385</v>
      </c>
      <c r="E168" s="115">
        <f t="shared" si="31"/>
        <v>9.9850653503381182E-2</v>
      </c>
      <c r="F168" s="26">
        <f t="shared" si="32"/>
        <v>0.281385</v>
      </c>
      <c r="G168" s="26">
        <f t="shared" si="32"/>
        <v>9.9850653503381192E-3</v>
      </c>
      <c r="H168" s="26">
        <f t="shared" si="33"/>
        <v>0.79177518224999999</v>
      </c>
      <c r="I168" s="26">
        <f t="shared" si="34"/>
        <v>2.2279365965741627</v>
      </c>
      <c r="J168" s="26">
        <f t="shared" si="35"/>
        <v>6.2690793922702079</v>
      </c>
      <c r="K168" s="26">
        <f t="shared" si="36"/>
        <v>2.8096476136048917E-2</v>
      </c>
      <c r="L168" s="26">
        <f t="shared" si="37"/>
        <v>7.9059269375421251E-2</v>
      </c>
      <c r="M168" s="26">
        <f t="shared" ca="1" si="42"/>
        <v>9.9092680829910504E-2</v>
      </c>
      <c r="N168" s="26">
        <f t="shared" ca="1" si="38"/>
        <v>5.7452257372828655E-8</v>
      </c>
      <c r="O168" s="25">
        <f t="shared" ca="1" si="39"/>
        <v>39158893.633572884</v>
      </c>
      <c r="P168" s="26">
        <f t="shared" ca="1" si="40"/>
        <v>743854322.9264046</v>
      </c>
      <c r="Q168" s="26">
        <f t="shared" ca="1" si="41"/>
        <v>35111154.817909166</v>
      </c>
      <c r="R168">
        <f t="shared" ca="1" si="30"/>
        <v>7.5797267347067765E-4</v>
      </c>
    </row>
    <row r="169" spans="1:18">
      <c r="A169" s="113">
        <v>28177</v>
      </c>
      <c r="B169" s="113">
        <v>9.5114206997095607E-2</v>
      </c>
      <c r="C169" s="113">
        <v>0.1</v>
      </c>
      <c r="D169" s="115">
        <f t="shared" si="31"/>
        <v>2.8176999999999999</v>
      </c>
      <c r="E169" s="115">
        <f t="shared" si="31"/>
        <v>9.5114206997095607E-2</v>
      </c>
      <c r="F169" s="26">
        <f t="shared" si="32"/>
        <v>0.28177000000000002</v>
      </c>
      <c r="G169" s="26">
        <f t="shared" si="32"/>
        <v>9.5114206997095607E-3</v>
      </c>
      <c r="H169" s="26">
        <f t="shared" si="33"/>
        <v>0.79394332899999998</v>
      </c>
      <c r="I169" s="26">
        <f t="shared" si="34"/>
        <v>2.2370941181232999</v>
      </c>
      <c r="J169" s="26">
        <f t="shared" si="35"/>
        <v>6.3034600966360221</v>
      </c>
      <c r="K169" s="26">
        <f t="shared" si="36"/>
        <v>2.6800330105571629E-2</v>
      </c>
      <c r="L169" s="26">
        <f t="shared" si="37"/>
        <v>7.5515290138469179E-2</v>
      </c>
      <c r="M169" s="26">
        <f t="shared" ca="1" si="42"/>
        <v>9.9420496393424068E-2</v>
      </c>
      <c r="N169" s="26">
        <f t="shared" ca="1" si="38"/>
        <v>1.854412836493094E-6</v>
      </c>
      <c r="O169" s="25">
        <f t="shared" ca="1" si="39"/>
        <v>39193062.456232466</v>
      </c>
      <c r="P169" s="26">
        <f t="shared" ca="1" si="40"/>
        <v>741097772.05612779</v>
      </c>
      <c r="Q169" s="26">
        <f t="shared" ca="1" si="41"/>
        <v>34929399.811935775</v>
      </c>
      <c r="R169">
        <f t="shared" ca="1" si="30"/>
        <v>-4.306289396328461E-3</v>
      </c>
    </row>
    <row r="170" spans="1:18">
      <c r="A170" s="113">
        <v>28185.5</v>
      </c>
      <c r="B170" s="113">
        <v>9.3536030501127243E-2</v>
      </c>
      <c r="C170" s="113">
        <v>0.1</v>
      </c>
      <c r="D170" s="115">
        <f t="shared" si="31"/>
        <v>2.8185500000000001</v>
      </c>
      <c r="E170" s="115">
        <f t="shared" si="31"/>
        <v>9.3536030501127243E-2</v>
      </c>
      <c r="F170" s="26">
        <f t="shared" si="32"/>
        <v>0.28185500000000002</v>
      </c>
      <c r="G170" s="26">
        <f t="shared" si="32"/>
        <v>9.353603050112725E-3</v>
      </c>
      <c r="H170" s="26">
        <f t="shared" si="33"/>
        <v>0.79442241025000004</v>
      </c>
      <c r="I170" s="26">
        <f t="shared" si="34"/>
        <v>2.2391192844101377</v>
      </c>
      <c r="J170" s="26">
        <f t="shared" si="35"/>
        <v>6.3110696590741941</v>
      </c>
      <c r="K170" s="26">
        <f t="shared" si="36"/>
        <v>2.6363597876895222E-2</v>
      </c>
      <c r="L170" s="26">
        <f t="shared" si="37"/>
        <v>7.4307118795923027E-2</v>
      </c>
      <c r="M170" s="26">
        <f t="shared" ca="1" si="42"/>
        <v>9.9492942020499492E-2</v>
      </c>
      <c r="N170" s="26">
        <f t="shared" ca="1" si="38"/>
        <v>3.5484794849629796E-6</v>
      </c>
      <c r="O170" s="25">
        <f t="shared" ca="1" si="39"/>
        <v>39200355.087243192</v>
      </c>
      <c r="P170" s="26">
        <f t="shared" ca="1" si="40"/>
        <v>740487309.87044537</v>
      </c>
      <c r="Q170" s="26">
        <f t="shared" ca="1" si="41"/>
        <v>34889203.443015605</v>
      </c>
      <c r="R170">
        <f t="shared" ca="1" si="30"/>
        <v>-5.9569115193722488E-3</v>
      </c>
    </row>
    <row r="171" spans="1:18">
      <c r="A171" s="113">
        <v>28216.5</v>
      </c>
      <c r="B171" s="113">
        <v>9.2839151497173589E-2</v>
      </c>
      <c r="C171" s="113">
        <v>0.1</v>
      </c>
      <c r="D171" s="115">
        <f t="shared" si="31"/>
        <v>2.82165</v>
      </c>
      <c r="E171" s="115">
        <f t="shared" si="31"/>
        <v>9.2839151497173589E-2</v>
      </c>
      <c r="F171" s="26">
        <f t="shared" si="32"/>
        <v>0.282165</v>
      </c>
      <c r="G171" s="26">
        <f t="shared" si="32"/>
        <v>9.2839151497173585E-3</v>
      </c>
      <c r="H171" s="26">
        <f t="shared" si="33"/>
        <v>0.79617087225000005</v>
      </c>
      <c r="I171" s="26">
        <f t="shared" si="34"/>
        <v>2.2465155416842126</v>
      </c>
      <c r="J171" s="26">
        <f t="shared" si="35"/>
        <v>6.3388805781932582</v>
      </c>
      <c r="K171" s="26">
        <f t="shared" si="36"/>
        <v>2.6195959182199986E-2</v>
      </c>
      <c r="L171" s="26">
        <f t="shared" si="37"/>
        <v>7.3915828226454594E-2</v>
      </c>
      <c r="M171" s="26">
        <f t="shared" ca="1" si="42"/>
        <v>9.9757372376474557E-2</v>
      </c>
      <c r="N171" s="26">
        <f t="shared" ca="1" si="38"/>
        <v>4.7861780134795864E-6</v>
      </c>
      <c r="O171" s="25">
        <f t="shared" ca="1" si="39"/>
        <v>39226181.328064226</v>
      </c>
      <c r="P171" s="26">
        <f t="shared" ca="1" si="40"/>
        <v>738255207.0672586</v>
      </c>
      <c r="Q171" s="26">
        <f t="shared" ca="1" si="41"/>
        <v>34742396.673695192</v>
      </c>
      <c r="R171">
        <f t="shared" ca="1" si="30"/>
        <v>-6.9182208793009681E-3</v>
      </c>
    </row>
    <row r="172" spans="1:18">
      <c r="A172" s="113">
        <v>28256</v>
      </c>
      <c r="B172" s="113">
        <v>8.7564096000278369E-2</v>
      </c>
      <c r="C172" s="113">
        <v>0.1</v>
      </c>
      <c r="D172" s="115">
        <f t="shared" si="31"/>
        <v>2.8256000000000001</v>
      </c>
      <c r="E172" s="115">
        <f t="shared" si="31"/>
        <v>8.7564096000278369E-2</v>
      </c>
      <c r="F172" s="26">
        <f t="shared" si="32"/>
        <v>0.28256000000000003</v>
      </c>
      <c r="G172" s="26">
        <f t="shared" si="32"/>
        <v>8.7564096000278379E-3</v>
      </c>
      <c r="H172" s="26">
        <f t="shared" si="33"/>
        <v>0.79840153600000008</v>
      </c>
      <c r="I172" s="26">
        <f t="shared" si="34"/>
        <v>2.2559633801216004</v>
      </c>
      <c r="J172" s="26">
        <f t="shared" si="35"/>
        <v>6.3744501268715945</v>
      </c>
      <c r="K172" s="26">
        <f t="shared" si="36"/>
        <v>2.474211096583866E-2</v>
      </c>
      <c r="L172" s="26">
        <f t="shared" si="37"/>
        <v>6.9911308745073716E-2</v>
      </c>
      <c r="M172" s="26">
        <f t="shared" ca="1" si="42"/>
        <v>0.10009480108563362</v>
      </c>
      <c r="N172" s="26">
        <f t="shared" ca="1" si="38"/>
        <v>1.57018569936148E-5</v>
      </c>
      <c r="O172" s="25">
        <f t="shared" ca="1" si="39"/>
        <v>39257335.424604811</v>
      </c>
      <c r="P172" s="26">
        <f t="shared" ca="1" si="40"/>
        <v>735398156.22489107</v>
      </c>
      <c r="Q172" s="26">
        <f t="shared" ca="1" si="41"/>
        <v>34554867.791856781</v>
      </c>
      <c r="R172">
        <f t="shared" ca="1" si="30"/>
        <v>-1.2530705085355254E-2</v>
      </c>
    </row>
    <row r="173" spans="1:18">
      <c r="A173" s="113">
        <v>28309.5</v>
      </c>
      <c r="B173" s="113">
        <v>7.7748514500854071E-2</v>
      </c>
      <c r="C173" s="113">
        <v>0.1</v>
      </c>
      <c r="D173" s="115">
        <f t="shared" si="31"/>
        <v>2.8309500000000001</v>
      </c>
      <c r="E173" s="115">
        <f t="shared" si="31"/>
        <v>7.7748514500854071E-2</v>
      </c>
      <c r="F173" s="26">
        <f t="shared" si="32"/>
        <v>0.28309500000000004</v>
      </c>
      <c r="G173" s="26">
        <f t="shared" si="32"/>
        <v>7.7748514500854075E-3</v>
      </c>
      <c r="H173" s="26">
        <f t="shared" si="33"/>
        <v>0.8014277902500001</v>
      </c>
      <c r="I173" s="26">
        <f t="shared" si="34"/>
        <v>2.2688020028082381</v>
      </c>
      <c r="J173" s="26">
        <f t="shared" si="35"/>
        <v>6.4228650298499819</v>
      </c>
      <c r="K173" s="26">
        <f t="shared" si="36"/>
        <v>2.2010215712619286E-2</v>
      </c>
      <c r="L173" s="26">
        <f t="shared" si="37"/>
        <v>6.2309820171639572E-2</v>
      </c>
      <c r="M173" s="26">
        <f t="shared" ca="1" si="42"/>
        <v>0.10055270607778669</v>
      </c>
      <c r="N173" s="26">
        <f t="shared" ca="1" si="38"/>
        <v>5.2003115347744441E-5</v>
      </c>
      <c r="O173" s="25">
        <f t="shared" ca="1" si="39"/>
        <v>39296394.555060416</v>
      </c>
      <c r="P173" s="26">
        <f t="shared" ca="1" si="40"/>
        <v>731505589.88608384</v>
      </c>
      <c r="Q173" s="26">
        <f t="shared" ca="1" si="41"/>
        <v>34300049.60382802</v>
      </c>
      <c r="R173">
        <f t="shared" ca="1" si="30"/>
        <v>-2.2804191576932614E-2</v>
      </c>
    </row>
    <row r="174" spans="1:18">
      <c r="A174" s="113">
        <v>28902.5</v>
      </c>
      <c r="B174" s="113">
        <v>0.10835337750177132</v>
      </c>
      <c r="C174" s="113">
        <v>0.1</v>
      </c>
      <c r="D174" s="115">
        <f t="shared" si="31"/>
        <v>2.89025</v>
      </c>
      <c r="E174" s="115">
        <f t="shared" si="31"/>
        <v>0.10835337750177132</v>
      </c>
      <c r="F174" s="26">
        <f t="shared" si="32"/>
        <v>0.28902500000000003</v>
      </c>
      <c r="G174" s="26">
        <f t="shared" si="32"/>
        <v>1.0835337750177133E-2</v>
      </c>
      <c r="H174" s="26">
        <f t="shared" si="33"/>
        <v>0.83535450625000007</v>
      </c>
      <c r="I174" s="26">
        <f t="shared" si="34"/>
        <v>2.4143833616890626</v>
      </c>
      <c r="J174" s="26">
        <f t="shared" si="35"/>
        <v>6.978171511121813</v>
      </c>
      <c r="K174" s="26">
        <f t="shared" si="36"/>
        <v>3.131683493244946E-2</v>
      </c>
      <c r="L174" s="26">
        <f t="shared" si="37"/>
        <v>9.0513482163512043E-2</v>
      </c>
      <c r="M174" s="26">
        <f t="shared" ca="1" si="42"/>
        <v>0.10569608250003759</v>
      </c>
      <c r="N174" s="26">
        <f t="shared" ca="1" si="38"/>
        <v>7.0612167262390557E-7</v>
      </c>
      <c r="O174" s="25">
        <f t="shared" ca="1" si="39"/>
        <v>39486445.033972658</v>
      </c>
      <c r="P174" s="26">
        <f t="shared" ca="1" si="40"/>
        <v>686681524.88516688</v>
      </c>
      <c r="Q174" s="26">
        <f t="shared" ca="1" si="41"/>
        <v>31418267.694639094</v>
      </c>
      <c r="R174">
        <f t="shared" ca="1" si="30"/>
        <v>2.6572950017337282E-3</v>
      </c>
    </row>
    <row r="175" spans="1:18">
      <c r="A175" s="113">
        <v>28921.5</v>
      </c>
      <c r="B175" s="113">
        <v>0.10011980649869656</v>
      </c>
      <c r="C175" s="113">
        <v>0.1</v>
      </c>
      <c r="D175" s="115">
        <f t="shared" si="31"/>
        <v>2.89215</v>
      </c>
      <c r="E175" s="115">
        <f t="shared" si="31"/>
        <v>0.10011980649869656</v>
      </c>
      <c r="F175" s="26">
        <f t="shared" si="32"/>
        <v>0.289215</v>
      </c>
      <c r="G175" s="26">
        <f t="shared" si="32"/>
        <v>1.0011980649869657E-2</v>
      </c>
      <c r="H175" s="26">
        <f t="shared" si="33"/>
        <v>0.83645316224999999</v>
      </c>
      <c r="I175" s="26">
        <f t="shared" si="34"/>
        <v>2.4191480132013377</v>
      </c>
      <c r="J175" s="26">
        <f t="shared" si="35"/>
        <v>6.9965389263802491</v>
      </c>
      <c r="K175" s="26">
        <f t="shared" si="36"/>
        <v>2.8956149836520527E-2</v>
      </c>
      <c r="L175" s="26">
        <f t="shared" si="37"/>
        <v>8.3745528749692835E-2</v>
      </c>
      <c r="M175" s="26">
        <f t="shared" ca="1" si="42"/>
        <v>0.10586293834680124</v>
      </c>
      <c r="N175" s="26">
        <f t="shared" ca="1" si="38"/>
        <v>3.2983563424714309E-6</v>
      </c>
      <c r="O175" s="25">
        <f t="shared" ca="1" si="39"/>
        <v>39485146.791011773</v>
      </c>
      <c r="P175" s="26">
        <f t="shared" ca="1" si="40"/>
        <v>685197018.635113</v>
      </c>
      <c r="Q175" s="26">
        <f t="shared" ca="1" si="41"/>
        <v>31324378.227198843</v>
      </c>
      <c r="R175">
        <f t="shared" ca="1" si="30"/>
        <v>-5.7431318481046822E-3</v>
      </c>
    </row>
    <row r="176" spans="1:18">
      <c r="A176" s="113">
        <v>28927</v>
      </c>
      <c r="B176" s="113">
        <v>0.10615745699760737</v>
      </c>
      <c r="C176" s="113">
        <v>0.1</v>
      </c>
      <c r="D176" s="115">
        <f t="shared" si="31"/>
        <v>2.8927</v>
      </c>
      <c r="E176" s="115">
        <f t="shared" si="31"/>
        <v>0.10615745699760737</v>
      </c>
      <c r="F176" s="26">
        <f t="shared" si="32"/>
        <v>0.28927000000000003</v>
      </c>
      <c r="G176" s="26">
        <f t="shared" si="32"/>
        <v>1.0615745699760738E-2</v>
      </c>
      <c r="H176" s="26">
        <f t="shared" si="33"/>
        <v>0.83677132900000006</v>
      </c>
      <c r="I176" s="26">
        <f t="shared" si="34"/>
        <v>2.4205284233983004</v>
      </c>
      <c r="J176" s="26">
        <f t="shared" si="35"/>
        <v>7.0018625703642634</v>
      </c>
      <c r="K176" s="26">
        <f t="shared" si="36"/>
        <v>3.0708167585697888E-2</v>
      </c>
      <c r="L176" s="26">
        <f t="shared" si="37"/>
        <v>8.8829516375148285E-2</v>
      </c>
      <c r="M176" s="26">
        <f t="shared" ca="1" si="42"/>
        <v>0.10591126259141563</v>
      </c>
      <c r="N176" s="26">
        <f t="shared" ca="1" si="38"/>
        <v>6.0611685640102563E-9</v>
      </c>
      <c r="O176" s="25">
        <f t="shared" ca="1" si="39"/>
        <v>39484685.294508956</v>
      </c>
      <c r="P176" s="26">
        <f t="shared" ca="1" si="40"/>
        <v>684766761.74399078</v>
      </c>
      <c r="Q176" s="26">
        <f t="shared" ca="1" si="41"/>
        <v>31297183.68576977</v>
      </c>
      <c r="R176">
        <f t="shared" ca="1" si="30"/>
        <v>2.4619440619173816E-4</v>
      </c>
    </row>
    <row r="177" spans="1:18">
      <c r="A177" s="113">
        <v>28964.5</v>
      </c>
      <c r="B177" s="113">
        <v>0.10395961949689081</v>
      </c>
      <c r="C177" s="113">
        <v>0.1</v>
      </c>
      <c r="D177" s="115">
        <f t="shared" si="31"/>
        <v>2.8964500000000002</v>
      </c>
      <c r="E177" s="115">
        <f t="shared" si="31"/>
        <v>0.10395961949689081</v>
      </c>
      <c r="F177" s="26">
        <f t="shared" si="32"/>
        <v>0.28964500000000004</v>
      </c>
      <c r="G177" s="26">
        <f t="shared" si="32"/>
        <v>1.0395961949689081E-2</v>
      </c>
      <c r="H177" s="26">
        <f t="shared" si="33"/>
        <v>0.83894226025000018</v>
      </c>
      <c r="I177" s="26">
        <f t="shared" si="34"/>
        <v>2.4299543097011131</v>
      </c>
      <c r="J177" s="26">
        <f t="shared" si="35"/>
        <v>7.03824116033379</v>
      </c>
      <c r="K177" s="26">
        <f t="shared" si="36"/>
        <v>3.011138398917694E-2</v>
      </c>
      <c r="L177" s="26">
        <f t="shared" si="37"/>
        <v>8.721611815545155E-2</v>
      </c>
      <c r="M177" s="26">
        <f t="shared" ca="1" si="42"/>
        <v>0.10624103169538443</v>
      </c>
      <c r="N177" s="26">
        <f t="shared" ca="1" si="38"/>
        <v>5.2048416194354967E-7</v>
      </c>
      <c r="O177" s="25">
        <f t="shared" ca="1" si="39"/>
        <v>39480513.389386393</v>
      </c>
      <c r="P177" s="26">
        <f t="shared" ca="1" si="40"/>
        <v>681826868.25175858</v>
      </c>
      <c r="Q177" s="26">
        <f t="shared" ca="1" si="41"/>
        <v>31111577.232037794</v>
      </c>
      <c r="R177">
        <f t="shared" ca="1" si="30"/>
        <v>-2.2814121984936209E-3</v>
      </c>
    </row>
    <row r="178" spans="1:18">
      <c r="A178" s="113">
        <v>28992</v>
      </c>
      <c r="B178" s="113">
        <v>8.9147871993191075E-2</v>
      </c>
      <c r="C178" s="113">
        <v>0.1</v>
      </c>
      <c r="D178" s="115">
        <f t="shared" si="31"/>
        <v>2.8992</v>
      </c>
      <c r="E178" s="115">
        <f t="shared" si="31"/>
        <v>8.9147871993191075E-2</v>
      </c>
      <c r="F178" s="26">
        <f t="shared" si="32"/>
        <v>0.28992000000000001</v>
      </c>
      <c r="G178" s="26">
        <f t="shared" si="32"/>
        <v>8.9147871993191085E-3</v>
      </c>
      <c r="H178" s="26">
        <f t="shared" si="33"/>
        <v>0.84053606400000003</v>
      </c>
      <c r="I178" s="26">
        <f t="shared" si="34"/>
        <v>2.4368821567487999</v>
      </c>
      <c r="J178" s="26">
        <f t="shared" si="35"/>
        <v>7.0650087488461208</v>
      </c>
      <c r="K178" s="26">
        <f t="shared" si="36"/>
        <v>2.5845751048265961E-2</v>
      </c>
      <c r="L178" s="26">
        <f t="shared" si="37"/>
        <v>7.4932001439132673E-2</v>
      </c>
      <c r="M178" s="26">
        <f t="shared" ca="1" si="42"/>
        <v>0.10648317898688825</v>
      </c>
      <c r="N178" s="26">
        <f t="shared" ca="1" si="38"/>
        <v>3.0051286856572622E-5</v>
      </c>
      <c r="O178" s="25">
        <f t="shared" ca="1" si="39"/>
        <v>39476317.49724298</v>
      </c>
      <c r="P178" s="26">
        <f t="shared" ca="1" si="40"/>
        <v>679663980.86017513</v>
      </c>
      <c r="Q178" s="26">
        <f t="shared" ca="1" si="41"/>
        <v>30975259.311471891</v>
      </c>
      <c r="R178">
        <f t="shared" ca="1" si="30"/>
        <v>-1.7335306993697175E-2</v>
      </c>
    </row>
    <row r="179" spans="1:18">
      <c r="A179" s="113">
        <v>28992</v>
      </c>
      <c r="B179" s="113">
        <v>9.6147871990979183E-2</v>
      </c>
      <c r="C179" s="113">
        <v>0.1</v>
      </c>
      <c r="D179" s="115">
        <f t="shared" si="31"/>
        <v>2.8992</v>
      </c>
      <c r="E179" s="115">
        <f t="shared" si="31"/>
        <v>9.6147871990979183E-2</v>
      </c>
      <c r="F179" s="26">
        <f t="shared" si="32"/>
        <v>0.28992000000000001</v>
      </c>
      <c r="G179" s="26">
        <f t="shared" si="32"/>
        <v>9.6147871990979183E-3</v>
      </c>
      <c r="H179" s="26">
        <f t="shared" si="33"/>
        <v>0.84053606400000003</v>
      </c>
      <c r="I179" s="26">
        <f t="shared" si="34"/>
        <v>2.4368821567487999</v>
      </c>
      <c r="J179" s="26">
        <f t="shared" si="35"/>
        <v>7.0650087488461208</v>
      </c>
      <c r="K179" s="26">
        <f t="shared" si="36"/>
        <v>2.7875191047624686E-2</v>
      </c>
      <c r="L179" s="26">
        <f t="shared" si="37"/>
        <v>8.0815753885273484E-2</v>
      </c>
      <c r="M179" s="26">
        <f t="shared" ca="1" si="42"/>
        <v>0.10648317898688825</v>
      </c>
      <c r="N179" s="26">
        <f t="shared" ca="1" si="38"/>
        <v>1.0681857069968688E-5</v>
      </c>
      <c r="O179" s="25">
        <f t="shared" ca="1" si="39"/>
        <v>39476317.49724298</v>
      </c>
      <c r="P179" s="26">
        <f t="shared" ca="1" si="40"/>
        <v>679663980.86017513</v>
      </c>
      <c r="Q179" s="26">
        <f t="shared" ca="1" si="41"/>
        <v>30975259.311471891</v>
      </c>
      <c r="R179">
        <f t="shared" ca="1" si="30"/>
        <v>-1.0335306995909066E-2</v>
      </c>
    </row>
    <row r="180" spans="1:18">
      <c r="A180" s="113">
        <v>29062.5</v>
      </c>
      <c r="B180" s="113">
        <v>0.11417593750229571</v>
      </c>
      <c r="C180" s="113">
        <v>0.1</v>
      </c>
      <c r="D180" s="115">
        <f t="shared" si="31"/>
        <v>2.90625</v>
      </c>
      <c r="E180" s="115">
        <f t="shared" si="31"/>
        <v>0.11417593750229571</v>
      </c>
      <c r="F180" s="26">
        <f t="shared" si="32"/>
        <v>0.29062500000000002</v>
      </c>
      <c r="G180" s="26">
        <f t="shared" si="32"/>
        <v>1.1417593750229571E-2</v>
      </c>
      <c r="H180" s="26">
        <f t="shared" si="33"/>
        <v>0.84462890625000009</v>
      </c>
      <c r="I180" s="26">
        <f t="shared" si="34"/>
        <v>2.4547027587890629</v>
      </c>
      <c r="J180" s="26">
        <f t="shared" si="35"/>
        <v>7.1339798927307143</v>
      </c>
      <c r="K180" s="26">
        <f t="shared" si="36"/>
        <v>3.3182381836604692E-2</v>
      </c>
      <c r="L180" s="26">
        <f t="shared" si="37"/>
        <v>9.6436297212632388E-2</v>
      </c>
      <c r="M180" s="26">
        <f t="shared" ca="1" si="42"/>
        <v>0.10710518036207603</v>
      </c>
      <c r="N180" s="26">
        <f t="shared" ca="1" si="38"/>
        <v>4.9995606535967591E-6</v>
      </c>
      <c r="O180" s="25">
        <f t="shared" ca="1" si="39"/>
        <v>39461169.232979558</v>
      </c>
      <c r="P180" s="26">
        <f t="shared" ca="1" si="40"/>
        <v>674092534.27116525</v>
      </c>
      <c r="Q180" s="26">
        <f t="shared" ca="1" si="41"/>
        <v>30625014.848098002</v>
      </c>
      <c r="R180">
        <f t="shared" ca="1" si="30"/>
        <v>7.07075714021968E-3</v>
      </c>
    </row>
    <row r="181" spans="1:18">
      <c r="A181" s="113">
        <v>29153.5</v>
      </c>
      <c r="B181" s="113">
        <v>0.11216251849691616</v>
      </c>
      <c r="C181" s="113">
        <v>0.1</v>
      </c>
      <c r="D181" s="115">
        <f t="shared" si="31"/>
        <v>2.9153500000000001</v>
      </c>
      <c r="E181" s="115">
        <f t="shared" si="31"/>
        <v>0.11216251849691616</v>
      </c>
      <c r="F181" s="26">
        <f t="shared" si="32"/>
        <v>0.29153500000000004</v>
      </c>
      <c r="G181" s="26">
        <f t="shared" si="32"/>
        <v>1.1216251849691617E-2</v>
      </c>
      <c r="H181" s="26">
        <f t="shared" si="33"/>
        <v>0.84992656225000018</v>
      </c>
      <c r="I181" s="26">
        <f t="shared" si="34"/>
        <v>2.4778334032555382</v>
      </c>
      <c r="J181" s="26">
        <f t="shared" si="35"/>
        <v>7.2237516121810339</v>
      </c>
      <c r="K181" s="26">
        <f t="shared" si="36"/>
        <v>3.269929982999846E-2</v>
      </c>
      <c r="L181" s="26">
        <f t="shared" si="37"/>
        <v>9.532990375938602E-2</v>
      </c>
      <c r="M181" s="26">
        <f t="shared" ca="1" si="42"/>
        <v>0.10791065053846988</v>
      </c>
      <c r="N181" s="26">
        <f t="shared" ca="1" si="38"/>
        <v>1.8078381136062197E-6</v>
      </c>
      <c r="O181" s="25">
        <f t="shared" ca="1" si="39"/>
        <v>39432279.972779982</v>
      </c>
      <c r="P181" s="26">
        <f t="shared" ca="1" si="40"/>
        <v>666845457.92186356</v>
      </c>
      <c r="Q181" s="26">
        <f t="shared" ca="1" si="41"/>
        <v>30171347.739759155</v>
      </c>
      <c r="R181">
        <f t="shared" ca="1" si="30"/>
        <v>4.2518679584462871E-3</v>
      </c>
    </row>
    <row r="182" spans="1:18">
      <c r="A182" s="113">
        <v>29229</v>
      </c>
      <c r="B182" s="113">
        <v>0.11449753899796633</v>
      </c>
      <c r="C182" s="113">
        <v>0.1</v>
      </c>
      <c r="D182" s="115">
        <f t="shared" si="31"/>
        <v>2.9228999999999998</v>
      </c>
      <c r="E182" s="115">
        <f t="shared" si="31"/>
        <v>0.11449753899796633</v>
      </c>
      <c r="F182" s="26">
        <f t="shared" si="32"/>
        <v>0.29228999999999999</v>
      </c>
      <c r="G182" s="26">
        <f t="shared" si="32"/>
        <v>1.1449753899796633E-2</v>
      </c>
      <c r="H182" s="26">
        <f t="shared" si="33"/>
        <v>0.85433444099999989</v>
      </c>
      <c r="I182" s="26">
        <f t="shared" si="34"/>
        <v>2.4971341375988994</v>
      </c>
      <c r="J182" s="26">
        <f t="shared" si="35"/>
        <v>7.2988733707878222</v>
      </c>
      <c r="K182" s="26">
        <f t="shared" si="36"/>
        <v>3.3466485673715574E-2</v>
      </c>
      <c r="L182" s="26">
        <f t="shared" si="37"/>
        <v>9.7819190975703241E-2</v>
      </c>
      <c r="M182" s="26">
        <f t="shared" ca="1" si="42"/>
        <v>0.1085811518697507</v>
      </c>
      <c r="N182" s="26">
        <f t="shared" ca="1" si="38"/>
        <v>3.5003636650915564E-6</v>
      </c>
      <c r="O182" s="25">
        <f t="shared" ca="1" si="39"/>
        <v>39400333.303634651</v>
      </c>
      <c r="P182" s="26">
        <f t="shared" ca="1" si="40"/>
        <v>660786327.08603263</v>
      </c>
      <c r="Q182" s="26">
        <f t="shared" ca="1" si="41"/>
        <v>29793678.884568036</v>
      </c>
      <c r="R182">
        <f t="shared" ca="1" si="30"/>
        <v>5.9163871282156277E-3</v>
      </c>
    </row>
    <row r="183" spans="1:18">
      <c r="A183" s="113">
        <v>29955</v>
      </c>
      <c r="B183" s="113">
        <v>0.11546740499761654</v>
      </c>
      <c r="C183" s="113">
        <v>0.1</v>
      </c>
      <c r="D183" s="115">
        <f t="shared" si="31"/>
        <v>2.9954999999999998</v>
      </c>
      <c r="E183" s="115">
        <f t="shared" si="31"/>
        <v>0.11546740499761654</v>
      </c>
      <c r="F183" s="26">
        <f t="shared" si="32"/>
        <v>0.29954999999999998</v>
      </c>
      <c r="G183" s="26">
        <f t="shared" si="32"/>
        <v>1.1546740499761655E-2</v>
      </c>
      <c r="H183" s="26">
        <f t="shared" si="33"/>
        <v>0.89730202499999989</v>
      </c>
      <c r="I183" s="26">
        <f t="shared" si="34"/>
        <v>2.6878682158874994</v>
      </c>
      <c r="J183" s="26">
        <f t="shared" si="35"/>
        <v>8.0515092406910043</v>
      </c>
      <c r="K183" s="26">
        <f t="shared" si="36"/>
        <v>3.458826116703604E-2</v>
      </c>
      <c r="L183" s="26">
        <f t="shared" si="37"/>
        <v>0.10360913632585646</v>
      </c>
      <c r="M183" s="26">
        <f t="shared" ca="1" si="42"/>
        <v>0.11513169012110744</v>
      </c>
      <c r="N183" s="26">
        <f t="shared" ca="1" si="38"/>
        <v>1.1270447830952179E-8</v>
      </c>
      <c r="O183" s="25">
        <f t="shared" ca="1" si="39"/>
        <v>38726453.553009607</v>
      </c>
      <c r="P183" s="26">
        <f t="shared" ca="1" si="40"/>
        <v>600567638.10942888</v>
      </c>
      <c r="Q183" s="26">
        <f t="shared" ca="1" si="41"/>
        <v>26116598.420105416</v>
      </c>
      <c r="R183">
        <f t="shared" ca="1" si="30"/>
        <v>3.3571487650910226E-4</v>
      </c>
    </row>
    <row r="184" spans="1:18">
      <c r="A184" s="113">
        <v>29996</v>
      </c>
      <c r="B184" s="113">
        <v>0.11238443599722814</v>
      </c>
      <c r="C184" s="113">
        <v>0.1</v>
      </c>
      <c r="D184" s="115">
        <f t="shared" si="31"/>
        <v>2.9996</v>
      </c>
      <c r="E184" s="115">
        <f t="shared" si="31"/>
        <v>0.11238443599722814</v>
      </c>
      <c r="F184" s="26">
        <f t="shared" si="32"/>
        <v>0.29996</v>
      </c>
      <c r="G184" s="26">
        <f t="shared" si="32"/>
        <v>1.1238443599722814E-2</v>
      </c>
      <c r="H184" s="26">
        <f t="shared" si="33"/>
        <v>0.899760016</v>
      </c>
      <c r="I184" s="26">
        <f t="shared" si="34"/>
        <v>2.6989201439935999</v>
      </c>
      <c r="J184" s="26">
        <f t="shared" si="35"/>
        <v>8.095680863923203</v>
      </c>
      <c r="K184" s="26">
        <f t="shared" si="36"/>
        <v>3.3710835421728549E-2</v>
      </c>
      <c r="L184" s="26">
        <f t="shared" si="37"/>
        <v>0.10111902193101696</v>
      </c>
      <c r="M184" s="26">
        <f t="shared" ca="1" si="42"/>
        <v>0.11550719422541054</v>
      </c>
      <c r="N184" s="26">
        <f t="shared" ca="1" si="38"/>
        <v>9.7516189516809257E-7</v>
      </c>
      <c r="O184" s="25">
        <f t="shared" ca="1" si="39"/>
        <v>38668777.065633044</v>
      </c>
      <c r="P184" s="26">
        <f t="shared" ca="1" si="40"/>
        <v>597071522.84585619</v>
      </c>
      <c r="Q184" s="26">
        <f t="shared" ca="1" si="41"/>
        <v>25907193.586349484</v>
      </c>
      <c r="R184">
        <f t="shared" ca="1" si="30"/>
        <v>-3.1227582281824068E-3</v>
      </c>
    </row>
    <row r="185" spans="1:18">
      <c r="A185" s="113">
        <v>30042</v>
      </c>
      <c r="B185" s="113">
        <v>0.10660842200013576</v>
      </c>
      <c r="C185" s="113">
        <v>0.1</v>
      </c>
      <c r="D185" s="115">
        <f t="shared" si="31"/>
        <v>3.0042</v>
      </c>
      <c r="E185" s="115">
        <f t="shared" si="31"/>
        <v>0.10660842200013576</v>
      </c>
      <c r="F185" s="26">
        <f t="shared" si="32"/>
        <v>0.30042000000000002</v>
      </c>
      <c r="G185" s="26">
        <f t="shared" si="32"/>
        <v>1.0660842200013577E-2</v>
      </c>
      <c r="H185" s="26">
        <f t="shared" si="33"/>
        <v>0.90252176400000006</v>
      </c>
      <c r="I185" s="26">
        <f t="shared" si="34"/>
        <v>2.7113558834088001</v>
      </c>
      <c r="J185" s="26">
        <f t="shared" si="35"/>
        <v>8.1454553449367175</v>
      </c>
      <c r="K185" s="26">
        <f t="shared" si="36"/>
        <v>3.2027302137280791E-2</v>
      </c>
      <c r="L185" s="26">
        <f t="shared" si="37"/>
        <v>9.6216421080818959E-2</v>
      </c>
      <c r="M185" s="26">
        <f t="shared" ca="1" si="42"/>
        <v>0.11592920037709287</v>
      </c>
      <c r="N185" s="26">
        <f t="shared" ca="1" si="38"/>
        <v>8.6876909552351153E-6</v>
      </c>
      <c r="O185" s="25">
        <f t="shared" ca="1" si="39"/>
        <v>38601601.561907679</v>
      </c>
      <c r="P185" s="26">
        <f t="shared" ca="1" si="40"/>
        <v>593138225.07528746</v>
      </c>
      <c r="Q185" s="26">
        <f t="shared" ca="1" si="41"/>
        <v>25672118.910132583</v>
      </c>
      <c r="R185">
        <f t="shared" ca="1" si="30"/>
        <v>-9.3207783769571062E-3</v>
      </c>
    </row>
    <row r="186" spans="1:18">
      <c r="A186" s="113">
        <v>30067</v>
      </c>
      <c r="B186" s="113">
        <v>0.11784319700382184</v>
      </c>
      <c r="C186" s="113">
        <v>1</v>
      </c>
      <c r="D186" s="115">
        <f t="shared" si="31"/>
        <v>3.0066999999999999</v>
      </c>
      <c r="E186" s="115">
        <f t="shared" si="31"/>
        <v>0.11784319700382184</v>
      </c>
      <c r="F186" s="26">
        <f t="shared" si="32"/>
        <v>3.0066999999999999</v>
      </c>
      <c r="G186" s="26">
        <f t="shared" si="32"/>
        <v>0.11784319700382184</v>
      </c>
      <c r="H186" s="26">
        <f t="shared" si="33"/>
        <v>9.0402448900000003</v>
      </c>
      <c r="I186" s="26">
        <f t="shared" si="34"/>
        <v>27.181304310763</v>
      </c>
      <c r="J186" s="26">
        <f t="shared" si="35"/>
        <v>81.72602767117111</v>
      </c>
      <c r="K186" s="26">
        <f t="shared" si="36"/>
        <v>0.35431914043139112</v>
      </c>
      <c r="L186" s="26">
        <f t="shared" si="37"/>
        <v>1.0653313595350637</v>
      </c>
      <c r="M186" s="26">
        <f t="shared" ca="1" si="42"/>
        <v>0.11615886594765283</v>
      </c>
      <c r="N186" s="26">
        <f t="shared" ca="1" si="38"/>
        <v>2.8369711067754164E-6</v>
      </c>
      <c r="O186" s="25">
        <f t="shared" ca="1" si="39"/>
        <v>3856400206.1863475</v>
      </c>
      <c r="P186" s="26">
        <f t="shared" ca="1" si="40"/>
        <v>59099584325.377136</v>
      </c>
      <c r="Q186" s="26">
        <f t="shared" ca="1" si="41"/>
        <v>2554430769.3431983</v>
      </c>
      <c r="R186">
        <f t="shared" ca="1" si="30"/>
        <v>1.6843310561690111E-3</v>
      </c>
    </row>
    <row r="187" spans="1:18">
      <c r="A187" s="113">
        <v>30067</v>
      </c>
      <c r="B187" s="113">
        <v>0.11894319700513734</v>
      </c>
      <c r="C187" s="113">
        <v>1</v>
      </c>
      <c r="D187" s="115">
        <f t="shared" si="31"/>
        <v>3.0066999999999999</v>
      </c>
      <c r="E187" s="115">
        <f t="shared" si="31"/>
        <v>0.11894319700513734</v>
      </c>
      <c r="F187" s="26">
        <f t="shared" si="32"/>
        <v>3.0066999999999999</v>
      </c>
      <c r="G187" s="26">
        <f t="shared" si="32"/>
        <v>0.11894319700513734</v>
      </c>
      <c r="H187" s="26">
        <f t="shared" si="33"/>
        <v>9.0402448900000003</v>
      </c>
      <c r="I187" s="26">
        <f t="shared" si="34"/>
        <v>27.181304310763</v>
      </c>
      <c r="J187" s="26">
        <f t="shared" si="35"/>
        <v>81.72602767117111</v>
      </c>
      <c r="K187" s="26">
        <f t="shared" si="36"/>
        <v>0.35762651043534643</v>
      </c>
      <c r="L187" s="26">
        <f t="shared" si="37"/>
        <v>1.0752756289259562</v>
      </c>
      <c r="M187" s="26">
        <f t="shared" ca="1" si="42"/>
        <v>0.11615886594765283</v>
      </c>
      <c r="N187" s="26">
        <f t="shared" ca="1" si="38"/>
        <v>7.7524994376727774E-6</v>
      </c>
      <c r="O187" s="25">
        <f t="shared" ca="1" si="39"/>
        <v>3856400206.1863475</v>
      </c>
      <c r="P187" s="26">
        <f t="shared" ca="1" si="40"/>
        <v>59099584325.377136</v>
      </c>
      <c r="Q187" s="26">
        <f t="shared" ca="1" si="41"/>
        <v>2554430769.3431983</v>
      </c>
      <c r="R187">
        <f t="shared" ca="1" si="30"/>
        <v>2.7843310574845043E-3</v>
      </c>
    </row>
    <row r="188" spans="1:18">
      <c r="A188" s="113">
        <v>30070</v>
      </c>
      <c r="B188" s="113">
        <v>0.11692736999248154</v>
      </c>
      <c r="C188" s="113">
        <v>1</v>
      </c>
      <c r="D188" s="115">
        <f t="shared" si="31"/>
        <v>3.0070000000000001</v>
      </c>
      <c r="E188" s="115">
        <f t="shared" si="31"/>
        <v>0.11692736999248154</v>
      </c>
      <c r="F188" s="26">
        <f t="shared" si="32"/>
        <v>3.0070000000000001</v>
      </c>
      <c r="G188" s="26">
        <f t="shared" si="32"/>
        <v>0.11692736999248154</v>
      </c>
      <c r="H188" s="26">
        <f t="shared" si="33"/>
        <v>9.0420490000000004</v>
      </c>
      <c r="I188" s="26">
        <f t="shared" si="34"/>
        <v>27.189441343000002</v>
      </c>
      <c r="J188" s="26">
        <f t="shared" si="35"/>
        <v>81.758650118401007</v>
      </c>
      <c r="K188" s="26">
        <f t="shared" si="36"/>
        <v>0.35160060156739203</v>
      </c>
      <c r="L188" s="26">
        <f t="shared" si="37"/>
        <v>1.0572630089131478</v>
      </c>
      <c r="M188" s="26">
        <f t="shared" ca="1" si="42"/>
        <v>0.11618644069482315</v>
      </c>
      <c r="N188" s="26">
        <f t="shared" ca="1" si="38"/>
        <v>5.4897622412856869E-7</v>
      </c>
      <c r="O188" s="25">
        <f t="shared" ca="1" si="39"/>
        <v>3855943856.3404889</v>
      </c>
      <c r="P188" s="26">
        <f t="shared" ca="1" si="40"/>
        <v>59073853664.318794</v>
      </c>
      <c r="Q188" s="26">
        <f t="shared" ca="1" si="41"/>
        <v>2552896800.3579006</v>
      </c>
      <c r="R188">
        <f t="shared" ca="1" si="30"/>
        <v>7.4092929765839921E-4</v>
      </c>
    </row>
    <row r="189" spans="1:18">
      <c r="A189" s="113">
        <v>30070</v>
      </c>
      <c r="B189" s="113">
        <v>0.11802736999379704</v>
      </c>
      <c r="C189" s="113">
        <v>1</v>
      </c>
      <c r="D189" s="115">
        <f t="shared" si="31"/>
        <v>3.0070000000000001</v>
      </c>
      <c r="E189" s="115">
        <f t="shared" si="31"/>
        <v>0.11802736999379704</v>
      </c>
      <c r="F189" s="26">
        <f t="shared" si="32"/>
        <v>3.0070000000000001</v>
      </c>
      <c r="G189" s="26">
        <f t="shared" si="32"/>
        <v>0.11802736999379704</v>
      </c>
      <c r="H189" s="26">
        <f t="shared" si="33"/>
        <v>9.0420490000000004</v>
      </c>
      <c r="I189" s="26">
        <f t="shared" si="34"/>
        <v>27.189441343000002</v>
      </c>
      <c r="J189" s="26">
        <f t="shared" si="35"/>
        <v>81.758650118401007</v>
      </c>
      <c r="K189" s="26">
        <f t="shared" si="36"/>
        <v>0.35490830157134773</v>
      </c>
      <c r="L189" s="26">
        <f t="shared" si="37"/>
        <v>1.0672092628250427</v>
      </c>
      <c r="M189" s="26">
        <f t="shared" ca="1" si="42"/>
        <v>0.11618644069482315</v>
      </c>
      <c r="N189" s="26">
        <f t="shared" ca="1" si="38"/>
        <v>3.3890206838205067E-6</v>
      </c>
      <c r="O189" s="25">
        <f t="shared" ca="1" si="39"/>
        <v>3855943856.3404889</v>
      </c>
      <c r="P189" s="26">
        <f t="shared" ca="1" si="40"/>
        <v>59073853664.318794</v>
      </c>
      <c r="Q189" s="26">
        <f t="shared" ca="1" si="41"/>
        <v>2552896800.3579006</v>
      </c>
      <c r="R189">
        <f t="shared" ca="1" si="30"/>
        <v>1.8409292989738923E-3</v>
      </c>
    </row>
    <row r="190" spans="1:18">
      <c r="A190" s="113">
        <v>30072.5</v>
      </c>
      <c r="B190" s="113">
        <v>0.1186808474958525</v>
      </c>
      <c r="C190" s="113">
        <v>1</v>
      </c>
      <c r="D190" s="115">
        <f t="shared" si="31"/>
        <v>3.00725</v>
      </c>
      <c r="E190" s="115">
        <f t="shared" si="31"/>
        <v>0.1186808474958525</v>
      </c>
      <c r="F190" s="26">
        <f t="shared" si="32"/>
        <v>3.00725</v>
      </c>
      <c r="G190" s="26">
        <f t="shared" si="32"/>
        <v>0.1186808474958525</v>
      </c>
      <c r="H190" s="26">
        <f t="shared" si="33"/>
        <v>9.0435525625000004</v>
      </c>
      <c r="I190" s="26">
        <f t="shared" si="34"/>
        <v>27.196223443578127</v>
      </c>
      <c r="J190" s="26">
        <f t="shared" si="35"/>
        <v>81.785842950700328</v>
      </c>
      <c r="K190" s="26">
        <f t="shared" si="36"/>
        <v>0.35690297863190246</v>
      </c>
      <c r="L190" s="26">
        <f t="shared" si="37"/>
        <v>1.0732964824907887</v>
      </c>
      <c r="M190" s="26">
        <f t="shared" ca="1" si="42"/>
        <v>0.11620942208630042</v>
      </c>
      <c r="N190" s="26">
        <f t="shared" ca="1" si="38"/>
        <v>6.1079435549796959E-6</v>
      </c>
      <c r="O190" s="25">
        <f t="shared" ca="1" si="39"/>
        <v>3855562721.3569055</v>
      </c>
      <c r="P190" s="26">
        <f t="shared" ca="1" si="40"/>
        <v>59052407850.04303</v>
      </c>
      <c r="Q190" s="26">
        <f t="shared" ca="1" si="41"/>
        <v>2551618455.6914916</v>
      </c>
      <c r="R190">
        <f t="shared" ca="1" si="30"/>
        <v>2.471425409552086E-3</v>
      </c>
    </row>
    <row r="191" spans="1:18">
      <c r="A191" s="113">
        <v>30072.5</v>
      </c>
      <c r="B191" s="113">
        <v>0.12088084749848349</v>
      </c>
      <c r="C191" s="113">
        <v>0.5</v>
      </c>
      <c r="D191" s="115">
        <f t="shared" si="31"/>
        <v>3.00725</v>
      </c>
      <c r="E191" s="115">
        <f t="shared" si="31"/>
        <v>0.12088084749848349</v>
      </c>
      <c r="F191" s="26">
        <f t="shared" si="32"/>
        <v>1.503625</v>
      </c>
      <c r="G191" s="26">
        <f t="shared" si="32"/>
        <v>6.0440423749241745E-2</v>
      </c>
      <c r="H191" s="26">
        <f t="shared" si="33"/>
        <v>4.5217762812500002</v>
      </c>
      <c r="I191" s="26">
        <f t="shared" si="34"/>
        <v>13.598111721789063</v>
      </c>
      <c r="J191" s="26">
        <f t="shared" si="35"/>
        <v>40.892921475350164</v>
      </c>
      <c r="K191" s="26">
        <f t="shared" si="36"/>
        <v>0.18175946431990725</v>
      </c>
      <c r="L191" s="26">
        <f t="shared" si="37"/>
        <v>0.54659614907604104</v>
      </c>
      <c r="M191" s="26">
        <f t="shared" ca="1" si="42"/>
        <v>0.11620942208630042</v>
      </c>
      <c r="N191" s="26">
        <f t="shared" ca="1" si="38"/>
        <v>1.0911107690794893E-5</v>
      </c>
      <c r="O191" s="25">
        <f t="shared" ca="1" si="39"/>
        <v>963890680.33922637</v>
      </c>
      <c r="P191" s="26">
        <f t="shared" ca="1" si="40"/>
        <v>14763101962.510757</v>
      </c>
      <c r="Q191" s="26">
        <f t="shared" ca="1" si="41"/>
        <v>637904613.9228729</v>
      </c>
      <c r="R191">
        <f t="shared" ca="1" si="30"/>
        <v>4.6714254121830723E-3</v>
      </c>
    </row>
    <row r="192" spans="1:18">
      <c r="A192" s="113">
        <v>30075</v>
      </c>
      <c r="B192" s="113">
        <v>0.11933432499790797</v>
      </c>
      <c r="C192" s="113">
        <v>1</v>
      </c>
      <c r="D192" s="115">
        <f t="shared" si="31"/>
        <v>3.0074999999999998</v>
      </c>
      <c r="E192" s="115">
        <f t="shared" si="31"/>
        <v>0.11933432499790797</v>
      </c>
      <c r="F192" s="26">
        <f t="shared" si="32"/>
        <v>3.0074999999999998</v>
      </c>
      <c r="G192" s="26">
        <f t="shared" si="32"/>
        <v>0.11933432499790797</v>
      </c>
      <c r="H192" s="26">
        <f t="shared" si="33"/>
        <v>9.0450562499999982</v>
      </c>
      <c r="I192" s="26">
        <f t="shared" si="34"/>
        <v>27.203006671874995</v>
      </c>
      <c r="J192" s="26">
        <f t="shared" si="35"/>
        <v>81.813042565664048</v>
      </c>
      <c r="K192" s="26">
        <f t="shared" si="36"/>
        <v>0.35889798243120818</v>
      </c>
      <c r="L192" s="26">
        <f t="shared" si="37"/>
        <v>1.0793856821618586</v>
      </c>
      <c r="M192" s="26">
        <f t="shared" ca="1" si="42"/>
        <v>0.11623240569187038</v>
      </c>
      <c r="N192" s="26">
        <f t="shared" ca="1" si="38"/>
        <v>9.6219033811687413E-6</v>
      </c>
      <c r="O192" s="25">
        <f t="shared" ca="1" si="39"/>
        <v>3855180819.7290506</v>
      </c>
      <c r="P192" s="26">
        <f t="shared" ca="1" si="40"/>
        <v>59030958770.17569</v>
      </c>
      <c r="Q192" s="26">
        <f t="shared" ca="1" si="41"/>
        <v>2550340077.509841</v>
      </c>
      <c r="R192">
        <f t="shared" ca="1" si="30"/>
        <v>3.1019193060375927E-3</v>
      </c>
    </row>
    <row r="193" spans="1:18">
      <c r="A193" s="113">
        <v>30075</v>
      </c>
      <c r="B193" s="113">
        <v>0.11993432499730261</v>
      </c>
      <c r="C193" s="113">
        <v>0.5</v>
      </c>
      <c r="D193" s="115">
        <f t="shared" si="31"/>
        <v>3.0074999999999998</v>
      </c>
      <c r="E193" s="115">
        <f t="shared" si="31"/>
        <v>0.11993432499730261</v>
      </c>
      <c r="F193" s="26">
        <f t="shared" si="32"/>
        <v>1.5037499999999999</v>
      </c>
      <c r="G193" s="26">
        <f t="shared" si="32"/>
        <v>5.9967162498651305E-2</v>
      </c>
      <c r="H193" s="26">
        <f t="shared" si="33"/>
        <v>4.5225281249999991</v>
      </c>
      <c r="I193" s="26">
        <f t="shared" si="34"/>
        <v>13.601503335937497</v>
      </c>
      <c r="J193" s="26">
        <f t="shared" si="35"/>
        <v>40.906521282832024</v>
      </c>
      <c r="K193" s="26">
        <f t="shared" si="36"/>
        <v>0.18035124121469379</v>
      </c>
      <c r="L193" s="26">
        <f t="shared" si="37"/>
        <v>0.54240635795319159</v>
      </c>
      <c r="M193" s="26">
        <f t="shared" ca="1" si="42"/>
        <v>0.11623240569187038</v>
      </c>
      <c r="N193" s="26">
        <f t="shared" ca="1" si="38"/>
        <v>6.8521032719659332E-6</v>
      </c>
      <c r="O193" s="25">
        <f t="shared" ca="1" si="39"/>
        <v>963795204.93226266</v>
      </c>
      <c r="P193" s="26">
        <f t="shared" ca="1" si="40"/>
        <v>14757739692.543922</v>
      </c>
      <c r="Q193" s="26">
        <f t="shared" ca="1" si="41"/>
        <v>637585019.37746024</v>
      </c>
      <c r="R193">
        <f t="shared" ca="1" si="30"/>
        <v>3.701919305432233E-3</v>
      </c>
    </row>
    <row r="194" spans="1:18">
      <c r="A194" s="113">
        <v>30075.5</v>
      </c>
      <c r="B194" s="113">
        <v>0.11846502050320851</v>
      </c>
      <c r="C194" s="113">
        <v>1</v>
      </c>
      <c r="D194" s="115">
        <f t="shared" si="31"/>
        <v>3.0075500000000002</v>
      </c>
      <c r="E194" s="115">
        <f t="shared" si="31"/>
        <v>0.11846502050320851</v>
      </c>
      <c r="F194" s="26">
        <f t="shared" si="32"/>
        <v>3.0075500000000002</v>
      </c>
      <c r="G194" s="26">
        <f t="shared" si="32"/>
        <v>0.11846502050320851</v>
      </c>
      <c r="H194" s="26">
        <f t="shared" si="33"/>
        <v>9.0453570025000012</v>
      </c>
      <c r="I194" s="26">
        <f t="shared" si="34"/>
        <v>27.204363452868879</v>
      </c>
      <c r="J194" s="26">
        <f t="shared" si="35"/>
        <v>81.818483302675801</v>
      </c>
      <c r="K194" s="26">
        <f t="shared" si="36"/>
        <v>0.35628947241442477</v>
      </c>
      <c r="L194" s="26">
        <f t="shared" si="37"/>
        <v>1.0715584027600034</v>
      </c>
      <c r="M194" s="26">
        <f t="shared" ca="1" si="42"/>
        <v>0.11623700267867555</v>
      </c>
      <c r="N194" s="26">
        <f t="shared" ca="1" si="38"/>
        <v>4.9640634264365597E-6</v>
      </c>
      <c r="O194" s="25">
        <f t="shared" ca="1" si="39"/>
        <v>3855104347.4164281</v>
      </c>
      <c r="P194" s="26">
        <f t="shared" ca="1" si="40"/>
        <v>59026668562.674332</v>
      </c>
      <c r="Q194" s="26">
        <f t="shared" ca="1" si="41"/>
        <v>2550084397.8750663</v>
      </c>
      <c r="R194">
        <f t="shared" ca="1" si="30"/>
        <v>2.2280178245329546E-3</v>
      </c>
    </row>
    <row r="195" spans="1:18">
      <c r="A195" s="113">
        <v>30075.5</v>
      </c>
      <c r="B195" s="113">
        <v>0.11926502050482668</v>
      </c>
      <c r="C195" s="113">
        <v>0.5</v>
      </c>
      <c r="D195" s="115">
        <f t="shared" si="31"/>
        <v>3.0075500000000002</v>
      </c>
      <c r="E195" s="115">
        <f t="shared" si="31"/>
        <v>0.11926502050482668</v>
      </c>
      <c r="F195" s="26">
        <f t="shared" si="32"/>
        <v>1.5037750000000001</v>
      </c>
      <c r="G195" s="26">
        <f t="shared" si="32"/>
        <v>5.963251025241334E-2</v>
      </c>
      <c r="H195" s="26">
        <f t="shared" si="33"/>
        <v>4.5226785012500006</v>
      </c>
      <c r="I195" s="26">
        <f t="shared" si="34"/>
        <v>13.60218172643444</v>
      </c>
      <c r="J195" s="26">
        <f t="shared" si="35"/>
        <v>40.909241651337901</v>
      </c>
      <c r="K195" s="26">
        <f t="shared" si="36"/>
        <v>0.17934775620964574</v>
      </c>
      <c r="L195" s="26">
        <f t="shared" si="37"/>
        <v>0.53939734418832008</v>
      </c>
      <c r="M195" s="26">
        <f t="shared" ca="1" si="42"/>
        <v>0.11623700267867555</v>
      </c>
      <c r="N195" s="26">
        <f t="shared" ca="1" si="38"/>
        <v>4.5844459777445004E-6</v>
      </c>
      <c r="O195" s="25">
        <f t="shared" ca="1" si="39"/>
        <v>963776086.85410702</v>
      </c>
      <c r="P195" s="26">
        <f t="shared" ca="1" si="40"/>
        <v>14756667140.668583</v>
      </c>
      <c r="Q195" s="26">
        <f t="shared" ca="1" si="41"/>
        <v>637521099.46876657</v>
      </c>
      <c r="R195">
        <f t="shared" ca="1" si="30"/>
        <v>3.0280178261511276E-3</v>
      </c>
    </row>
    <row r="196" spans="1:18">
      <c r="A196" s="113">
        <v>30183</v>
      </c>
      <c r="B196" s="113">
        <v>0.12066455300373491</v>
      </c>
      <c r="C196" s="113">
        <v>0.1</v>
      </c>
      <c r="D196" s="115">
        <f t="shared" si="31"/>
        <v>3.0183</v>
      </c>
      <c r="E196" s="115">
        <f t="shared" si="31"/>
        <v>0.12066455300373491</v>
      </c>
      <c r="F196" s="26">
        <f t="shared" si="32"/>
        <v>0.30183000000000004</v>
      </c>
      <c r="G196" s="26">
        <f t="shared" si="32"/>
        <v>1.2066455300373492E-2</v>
      </c>
      <c r="H196" s="26">
        <f t="shared" si="33"/>
        <v>0.91101348900000012</v>
      </c>
      <c r="I196" s="26">
        <f t="shared" si="34"/>
        <v>2.7497120138487006</v>
      </c>
      <c r="J196" s="26">
        <f t="shared" si="35"/>
        <v>8.2994557713995327</v>
      </c>
      <c r="K196" s="26">
        <f t="shared" si="36"/>
        <v>3.642018203311731E-2</v>
      </c>
      <c r="L196" s="26">
        <f t="shared" si="37"/>
        <v>0.10992703543055797</v>
      </c>
      <c r="M196" s="26">
        <f t="shared" ca="1" si="42"/>
        <v>0.11722741129110323</v>
      </c>
      <c r="N196" s="26">
        <f t="shared" ca="1" si="38"/>
        <v>1.1813943152712643E-6</v>
      </c>
      <c r="O196" s="25">
        <f t="shared" ca="1" si="39"/>
        <v>38379524.54082343</v>
      </c>
      <c r="P196" s="26">
        <f t="shared" ca="1" si="40"/>
        <v>581012971.13475132</v>
      </c>
      <c r="Q196" s="26">
        <f t="shared" ca="1" si="41"/>
        <v>24950859.780230943</v>
      </c>
      <c r="R196">
        <f t="shared" ca="1" si="30"/>
        <v>3.4371417126316806E-3</v>
      </c>
    </row>
    <row r="197" spans="1:18">
      <c r="A197" s="113">
        <v>30327</v>
      </c>
      <c r="B197" s="113">
        <v>9.9104856999474578E-2</v>
      </c>
      <c r="C197" s="113">
        <v>0.1</v>
      </c>
      <c r="D197" s="115">
        <f t="shared" si="31"/>
        <v>3.0327000000000002</v>
      </c>
      <c r="E197" s="115">
        <f t="shared" si="31"/>
        <v>9.9104856999474578E-2</v>
      </c>
      <c r="F197" s="26">
        <f t="shared" si="32"/>
        <v>0.30327000000000004</v>
      </c>
      <c r="G197" s="26">
        <f t="shared" si="32"/>
        <v>9.9104856999474578E-3</v>
      </c>
      <c r="H197" s="26">
        <f t="shared" si="33"/>
        <v>0.91972692900000019</v>
      </c>
      <c r="I197" s="26">
        <f t="shared" si="34"/>
        <v>2.7892558575783006</v>
      </c>
      <c r="J197" s="26">
        <f t="shared" si="35"/>
        <v>8.4589762392777121</v>
      </c>
      <c r="K197" s="26">
        <f t="shared" si="36"/>
        <v>3.0055529982230655E-2</v>
      </c>
      <c r="L197" s="26">
        <f t="shared" si="37"/>
        <v>9.114940577711092E-2</v>
      </c>
      <c r="M197" s="26">
        <f t="shared" ca="1" si="42"/>
        <v>0.11856051302316596</v>
      </c>
      <c r="N197" s="26">
        <f t="shared" ca="1" si="38"/>
        <v>3.7852255131219885E-5</v>
      </c>
      <c r="O197" s="25">
        <f t="shared" ca="1" si="39"/>
        <v>38127732.713709444</v>
      </c>
      <c r="P197" s="26">
        <f t="shared" ca="1" si="40"/>
        <v>568528283.38067293</v>
      </c>
      <c r="Q197" s="26">
        <f t="shared" ca="1" si="41"/>
        <v>24213546.664994318</v>
      </c>
      <c r="R197">
        <f t="shared" ca="1" si="30"/>
        <v>-1.9455656023691384E-2</v>
      </c>
    </row>
    <row r="198" spans="1:18">
      <c r="A198" s="113">
        <v>30329</v>
      </c>
      <c r="B198" s="113">
        <v>0.12102763899747515</v>
      </c>
      <c r="C198" s="113">
        <v>0.1</v>
      </c>
      <c r="D198" s="115">
        <f t="shared" si="31"/>
        <v>3.0329000000000002</v>
      </c>
      <c r="E198" s="115">
        <f t="shared" si="31"/>
        <v>0.12102763899747515</v>
      </c>
      <c r="F198" s="26">
        <f t="shared" si="32"/>
        <v>0.30329000000000006</v>
      </c>
      <c r="G198" s="26">
        <f t="shared" si="32"/>
        <v>1.2102763899747515E-2</v>
      </c>
      <c r="H198" s="26">
        <f t="shared" si="33"/>
        <v>0.91984824100000018</v>
      </c>
      <c r="I198" s="26">
        <f t="shared" si="34"/>
        <v>2.7898077301289006</v>
      </c>
      <c r="J198" s="26">
        <f t="shared" si="35"/>
        <v>8.4612078647079425</v>
      </c>
      <c r="K198" s="26">
        <f t="shared" si="36"/>
        <v>3.6706472631544237E-2</v>
      </c>
      <c r="L198" s="26">
        <f t="shared" si="37"/>
        <v>0.11132706084421053</v>
      </c>
      <c r="M198" s="26">
        <f t="shared" ca="1" si="42"/>
        <v>0.11857908004620626</v>
      </c>
      <c r="N198" s="26">
        <f t="shared" ca="1" si="38"/>
        <v>5.9954409378389903E-7</v>
      </c>
      <c r="O198" s="25">
        <f t="shared" ca="1" si="39"/>
        <v>38124058.971660614</v>
      </c>
      <c r="P198" s="26">
        <f t="shared" ca="1" si="40"/>
        <v>568354198.68270135</v>
      </c>
      <c r="Q198" s="26">
        <f t="shared" ca="1" si="41"/>
        <v>24203303.582530402</v>
      </c>
      <c r="R198">
        <f t="shared" ca="1" si="30"/>
        <v>2.4485589512688866E-3</v>
      </c>
    </row>
    <row r="199" spans="1:18">
      <c r="A199" s="113">
        <v>30413.5</v>
      </c>
      <c r="B199" s="113">
        <v>0.12551517850079108</v>
      </c>
      <c r="C199" s="113">
        <v>0.1</v>
      </c>
      <c r="D199" s="115">
        <f t="shared" si="31"/>
        <v>3.04135</v>
      </c>
      <c r="E199" s="115">
        <f t="shared" si="31"/>
        <v>0.12551517850079108</v>
      </c>
      <c r="F199" s="26">
        <f t="shared" si="32"/>
        <v>0.30413500000000004</v>
      </c>
      <c r="G199" s="26">
        <f t="shared" si="32"/>
        <v>1.2551517850079109E-2</v>
      </c>
      <c r="H199" s="26">
        <f t="shared" si="33"/>
        <v>0.92498098225000014</v>
      </c>
      <c r="I199" s="26">
        <f t="shared" si="34"/>
        <v>2.8131909103660377</v>
      </c>
      <c r="J199" s="26">
        <f t="shared" si="35"/>
        <v>8.5558981752417491</v>
      </c>
      <c r="K199" s="26">
        <f t="shared" si="36"/>
        <v>3.8173558813338102E-2</v>
      </c>
      <c r="L199" s="26">
        <f t="shared" si="37"/>
        <v>0.11609915309694584</v>
      </c>
      <c r="M199" s="26">
        <f t="shared" ca="1" si="42"/>
        <v>0.11936483143824152</v>
      </c>
      <c r="N199" s="26">
        <f t="shared" ca="1" si="38"/>
        <v>3.7826768989812043E-6</v>
      </c>
      <c r="O199" s="25">
        <f t="shared" ca="1" si="39"/>
        <v>37964447.046665184</v>
      </c>
      <c r="P199" s="26">
        <f t="shared" ca="1" si="40"/>
        <v>560982665.58907998</v>
      </c>
      <c r="Q199" s="26">
        <f t="shared" ca="1" si="41"/>
        <v>23770516.74855011</v>
      </c>
      <c r="R199">
        <f t="shared" ca="1" si="30"/>
        <v>6.1503470625495632E-3</v>
      </c>
    </row>
    <row r="200" spans="1:18">
      <c r="A200" s="113">
        <v>30902.5</v>
      </c>
      <c r="B200" s="113">
        <v>0.13113537749450188</v>
      </c>
      <c r="C200" s="113">
        <v>0.1</v>
      </c>
      <c r="D200" s="115">
        <f t="shared" si="31"/>
        <v>3.0902500000000002</v>
      </c>
      <c r="E200" s="115">
        <f t="shared" si="31"/>
        <v>0.13113537749450188</v>
      </c>
      <c r="F200" s="26">
        <f t="shared" si="32"/>
        <v>0.30902500000000005</v>
      </c>
      <c r="G200" s="26">
        <f t="shared" si="32"/>
        <v>1.3113537749450189E-2</v>
      </c>
      <c r="H200" s="26">
        <f t="shared" si="33"/>
        <v>0.95496450625000018</v>
      </c>
      <c r="I200" s="26">
        <f t="shared" si="34"/>
        <v>2.9510790654390631</v>
      </c>
      <c r="J200" s="26">
        <f t="shared" si="35"/>
        <v>9.1195720819730646</v>
      </c>
      <c r="K200" s="26">
        <f t="shared" si="36"/>
        <v>4.0524110030238446E-2</v>
      </c>
      <c r="L200" s="26">
        <f t="shared" si="37"/>
        <v>0.12522963102094437</v>
      </c>
      <c r="M200" s="26">
        <f t="shared" ca="1" si="42"/>
        <v>0.12396163467455595</v>
      </c>
      <c r="N200" s="26">
        <f t="shared" ca="1" si="38"/>
        <v>5.146258604672575E-6</v>
      </c>
      <c r="O200" s="25">
        <f t="shared" ca="1" si="39"/>
        <v>36874799.746042356</v>
      </c>
      <c r="P200" s="26">
        <f t="shared" ca="1" si="40"/>
        <v>517763330.32542497</v>
      </c>
      <c r="Q200" s="26">
        <f t="shared" ca="1" si="41"/>
        <v>21270139.652150333</v>
      </c>
      <c r="R200">
        <f t="shared" ca="1" si="30"/>
        <v>7.1737428199459274E-3</v>
      </c>
    </row>
    <row r="201" spans="1:18">
      <c r="A201" s="113">
        <v>30984</v>
      </c>
      <c r="B201" s="113">
        <v>0.1202387439989252</v>
      </c>
      <c r="C201" s="113">
        <v>0.1</v>
      </c>
      <c r="D201" s="115">
        <f t="shared" si="31"/>
        <v>3.0983999999999998</v>
      </c>
      <c r="E201" s="115">
        <f t="shared" si="31"/>
        <v>0.1202387439989252</v>
      </c>
      <c r="F201" s="26">
        <f t="shared" si="32"/>
        <v>0.30984</v>
      </c>
      <c r="G201" s="26">
        <f t="shared" si="32"/>
        <v>1.2023874399892521E-2</v>
      </c>
      <c r="H201" s="26">
        <f t="shared" si="33"/>
        <v>0.96000825599999995</v>
      </c>
      <c r="I201" s="26">
        <f t="shared" si="34"/>
        <v>2.9744895803903995</v>
      </c>
      <c r="J201" s="26">
        <f t="shared" si="35"/>
        <v>9.2161585158816131</v>
      </c>
      <c r="K201" s="26">
        <f t="shared" si="36"/>
        <v>3.7254772440626985E-2</v>
      </c>
      <c r="L201" s="26">
        <f t="shared" si="37"/>
        <v>0.11543018693003865</v>
      </c>
      <c r="M201" s="26">
        <f t="shared" ca="1" si="42"/>
        <v>0.12473600421943054</v>
      </c>
      <c r="N201" s="26">
        <f t="shared" ca="1" si="38"/>
        <v>2.0225349490939734E-6</v>
      </c>
      <c r="O201" s="25">
        <f t="shared" ca="1" si="39"/>
        <v>36666235.072088316</v>
      </c>
      <c r="P201" s="26">
        <f t="shared" ca="1" si="40"/>
        <v>510480857.33006442</v>
      </c>
      <c r="Q201" s="26">
        <f t="shared" ca="1" si="41"/>
        <v>20855018.09543154</v>
      </c>
      <c r="R201">
        <f t="shared" ca="1" si="30"/>
        <v>-4.4972602205053391E-3</v>
      </c>
    </row>
    <row r="202" spans="1:18">
      <c r="A202" s="113">
        <v>30986</v>
      </c>
      <c r="B202" s="113">
        <v>0.12916152599791531</v>
      </c>
      <c r="C202" s="113">
        <v>0.1</v>
      </c>
      <c r="D202" s="115">
        <f t="shared" si="31"/>
        <v>3.0985999999999998</v>
      </c>
      <c r="E202" s="115">
        <f t="shared" si="31"/>
        <v>0.12916152599791531</v>
      </c>
      <c r="F202" s="26">
        <f t="shared" si="32"/>
        <v>0.30986000000000002</v>
      </c>
      <c r="G202" s="26">
        <f t="shared" si="32"/>
        <v>1.2916152599791531E-2</v>
      </c>
      <c r="H202" s="26">
        <f t="shared" si="33"/>
        <v>0.96013219599999999</v>
      </c>
      <c r="I202" s="26">
        <f t="shared" si="34"/>
        <v>2.9750656225255998</v>
      </c>
      <c r="J202" s="26">
        <f t="shared" si="35"/>
        <v>9.2185383379578223</v>
      </c>
      <c r="K202" s="26">
        <f t="shared" si="36"/>
        <v>4.0021990445714035E-2</v>
      </c>
      <c r="L202" s="26">
        <f t="shared" si="37"/>
        <v>0.1240121395950895</v>
      </c>
      <c r="M202" s="26">
        <f t="shared" ca="1" si="42"/>
        <v>0.12475503673332594</v>
      </c>
      <c r="N202" s="26">
        <f t="shared" ca="1" si="38"/>
        <v>1.9417147638941312E-6</v>
      </c>
      <c r="O202" s="25">
        <f t="shared" ca="1" si="39"/>
        <v>36661022.021680653</v>
      </c>
      <c r="P202" s="26">
        <f t="shared" ca="1" si="40"/>
        <v>510301905.4514612</v>
      </c>
      <c r="Q202" s="26">
        <f t="shared" ca="1" si="41"/>
        <v>20844839.774540592</v>
      </c>
      <c r="R202">
        <f t="shared" ca="1" si="30"/>
        <v>4.4064892645893639E-3</v>
      </c>
    </row>
    <row r="203" spans="1:18">
      <c r="A203" s="113">
        <v>31001</v>
      </c>
      <c r="B203" s="113">
        <v>0.13008239099872299</v>
      </c>
      <c r="C203" s="113">
        <v>0.1</v>
      </c>
      <c r="D203" s="115">
        <f t="shared" si="31"/>
        <v>3.1000999999999999</v>
      </c>
      <c r="E203" s="115">
        <f t="shared" si="31"/>
        <v>0.13008239099872299</v>
      </c>
      <c r="F203" s="26">
        <f t="shared" si="32"/>
        <v>0.31001000000000001</v>
      </c>
      <c r="G203" s="26">
        <f t="shared" si="32"/>
        <v>1.3008239099872299E-2</v>
      </c>
      <c r="H203" s="26">
        <f t="shared" si="33"/>
        <v>0.96106200099999994</v>
      </c>
      <c r="I203" s="26">
        <f t="shared" si="34"/>
        <v>2.9793883093000999</v>
      </c>
      <c r="J203" s="26">
        <f t="shared" si="35"/>
        <v>9.2364016976612398</v>
      </c>
      <c r="K203" s="26">
        <f t="shared" si="36"/>
        <v>4.032684203351411E-2</v>
      </c>
      <c r="L203" s="26">
        <f t="shared" si="37"/>
        <v>0.12501724298809708</v>
      </c>
      <c r="M203" s="26">
        <f t="shared" ca="1" si="42"/>
        <v>0.12489782575503307</v>
      </c>
      <c r="N203" s="26">
        <f t="shared" ca="1" si="38"/>
        <v>2.6879716766077496E-6</v>
      </c>
      <c r="O203" s="25">
        <f t="shared" ca="1" si="39"/>
        <v>36621779.780976266</v>
      </c>
      <c r="P203" s="26">
        <f t="shared" ca="1" si="40"/>
        <v>508959410.24542099</v>
      </c>
      <c r="Q203" s="26">
        <f t="shared" ca="1" si="41"/>
        <v>20768516.452217866</v>
      </c>
      <c r="R203">
        <f t="shared" ca="1" si="30"/>
        <v>5.1845652436899176E-3</v>
      </c>
    </row>
    <row r="204" spans="1:18">
      <c r="A204" s="113">
        <v>31156.5</v>
      </c>
      <c r="B204" s="113">
        <v>0.1233286915012286</v>
      </c>
      <c r="C204" s="113">
        <v>0.1</v>
      </c>
      <c r="D204" s="115">
        <f t="shared" si="31"/>
        <v>3.11565</v>
      </c>
      <c r="E204" s="115">
        <f t="shared" si="31"/>
        <v>0.1233286915012286</v>
      </c>
      <c r="F204" s="26">
        <f t="shared" si="32"/>
        <v>0.31156500000000004</v>
      </c>
      <c r="G204" s="26">
        <f t="shared" si="32"/>
        <v>1.2332869150122862E-2</v>
      </c>
      <c r="H204" s="26">
        <f t="shared" si="33"/>
        <v>0.9707274922500001</v>
      </c>
      <c r="I204" s="26">
        <f t="shared" si="34"/>
        <v>3.0244471112287128</v>
      </c>
      <c r="J204" s="26">
        <f t="shared" si="35"/>
        <v>9.4231186420997393</v>
      </c>
      <c r="K204" s="26">
        <f t="shared" si="36"/>
        <v>3.8424903767580294E-2</v>
      </c>
      <c r="L204" s="26">
        <f t="shared" si="37"/>
        <v>0.11971855142346155</v>
      </c>
      <c r="M204" s="26">
        <f t="shared" ca="1" si="42"/>
        <v>0.12638276808168761</v>
      </c>
      <c r="N204" s="26">
        <f t="shared" ca="1" si="38"/>
        <v>9.3273837593081579E-7</v>
      </c>
      <c r="O204" s="25">
        <f t="shared" ca="1" si="39"/>
        <v>36200060.760679342</v>
      </c>
      <c r="P204" s="26">
        <f t="shared" ca="1" si="40"/>
        <v>495007330.75290304</v>
      </c>
      <c r="Q204" s="26">
        <f t="shared" ca="1" si="41"/>
        <v>19978905.840829562</v>
      </c>
      <c r="R204">
        <f t="shared" ca="1" si="30"/>
        <v>-3.0540765804590031E-3</v>
      </c>
    </row>
    <row r="205" spans="1:18">
      <c r="A205" s="113">
        <v>31209</v>
      </c>
      <c r="B205" s="113">
        <v>0.11905171899707057</v>
      </c>
      <c r="C205" s="113">
        <v>0.1</v>
      </c>
      <c r="D205" s="115">
        <f t="shared" si="31"/>
        <v>3.1208999999999998</v>
      </c>
      <c r="E205" s="115">
        <f t="shared" si="31"/>
        <v>0.11905171899707057</v>
      </c>
      <c r="F205" s="26">
        <f t="shared" si="32"/>
        <v>0.31208999999999998</v>
      </c>
      <c r="G205" s="26">
        <f t="shared" si="32"/>
        <v>1.1905171899707058E-2</v>
      </c>
      <c r="H205" s="26">
        <f t="shared" si="33"/>
        <v>0.97400168099999984</v>
      </c>
      <c r="I205" s="26">
        <f t="shared" si="34"/>
        <v>3.0397618462328992</v>
      </c>
      <c r="J205" s="26">
        <f t="shared" si="35"/>
        <v>9.4867927459082537</v>
      </c>
      <c r="K205" s="26">
        <f t="shared" si="36"/>
        <v>3.7154850981795752E-2</v>
      </c>
      <c r="L205" s="26">
        <f t="shared" si="37"/>
        <v>0.11595657442908636</v>
      </c>
      <c r="M205" s="26">
        <f t="shared" ca="1" si="42"/>
        <v>0.12688604940087175</v>
      </c>
      <c r="N205" s="26">
        <f t="shared" ca="1" si="38"/>
        <v>6.1376732875923681E-6</v>
      </c>
      <c r="O205" s="25">
        <f t="shared" ca="1" si="39"/>
        <v>36051595.177189656</v>
      </c>
      <c r="P205" s="26">
        <f t="shared" ca="1" si="40"/>
        <v>490283606.34203178</v>
      </c>
      <c r="Q205" s="26">
        <f t="shared" ca="1" si="41"/>
        <v>19713056.092380863</v>
      </c>
      <c r="R205">
        <f t="shared" ref="R205:R263" ca="1" si="43">+E205-M205</f>
        <v>-7.8343304038011874E-3</v>
      </c>
    </row>
    <row r="206" spans="1:18">
      <c r="A206" s="113">
        <v>31258</v>
      </c>
      <c r="B206" s="113">
        <v>0.10265987800084986</v>
      </c>
      <c r="C206" s="113">
        <v>0.1</v>
      </c>
      <c r="D206" s="115">
        <f t="shared" ref="D206:E264" si="44">A206/A$18</f>
        <v>3.1257999999999999</v>
      </c>
      <c r="E206" s="115">
        <f t="shared" si="44"/>
        <v>0.10265987800084986</v>
      </c>
      <c r="F206" s="26">
        <f t="shared" ref="F206:G264" si="45">$C206*D206</f>
        <v>0.31258000000000002</v>
      </c>
      <c r="G206" s="26">
        <f t="shared" si="45"/>
        <v>1.0265987800084987E-2</v>
      </c>
      <c r="H206" s="26">
        <f t="shared" ref="H206:H264" si="46">C206*D206*D206</f>
        <v>0.97706256400000002</v>
      </c>
      <c r="I206" s="26">
        <f t="shared" ref="I206:I264" si="47">C206*D206*D206*D206</f>
        <v>3.0541021625511999</v>
      </c>
      <c r="J206" s="26">
        <f t="shared" ref="J206:J264" si="48">C206*D206*D206*D206*D206</f>
        <v>9.5465125397025403</v>
      </c>
      <c r="K206" s="26">
        <f t="shared" ref="K206:K264" si="49">C206*E206*D206</f>
        <v>3.2089424665505649E-2</v>
      </c>
      <c r="L206" s="26">
        <f t="shared" ref="L206:L264" si="50">C206*E206*D206*D206</f>
        <v>0.10030512361943755</v>
      </c>
      <c r="M206" s="26">
        <f t="shared" ca="1" si="42"/>
        <v>0.12735665957532485</v>
      </c>
      <c r="N206" s="26">
        <f t="shared" ref="N206:N264" ca="1" si="51">C206*(M206-E206)^2</f>
        <v>6.0993102013732765E-5</v>
      </c>
      <c r="O206" s="25">
        <f t="shared" ref="O206:O264" ca="1" si="52">(C206*O$1-O$2*F206+O$3*H206)^2</f>
        <v>35910286.175653972</v>
      </c>
      <c r="P206" s="26">
        <f t="shared" ref="P206:P264" ca="1" si="53">(-C206*O$2+O$4*F206-O$5*H206)^2</f>
        <v>485869386.83401966</v>
      </c>
      <c r="Q206" s="26">
        <f t="shared" ref="Q206:Q264" ca="1" si="54">+(C206*O$3-F206*O$5+H206*O$6)^2</f>
        <v>19465306.848667774</v>
      </c>
      <c r="R206">
        <f t="shared" ca="1" si="43"/>
        <v>-2.4696781574474996E-2</v>
      </c>
    </row>
    <row r="207" spans="1:18">
      <c r="A207" s="113">
        <v>32038</v>
      </c>
      <c r="B207" s="113">
        <v>0.13354485800664406</v>
      </c>
      <c r="C207" s="113">
        <v>0.1</v>
      </c>
      <c r="D207" s="115">
        <f t="shared" si="44"/>
        <v>3.2038000000000002</v>
      </c>
      <c r="E207" s="115">
        <f t="shared" si="44"/>
        <v>0.13354485800664406</v>
      </c>
      <c r="F207" s="26">
        <f t="shared" si="45"/>
        <v>0.32038000000000005</v>
      </c>
      <c r="G207" s="26">
        <f t="shared" si="45"/>
        <v>1.3354485800664407E-2</v>
      </c>
      <c r="H207" s="26">
        <f t="shared" si="46"/>
        <v>1.0264334440000003</v>
      </c>
      <c r="I207" s="26">
        <f t="shared" si="47"/>
        <v>3.2884874678872009</v>
      </c>
      <c r="J207" s="26">
        <f t="shared" si="48"/>
        <v>10.535656149617015</v>
      </c>
      <c r="K207" s="26">
        <f t="shared" si="49"/>
        <v>4.2785101608168633E-2</v>
      </c>
      <c r="L207" s="26">
        <f t="shared" si="50"/>
        <v>0.13707490853225068</v>
      </c>
      <c r="M207" s="26">
        <f t="shared" ca="1" si="42"/>
        <v>0.13496253934064323</v>
      </c>
      <c r="N207" s="26">
        <f t="shared" ca="1" si="51"/>
        <v>2.0098203647696541E-7</v>
      </c>
      <c r="O207" s="25">
        <f t="shared" ca="1" si="52"/>
        <v>33319424.514611538</v>
      </c>
      <c r="P207" s="26">
        <f t="shared" ca="1" si="53"/>
        <v>415178546.54994714</v>
      </c>
      <c r="Q207" s="26">
        <f t="shared" ca="1" si="54"/>
        <v>15589148.118336057</v>
      </c>
      <c r="R207">
        <f t="shared" ca="1" si="43"/>
        <v>-1.4176813339991656E-3</v>
      </c>
    </row>
    <row r="208" spans="1:18">
      <c r="A208" s="113">
        <v>32124</v>
      </c>
      <c r="B208" s="113">
        <v>0.12522448399977293</v>
      </c>
      <c r="C208" s="113">
        <v>0.1</v>
      </c>
      <c r="D208" s="115">
        <f t="shared" si="44"/>
        <v>3.2124000000000001</v>
      </c>
      <c r="E208" s="115">
        <f t="shared" si="44"/>
        <v>0.12522448399977293</v>
      </c>
      <c r="F208" s="26">
        <f t="shared" si="45"/>
        <v>0.32124000000000003</v>
      </c>
      <c r="G208" s="26">
        <f t="shared" si="45"/>
        <v>1.2522448399977293E-2</v>
      </c>
      <c r="H208" s="26">
        <f t="shared" si="46"/>
        <v>1.0319513760000001</v>
      </c>
      <c r="I208" s="26">
        <f t="shared" si="47"/>
        <v>3.3150406002624004</v>
      </c>
      <c r="J208" s="26">
        <f t="shared" si="48"/>
        <v>10.649236424282936</v>
      </c>
      <c r="K208" s="26">
        <f t="shared" si="49"/>
        <v>4.0227113240087056E-2</v>
      </c>
      <c r="L208" s="26">
        <f t="shared" si="50"/>
        <v>0.12922557857245567</v>
      </c>
      <c r="M208" s="26">
        <f t="shared" ca="1" si="42"/>
        <v>0.13581432808200825</v>
      </c>
      <c r="N208" s="26">
        <f t="shared" ca="1" si="51"/>
        <v>1.1214479768605437E-5</v>
      </c>
      <c r="O208" s="25">
        <f t="shared" ca="1" si="52"/>
        <v>32996391.371077251</v>
      </c>
      <c r="P208" s="26">
        <f t="shared" ca="1" si="53"/>
        <v>407369986.71900952</v>
      </c>
      <c r="Q208" s="26">
        <f t="shared" ca="1" si="54"/>
        <v>15171834.613346761</v>
      </c>
      <c r="R208">
        <f t="shared" ca="1" si="43"/>
        <v>-1.0589844082235317E-2</v>
      </c>
    </row>
    <row r="209" spans="1:18">
      <c r="A209" s="113">
        <v>32205.5</v>
      </c>
      <c r="B209" s="113">
        <v>0.12632785049936501</v>
      </c>
      <c r="C209" s="113">
        <v>0.1</v>
      </c>
      <c r="D209" s="115">
        <f t="shared" si="44"/>
        <v>3.2205499999999998</v>
      </c>
      <c r="E209" s="115">
        <f t="shared" si="44"/>
        <v>0.12632785049936501</v>
      </c>
      <c r="F209" s="26">
        <f t="shared" si="45"/>
        <v>0.32205499999999998</v>
      </c>
      <c r="G209" s="26">
        <f t="shared" si="45"/>
        <v>1.2632785049936502E-2</v>
      </c>
      <c r="H209" s="26">
        <f t="shared" si="46"/>
        <v>1.0371942302499999</v>
      </c>
      <c r="I209" s="26">
        <f t="shared" si="47"/>
        <v>3.3403358782316368</v>
      </c>
      <c r="J209" s="26">
        <f t="shared" si="48"/>
        <v>10.757718712638898</v>
      </c>
      <c r="K209" s="26">
        <f t="shared" si="49"/>
        <v>4.0684515892572999E-2</v>
      </c>
      <c r="L209" s="26">
        <f t="shared" si="50"/>
        <v>0.13102651765782597</v>
      </c>
      <c r="M209" s="26">
        <f t="shared" ca="1" si="42"/>
        <v>0.13662396449292319</v>
      </c>
      <c r="N209" s="26">
        <f t="shared" ca="1" si="51"/>
        <v>1.0600996336834449E-5</v>
      </c>
      <c r="O209" s="25">
        <f t="shared" ca="1" si="52"/>
        <v>32683814.384034846</v>
      </c>
      <c r="P209" s="26">
        <f t="shared" ca="1" si="53"/>
        <v>399974067.31003928</v>
      </c>
      <c r="Q209" s="26">
        <f t="shared" ca="1" si="54"/>
        <v>14778642.080821158</v>
      </c>
      <c r="R209">
        <f t="shared" ca="1" si="43"/>
        <v>-1.0296113993558176E-2</v>
      </c>
    </row>
    <row r="210" spans="1:18">
      <c r="A210" s="113">
        <v>32975.5</v>
      </c>
      <c r="B210" s="113">
        <v>0.14559892050601775</v>
      </c>
      <c r="C210" s="113">
        <v>0.1</v>
      </c>
      <c r="D210" s="115">
        <f t="shared" si="44"/>
        <v>3.2975500000000002</v>
      </c>
      <c r="E210" s="115">
        <f t="shared" si="44"/>
        <v>0.14559892050601775</v>
      </c>
      <c r="F210" s="26">
        <f t="shared" si="45"/>
        <v>0.32975500000000002</v>
      </c>
      <c r="G210" s="26">
        <f t="shared" si="45"/>
        <v>1.4559892050601776E-2</v>
      </c>
      <c r="H210" s="26">
        <f t="shared" si="46"/>
        <v>1.0873836002500001</v>
      </c>
      <c r="I210" s="26">
        <f t="shared" si="47"/>
        <v>3.585701791004388</v>
      </c>
      <c r="J210" s="26">
        <f t="shared" si="48"/>
        <v>11.824030940926521</v>
      </c>
      <c r="K210" s="26">
        <f t="shared" si="49"/>
        <v>4.8011972031461889E-2</v>
      </c>
      <c r="L210" s="26">
        <f t="shared" si="50"/>
        <v>0.15832187837234715</v>
      </c>
      <c r="M210" s="26">
        <f t="shared" ca="1" si="42"/>
        <v>0.14438942457036993</v>
      </c>
      <c r="N210" s="26">
        <f t="shared" ca="1" si="51"/>
        <v>1.4628804183485813E-7</v>
      </c>
      <c r="O210" s="25">
        <f t="shared" ca="1" si="52"/>
        <v>29442896.561916627</v>
      </c>
      <c r="P210" s="26">
        <f t="shared" ca="1" si="53"/>
        <v>330626237.63217336</v>
      </c>
      <c r="Q210" s="26">
        <f t="shared" ca="1" si="54"/>
        <v>11195349.773263158</v>
      </c>
      <c r="R210">
        <f t="shared" ca="1" si="43"/>
        <v>1.2094959356478141E-3</v>
      </c>
    </row>
    <row r="211" spans="1:18">
      <c r="A211" s="113">
        <v>32978</v>
      </c>
      <c r="B211" s="113">
        <v>0.15125239800545387</v>
      </c>
      <c r="C211" s="113">
        <v>0.1</v>
      </c>
      <c r="D211" s="115">
        <f t="shared" si="44"/>
        <v>3.2978000000000001</v>
      </c>
      <c r="E211" s="115">
        <f t="shared" si="44"/>
        <v>0.15125239800545387</v>
      </c>
      <c r="F211" s="26">
        <f t="shared" si="45"/>
        <v>0.32978000000000002</v>
      </c>
      <c r="G211" s="26">
        <f t="shared" si="45"/>
        <v>1.5125239800545387E-2</v>
      </c>
      <c r="H211" s="26">
        <f t="shared" si="46"/>
        <v>1.087548484</v>
      </c>
      <c r="I211" s="26">
        <f t="shared" si="47"/>
        <v>3.5865173905352004</v>
      </c>
      <c r="J211" s="26">
        <f t="shared" si="48"/>
        <v>11.827617050506984</v>
      </c>
      <c r="K211" s="26">
        <f t="shared" si="49"/>
        <v>4.9880015814238579E-2</v>
      </c>
      <c r="L211" s="26">
        <f t="shared" si="50"/>
        <v>0.16449431615219598</v>
      </c>
      <c r="M211" s="26">
        <f t="shared" ca="1" si="42"/>
        <v>0.14441497918041535</v>
      </c>
      <c r="N211" s="26">
        <f t="shared" ca="1" si="51"/>
        <v>4.6750296188991159E-6</v>
      </c>
      <c r="O211" s="25">
        <f t="shared" ca="1" si="52"/>
        <v>29431589.280003205</v>
      </c>
      <c r="P211" s="26">
        <f t="shared" ca="1" si="53"/>
        <v>330403551.99395519</v>
      </c>
      <c r="Q211" s="26">
        <f t="shared" ca="1" si="54"/>
        <v>11184162.840860138</v>
      </c>
      <c r="R211">
        <f t="shared" ca="1" si="43"/>
        <v>6.8374188250385215E-3</v>
      </c>
    </row>
    <row r="212" spans="1:18">
      <c r="A212" s="113">
        <v>33084.5</v>
      </c>
      <c r="B212" s="113">
        <v>0.14773053949465975</v>
      </c>
      <c r="C212" s="113">
        <v>1</v>
      </c>
      <c r="D212" s="115">
        <f t="shared" si="44"/>
        <v>3.3084500000000001</v>
      </c>
      <c r="E212" s="115">
        <f t="shared" si="44"/>
        <v>0.14773053949465975</v>
      </c>
      <c r="F212" s="26">
        <f t="shared" si="45"/>
        <v>3.3084500000000001</v>
      </c>
      <c r="G212" s="26">
        <f t="shared" si="45"/>
        <v>0.14773053949465975</v>
      </c>
      <c r="H212" s="26">
        <f t="shared" si="46"/>
        <v>10.945841402500001</v>
      </c>
      <c r="I212" s="26">
        <f t="shared" si="47"/>
        <v>36.21376898810113</v>
      </c>
      <c r="J212" s="26">
        <f t="shared" si="48"/>
        <v>119.81144400868318</v>
      </c>
      <c r="K212" s="26">
        <f t="shared" si="49"/>
        <v>0.48875910339110706</v>
      </c>
      <c r="L212" s="26">
        <f t="shared" si="50"/>
        <v>1.6170350556143083</v>
      </c>
      <c r="M212" s="26">
        <f t="shared" ca="1" si="42"/>
        <v>0.14550566175198437</v>
      </c>
      <c r="N212" s="26">
        <f t="shared" ca="1" si="51"/>
        <v>4.9500809698522932E-6</v>
      </c>
      <c r="O212" s="25">
        <f t="shared" ca="1" si="52"/>
        <v>2894559470.7263069</v>
      </c>
      <c r="P212" s="26">
        <f t="shared" ca="1" si="53"/>
        <v>32093778701.710365</v>
      </c>
      <c r="Q212" s="26">
        <f t="shared" ca="1" si="54"/>
        <v>1071066422.7459061</v>
      </c>
      <c r="R212">
        <f t="shared" ca="1" si="43"/>
        <v>2.2248777426753796E-3</v>
      </c>
    </row>
    <row r="213" spans="1:18">
      <c r="A213" s="113">
        <v>33085</v>
      </c>
      <c r="B213" s="113">
        <v>0.14732123499561567</v>
      </c>
      <c r="C213" s="113">
        <v>1</v>
      </c>
      <c r="D213" s="115">
        <f t="shared" si="44"/>
        <v>3.3085</v>
      </c>
      <c r="E213" s="115">
        <f t="shared" si="44"/>
        <v>0.14732123499561567</v>
      </c>
      <c r="F213" s="26">
        <f t="shared" si="45"/>
        <v>3.3085</v>
      </c>
      <c r="G213" s="26">
        <f t="shared" si="45"/>
        <v>0.14732123499561567</v>
      </c>
      <c r="H213" s="26">
        <f t="shared" si="46"/>
        <v>10.94617225</v>
      </c>
      <c r="I213" s="26">
        <f t="shared" si="47"/>
        <v>36.215410889125003</v>
      </c>
      <c r="J213" s="26">
        <f t="shared" si="48"/>
        <v>119.81868692667007</v>
      </c>
      <c r="K213" s="26">
        <f t="shared" si="49"/>
        <v>0.48741230598299445</v>
      </c>
      <c r="L213" s="26">
        <f t="shared" si="50"/>
        <v>1.6126036143447371</v>
      </c>
      <c r="M213" s="26">
        <f t="shared" ref="M213:M276" ca="1" si="55">+E$4+E$5*D213+E$6*D213^2</f>
        <v>0.14551079180375459</v>
      </c>
      <c r="N213" s="26">
        <f t="shared" ca="1" si="51"/>
        <v>3.2777045509561263E-6</v>
      </c>
      <c r="O213" s="25">
        <f t="shared" ca="1" si="52"/>
        <v>2894329345.5480366</v>
      </c>
      <c r="P213" s="26">
        <f t="shared" ca="1" si="53"/>
        <v>32089344534.472107</v>
      </c>
      <c r="Q213" s="26">
        <f t="shared" ca="1" si="54"/>
        <v>1070845557.4075607</v>
      </c>
      <c r="R213">
        <f t="shared" ca="1" si="43"/>
        <v>1.8104431918610775E-3</v>
      </c>
    </row>
    <row r="214" spans="1:18">
      <c r="A214" s="113">
        <v>33093</v>
      </c>
      <c r="B214" s="113">
        <v>0.14738236300036078</v>
      </c>
      <c r="C214" s="113">
        <v>1</v>
      </c>
      <c r="D214" s="115">
        <f t="shared" si="44"/>
        <v>3.3092999999999999</v>
      </c>
      <c r="E214" s="115">
        <f t="shared" si="44"/>
        <v>0.14738236300036078</v>
      </c>
      <c r="F214" s="26">
        <f t="shared" si="45"/>
        <v>3.3092999999999999</v>
      </c>
      <c r="G214" s="26">
        <f t="shared" si="45"/>
        <v>0.14738236300036078</v>
      </c>
      <c r="H214" s="26">
        <f t="shared" si="46"/>
        <v>10.95146649</v>
      </c>
      <c r="I214" s="26">
        <f t="shared" si="47"/>
        <v>36.241688055356995</v>
      </c>
      <c r="J214" s="26">
        <f t="shared" si="48"/>
        <v>119.9346182815929</v>
      </c>
      <c r="K214" s="26">
        <f t="shared" si="49"/>
        <v>0.48773245387709391</v>
      </c>
      <c r="L214" s="26">
        <f t="shared" si="50"/>
        <v>1.6140530096154668</v>
      </c>
      <c r="M214" s="26">
        <f t="shared" ca="1" si="55"/>
        <v>0.14559288467674303</v>
      </c>
      <c r="N214" s="26">
        <f t="shared" ca="1" si="51"/>
        <v>3.2022326706978096E-6</v>
      </c>
      <c r="O214" s="25">
        <f t="shared" ca="1" si="52"/>
        <v>2890644886.7729502</v>
      </c>
      <c r="P214" s="26">
        <f t="shared" ca="1" si="53"/>
        <v>32018410838.424797</v>
      </c>
      <c r="Q214" s="26">
        <f t="shared" ca="1" si="54"/>
        <v>1067313564.7660275</v>
      </c>
      <c r="R214">
        <f t="shared" ca="1" si="43"/>
        <v>1.7894783236177547E-3</v>
      </c>
    </row>
    <row r="215" spans="1:18">
      <c r="A215" s="113">
        <v>33093.5</v>
      </c>
      <c r="B215" s="113">
        <v>0.14768305850157049</v>
      </c>
      <c r="C215" s="113">
        <v>1</v>
      </c>
      <c r="D215" s="115">
        <f t="shared" si="44"/>
        <v>3.3093499999999998</v>
      </c>
      <c r="E215" s="115">
        <f t="shared" si="44"/>
        <v>0.14768305850157049</v>
      </c>
      <c r="F215" s="26">
        <f t="shared" si="45"/>
        <v>3.3093499999999998</v>
      </c>
      <c r="G215" s="26">
        <f t="shared" si="45"/>
        <v>0.14768305850157049</v>
      </c>
      <c r="H215" s="26">
        <f t="shared" si="46"/>
        <v>10.951797422499999</v>
      </c>
      <c r="I215" s="26">
        <f t="shared" si="47"/>
        <v>36.243330800150368</v>
      </c>
      <c r="J215" s="26">
        <f t="shared" si="48"/>
        <v>119.94186678347761</v>
      </c>
      <c r="K215" s="26">
        <f t="shared" si="49"/>
        <v>0.48873492965217225</v>
      </c>
      <c r="L215" s="26">
        <f t="shared" si="50"/>
        <v>1.617394939444416</v>
      </c>
      <c r="M215" s="26">
        <f t="shared" ca="1" si="55"/>
        <v>0.14559801623409632</v>
      </c>
      <c r="N215" s="26">
        <f t="shared" ca="1" si="51"/>
        <v>4.3474012571537999E-6</v>
      </c>
      <c r="O215" s="25">
        <f t="shared" ca="1" si="52"/>
        <v>2890414454.7700891</v>
      </c>
      <c r="P215" s="26">
        <f t="shared" ca="1" si="53"/>
        <v>32013978295.889782</v>
      </c>
      <c r="Q215" s="26">
        <f t="shared" ca="1" si="54"/>
        <v>1067092931.1688627</v>
      </c>
      <c r="R215">
        <f t="shared" ca="1" si="43"/>
        <v>2.0850422674741631E-3</v>
      </c>
    </row>
    <row r="216" spans="1:18">
      <c r="A216" s="113">
        <v>33131</v>
      </c>
      <c r="B216" s="113">
        <v>0.14744522100227186</v>
      </c>
      <c r="C216" s="113">
        <v>1</v>
      </c>
      <c r="D216" s="115">
        <f t="shared" si="44"/>
        <v>3.3130999999999999</v>
      </c>
      <c r="E216" s="115">
        <f t="shared" si="44"/>
        <v>0.14744522100227186</v>
      </c>
      <c r="F216" s="26">
        <f t="shared" si="45"/>
        <v>3.3130999999999999</v>
      </c>
      <c r="G216" s="26">
        <f t="shared" si="45"/>
        <v>0.14744522100227186</v>
      </c>
      <c r="H216" s="26">
        <f t="shared" si="46"/>
        <v>10.97663161</v>
      </c>
      <c r="I216" s="26">
        <f t="shared" si="47"/>
        <v>36.366678187090997</v>
      </c>
      <c r="J216" s="26">
        <f t="shared" si="48"/>
        <v>120.48644150165119</v>
      </c>
      <c r="K216" s="26">
        <f t="shared" si="49"/>
        <v>0.48850076170262691</v>
      </c>
      <c r="L216" s="26">
        <f t="shared" si="50"/>
        <v>1.6184518735969731</v>
      </c>
      <c r="M216" s="26">
        <f t="shared" ca="1" si="55"/>
        <v>0.14598313544216518</v>
      </c>
      <c r="N216" s="26">
        <f t="shared" ca="1" si="51"/>
        <v>2.1376941850724792E-6</v>
      </c>
      <c r="O216" s="25">
        <f t="shared" ca="1" si="52"/>
        <v>2873080928.9317064</v>
      </c>
      <c r="P216" s="26">
        <f t="shared" ca="1" si="53"/>
        <v>31681814187.254738</v>
      </c>
      <c r="Q216" s="26">
        <f t="shared" ca="1" si="54"/>
        <v>1050584534.5374596</v>
      </c>
      <c r="R216">
        <f t="shared" ca="1" si="43"/>
        <v>1.4620855601066851E-3</v>
      </c>
    </row>
    <row r="217" spans="1:18">
      <c r="A217" s="113">
        <v>33133.5</v>
      </c>
      <c r="B217" s="113">
        <v>0.14799869849957759</v>
      </c>
      <c r="C217" s="113">
        <v>1</v>
      </c>
      <c r="D217" s="115">
        <f t="shared" si="44"/>
        <v>3.3133499999999998</v>
      </c>
      <c r="E217" s="115">
        <f t="shared" si="44"/>
        <v>0.14799869849957759</v>
      </c>
      <c r="F217" s="26">
        <f t="shared" si="45"/>
        <v>3.3133499999999998</v>
      </c>
      <c r="G217" s="26">
        <f t="shared" si="45"/>
        <v>0.14799869849957759</v>
      </c>
      <c r="H217" s="26">
        <f t="shared" si="46"/>
        <v>10.978288222499998</v>
      </c>
      <c r="I217" s="26">
        <f t="shared" si="47"/>
        <v>36.374911282020364</v>
      </c>
      <c r="J217" s="26">
        <f t="shared" si="48"/>
        <v>120.52281229628217</v>
      </c>
      <c r="K217" s="26">
        <f t="shared" si="49"/>
        <v>0.49037148767357536</v>
      </c>
      <c r="L217" s="26">
        <f t="shared" si="50"/>
        <v>1.6247723686832407</v>
      </c>
      <c r="M217" s="26">
        <f t="shared" ca="1" si="55"/>
        <v>0.14600882776877822</v>
      </c>
      <c r="N217" s="26">
        <f t="shared" ca="1" si="51"/>
        <v>3.9595855252920198E-6</v>
      </c>
      <c r="O217" s="25">
        <f t="shared" ca="1" si="52"/>
        <v>2871921790.4279428</v>
      </c>
      <c r="P217" s="26">
        <f t="shared" ca="1" si="53"/>
        <v>31659689559.511539</v>
      </c>
      <c r="Q217" s="26">
        <f t="shared" ca="1" si="54"/>
        <v>1049486735.5955968</v>
      </c>
      <c r="R217">
        <f t="shared" ca="1" si="43"/>
        <v>1.9898707307993702E-3</v>
      </c>
    </row>
    <row r="218" spans="1:18">
      <c r="A218" s="113">
        <v>33134</v>
      </c>
      <c r="B218" s="113">
        <v>0.14792939399922034</v>
      </c>
      <c r="C218" s="113">
        <v>1</v>
      </c>
      <c r="D218" s="115">
        <f t="shared" si="44"/>
        <v>3.3134000000000001</v>
      </c>
      <c r="E218" s="115">
        <f t="shared" si="44"/>
        <v>0.14792939399922034</v>
      </c>
      <c r="F218" s="26">
        <f t="shared" si="45"/>
        <v>3.3134000000000001</v>
      </c>
      <c r="G218" s="26">
        <f t="shared" si="45"/>
        <v>0.14792939399922034</v>
      </c>
      <c r="H218" s="26">
        <f t="shared" si="46"/>
        <v>10.97861956</v>
      </c>
      <c r="I218" s="26">
        <f t="shared" si="47"/>
        <v>36.376558050104002</v>
      </c>
      <c r="J218" s="26">
        <f t="shared" si="48"/>
        <v>120.53008744321461</v>
      </c>
      <c r="K218" s="26">
        <f t="shared" si="49"/>
        <v>0.49014925407701671</v>
      </c>
      <c r="L218" s="26">
        <f t="shared" si="50"/>
        <v>1.6240605384587872</v>
      </c>
      <c r="M218" s="26">
        <f t="shared" ca="1" si="55"/>
        <v>0.14601396649979201</v>
      </c>
      <c r="N218" s="26">
        <f t="shared" ca="1" si="51"/>
        <v>3.6688625055662627E-6</v>
      </c>
      <c r="O218" s="25">
        <f t="shared" ca="1" si="52"/>
        <v>2871689909.440834</v>
      </c>
      <c r="P218" s="26">
        <f t="shared" ca="1" si="53"/>
        <v>31655264932.21283</v>
      </c>
      <c r="Q218" s="26">
        <f t="shared" ca="1" si="54"/>
        <v>1049267217.4501566</v>
      </c>
      <c r="R218">
        <f t="shared" ca="1" si="43"/>
        <v>1.9154274994283293E-3</v>
      </c>
    </row>
    <row r="219" spans="1:18">
      <c r="A219" s="113">
        <v>33136.5</v>
      </c>
      <c r="B219" s="113">
        <v>0.14728287149773678</v>
      </c>
      <c r="C219" s="113">
        <v>1</v>
      </c>
      <c r="D219" s="115">
        <f t="shared" si="44"/>
        <v>3.31365</v>
      </c>
      <c r="E219" s="115">
        <f t="shared" si="44"/>
        <v>0.14728287149773678</v>
      </c>
      <c r="F219" s="26">
        <f t="shared" si="45"/>
        <v>3.31365</v>
      </c>
      <c r="G219" s="26">
        <f t="shared" si="45"/>
        <v>0.14728287149773678</v>
      </c>
      <c r="H219" s="26">
        <f t="shared" si="46"/>
        <v>10.9802763225</v>
      </c>
      <c r="I219" s="26">
        <f t="shared" si="47"/>
        <v>36.384792636052126</v>
      </c>
      <c r="J219" s="26">
        <f t="shared" si="48"/>
        <v>120.56646811845413</v>
      </c>
      <c r="K219" s="26">
        <f t="shared" si="49"/>
        <v>0.48804388713847546</v>
      </c>
      <c r="L219" s="26">
        <f t="shared" si="50"/>
        <v>1.6172066266164091</v>
      </c>
      <c r="M219" s="26">
        <f t="shared" ca="1" si="55"/>
        <v>0.14603966148331635</v>
      </c>
      <c r="N219" s="26">
        <f t="shared" ca="1" si="51"/>
        <v>1.54557113995525E-6</v>
      </c>
      <c r="O219" s="25">
        <f t="shared" ca="1" si="52"/>
        <v>2870530238.254159</v>
      </c>
      <c r="P219" s="26">
        <f t="shared" ca="1" si="53"/>
        <v>31633143289.387833</v>
      </c>
      <c r="Q219" s="26">
        <f t="shared" ca="1" si="54"/>
        <v>1048169835.0942165</v>
      </c>
      <c r="R219">
        <f t="shared" ca="1" si="43"/>
        <v>1.2432100144204317E-3</v>
      </c>
    </row>
    <row r="220" spans="1:18">
      <c r="A220" s="113">
        <v>33263</v>
      </c>
      <c r="B220" s="113">
        <v>0.13474883299932117</v>
      </c>
      <c r="C220" s="113">
        <v>0.1</v>
      </c>
      <c r="D220" s="115">
        <f t="shared" si="44"/>
        <v>3.3262999999999998</v>
      </c>
      <c r="E220" s="115">
        <f t="shared" si="44"/>
        <v>0.13474883299932117</v>
      </c>
      <c r="F220" s="26">
        <f t="shared" si="45"/>
        <v>0.33262999999999998</v>
      </c>
      <c r="G220" s="26">
        <f t="shared" si="45"/>
        <v>1.3474883299932117E-2</v>
      </c>
      <c r="H220" s="26">
        <f t="shared" si="46"/>
        <v>1.1064271689999998</v>
      </c>
      <c r="I220" s="26">
        <f t="shared" si="47"/>
        <v>3.680308692244699</v>
      </c>
      <c r="J220" s="26">
        <f t="shared" si="48"/>
        <v>12.241810803013541</v>
      </c>
      <c r="K220" s="26">
        <f t="shared" si="49"/>
        <v>4.4821504320564198E-2</v>
      </c>
      <c r="L220" s="26">
        <f t="shared" si="50"/>
        <v>0.14908976982149269</v>
      </c>
      <c r="M220" s="26">
        <f t="shared" ca="1" si="55"/>
        <v>0.14734271810342264</v>
      </c>
      <c r="N220" s="26">
        <f t="shared" ca="1" si="51"/>
        <v>1.5860594201530906E-5</v>
      </c>
      <c r="O220" s="25">
        <f t="shared" ca="1" si="52"/>
        <v>28112808.926907189</v>
      </c>
      <c r="P220" s="26">
        <f t="shared" ca="1" si="53"/>
        <v>305171623.51609701</v>
      </c>
      <c r="Q220" s="26">
        <f t="shared" ca="1" si="54"/>
        <v>9931037.0679192785</v>
      </c>
      <c r="R220">
        <f t="shared" ca="1" si="43"/>
        <v>-1.2593885104101477E-2</v>
      </c>
    </row>
    <row r="221" spans="1:18">
      <c r="A221" s="113">
        <v>33843.5</v>
      </c>
      <c r="B221" s="113">
        <v>0.15490630849672016</v>
      </c>
      <c r="C221" s="113">
        <v>1</v>
      </c>
      <c r="D221" s="115">
        <f t="shared" si="44"/>
        <v>3.38435</v>
      </c>
      <c r="E221" s="115">
        <f t="shared" si="44"/>
        <v>0.15490630849672016</v>
      </c>
      <c r="F221" s="26">
        <f t="shared" si="45"/>
        <v>3.38435</v>
      </c>
      <c r="G221" s="26">
        <f t="shared" si="45"/>
        <v>0.15490630849672016</v>
      </c>
      <c r="H221" s="26">
        <f t="shared" si="46"/>
        <v>11.453824922499999</v>
      </c>
      <c r="I221" s="26">
        <f t="shared" si="47"/>
        <v>38.763752376462868</v>
      </c>
      <c r="J221" s="26">
        <f t="shared" si="48"/>
        <v>131.1901053552821</v>
      </c>
      <c r="K221" s="26">
        <f t="shared" si="49"/>
        <v>0.52425716516087484</v>
      </c>
      <c r="L221" s="26">
        <f t="shared" si="50"/>
        <v>1.7742697369122067</v>
      </c>
      <c r="M221" s="26">
        <f t="shared" ca="1" si="55"/>
        <v>0.1533950528595828</v>
      </c>
      <c r="N221" s="26">
        <f t="shared" ca="1" si="51"/>
        <v>2.2838936007794473E-6</v>
      </c>
      <c r="O221" s="25">
        <f t="shared" ca="1" si="52"/>
        <v>2526392372.2811031</v>
      </c>
      <c r="P221" s="26">
        <f t="shared" ca="1" si="53"/>
        <v>25498272393.587204</v>
      </c>
      <c r="Q221" s="26">
        <f t="shared" ca="1" si="54"/>
        <v>753138439.82127488</v>
      </c>
      <c r="R221">
        <f t="shared" ca="1" si="43"/>
        <v>1.5112556371373598E-3</v>
      </c>
    </row>
    <row r="222" spans="1:18">
      <c r="A222" s="113">
        <v>34960.5</v>
      </c>
      <c r="B222" s="113">
        <v>0.16656005549884867</v>
      </c>
      <c r="C222" s="113">
        <v>1</v>
      </c>
      <c r="D222" s="115">
        <f t="shared" si="44"/>
        <v>3.4960499999999999</v>
      </c>
      <c r="E222" s="115">
        <f t="shared" si="44"/>
        <v>0.16656005549884867</v>
      </c>
      <c r="F222" s="26">
        <f t="shared" si="45"/>
        <v>3.4960499999999999</v>
      </c>
      <c r="G222" s="26">
        <f t="shared" si="45"/>
        <v>0.16656005549884867</v>
      </c>
      <c r="H222" s="26">
        <f t="shared" si="46"/>
        <v>12.2223656025</v>
      </c>
      <c r="I222" s="26">
        <f t="shared" si="47"/>
        <v>42.730001264620121</v>
      </c>
      <c r="J222" s="26">
        <f t="shared" si="48"/>
        <v>149.38622092117518</v>
      </c>
      <c r="K222" s="26">
        <f t="shared" si="49"/>
        <v>0.58230228202674983</v>
      </c>
      <c r="L222" s="26">
        <f t="shared" si="50"/>
        <v>2.0357578930796185</v>
      </c>
      <c r="M222" s="26">
        <f t="shared" ca="1" si="55"/>
        <v>0.16537682783305949</v>
      </c>
      <c r="N222" s="26">
        <f t="shared" ca="1" si="51"/>
        <v>1.4000277090889179E-6</v>
      </c>
      <c r="O222" s="25">
        <f t="shared" ca="1" si="52"/>
        <v>1935670270.0372317</v>
      </c>
      <c r="P222" s="26">
        <f t="shared" ca="1" si="53"/>
        <v>16528959728.222332</v>
      </c>
      <c r="Q222" s="26">
        <f t="shared" ca="1" si="54"/>
        <v>364060841.02259272</v>
      </c>
      <c r="R222">
        <f t="shared" ca="1" si="43"/>
        <v>1.1832276657891827E-3</v>
      </c>
    </row>
    <row r="223" spans="1:18">
      <c r="A223" s="113">
        <v>35172</v>
      </c>
      <c r="B223" s="113">
        <v>0.16984425199916586</v>
      </c>
      <c r="C223" s="113">
        <v>1</v>
      </c>
      <c r="D223" s="115">
        <f t="shared" si="44"/>
        <v>3.5171999999999999</v>
      </c>
      <c r="E223" s="115">
        <f t="shared" si="44"/>
        <v>0.16984425199916586</v>
      </c>
      <c r="F223" s="26">
        <f t="shared" si="45"/>
        <v>3.5171999999999999</v>
      </c>
      <c r="G223" s="26">
        <f t="shared" si="45"/>
        <v>0.16984425199916586</v>
      </c>
      <c r="H223" s="26">
        <f t="shared" si="46"/>
        <v>12.37069584</v>
      </c>
      <c r="I223" s="26">
        <f t="shared" si="47"/>
        <v>43.510211408448001</v>
      </c>
      <c r="J223" s="26">
        <f t="shared" si="48"/>
        <v>153.03411556579331</v>
      </c>
      <c r="K223" s="26">
        <f t="shared" si="49"/>
        <v>0.59737620313146611</v>
      </c>
      <c r="L223" s="26">
        <f t="shared" si="50"/>
        <v>2.1010915816539923</v>
      </c>
      <c r="M223" s="26">
        <f t="shared" ca="1" si="55"/>
        <v>0.16769530341707556</v>
      </c>
      <c r="N223" s="26">
        <f t="shared" ca="1" si="51"/>
        <v>4.6179800084679289E-6</v>
      </c>
      <c r="O223" s="25">
        <f t="shared" ca="1" si="52"/>
        <v>1820510479.5862906</v>
      </c>
      <c r="P223" s="26">
        <f t="shared" ca="1" si="53"/>
        <v>14967560222.952679</v>
      </c>
      <c r="Q223" s="26">
        <f t="shared" ca="1" si="54"/>
        <v>303392603.61391282</v>
      </c>
      <c r="R223">
        <f t="shared" ca="1" si="43"/>
        <v>2.1489485820903043E-3</v>
      </c>
    </row>
    <row r="224" spans="1:18">
      <c r="A224" s="113">
        <v>36187.5</v>
      </c>
      <c r="B224" s="113">
        <v>0.18178681249264628</v>
      </c>
      <c r="C224" s="113">
        <v>1</v>
      </c>
      <c r="D224" s="115">
        <f t="shared" si="44"/>
        <v>3.6187499999999999</v>
      </c>
      <c r="E224" s="115">
        <f t="shared" si="44"/>
        <v>0.18178681249264628</v>
      </c>
      <c r="F224" s="26">
        <f t="shared" si="45"/>
        <v>3.6187499999999999</v>
      </c>
      <c r="G224" s="26">
        <f t="shared" si="45"/>
        <v>0.18178681249264628</v>
      </c>
      <c r="H224" s="26">
        <f t="shared" si="46"/>
        <v>13.095351562499999</v>
      </c>
      <c r="I224" s="26">
        <f t="shared" si="47"/>
        <v>47.388803466796872</v>
      </c>
      <c r="J224" s="26">
        <f t="shared" si="48"/>
        <v>171.48823254547119</v>
      </c>
      <c r="K224" s="26">
        <f t="shared" si="49"/>
        <v>0.65784102770776365</v>
      </c>
      <c r="L224" s="26">
        <f t="shared" si="50"/>
        <v>2.3805622190174698</v>
      </c>
      <c r="M224" s="26">
        <f t="shared" ca="1" si="55"/>
        <v>0.17904797887815793</v>
      </c>
      <c r="N224" s="26">
        <f t="shared" ca="1" si="51"/>
        <v>7.5012095678512935E-6</v>
      </c>
      <c r="O224" s="25">
        <f t="shared" ca="1" si="52"/>
        <v>1271402914.3297381</v>
      </c>
      <c r="P224" s="26">
        <f t="shared" ca="1" si="53"/>
        <v>8279918524.3439913</v>
      </c>
      <c r="Q224" s="26">
        <f t="shared" ca="1" si="54"/>
        <v>82594859.311477244</v>
      </c>
      <c r="R224">
        <f t="shared" ca="1" si="43"/>
        <v>2.7388336144883452E-3</v>
      </c>
    </row>
    <row r="225" spans="1:18">
      <c r="A225" s="113">
        <v>37020.5</v>
      </c>
      <c r="B225" s="113">
        <v>0.18977657444338547</v>
      </c>
      <c r="C225" s="113">
        <v>1</v>
      </c>
      <c r="D225" s="115">
        <f t="shared" si="44"/>
        <v>3.7020499999999998</v>
      </c>
      <c r="E225" s="115">
        <f t="shared" si="44"/>
        <v>0.18977657444338547</v>
      </c>
      <c r="F225" s="26">
        <f t="shared" si="45"/>
        <v>3.7020499999999998</v>
      </c>
      <c r="G225" s="26">
        <f t="shared" si="45"/>
        <v>0.18977657444338547</v>
      </c>
      <c r="H225" s="26">
        <f t="shared" si="46"/>
        <v>13.705174202499999</v>
      </c>
      <c r="I225" s="26">
        <f t="shared" si="47"/>
        <v>50.737240156365118</v>
      </c>
      <c r="J225" s="26">
        <f t="shared" si="48"/>
        <v>187.83179992087148</v>
      </c>
      <c r="K225" s="26">
        <f t="shared" si="49"/>
        <v>0.70256236741813516</v>
      </c>
      <c r="L225" s="26">
        <f t="shared" si="50"/>
        <v>2.600921012300307</v>
      </c>
      <c r="M225" s="26">
        <f t="shared" ca="1" si="55"/>
        <v>0.18863315566788338</v>
      </c>
      <c r="N225" s="26">
        <f t="shared" ca="1" si="51"/>
        <v>1.3074064961706905E-6</v>
      </c>
      <c r="O225" s="25">
        <f t="shared" ca="1" si="52"/>
        <v>848369204.66522372</v>
      </c>
      <c r="P225" s="26">
        <f t="shared" ca="1" si="53"/>
        <v>4027800516.43749</v>
      </c>
      <c r="Q225" s="26">
        <f t="shared" ca="1" si="54"/>
        <v>3326492.6959322602</v>
      </c>
      <c r="R225">
        <f t="shared" ca="1" si="43"/>
        <v>1.1434187755020864E-3</v>
      </c>
    </row>
    <row r="226" spans="1:18">
      <c r="A226" s="113">
        <v>37020.5</v>
      </c>
      <c r="B226" s="113">
        <v>0.18982551549561322</v>
      </c>
      <c r="C226" s="113">
        <v>1</v>
      </c>
      <c r="D226" s="115">
        <f t="shared" si="44"/>
        <v>3.7020499999999998</v>
      </c>
      <c r="E226" s="115">
        <f t="shared" si="44"/>
        <v>0.18982551549561322</v>
      </c>
      <c r="F226" s="26">
        <f t="shared" si="45"/>
        <v>3.7020499999999998</v>
      </c>
      <c r="G226" s="26">
        <f t="shared" si="45"/>
        <v>0.18982551549561322</v>
      </c>
      <c r="H226" s="26">
        <f t="shared" si="46"/>
        <v>13.705174202499999</v>
      </c>
      <c r="I226" s="26">
        <f t="shared" si="47"/>
        <v>50.737240156365118</v>
      </c>
      <c r="J226" s="26">
        <f t="shared" si="48"/>
        <v>187.83179992087148</v>
      </c>
      <c r="K226" s="26">
        <f t="shared" si="49"/>
        <v>0.70274354964053487</v>
      </c>
      <c r="L226" s="26">
        <f t="shared" si="50"/>
        <v>2.6015917579467418</v>
      </c>
      <c r="M226" s="26">
        <f t="shared" ca="1" si="55"/>
        <v>0.18863315566788338</v>
      </c>
      <c r="N226" s="26">
        <f t="shared" ca="1" si="51"/>
        <v>1.4217219587839173E-6</v>
      </c>
      <c r="O226" s="25">
        <f t="shared" ca="1" si="52"/>
        <v>848369204.66522372</v>
      </c>
      <c r="P226" s="26">
        <f t="shared" ca="1" si="53"/>
        <v>4027800516.43749</v>
      </c>
      <c r="Q226" s="26">
        <f t="shared" ca="1" si="54"/>
        <v>3326492.6959322602</v>
      </c>
      <c r="R226">
        <f t="shared" ca="1" si="43"/>
        <v>1.1923598277298331E-3</v>
      </c>
    </row>
    <row r="227" spans="1:18">
      <c r="A227" s="113">
        <v>37287.5</v>
      </c>
      <c r="B227" s="113">
        <v>0.19431691250065342</v>
      </c>
      <c r="C227" s="113">
        <v>1</v>
      </c>
      <c r="D227" s="115">
        <f t="shared" si="44"/>
        <v>3.7287499999999998</v>
      </c>
      <c r="E227" s="115">
        <f t="shared" si="44"/>
        <v>0.19431691250065342</v>
      </c>
      <c r="F227" s="26">
        <f t="shared" si="45"/>
        <v>3.7287499999999998</v>
      </c>
      <c r="G227" s="26">
        <f t="shared" si="45"/>
        <v>0.19431691250065342</v>
      </c>
      <c r="H227" s="26">
        <f t="shared" si="46"/>
        <v>13.903576562499998</v>
      </c>
      <c r="I227" s="26">
        <f t="shared" si="47"/>
        <v>51.842961107421864</v>
      </c>
      <c r="J227" s="26">
        <f t="shared" si="48"/>
        <v>193.30944122929927</v>
      </c>
      <c r="K227" s="26">
        <f t="shared" si="49"/>
        <v>0.72455918748681136</v>
      </c>
      <c r="L227" s="26">
        <f t="shared" si="50"/>
        <v>2.7017000703414475</v>
      </c>
      <c r="M227" s="26">
        <f t="shared" ca="1" si="55"/>
        <v>0.19175749756187024</v>
      </c>
      <c r="N227" s="26">
        <f t="shared" ca="1" si="51"/>
        <v>6.5506048288664687E-6</v>
      </c>
      <c r="O227" s="25">
        <f t="shared" ca="1" si="52"/>
        <v>722809780.36243689</v>
      </c>
      <c r="P227" s="26">
        <f t="shared" ca="1" si="53"/>
        <v>2947940254.9401879</v>
      </c>
      <c r="Q227" s="26">
        <f t="shared" ca="1" si="54"/>
        <v>344355.05661814119</v>
      </c>
      <c r="R227">
        <f t="shared" ca="1" si="43"/>
        <v>2.5594149387831722E-3</v>
      </c>
    </row>
    <row r="228" spans="1:18">
      <c r="A228" s="113">
        <v>37321</v>
      </c>
      <c r="B228" s="113">
        <v>0.19427351099875523</v>
      </c>
      <c r="C228" s="113">
        <v>1</v>
      </c>
      <c r="D228" s="115">
        <f t="shared" si="44"/>
        <v>3.7321</v>
      </c>
      <c r="E228" s="115">
        <f t="shared" si="44"/>
        <v>0.19427351099875523</v>
      </c>
      <c r="F228" s="26">
        <f t="shared" si="45"/>
        <v>3.7321</v>
      </c>
      <c r="G228" s="26">
        <f t="shared" si="45"/>
        <v>0.19427351099875523</v>
      </c>
      <c r="H228" s="26">
        <f t="shared" si="46"/>
        <v>13.928570409999999</v>
      </c>
      <c r="I228" s="26">
        <f t="shared" si="47"/>
        <v>51.982817627160998</v>
      </c>
      <c r="J228" s="26">
        <f t="shared" si="48"/>
        <v>194.00507366632755</v>
      </c>
      <c r="K228" s="26">
        <f t="shared" si="49"/>
        <v>0.72504817039845437</v>
      </c>
      <c r="L228" s="26">
        <f t="shared" si="50"/>
        <v>2.7059522767440716</v>
      </c>
      <c r="M228" s="26">
        <f t="shared" ca="1" si="55"/>
        <v>0.19215128610293514</v>
      </c>
      <c r="N228" s="26">
        <f t="shared" ca="1" si="51"/>
        <v>4.5038385084385948E-6</v>
      </c>
      <c r="O228" s="25">
        <f t="shared" ca="1" si="52"/>
        <v>707494638.71835363</v>
      </c>
      <c r="P228" s="26">
        <f t="shared" ca="1" si="53"/>
        <v>2823065472.1691175</v>
      </c>
      <c r="Q228" s="26">
        <f t="shared" ca="1" si="54"/>
        <v>795845.76049135556</v>
      </c>
      <c r="R228">
        <f t="shared" ca="1" si="43"/>
        <v>2.1222248958200907E-3</v>
      </c>
    </row>
    <row r="229" spans="1:18">
      <c r="A229" s="113">
        <v>37912</v>
      </c>
      <c r="B229" s="113">
        <v>0.20215559200005373</v>
      </c>
      <c r="C229" s="113">
        <v>1</v>
      </c>
      <c r="D229" s="115">
        <f t="shared" si="44"/>
        <v>3.7911999999999999</v>
      </c>
      <c r="E229" s="115">
        <f t="shared" si="44"/>
        <v>0.20215559200005373</v>
      </c>
      <c r="F229" s="26">
        <f t="shared" si="45"/>
        <v>3.7911999999999999</v>
      </c>
      <c r="G229" s="26">
        <f t="shared" si="45"/>
        <v>0.20215559200005373</v>
      </c>
      <c r="H229" s="26">
        <f t="shared" si="46"/>
        <v>14.373197439999998</v>
      </c>
      <c r="I229" s="26">
        <f t="shared" si="47"/>
        <v>54.491666134527996</v>
      </c>
      <c r="J229" s="26">
        <f t="shared" si="48"/>
        <v>206.58880464922254</v>
      </c>
      <c r="K229" s="26">
        <f t="shared" si="49"/>
        <v>0.76641228039060372</v>
      </c>
      <c r="L229" s="26">
        <f t="shared" si="50"/>
        <v>2.9056222374168565</v>
      </c>
      <c r="M229" s="26">
        <f t="shared" ca="1" si="55"/>
        <v>0.19916379535918108</v>
      </c>
      <c r="N229" s="26">
        <f t="shared" ca="1" si="51"/>
        <v>8.9508471403368805E-6</v>
      </c>
      <c r="O229" s="25">
        <f t="shared" ca="1" si="52"/>
        <v>456261171.30346465</v>
      </c>
      <c r="P229" s="26">
        <f t="shared" ca="1" si="53"/>
        <v>1036229674.4136484</v>
      </c>
      <c r="Q229" s="26">
        <f t="shared" ca="1" si="54"/>
        <v>40720313.744455107</v>
      </c>
      <c r="R229">
        <f t="shared" ca="1" si="43"/>
        <v>2.9917966408726515E-3</v>
      </c>
    </row>
    <row r="230" spans="1:18">
      <c r="A230" s="113">
        <v>38297</v>
      </c>
      <c r="B230" s="113">
        <v>0.20699112700094702</v>
      </c>
      <c r="C230" s="113">
        <v>1</v>
      </c>
      <c r="D230" s="115">
        <f t="shared" si="44"/>
        <v>3.8296999999999999</v>
      </c>
      <c r="E230" s="115">
        <f t="shared" si="44"/>
        <v>0.20699112700094702</v>
      </c>
      <c r="F230" s="26">
        <f t="shared" si="45"/>
        <v>3.8296999999999999</v>
      </c>
      <c r="G230" s="26">
        <f t="shared" si="45"/>
        <v>0.20699112700094702</v>
      </c>
      <c r="H230" s="26">
        <f t="shared" si="46"/>
        <v>14.66660209</v>
      </c>
      <c r="I230" s="26">
        <f t="shared" si="47"/>
        <v>56.168686024072997</v>
      </c>
      <c r="J230" s="26">
        <f t="shared" si="48"/>
        <v>215.10921686639236</v>
      </c>
      <c r="K230" s="26">
        <f t="shared" si="49"/>
        <v>0.7927139190755268</v>
      </c>
      <c r="L230" s="26">
        <f t="shared" si="50"/>
        <v>3.0358564958835448</v>
      </c>
      <c r="M230" s="26">
        <f t="shared" ca="1" si="55"/>
        <v>0.20379856944762134</v>
      </c>
      <c r="N230" s="26">
        <f t="shared" ca="1" si="51"/>
        <v>1.0192423731296824E-5</v>
      </c>
      <c r="O230" s="25">
        <f t="shared" ca="1" si="52"/>
        <v>315331173.13746047</v>
      </c>
      <c r="P230" s="26">
        <f t="shared" ca="1" si="53"/>
        <v>327798858.97019565</v>
      </c>
      <c r="Q230" s="26">
        <f t="shared" ca="1" si="54"/>
        <v>101250758.17744762</v>
      </c>
      <c r="R230">
        <f t="shared" ca="1" si="43"/>
        <v>3.1925575533256756E-3</v>
      </c>
    </row>
    <row r="231" spans="1:18">
      <c r="A231" s="113">
        <v>38412</v>
      </c>
      <c r="B231" s="113">
        <v>0.20835109199833823</v>
      </c>
      <c r="C231" s="113">
        <v>1</v>
      </c>
      <c r="D231" s="115">
        <f t="shared" si="44"/>
        <v>3.8412000000000002</v>
      </c>
      <c r="E231" s="115">
        <f t="shared" si="44"/>
        <v>0.20835109199833823</v>
      </c>
      <c r="F231" s="26">
        <f t="shared" si="45"/>
        <v>3.8412000000000002</v>
      </c>
      <c r="G231" s="26">
        <f t="shared" si="45"/>
        <v>0.20835109199833823</v>
      </c>
      <c r="H231" s="26">
        <f t="shared" si="46"/>
        <v>14.754817440000002</v>
      </c>
      <c r="I231" s="26">
        <f t="shared" si="47"/>
        <v>56.676204750528008</v>
      </c>
      <c r="J231" s="26">
        <f t="shared" si="48"/>
        <v>217.70463768772819</v>
      </c>
      <c r="K231" s="26">
        <f t="shared" si="49"/>
        <v>0.80031821458401686</v>
      </c>
      <c r="L231" s="26">
        <f t="shared" si="50"/>
        <v>3.0741823258601255</v>
      </c>
      <c r="M231" s="26">
        <f t="shared" ca="1" si="55"/>
        <v>0.20519316731357307</v>
      </c>
      <c r="N231" s="26">
        <f t="shared" ca="1" si="51"/>
        <v>9.9724883146491826E-6</v>
      </c>
      <c r="O231" s="25">
        <f t="shared" ca="1" si="52"/>
        <v>277300349.88554639</v>
      </c>
      <c r="P231" s="26">
        <f t="shared" ca="1" si="53"/>
        <v>191272944.86532289</v>
      </c>
      <c r="Q231" s="26">
        <f t="shared" ca="1" si="54"/>
        <v>124947655.4916632</v>
      </c>
      <c r="R231">
        <f t="shared" ca="1" si="43"/>
        <v>3.1579246847651676E-3</v>
      </c>
    </row>
    <row r="232" spans="1:18">
      <c r="A232" s="113">
        <v>39259</v>
      </c>
      <c r="B232" s="113">
        <v>0.21704926900565624</v>
      </c>
      <c r="C232" s="113">
        <v>1</v>
      </c>
      <c r="D232" s="115">
        <f t="shared" si="44"/>
        <v>3.9258999999999999</v>
      </c>
      <c r="E232" s="115">
        <f t="shared" si="44"/>
        <v>0.21704926900565624</v>
      </c>
      <c r="F232" s="26">
        <f t="shared" si="45"/>
        <v>3.9258999999999999</v>
      </c>
      <c r="G232" s="26">
        <f t="shared" si="45"/>
        <v>0.21704926900565624</v>
      </c>
      <c r="H232" s="26">
        <f t="shared" si="46"/>
        <v>15.412690809999999</v>
      </c>
      <c r="I232" s="26">
        <f t="shared" si="47"/>
        <v>60.508682850978992</v>
      </c>
      <c r="J232" s="26">
        <f t="shared" si="48"/>
        <v>237.55103800465844</v>
      </c>
      <c r="K232" s="26">
        <f t="shared" si="49"/>
        <v>0.85211372518930584</v>
      </c>
      <c r="L232" s="26">
        <f t="shared" si="50"/>
        <v>3.3453132737206959</v>
      </c>
      <c r="M232" s="26">
        <f t="shared" ca="1" si="55"/>
        <v>0.2156090096699034</v>
      </c>
      <c r="N232" s="26">
        <f t="shared" ca="1" si="51"/>
        <v>2.0743469542232161E-6</v>
      </c>
      <c r="O232" s="25">
        <f t="shared" ca="1" si="52"/>
        <v>65606245.215020895</v>
      </c>
      <c r="P232" s="26">
        <f t="shared" ca="1" si="53"/>
        <v>346594102.5945912</v>
      </c>
      <c r="Q232" s="26">
        <f t="shared" ca="1" si="54"/>
        <v>385073363.0131402</v>
      </c>
      <c r="R232">
        <f t="shared" ca="1" si="43"/>
        <v>1.4402593357528415E-3</v>
      </c>
    </row>
    <row r="233" spans="1:18">
      <c r="A233" s="113">
        <v>39335</v>
      </c>
      <c r="B233" s="113">
        <v>0.21871498499967856</v>
      </c>
      <c r="C233" s="113">
        <v>0.2</v>
      </c>
      <c r="D233" s="115">
        <f t="shared" si="44"/>
        <v>3.9335</v>
      </c>
      <c r="E233" s="115">
        <f t="shared" si="44"/>
        <v>0.21871498499967856</v>
      </c>
      <c r="F233" s="26">
        <f t="shared" si="45"/>
        <v>0.78670000000000007</v>
      </c>
      <c r="G233" s="26">
        <f t="shared" si="45"/>
        <v>4.3742996999935717E-2</v>
      </c>
      <c r="H233" s="26">
        <f t="shared" si="46"/>
        <v>3.0944844500000004</v>
      </c>
      <c r="I233" s="26">
        <f t="shared" si="47"/>
        <v>12.172154584075001</v>
      </c>
      <c r="J233" s="26">
        <f t="shared" si="48"/>
        <v>47.879170056459017</v>
      </c>
      <c r="K233" s="26">
        <f t="shared" si="49"/>
        <v>0.17206307869924714</v>
      </c>
      <c r="L233" s="26">
        <f t="shared" si="50"/>
        <v>0.67681012006348862</v>
      </c>
      <c r="M233" s="26">
        <f t="shared" ca="1" si="55"/>
        <v>0.2165560322291617</v>
      </c>
      <c r="N233" s="26">
        <f t="shared" ca="1" si="51"/>
        <v>9.322154130644888E-7</v>
      </c>
      <c r="O233" s="25">
        <f t="shared" ca="1" si="52"/>
        <v>2129768.1620870819</v>
      </c>
      <c r="P233" s="26">
        <f t="shared" ca="1" si="53"/>
        <v>18681675.787273373</v>
      </c>
      <c r="Q233" s="26">
        <f t="shared" ca="1" si="54"/>
        <v>16647572.793820618</v>
      </c>
      <c r="R233">
        <f t="shared" ca="1" si="43"/>
        <v>2.1589527705168643E-3</v>
      </c>
    </row>
    <row r="234" spans="1:18">
      <c r="A234" s="113">
        <v>40052.5</v>
      </c>
      <c r="B234" s="113">
        <v>0.22556302749580937</v>
      </c>
      <c r="C234" s="113">
        <v>1</v>
      </c>
      <c r="D234" s="115">
        <f t="shared" si="44"/>
        <v>4.0052500000000002</v>
      </c>
      <c r="E234" s="115">
        <f t="shared" si="44"/>
        <v>0.22556302749580937</v>
      </c>
      <c r="F234" s="26">
        <f t="shared" si="45"/>
        <v>4.0052500000000002</v>
      </c>
      <c r="G234" s="26">
        <f t="shared" si="45"/>
        <v>0.22556302749580937</v>
      </c>
      <c r="H234" s="26">
        <f t="shared" si="46"/>
        <v>16.042027562500003</v>
      </c>
      <c r="I234" s="26">
        <f t="shared" si="47"/>
        <v>64.252330894703135</v>
      </c>
      <c r="J234" s="26">
        <f t="shared" si="48"/>
        <v>257.34664831600975</v>
      </c>
      <c r="K234" s="26">
        <f t="shared" si="49"/>
        <v>0.90343631587759055</v>
      </c>
      <c r="L234" s="26">
        <f t="shared" si="50"/>
        <v>3.6184883041687197</v>
      </c>
      <c r="M234" s="26">
        <f t="shared" ca="1" si="55"/>
        <v>0.22559751789800928</v>
      </c>
      <c r="N234" s="26">
        <f t="shared" ca="1" si="51"/>
        <v>1.189587843911584E-9</v>
      </c>
      <c r="O234" s="25">
        <f t="shared" ca="1" si="52"/>
        <v>326383.22519404924</v>
      </c>
      <c r="P234" s="26">
        <f t="shared" ca="1" si="53"/>
        <v>2555200335.1667895</v>
      </c>
      <c r="Q234" s="26">
        <f t="shared" ca="1" si="54"/>
        <v>778397487.18171906</v>
      </c>
      <c r="R234">
        <f t="shared" ca="1" si="43"/>
        <v>-3.4490402199910397E-5</v>
      </c>
    </row>
    <row r="235" spans="1:18">
      <c r="A235" s="113">
        <v>40196</v>
      </c>
      <c r="B235" s="113">
        <v>0.22686263600189704</v>
      </c>
      <c r="C235" s="113">
        <v>1</v>
      </c>
      <c r="D235" s="115">
        <f t="shared" si="44"/>
        <v>4.0195999999999996</v>
      </c>
      <c r="E235" s="115">
        <f t="shared" si="44"/>
        <v>0.22686263600189704</v>
      </c>
      <c r="F235" s="26">
        <f t="shared" si="45"/>
        <v>4.0195999999999996</v>
      </c>
      <c r="G235" s="26">
        <f t="shared" si="45"/>
        <v>0.22686263600189704</v>
      </c>
      <c r="H235" s="26">
        <f t="shared" si="46"/>
        <v>16.157184159999996</v>
      </c>
      <c r="I235" s="26">
        <f t="shared" si="47"/>
        <v>64.945417449535981</v>
      </c>
      <c r="J235" s="26">
        <f t="shared" si="48"/>
        <v>261.05459998015482</v>
      </c>
      <c r="K235" s="26">
        <f t="shared" si="49"/>
        <v>0.91189705167322532</v>
      </c>
      <c r="L235" s="26">
        <f t="shared" si="50"/>
        <v>3.6654613889056962</v>
      </c>
      <c r="M235" s="26">
        <f t="shared" ca="1" si="55"/>
        <v>0.22742769974424534</v>
      </c>
      <c r="N235" s="26">
        <f t="shared" ca="1" si="51"/>
        <v>3.1929703291666423E-7</v>
      </c>
      <c r="O235" s="25">
        <f t="shared" ca="1" si="52"/>
        <v>4872850.63491238</v>
      </c>
      <c r="P235" s="26">
        <f t="shared" ca="1" si="53"/>
        <v>3190236733.93432</v>
      </c>
      <c r="Q235" s="26">
        <f t="shared" ca="1" si="54"/>
        <v>866371944.36949277</v>
      </c>
      <c r="R235">
        <f t="shared" ca="1" si="43"/>
        <v>-5.6506374234829848E-4</v>
      </c>
    </row>
    <row r="236" spans="1:18">
      <c r="A236" s="113">
        <v>40367</v>
      </c>
      <c r="B236" s="113">
        <v>0.22877049700036878</v>
      </c>
      <c r="C236" s="113">
        <v>1</v>
      </c>
      <c r="D236" s="115">
        <f t="shared" si="44"/>
        <v>4.0366999999999997</v>
      </c>
      <c r="E236" s="115">
        <f t="shared" si="44"/>
        <v>0.22877049700036878</v>
      </c>
      <c r="F236" s="26">
        <f t="shared" si="45"/>
        <v>4.0366999999999997</v>
      </c>
      <c r="G236" s="26">
        <f t="shared" si="45"/>
        <v>0.22877049700036878</v>
      </c>
      <c r="H236" s="26">
        <f t="shared" si="46"/>
        <v>16.294946889999999</v>
      </c>
      <c r="I236" s="26">
        <f t="shared" si="47"/>
        <v>65.777812110862996</v>
      </c>
      <c r="J236" s="26">
        <f t="shared" si="48"/>
        <v>265.52529414792065</v>
      </c>
      <c r="K236" s="26">
        <f t="shared" si="49"/>
        <v>0.92347786524138853</v>
      </c>
      <c r="L236" s="26">
        <f t="shared" si="50"/>
        <v>3.7278030986199129</v>
      </c>
      <c r="M236" s="26">
        <f t="shared" ca="1" si="55"/>
        <v>0.22961813912716289</v>
      </c>
      <c r="N236" s="26">
        <f t="shared" ca="1" si="51"/>
        <v>7.1849717511604638E-7</v>
      </c>
      <c r="O236" s="25">
        <f t="shared" ca="1" si="52"/>
        <v>17508950.446111299</v>
      </c>
      <c r="P236" s="26">
        <f t="shared" ca="1" si="53"/>
        <v>4046967552.0048528</v>
      </c>
      <c r="Q236" s="26">
        <f t="shared" ca="1" si="54"/>
        <v>978296733.49620962</v>
      </c>
      <c r="R236">
        <f t="shared" ca="1" si="43"/>
        <v>-8.4764212679411255E-4</v>
      </c>
    </row>
    <row r="237" spans="1:18">
      <c r="A237" s="113">
        <v>41357</v>
      </c>
      <c r="B237" s="113">
        <v>0.24074758699862286</v>
      </c>
      <c r="C237" s="113">
        <v>1</v>
      </c>
      <c r="D237" s="115">
        <f t="shared" si="44"/>
        <v>4.1356999999999999</v>
      </c>
      <c r="E237" s="115">
        <f t="shared" si="44"/>
        <v>0.24074758699862286</v>
      </c>
      <c r="F237" s="26">
        <f t="shared" si="45"/>
        <v>4.1356999999999999</v>
      </c>
      <c r="G237" s="26">
        <f t="shared" si="45"/>
        <v>0.24074758699862286</v>
      </c>
      <c r="H237" s="26">
        <f t="shared" si="46"/>
        <v>17.104014490000001</v>
      </c>
      <c r="I237" s="26">
        <f t="shared" si="47"/>
        <v>70.737072726293007</v>
      </c>
      <c r="J237" s="26">
        <f t="shared" si="48"/>
        <v>292.54731167412996</v>
      </c>
      <c r="K237" s="26">
        <f t="shared" si="49"/>
        <v>0.99565979555020456</v>
      </c>
      <c r="L237" s="26">
        <f t="shared" si="50"/>
        <v>4.1177502164569812</v>
      </c>
      <c r="M237" s="26">
        <f t="shared" ca="1" si="55"/>
        <v>0.2425032187746464</v>
      </c>
      <c r="N237" s="26">
        <f t="shared" ca="1" si="51"/>
        <v>3.0822429329835367E-6</v>
      </c>
      <c r="O237" s="25">
        <f t="shared" ca="1" si="52"/>
        <v>262806157.1625824</v>
      </c>
      <c r="P237" s="26">
        <f t="shared" ca="1" si="53"/>
        <v>11293371275.22797</v>
      </c>
      <c r="Q237" s="26">
        <f t="shared" ca="1" si="54"/>
        <v>1786991255.1258724</v>
      </c>
      <c r="R237">
        <f t="shared" ca="1" si="43"/>
        <v>-1.7556317760235307E-3</v>
      </c>
    </row>
    <row r="238" spans="1:18">
      <c r="A238" s="113">
        <v>41388</v>
      </c>
      <c r="B238" s="113">
        <v>0.24135070800548419</v>
      </c>
      <c r="C238" s="113">
        <v>1</v>
      </c>
      <c r="D238" s="115">
        <f t="shared" si="44"/>
        <v>4.1387999999999998</v>
      </c>
      <c r="E238" s="115">
        <f t="shared" si="44"/>
        <v>0.24135070800548419</v>
      </c>
      <c r="F238" s="26">
        <f t="shared" si="45"/>
        <v>4.1387999999999998</v>
      </c>
      <c r="G238" s="26">
        <f t="shared" si="45"/>
        <v>0.24135070800548419</v>
      </c>
      <c r="H238" s="26">
        <f t="shared" si="46"/>
        <v>17.12966544</v>
      </c>
      <c r="I238" s="26">
        <f t="shared" si="47"/>
        <v>70.896259323072002</v>
      </c>
      <c r="J238" s="26">
        <f t="shared" si="48"/>
        <v>293.42543808633036</v>
      </c>
      <c r="K238" s="26">
        <f t="shared" si="49"/>
        <v>0.99890231029309795</v>
      </c>
      <c r="L238" s="26">
        <f t="shared" si="50"/>
        <v>4.1342568818410736</v>
      </c>
      <c r="M238" s="26">
        <f t="shared" ca="1" si="55"/>
        <v>0.24291229722554217</v>
      </c>
      <c r="N238" s="26">
        <f t="shared" ca="1" si="51"/>
        <v>2.4385608922012714E-6</v>
      </c>
      <c r="O238" s="25">
        <f t="shared" ca="1" si="52"/>
        <v>275689967.5114913</v>
      </c>
      <c r="P238" s="26">
        <f t="shared" ca="1" si="53"/>
        <v>11587063934.480717</v>
      </c>
      <c r="Q238" s="26">
        <f t="shared" ca="1" si="54"/>
        <v>1816973820.6908953</v>
      </c>
      <c r="R238">
        <f t="shared" ca="1" si="43"/>
        <v>-1.561589220057974E-3</v>
      </c>
    </row>
    <row r="239" spans="1:18">
      <c r="A239" s="113">
        <v>41433.5</v>
      </c>
      <c r="B239" s="113">
        <v>0.2423439984995639</v>
      </c>
      <c r="C239" s="113">
        <v>1</v>
      </c>
      <c r="D239" s="115">
        <f t="shared" si="44"/>
        <v>4.1433499999999999</v>
      </c>
      <c r="E239" s="115">
        <f t="shared" si="44"/>
        <v>0.2423439984995639</v>
      </c>
      <c r="F239" s="26">
        <f t="shared" si="45"/>
        <v>4.1433499999999999</v>
      </c>
      <c r="G239" s="26">
        <f t="shared" si="45"/>
        <v>0.2423439984995639</v>
      </c>
      <c r="H239" s="26">
        <f t="shared" si="46"/>
        <v>17.1673492225</v>
      </c>
      <c r="I239" s="26">
        <f t="shared" si="47"/>
        <v>71.130336401045369</v>
      </c>
      <c r="J239" s="26">
        <f t="shared" si="48"/>
        <v>294.71787932727131</v>
      </c>
      <c r="K239" s="26">
        <f t="shared" si="49"/>
        <v>1.004116006183168</v>
      </c>
      <c r="L239" s="26">
        <f t="shared" si="50"/>
        <v>4.160404054219029</v>
      </c>
      <c r="M239" s="26">
        <f t="shared" ca="1" si="55"/>
        <v>0.24351333535908565</v>
      </c>
      <c r="N239" s="26">
        <f t="shared" ca="1" si="51"/>
        <v>1.3673486910361945E-6</v>
      </c>
      <c r="O239" s="25">
        <f t="shared" ca="1" si="52"/>
        <v>295218925.83328688</v>
      </c>
      <c r="P239" s="26">
        <f t="shared" ca="1" si="53"/>
        <v>12025856194.374596</v>
      </c>
      <c r="Q239" s="26">
        <f t="shared" ca="1" si="54"/>
        <v>1861516359.1733658</v>
      </c>
      <c r="R239">
        <f t="shared" ca="1" si="43"/>
        <v>-1.1693368595217524E-3</v>
      </c>
    </row>
    <row r="240" spans="1:18">
      <c r="A240" s="113">
        <v>42257</v>
      </c>
      <c r="B240" s="113">
        <v>0.25219948699668748</v>
      </c>
      <c r="C240" s="113">
        <v>1</v>
      </c>
      <c r="D240" s="115">
        <f t="shared" si="44"/>
        <v>4.2256999999999998</v>
      </c>
      <c r="E240" s="115">
        <f t="shared" si="44"/>
        <v>0.25219948699668748</v>
      </c>
      <c r="F240" s="26">
        <f t="shared" si="45"/>
        <v>4.2256999999999998</v>
      </c>
      <c r="G240" s="26">
        <f t="shared" si="45"/>
        <v>0.25219948699668748</v>
      </c>
      <c r="H240" s="26">
        <f t="shared" si="46"/>
        <v>17.856540489999997</v>
      </c>
      <c r="I240" s="26">
        <f t="shared" si="47"/>
        <v>75.456383148592977</v>
      </c>
      <c r="J240" s="26">
        <f t="shared" si="48"/>
        <v>318.85603827100931</v>
      </c>
      <c r="K240" s="26">
        <f t="shared" si="49"/>
        <v>1.0657193722019023</v>
      </c>
      <c r="L240" s="26">
        <f t="shared" si="50"/>
        <v>4.5034103511135779</v>
      </c>
      <c r="M240" s="26">
        <f t="shared" ca="1" si="55"/>
        <v>0.25451822128347279</v>
      </c>
      <c r="N240" s="26">
        <f t="shared" ca="1" si="51"/>
        <v>5.3765286927137646E-6</v>
      </c>
      <c r="O240" s="25">
        <f t="shared" ca="1" si="52"/>
        <v>784314713.69802415</v>
      </c>
      <c r="P240" s="26">
        <f t="shared" ca="1" si="53"/>
        <v>21624271700.254532</v>
      </c>
      <c r="Q240" s="26">
        <f t="shared" ca="1" si="54"/>
        <v>2782017344.9617305</v>
      </c>
      <c r="R240">
        <f t="shared" ca="1" si="43"/>
        <v>-2.3187342867853067E-3</v>
      </c>
    </row>
    <row r="241" spans="1:18">
      <c r="A241" s="113">
        <v>42491</v>
      </c>
      <c r="B241" s="113">
        <v>0.25616498100134777</v>
      </c>
      <c r="C241" s="113">
        <v>1</v>
      </c>
      <c r="D241" s="115">
        <f t="shared" si="44"/>
        <v>4.2491000000000003</v>
      </c>
      <c r="E241" s="115">
        <f t="shared" si="44"/>
        <v>0.25616498100134777</v>
      </c>
      <c r="F241" s="26">
        <f t="shared" si="45"/>
        <v>4.2491000000000003</v>
      </c>
      <c r="G241" s="26">
        <f t="shared" si="45"/>
        <v>0.25616498100134777</v>
      </c>
      <c r="H241" s="26">
        <f t="shared" si="46"/>
        <v>18.054850810000001</v>
      </c>
      <c r="I241" s="26">
        <f t="shared" si="47"/>
        <v>76.716866576771011</v>
      </c>
      <c r="J241" s="26">
        <f t="shared" si="48"/>
        <v>325.97763777135771</v>
      </c>
      <c r="K241" s="26">
        <f t="shared" si="49"/>
        <v>1.088470620772827</v>
      </c>
      <c r="L241" s="26">
        <f t="shared" si="50"/>
        <v>4.6250205147258194</v>
      </c>
      <c r="M241" s="26">
        <f t="shared" ca="1" si="55"/>
        <v>0.25768912375895603</v>
      </c>
      <c r="N241" s="26">
        <f t="shared" ca="1" si="51"/>
        <v>2.3230111455697111E-6</v>
      </c>
      <c r="O241" s="25">
        <f t="shared" ca="1" si="52"/>
        <v>973840670.61645353</v>
      </c>
      <c r="P241" s="26">
        <f t="shared" ca="1" si="53"/>
        <v>24953864844.255737</v>
      </c>
      <c r="Q241" s="26">
        <f t="shared" ca="1" si="54"/>
        <v>3084901214.1015515</v>
      </c>
      <c r="R241">
        <f t="shared" ca="1" si="43"/>
        <v>-1.52414275760826E-3</v>
      </c>
    </row>
    <row r="242" spans="1:18">
      <c r="A242" s="113">
        <v>43318</v>
      </c>
      <c r="B242" s="113">
        <v>0.26703533800173318</v>
      </c>
      <c r="C242" s="113">
        <v>1</v>
      </c>
      <c r="D242" s="115">
        <f t="shared" si="44"/>
        <v>4.3318000000000003</v>
      </c>
      <c r="E242" s="115">
        <f t="shared" si="44"/>
        <v>0.26703533800173318</v>
      </c>
      <c r="F242" s="26">
        <f t="shared" si="45"/>
        <v>4.3318000000000003</v>
      </c>
      <c r="G242" s="26">
        <f t="shared" si="45"/>
        <v>0.26703533800173318</v>
      </c>
      <c r="H242" s="26">
        <f t="shared" si="46"/>
        <v>18.764491240000002</v>
      </c>
      <c r="I242" s="26">
        <f t="shared" si="47"/>
        <v>81.284023153432017</v>
      </c>
      <c r="J242" s="26">
        <f t="shared" si="48"/>
        <v>352.10613149603682</v>
      </c>
      <c r="K242" s="26">
        <f t="shared" si="49"/>
        <v>1.1567436771559079</v>
      </c>
      <c r="L242" s="26">
        <f t="shared" si="50"/>
        <v>5.0107822607039623</v>
      </c>
      <c r="M242" s="26">
        <f t="shared" ca="1" si="55"/>
        <v>0.26905110926711828</v>
      </c>
      <c r="N242" s="26">
        <f t="shared" ca="1" si="51"/>
        <v>4.0633337943522565E-6</v>
      </c>
      <c r="O242" s="25">
        <f t="shared" ca="1" si="52"/>
        <v>1845790564.5058627</v>
      </c>
      <c r="P242" s="26">
        <f t="shared" ca="1" si="53"/>
        <v>39038355274.741394</v>
      </c>
      <c r="Q242" s="26">
        <f t="shared" ca="1" si="54"/>
        <v>4312942072.5020342</v>
      </c>
      <c r="R242">
        <f t="shared" ca="1" si="43"/>
        <v>-2.0157712653851023E-3</v>
      </c>
    </row>
    <row r="243" spans="1:18">
      <c r="A243" s="113">
        <v>43318.5</v>
      </c>
      <c r="B243" s="113">
        <v>0.26496603350096848</v>
      </c>
      <c r="C243" s="113">
        <v>1</v>
      </c>
      <c r="D243" s="115">
        <f t="shared" si="44"/>
        <v>4.3318500000000002</v>
      </c>
      <c r="E243" s="115">
        <f t="shared" si="44"/>
        <v>0.26496603350096848</v>
      </c>
      <c r="F243" s="26">
        <f t="shared" si="45"/>
        <v>4.3318500000000002</v>
      </c>
      <c r="G243" s="26">
        <f t="shared" si="45"/>
        <v>0.26496603350096848</v>
      </c>
      <c r="H243" s="26">
        <f t="shared" si="46"/>
        <v>18.764924422500002</v>
      </c>
      <c r="I243" s="26">
        <f t="shared" si="47"/>
        <v>81.286837859606635</v>
      </c>
      <c r="J243" s="26">
        <f t="shared" si="48"/>
        <v>352.12238858213703</v>
      </c>
      <c r="K243" s="26">
        <f t="shared" si="49"/>
        <v>1.1477931122211704</v>
      </c>
      <c r="L243" s="26">
        <f t="shared" si="50"/>
        <v>4.9720675931752769</v>
      </c>
      <c r="M243" s="26">
        <f t="shared" ca="1" si="55"/>
        <v>0.26905805195232285</v>
      </c>
      <c r="N243" s="26">
        <f t="shared" ca="1" si="51"/>
        <v>1.6744615006224645E-5</v>
      </c>
      <c r="O243" s="25">
        <f t="shared" ca="1" si="52"/>
        <v>1846419345.2224166</v>
      </c>
      <c r="P243" s="26">
        <f t="shared" ca="1" si="53"/>
        <v>39048012727.806107</v>
      </c>
      <c r="Q243" s="26">
        <f t="shared" ca="1" si="54"/>
        <v>4313761856.8236732</v>
      </c>
      <c r="R243">
        <f t="shared" ca="1" si="43"/>
        <v>-4.0920184513543734E-3</v>
      </c>
    </row>
    <row r="244" spans="1:18">
      <c r="A244" s="113">
        <v>44238</v>
      </c>
      <c r="B244" s="113">
        <v>0.28051505799521692</v>
      </c>
      <c r="C244" s="113">
        <v>1</v>
      </c>
      <c r="D244" s="115">
        <f t="shared" si="44"/>
        <v>4.4238</v>
      </c>
      <c r="E244" s="115">
        <f t="shared" si="44"/>
        <v>0.28051505799521692</v>
      </c>
      <c r="F244" s="26">
        <f t="shared" si="45"/>
        <v>4.4238</v>
      </c>
      <c r="G244" s="26">
        <f t="shared" si="45"/>
        <v>0.28051505799521692</v>
      </c>
      <c r="H244" s="26">
        <f t="shared" si="46"/>
        <v>19.57000644</v>
      </c>
      <c r="I244" s="26">
        <f t="shared" si="47"/>
        <v>86.573794489272004</v>
      </c>
      <c r="J244" s="26">
        <f t="shared" si="48"/>
        <v>382.98515206164149</v>
      </c>
      <c r="K244" s="26">
        <f t="shared" si="49"/>
        <v>1.2409425135592407</v>
      </c>
      <c r="L244" s="26">
        <f t="shared" si="50"/>
        <v>5.4896814914833687</v>
      </c>
      <c r="M244" s="26">
        <f t="shared" ca="1" si="55"/>
        <v>0.28197548921169846</v>
      </c>
      <c r="N244" s="26">
        <f t="shared" ca="1" si="51"/>
        <v>2.1328593380737482E-6</v>
      </c>
      <c r="O244" s="25">
        <f t="shared" ca="1" si="52"/>
        <v>3232406910.5071201</v>
      </c>
      <c r="P244" s="26">
        <f t="shared" ca="1" si="53"/>
        <v>59313507313.895523</v>
      </c>
      <c r="Q244" s="26">
        <f t="shared" ca="1" si="54"/>
        <v>5989770605.7819843</v>
      </c>
      <c r="R244">
        <f t="shared" ca="1" si="43"/>
        <v>-1.4604312164815392E-3</v>
      </c>
    </row>
    <row r="245" spans="1:18">
      <c r="A245" s="113">
        <v>44381.5</v>
      </c>
      <c r="B245" s="113">
        <v>0.281824666497414</v>
      </c>
      <c r="C245" s="113">
        <v>1</v>
      </c>
      <c r="D245" s="115">
        <f t="shared" si="44"/>
        <v>4.4381500000000003</v>
      </c>
      <c r="E245" s="115">
        <f t="shared" si="44"/>
        <v>0.281824666497414</v>
      </c>
      <c r="F245" s="26">
        <f t="shared" si="45"/>
        <v>4.4381500000000003</v>
      </c>
      <c r="G245" s="26">
        <f t="shared" si="45"/>
        <v>0.281824666497414</v>
      </c>
      <c r="H245" s="26">
        <f t="shared" si="46"/>
        <v>19.697175422500003</v>
      </c>
      <c r="I245" s="26">
        <f t="shared" si="47"/>
        <v>87.419019101368391</v>
      </c>
      <c r="J245" s="26">
        <f t="shared" si="48"/>
        <v>387.97871962473818</v>
      </c>
      <c r="K245" s="26">
        <f t="shared" si="49"/>
        <v>1.2507801436154979</v>
      </c>
      <c r="L245" s="26">
        <f t="shared" si="50"/>
        <v>5.5511498943871223</v>
      </c>
      <c r="M245" s="26">
        <f t="shared" ca="1" si="55"/>
        <v>0.28401844333210235</v>
      </c>
      <c r="N245" s="26">
        <f t="shared" ca="1" si="51"/>
        <v>4.8126568004152567E-6</v>
      </c>
      <c r="O245" s="25">
        <f t="shared" ca="1" si="52"/>
        <v>3492605880.2842054</v>
      </c>
      <c r="P245" s="26">
        <f t="shared" ca="1" si="53"/>
        <v>62947122538.815506</v>
      </c>
      <c r="Q245" s="26">
        <f t="shared" ca="1" si="54"/>
        <v>6282863970.7824469</v>
      </c>
      <c r="R245">
        <f t="shared" ca="1" si="43"/>
        <v>-2.1937768346883546E-3</v>
      </c>
    </row>
    <row r="246" spans="1:18">
      <c r="A246" s="113">
        <v>44499</v>
      </c>
      <c r="B246" s="113">
        <v>0.28340810900408542</v>
      </c>
      <c r="C246" s="113">
        <v>1</v>
      </c>
      <c r="D246" s="115">
        <f t="shared" si="44"/>
        <v>4.4499000000000004</v>
      </c>
      <c r="E246" s="115">
        <f t="shared" si="44"/>
        <v>0.28340810900408542</v>
      </c>
      <c r="F246" s="26">
        <f t="shared" si="45"/>
        <v>4.4499000000000004</v>
      </c>
      <c r="G246" s="26">
        <f t="shared" si="45"/>
        <v>0.28340810900408542</v>
      </c>
      <c r="H246" s="26">
        <f t="shared" si="46"/>
        <v>19.801610010000005</v>
      </c>
      <c r="I246" s="26">
        <f t="shared" si="47"/>
        <v>88.115184383499027</v>
      </c>
      <c r="J246" s="26">
        <f t="shared" si="48"/>
        <v>392.10375898813237</v>
      </c>
      <c r="K246" s="26">
        <f t="shared" si="49"/>
        <v>1.2611377442572798</v>
      </c>
      <c r="L246" s="26">
        <f t="shared" si="50"/>
        <v>5.6119368481704699</v>
      </c>
      <c r="M246" s="26">
        <f t="shared" ca="1" si="55"/>
        <v>0.28569667754153827</v>
      </c>
      <c r="N246" s="26">
        <f t="shared" ca="1" si="51"/>
        <v>5.2375459506190806E-6</v>
      </c>
      <c r="O246" s="25">
        <f t="shared" ca="1" si="52"/>
        <v>3715051675.6549439</v>
      </c>
      <c r="P246" s="26">
        <f t="shared" ca="1" si="53"/>
        <v>66021388578.103683</v>
      </c>
      <c r="Q246" s="26">
        <f t="shared" ca="1" si="54"/>
        <v>6529454471.9795494</v>
      </c>
      <c r="R246">
        <f t="shared" ca="1" si="43"/>
        <v>-2.2885685374528508E-3</v>
      </c>
    </row>
    <row r="247" spans="1:18">
      <c r="A247" s="113">
        <v>46359</v>
      </c>
      <c r="B247" s="113">
        <v>0.31352536900521955</v>
      </c>
      <c r="C247" s="113">
        <v>1</v>
      </c>
      <c r="D247" s="115">
        <f t="shared" si="44"/>
        <v>4.6359000000000004</v>
      </c>
      <c r="E247" s="115">
        <f t="shared" si="44"/>
        <v>0.31352536900521955</v>
      </c>
      <c r="F247" s="26">
        <f t="shared" si="45"/>
        <v>4.6359000000000004</v>
      </c>
      <c r="G247" s="26">
        <f t="shared" si="45"/>
        <v>0.31352536900521955</v>
      </c>
      <c r="H247" s="26">
        <f t="shared" si="46"/>
        <v>21.491568810000004</v>
      </c>
      <c r="I247" s="26">
        <f t="shared" si="47"/>
        <v>99.632763846279019</v>
      </c>
      <c r="J247" s="26">
        <f t="shared" si="48"/>
        <v>461.88752991496494</v>
      </c>
      <c r="K247" s="26">
        <f t="shared" si="49"/>
        <v>1.4534722581712973</v>
      </c>
      <c r="L247" s="26">
        <f t="shared" si="50"/>
        <v>6.7381520416563179</v>
      </c>
      <c r="M247" s="26">
        <f t="shared" ca="1" si="55"/>
        <v>0.31291426921911358</v>
      </c>
      <c r="N247" s="26">
        <f t="shared" ca="1" si="51"/>
        <v>3.7344294857875245E-7</v>
      </c>
      <c r="O247" s="25">
        <f t="shared" ca="1" si="52"/>
        <v>8490568586.1267462</v>
      </c>
      <c r="P247" s="26">
        <f t="shared" ca="1" si="53"/>
        <v>127526862062.80217</v>
      </c>
      <c r="Q247" s="26">
        <f t="shared" ca="1" si="54"/>
        <v>11283002236.084703</v>
      </c>
      <c r="R247">
        <f t="shared" ca="1" si="43"/>
        <v>6.1109978610596194E-4</v>
      </c>
    </row>
    <row r="248" spans="1:18">
      <c r="A248" s="113">
        <v>46578.5</v>
      </c>
      <c r="B248" s="113">
        <v>0.31490069350547856</v>
      </c>
      <c r="C248" s="113">
        <v>1</v>
      </c>
      <c r="D248" s="115">
        <f t="shared" si="44"/>
        <v>4.6578499999999998</v>
      </c>
      <c r="E248" s="115">
        <f t="shared" si="44"/>
        <v>0.31490069350547856</v>
      </c>
      <c r="F248" s="26">
        <f t="shared" si="45"/>
        <v>4.6578499999999998</v>
      </c>
      <c r="G248" s="26">
        <f t="shared" si="45"/>
        <v>0.31490069350547856</v>
      </c>
      <c r="H248" s="26">
        <f t="shared" si="46"/>
        <v>21.695566622499999</v>
      </c>
      <c r="I248" s="26">
        <f t="shared" si="47"/>
        <v>101.05469499261162</v>
      </c>
      <c r="J248" s="26">
        <f t="shared" si="48"/>
        <v>470.69761107133598</v>
      </c>
      <c r="K248" s="26">
        <f t="shared" si="49"/>
        <v>1.4667601952444933</v>
      </c>
      <c r="L248" s="26">
        <f t="shared" si="50"/>
        <v>6.8319489754195626</v>
      </c>
      <c r="M248" s="26">
        <f t="shared" ca="1" si="55"/>
        <v>0.31620708755367044</v>
      </c>
      <c r="N248" s="26">
        <f t="shared" ca="1" si="51"/>
        <v>1.7066654091511771E-6</v>
      </c>
      <c r="O248" s="25">
        <f t="shared" ca="1" si="52"/>
        <v>9226826920.1986923</v>
      </c>
      <c r="P248" s="26">
        <f t="shared" ca="1" si="53"/>
        <v>136506087152.3833</v>
      </c>
      <c r="Q248" s="26">
        <f t="shared" ca="1" si="54"/>
        <v>11957149241.552637</v>
      </c>
      <c r="R248">
        <f t="shared" ca="1" si="43"/>
        <v>-1.3063940481918834E-3</v>
      </c>
    </row>
    <row r="249" spans="1:18">
      <c r="A249" s="113">
        <v>47458.5</v>
      </c>
      <c r="B249" s="113">
        <v>0.32792477349721594</v>
      </c>
      <c r="C249" s="113">
        <v>1</v>
      </c>
      <c r="D249" s="115">
        <f t="shared" si="44"/>
        <v>4.7458499999999999</v>
      </c>
      <c r="E249" s="115">
        <f t="shared" si="44"/>
        <v>0.32792477349721594</v>
      </c>
      <c r="F249" s="26">
        <f t="shared" si="45"/>
        <v>4.7458499999999999</v>
      </c>
      <c r="G249" s="26">
        <f t="shared" si="45"/>
        <v>0.32792477349721594</v>
      </c>
      <c r="H249" s="26">
        <f t="shared" si="46"/>
        <v>22.523092222500001</v>
      </c>
      <c r="I249" s="26">
        <f t="shared" si="47"/>
        <v>106.89121722415163</v>
      </c>
      <c r="J249" s="26">
        <f t="shared" si="48"/>
        <v>507.28968326324002</v>
      </c>
      <c r="K249" s="26">
        <f t="shared" si="49"/>
        <v>1.5562817863017622</v>
      </c>
      <c r="L249" s="26">
        <f t="shared" si="50"/>
        <v>7.3858799155202179</v>
      </c>
      <c r="M249" s="26">
        <f t="shared" ca="1" si="55"/>
        <v>0.32957974519721084</v>
      </c>
      <c r="N249" s="26">
        <f t="shared" ca="1" si="51"/>
        <v>2.7389313277840107E-6</v>
      </c>
      <c r="O249" s="25">
        <f t="shared" ca="1" si="52"/>
        <v>12595572839.58259</v>
      </c>
      <c r="P249" s="26">
        <f t="shared" ca="1" si="53"/>
        <v>176528856060.35934</v>
      </c>
      <c r="Q249" s="26">
        <f t="shared" ca="1" si="54"/>
        <v>14922423007.818424</v>
      </c>
      <c r="R249">
        <f t="shared" ca="1" si="43"/>
        <v>-1.6549716999949005E-3</v>
      </c>
    </row>
    <row r="250" spans="1:18">
      <c r="A250" s="113">
        <v>47754.5</v>
      </c>
      <c r="B250" s="113">
        <v>0.33189650949498173</v>
      </c>
      <c r="C250" s="113">
        <v>1</v>
      </c>
      <c r="D250" s="115">
        <f t="shared" si="44"/>
        <v>4.7754500000000002</v>
      </c>
      <c r="E250" s="115">
        <f t="shared" si="44"/>
        <v>0.33189650949498173</v>
      </c>
      <c r="F250" s="26">
        <f t="shared" si="45"/>
        <v>4.7754500000000002</v>
      </c>
      <c r="G250" s="26">
        <f t="shared" si="45"/>
        <v>0.33189650949498173</v>
      </c>
      <c r="H250" s="26">
        <f t="shared" si="46"/>
        <v>22.804922702500001</v>
      </c>
      <c r="I250" s="26">
        <f t="shared" si="47"/>
        <v>108.90376811965363</v>
      </c>
      <c r="J250" s="26">
        <f t="shared" si="48"/>
        <v>520.06449946700002</v>
      </c>
      <c r="K250" s="26">
        <f t="shared" si="49"/>
        <v>1.5849551862678106</v>
      </c>
      <c r="L250" s="26">
        <f t="shared" si="50"/>
        <v>7.5688742442626165</v>
      </c>
      <c r="M250" s="26">
        <f t="shared" ca="1" si="55"/>
        <v>0.3341394782958097</v>
      </c>
      <c r="N250" s="26">
        <f t="shared" ca="1" si="51"/>
        <v>5.0309090414876678E-6</v>
      </c>
      <c r="O250" s="25">
        <f t="shared" ca="1" si="52"/>
        <v>13887765824.670532</v>
      </c>
      <c r="P250" s="26">
        <f t="shared" ca="1" si="53"/>
        <v>191504786815.17502</v>
      </c>
      <c r="Q250" s="26">
        <f t="shared" ca="1" si="54"/>
        <v>16018251664.480196</v>
      </c>
      <c r="R250">
        <f t="shared" ca="1" si="43"/>
        <v>-2.2429688008279713E-3</v>
      </c>
    </row>
    <row r="251" spans="1:18">
      <c r="A251" s="113"/>
      <c r="B251" s="113"/>
      <c r="C251" s="113"/>
      <c r="D251" s="115">
        <f t="shared" si="44"/>
        <v>0</v>
      </c>
      <c r="E251" s="115">
        <f t="shared" si="44"/>
        <v>0</v>
      </c>
      <c r="F251" s="26">
        <f t="shared" si="45"/>
        <v>0</v>
      </c>
      <c r="G251" s="26">
        <f t="shared" si="45"/>
        <v>0</v>
      </c>
      <c r="H251" s="26">
        <f t="shared" si="46"/>
        <v>0</v>
      </c>
      <c r="I251" s="26">
        <f t="shared" si="47"/>
        <v>0</v>
      </c>
      <c r="J251" s="26">
        <f t="shared" si="48"/>
        <v>0</v>
      </c>
      <c r="K251" s="26">
        <f t="shared" si="49"/>
        <v>0</v>
      </c>
      <c r="L251" s="26">
        <f t="shared" si="50"/>
        <v>0</v>
      </c>
      <c r="M251" s="26">
        <f t="shared" ca="1" si="55"/>
        <v>-6.0940964041741553E-5</v>
      </c>
      <c r="N251" s="26">
        <f t="shared" ca="1" si="51"/>
        <v>0</v>
      </c>
      <c r="O251" s="25">
        <f t="shared" ca="1" si="52"/>
        <v>0</v>
      </c>
      <c r="P251" s="26">
        <f t="shared" ca="1" si="53"/>
        <v>0</v>
      </c>
      <c r="Q251" s="26">
        <f t="shared" ca="1" si="54"/>
        <v>0</v>
      </c>
      <c r="R251">
        <f t="shared" ca="1" si="43"/>
        <v>6.0940964041741553E-5</v>
      </c>
    </row>
    <row r="252" spans="1:18">
      <c r="A252" s="113"/>
      <c r="B252" s="113"/>
      <c r="C252" s="113"/>
      <c r="D252" s="115">
        <f t="shared" si="44"/>
        <v>0</v>
      </c>
      <c r="E252" s="115">
        <f t="shared" si="44"/>
        <v>0</v>
      </c>
      <c r="F252" s="26">
        <f t="shared" si="45"/>
        <v>0</v>
      </c>
      <c r="G252" s="26">
        <f t="shared" si="45"/>
        <v>0</v>
      </c>
      <c r="H252" s="26">
        <f t="shared" si="46"/>
        <v>0</v>
      </c>
      <c r="I252" s="26">
        <f t="shared" si="47"/>
        <v>0</v>
      </c>
      <c r="J252" s="26">
        <f t="shared" si="48"/>
        <v>0</v>
      </c>
      <c r="K252" s="26">
        <f t="shared" si="49"/>
        <v>0</v>
      </c>
      <c r="L252" s="26">
        <f t="shared" si="50"/>
        <v>0</v>
      </c>
      <c r="M252" s="26">
        <f t="shared" ca="1" si="55"/>
        <v>-6.0940964041741553E-5</v>
      </c>
      <c r="N252" s="26">
        <f t="shared" ca="1" si="51"/>
        <v>0</v>
      </c>
      <c r="O252" s="25">
        <f t="shared" ca="1" si="52"/>
        <v>0</v>
      </c>
      <c r="P252" s="26">
        <f t="shared" ca="1" si="53"/>
        <v>0</v>
      </c>
      <c r="Q252" s="26">
        <f t="shared" ca="1" si="54"/>
        <v>0</v>
      </c>
      <c r="R252">
        <f t="shared" ca="1" si="43"/>
        <v>6.0940964041741553E-5</v>
      </c>
    </row>
    <row r="253" spans="1:18">
      <c r="A253" s="113"/>
      <c r="B253" s="113"/>
      <c r="C253" s="113"/>
      <c r="D253" s="115">
        <f t="shared" si="44"/>
        <v>0</v>
      </c>
      <c r="E253" s="115">
        <f t="shared" si="44"/>
        <v>0</v>
      </c>
      <c r="F253" s="26">
        <f t="shared" si="45"/>
        <v>0</v>
      </c>
      <c r="G253" s="26">
        <f t="shared" si="45"/>
        <v>0</v>
      </c>
      <c r="H253" s="26">
        <f t="shared" si="46"/>
        <v>0</v>
      </c>
      <c r="I253" s="26">
        <f t="shared" si="47"/>
        <v>0</v>
      </c>
      <c r="J253" s="26">
        <f t="shared" si="48"/>
        <v>0</v>
      </c>
      <c r="K253" s="26">
        <f t="shared" si="49"/>
        <v>0</v>
      </c>
      <c r="L253" s="26">
        <f t="shared" si="50"/>
        <v>0</v>
      </c>
      <c r="M253" s="26">
        <f t="shared" ca="1" si="55"/>
        <v>-6.0940964041741553E-5</v>
      </c>
      <c r="N253" s="26">
        <f t="shared" ca="1" si="51"/>
        <v>0</v>
      </c>
      <c r="O253" s="25">
        <f t="shared" ca="1" si="52"/>
        <v>0</v>
      </c>
      <c r="P253" s="26">
        <f t="shared" ca="1" si="53"/>
        <v>0</v>
      </c>
      <c r="Q253" s="26">
        <f t="shared" ca="1" si="54"/>
        <v>0</v>
      </c>
      <c r="R253">
        <f t="shared" ca="1" si="43"/>
        <v>6.0940964041741553E-5</v>
      </c>
    </row>
    <row r="254" spans="1:18">
      <c r="A254" s="113"/>
      <c r="B254" s="113"/>
      <c r="C254" s="113"/>
      <c r="D254" s="115">
        <f t="shared" si="44"/>
        <v>0</v>
      </c>
      <c r="E254" s="115">
        <f t="shared" si="44"/>
        <v>0</v>
      </c>
      <c r="F254" s="26">
        <f t="shared" si="45"/>
        <v>0</v>
      </c>
      <c r="G254" s="26">
        <f t="shared" si="45"/>
        <v>0</v>
      </c>
      <c r="H254" s="26">
        <f t="shared" si="46"/>
        <v>0</v>
      </c>
      <c r="I254" s="26">
        <f t="shared" si="47"/>
        <v>0</v>
      </c>
      <c r="J254" s="26">
        <f t="shared" si="48"/>
        <v>0</v>
      </c>
      <c r="K254" s="26">
        <f t="shared" si="49"/>
        <v>0</v>
      </c>
      <c r="L254" s="26">
        <f t="shared" si="50"/>
        <v>0</v>
      </c>
      <c r="M254" s="26">
        <f t="shared" ca="1" si="55"/>
        <v>-6.0940964041741553E-5</v>
      </c>
      <c r="N254" s="26">
        <f t="shared" ca="1" si="51"/>
        <v>0</v>
      </c>
      <c r="O254" s="25">
        <f t="shared" ca="1" si="52"/>
        <v>0</v>
      </c>
      <c r="P254" s="26">
        <f t="shared" ca="1" si="53"/>
        <v>0</v>
      </c>
      <c r="Q254" s="26">
        <f t="shared" ca="1" si="54"/>
        <v>0</v>
      </c>
      <c r="R254">
        <f t="shared" ca="1" si="43"/>
        <v>6.0940964041741553E-5</v>
      </c>
    </row>
    <row r="255" spans="1:18">
      <c r="A255" s="113"/>
      <c r="B255" s="113"/>
      <c r="C255" s="113"/>
      <c r="D255" s="115">
        <f t="shared" si="44"/>
        <v>0</v>
      </c>
      <c r="E255" s="115">
        <f t="shared" si="44"/>
        <v>0</v>
      </c>
      <c r="F255" s="26">
        <f t="shared" si="45"/>
        <v>0</v>
      </c>
      <c r="G255" s="26">
        <f t="shared" si="45"/>
        <v>0</v>
      </c>
      <c r="H255" s="26">
        <f t="shared" si="46"/>
        <v>0</v>
      </c>
      <c r="I255" s="26">
        <f t="shared" si="47"/>
        <v>0</v>
      </c>
      <c r="J255" s="26">
        <f t="shared" si="48"/>
        <v>0</v>
      </c>
      <c r="K255" s="26">
        <f t="shared" si="49"/>
        <v>0</v>
      </c>
      <c r="L255" s="26">
        <f t="shared" si="50"/>
        <v>0</v>
      </c>
      <c r="M255" s="26">
        <f t="shared" ca="1" si="55"/>
        <v>-6.0940964041741553E-5</v>
      </c>
      <c r="N255" s="26">
        <f t="shared" ca="1" si="51"/>
        <v>0</v>
      </c>
      <c r="O255" s="25">
        <f t="shared" ca="1" si="52"/>
        <v>0</v>
      </c>
      <c r="P255" s="26">
        <f t="shared" ca="1" si="53"/>
        <v>0</v>
      </c>
      <c r="Q255" s="26">
        <f t="shared" ca="1" si="54"/>
        <v>0</v>
      </c>
      <c r="R255">
        <f t="shared" ca="1" si="43"/>
        <v>6.0940964041741553E-5</v>
      </c>
    </row>
    <row r="256" spans="1:18">
      <c r="A256" s="113"/>
      <c r="B256" s="113"/>
      <c r="C256" s="113"/>
      <c r="D256" s="115">
        <f t="shared" si="44"/>
        <v>0</v>
      </c>
      <c r="E256" s="115">
        <f t="shared" si="44"/>
        <v>0</v>
      </c>
      <c r="F256" s="26">
        <f t="shared" si="45"/>
        <v>0</v>
      </c>
      <c r="G256" s="26">
        <f t="shared" si="45"/>
        <v>0</v>
      </c>
      <c r="H256" s="26">
        <f t="shared" si="46"/>
        <v>0</v>
      </c>
      <c r="I256" s="26">
        <f t="shared" si="47"/>
        <v>0</v>
      </c>
      <c r="J256" s="26">
        <f t="shared" si="48"/>
        <v>0</v>
      </c>
      <c r="K256" s="26">
        <f t="shared" si="49"/>
        <v>0</v>
      </c>
      <c r="L256" s="26">
        <f t="shared" si="50"/>
        <v>0</v>
      </c>
      <c r="M256" s="26">
        <f t="shared" ca="1" si="55"/>
        <v>-6.0940964041741553E-5</v>
      </c>
      <c r="N256" s="26">
        <f t="shared" ca="1" si="51"/>
        <v>0</v>
      </c>
      <c r="O256" s="25">
        <f t="shared" ca="1" si="52"/>
        <v>0</v>
      </c>
      <c r="P256" s="26">
        <f t="shared" ca="1" si="53"/>
        <v>0</v>
      </c>
      <c r="Q256" s="26">
        <f t="shared" ca="1" si="54"/>
        <v>0</v>
      </c>
      <c r="R256">
        <f t="shared" ca="1" si="43"/>
        <v>6.0940964041741553E-5</v>
      </c>
    </row>
    <row r="257" spans="1:18">
      <c r="A257" s="113"/>
      <c r="B257" s="113"/>
      <c r="C257" s="113"/>
      <c r="D257" s="115">
        <f t="shared" si="44"/>
        <v>0</v>
      </c>
      <c r="E257" s="115">
        <f t="shared" si="44"/>
        <v>0</v>
      </c>
      <c r="F257" s="26">
        <f t="shared" si="45"/>
        <v>0</v>
      </c>
      <c r="G257" s="26">
        <f t="shared" si="45"/>
        <v>0</v>
      </c>
      <c r="H257" s="26">
        <f t="shared" si="46"/>
        <v>0</v>
      </c>
      <c r="I257" s="26">
        <f t="shared" si="47"/>
        <v>0</v>
      </c>
      <c r="J257" s="26">
        <f t="shared" si="48"/>
        <v>0</v>
      </c>
      <c r="K257" s="26">
        <f t="shared" si="49"/>
        <v>0</v>
      </c>
      <c r="L257" s="26">
        <f t="shared" si="50"/>
        <v>0</v>
      </c>
      <c r="M257" s="26">
        <f t="shared" ca="1" si="55"/>
        <v>-6.0940964041741553E-5</v>
      </c>
      <c r="N257" s="26">
        <f t="shared" ca="1" si="51"/>
        <v>0</v>
      </c>
      <c r="O257" s="25">
        <f t="shared" ca="1" si="52"/>
        <v>0</v>
      </c>
      <c r="P257" s="26">
        <f t="shared" ca="1" si="53"/>
        <v>0</v>
      </c>
      <c r="Q257" s="26">
        <f t="shared" ca="1" si="54"/>
        <v>0</v>
      </c>
      <c r="R257">
        <f t="shared" ca="1" si="43"/>
        <v>6.0940964041741553E-5</v>
      </c>
    </row>
    <row r="258" spans="1:18">
      <c r="A258" s="113"/>
      <c r="B258" s="113"/>
      <c r="C258" s="113"/>
      <c r="D258" s="115">
        <f t="shared" si="44"/>
        <v>0</v>
      </c>
      <c r="E258" s="115">
        <f t="shared" si="44"/>
        <v>0</v>
      </c>
      <c r="F258" s="26">
        <f t="shared" si="45"/>
        <v>0</v>
      </c>
      <c r="G258" s="26">
        <f t="shared" si="45"/>
        <v>0</v>
      </c>
      <c r="H258" s="26">
        <f t="shared" si="46"/>
        <v>0</v>
      </c>
      <c r="I258" s="26">
        <f t="shared" si="47"/>
        <v>0</v>
      </c>
      <c r="J258" s="26">
        <f t="shared" si="48"/>
        <v>0</v>
      </c>
      <c r="K258" s="26">
        <f t="shared" si="49"/>
        <v>0</v>
      </c>
      <c r="L258" s="26">
        <f t="shared" si="50"/>
        <v>0</v>
      </c>
      <c r="M258" s="26">
        <f t="shared" ca="1" si="55"/>
        <v>-6.0940964041741553E-5</v>
      </c>
      <c r="N258" s="26">
        <f t="shared" ca="1" si="51"/>
        <v>0</v>
      </c>
      <c r="O258" s="25">
        <f t="shared" ca="1" si="52"/>
        <v>0</v>
      </c>
      <c r="P258" s="26">
        <f t="shared" ca="1" si="53"/>
        <v>0</v>
      </c>
      <c r="Q258" s="26">
        <f t="shared" ca="1" si="54"/>
        <v>0</v>
      </c>
      <c r="R258">
        <f t="shared" ca="1" si="43"/>
        <v>6.0940964041741553E-5</v>
      </c>
    </row>
    <row r="259" spans="1:18">
      <c r="A259" s="113"/>
      <c r="B259" s="113"/>
      <c r="C259" s="113"/>
      <c r="D259" s="115">
        <f t="shared" si="44"/>
        <v>0</v>
      </c>
      <c r="E259" s="115">
        <f t="shared" si="44"/>
        <v>0</v>
      </c>
      <c r="F259" s="26">
        <f t="shared" si="45"/>
        <v>0</v>
      </c>
      <c r="G259" s="26">
        <f t="shared" si="45"/>
        <v>0</v>
      </c>
      <c r="H259" s="26">
        <f t="shared" si="46"/>
        <v>0</v>
      </c>
      <c r="I259" s="26">
        <f t="shared" si="47"/>
        <v>0</v>
      </c>
      <c r="J259" s="26">
        <f t="shared" si="48"/>
        <v>0</v>
      </c>
      <c r="K259" s="26">
        <f t="shared" si="49"/>
        <v>0</v>
      </c>
      <c r="L259" s="26">
        <f t="shared" si="50"/>
        <v>0</v>
      </c>
      <c r="M259" s="26">
        <f t="shared" ca="1" si="55"/>
        <v>-6.0940964041741553E-5</v>
      </c>
      <c r="N259" s="26">
        <f t="shared" ca="1" si="51"/>
        <v>0</v>
      </c>
      <c r="O259" s="25">
        <f t="shared" ca="1" si="52"/>
        <v>0</v>
      </c>
      <c r="P259" s="26">
        <f t="shared" ca="1" si="53"/>
        <v>0</v>
      </c>
      <c r="Q259" s="26">
        <f t="shared" ca="1" si="54"/>
        <v>0</v>
      </c>
      <c r="R259">
        <f t="shared" ca="1" si="43"/>
        <v>6.0940964041741553E-5</v>
      </c>
    </row>
    <row r="260" spans="1:18">
      <c r="A260" s="113"/>
      <c r="B260" s="113"/>
      <c r="C260" s="113"/>
      <c r="D260" s="115">
        <f t="shared" si="44"/>
        <v>0</v>
      </c>
      <c r="E260" s="115">
        <f t="shared" si="44"/>
        <v>0</v>
      </c>
      <c r="F260" s="26">
        <f t="shared" si="45"/>
        <v>0</v>
      </c>
      <c r="G260" s="26">
        <f t="shared" si="45"/>
        <v>0</v>
      </c>
      <c r="H260" s="26">
        <f t="shared" si="46"/>
        <v>0</v>
      </c>
      <c r="I260" s="26">
        <f t="shared" si="47"/>
        <v>0</v>
      </c>
      <c r="J260" s="26">
        <f t="shared" si="48"/>
        <v>0</v>
      </c>
      <c r="K260" s="26">
        <f t="shared" si="49"/>
        <v>0</v>
      </c>
      <c r="L260" s="26">
        <f t="shared" si="50"/>
        <v>0</v>
      </c>
      <c r="M260" s="26">
        <f t="shared" ca="1" si="55"/>
        <v>-6.0940964041741553E-5</v>
      </c>
      <c r="N260" s="26">
        <f t="shared" ca="1" si="51"/>
        <v>0</v>
      </c>
      <c r="O260" s="25">
        <f t="shared" ca="1" si="52"/>
        <v>0</v>
      </c>
      <c r="P260" s="26">
        <f t="shared" ca="1" si="53"/>
        <v>0</v>
      </c>
      <c r="Q260" s="26">
        <f t="shared" ca="1" si="54"/>
        <v>0</v>
      </c>
      <c r="R260">
        <f t="shared" ca="1" si="43"/>
        <v>6.0940964041741553E-5</v>
      </c>
    </row>
    <row r="261" spans="1:18">
      <c r="A261" s="113"/>
      <c r="B261" s="113"/>
      <c r="C261" s="113"/>
      <c r="D261" s="115">
        <f t="shared" si="44"/>
        <v>0</v>
      </c>
      <c r="E261" s="115">
        <f t="shared" si="44"/>
        <v>0</v>
      </c>
      <c r="F261" s="26">
        <f t="shared" si="45"/>
        <v>0</v>
      </c>
      <c r="G261" s="26">
        <f t="shared" si="45"/>
        <v>0</v>
      </c>
      <c r="H261" s="26">
        <f t="shared" si="46"/>
        <v>0</v>
      </c>
      <c r="I261" s="26">
        <f t="shared" si="47"/>
        <v>0</v>
      </c>
      <c r="J261" s="26">
        <f t="shared" si="48"/>
        <v>0</v>
      </c>
      <c r="K261" s="26">
        <f t="shared" si="49"/>
        <v>0</v>
      </c>
      <c r="L261" s="26">
        <f t="shared" si="50"/>
        <v>0</v>
      </c>
      <c r="M261" s="26">
        <f t="shared" ca="1" si="55"/>
        <v>-6.0940964041741553E-5</v>
      </c>
      <c r="N261" s="26">
        <f t="shared" ca="1" si="51"/>
        <v>0</v>
      </c>
      <c r="O261" s="25">
        <f t="shared" ca="1" si="52"/>
        <v>0</v>
      </c>
      <c r="P261" s="26">
        <f t="shared" ca="1" si="53"/>
        <v>0</v>
      </c>
      <c r="Q261" s="26">
        <f t="shared" ca="1" si="54"/>
        <v>0</v>
      </c>
      <c r="R261">
        <f t="shared" ca="1" si="43"/>
        <v>6.0940964041741553E-5</v>
      </c>
    </row>
    <row r="262" spans="1:18">
      <c r="A262" s="113"/>
      <c r="B262" s="113"/>
      <c r="C262" s="113"/>
      <c r="D262" s="115">
        <f t="shared" si="44"/>
        <v>0</v>
      </c>
      <c r="E262" s="115">
        <f t="shared" si="44"/>
        <v>0</v>
      </c>
      <c r="F262" s="26">
        <f t="shared" si="45"/>
        <v>0</v>
      </c>
      <c r="G262" s="26">
        <f t="shared" si="45"/>
        <v>0</v>
      </c>
      <c r="H262" s="26">
        <f t="shared" si="46"/>
        <v>0</v>
      </c>
      <c r="I262" s="26">
        <f t="shared" si="47"/>
        <v>0</v>
      </c>
      <c r="J262" s="26">
        <f t="shared" si="48"/>
        <v>0</v>
      </c>
      <c r="K262" s="26">
        <f t="shared" si="49"/>
        <v>0</v>
      </c>
      <c r="L262" s="26">
        <f t="shared" si="50"/>
        <v>0</v>
      </c>
      <c r="M262" s="26">
        <f t="shared" ca="1" si="55"/>
        <v>-6.0940964041741553E-5</v>
      </c>
      <c r="N262" s="26">
        <f t="shared" ca="1" si="51"/>
        <v>0</v>
      </c>
      <c r="O262" s="25">
        <f t="shared" ca="1" si="52"/>
        <v>0</v>
      </c>
      <c r="P262" s="26">
        <f t="shared" ca="1" si="53"/>
        <v>0</v>
      </c>
      <c r="Q262" s="26">
        <f t="shared" ca="1" si="54"/>
        <v>0</v>
      </c>
      <c r="R262">
        <f t="shared" ca="1" si="43"/>
        <v>6.0940964041741553E-5</v>
      </c>
    </row>
    <row r="263" spans="1:18">
      <c r="A263" s="113"/>
      <c r="B263" s="113"/>
      <c r="C263" s="113"/>
      <c r="D263" s="115">
        <f t="shared" si="44"/>
        <v>0</v>
      </c>
      <c r="E263" s="115">
        <f t="shared" si="44"/>
        <v>0</v>
      </c>
      <c r="F263" s="26">
        <f t="shared" si="45"/>
        <v>0</v>
      </c>
      <c r="G263" s="26">
        <f t="shared" si="45"/>
        <v>0</v>
      </c>
      <c r="H263" s="26">
        <f t="shared" si="46"/>
        <v>0</v>
      </c>
      <c r="I263" s="26">
        <f t="shared" si="47"/>
        <v>0</v>
      </c>
      <c r="J263" s="26">
        <f t="shared" si="48"/>
        <v>0</v>
      </c>
      <c r="K263" s="26">
        <f t="shared" si="49"/>
        <v>0</v>
      </c>
      <c r="L263" s="26">
        <f t="shared" si="50"/>
        <v>0</v>
      </c>
      <c r="M263" s="26">
        <f t="shared" ca="1" si="55"/>
        <v>-6.0940964041741553E-5</v>
      </c>
      <c r="N263" s="26">
        <f t="shared" ca="1" si="51"/>
        <v>0</v>
      </c>
      <c r="O263" s="25">
        <f t="shared" ca="1" si="52"/>
        <v>0</v>
      </c>
      <c r="P263" s="26">
        <f t="shared" ca="1" si="53"/>
        <v>0</v>
      </c>
      <c r="Q263" s="26">
        <f t="shared" ca="1" si="54"/>
        <v>0</v>
      </c>
      <c r="R263">
        <f t="shared" ca="1" si="43"/>
        <v>6.0940964041741553E-5</v>
      </c>
    </row>
    <row r="264" spans="1:18">
      <c r="A264" s="113"/>
      <c r="B264" s="113"/>
      <c r="C264" s="113"/>
      <c r="D264" s="115">
        <f t="shared" si="44"/>
        <v>0</v>
      </c>
      <c r="E264" s="115">
        <f t="shared" si="44"/>
        <v>0</v>
      </c>
      <c r="F264" s="26">
        <f t="shared" si="45"/>
        <v>0</v>
      </c>
      <c r="G264" s="26">
        <f t="shared" si="45"/>
        <v>0</v>
      </c>
      <c r="H264" s="26">
        <f t="shared" si="46"/>
        <v>0</v>
      </c>
      <c r="I264" s="26">
        <f t="shared" si="47"/>
        <v>0</v>
      </c>
      <c r="J264" s="26">
        <f t="shared" si="48"/>
        <v>0</v>
      </c>
      <c r="K264" s="26">
        <f t="shared" si="49"/>
        <v>0</v>
      </c>
      <c r="L264" s="26">
        <f t="shared" si="50"/>
        <v>0</v>
      </c>
      <c r="M264" s="26">
        <f t="shared" ca="1" si="55"/>
        <v>-6.0940964041741553E-5</v>
      </c>
      <c r="N264" s="26">
        <f t="shared" ca="1" si="51"/>
        <v>0</v>
      </c>
      <c r="O264" s="25">
        <f t="shared" ca="1" si="52"/>
        <v>0</v>
      </c>
      <c r="P264" s="26">
        <f t="shared" ca="1" si="53"/>
        <v>0</v>
      </c>
      <c r="Q264" s="26">
        <f t="shared" ca="1" si="54"/>
        <v>0</v>
      </c>
      <c r="R264">
        <f t="shared" ref="R264:R329" ca="1" si="56">+E264-M264</f>
        <v>6.0940964041741553E-5</v>
      </c>
    </row>
    <row r="265" spans="1:18">
      <c r="A265" s="113"/>
      <c r="B265" s="113"/>
      <c r="C265" s="113"/>
      <c r="D265" s="115">
        <f t="shared" ref="D265:E328" si="57">A265/A$18</f>
        <v>0</v>
      </c>
      <c r="E265" s="115">
        <f t="shared" si="57"/>
        <v>0</v>
      </c>
      <c r="F265" s="26">
        <f t="shared" ref="F265:G328" si="58">$C265*D265</f>
        <v>0</v>
      </c>
      <c r="G265" s="26">
        <f t="shared" si="58"/>
        <v>0</v>
      </c>
      <c r="H265" s="26">
        <f t="shared" ref="H265:H328" si="59">C265*D265*D265</f>
        <v>0</v>
      </c>
      <c r="I265" s="26">
        <f t="shared" ref="I265:I328" si="60">C265*D265*D265*D265</f>
        <v>0</v>
      </c>
      <c r="J265" s="26">
        <f t="shared" ref="J265:J328" si="61">C265*D265*D265*D265*D265</f>
        <v>0</v>
      </c>
      <c r="K265" s="26">
        <f t="shared" ref="K265:K328" si="62">C265*E265*D265</f>
        <v>0</v>
      </c>
      <c r="L265" s="26">
        <f t="shared" ref="L265:L328" si="63">C265*E265*D265*D265</f>
        <v>0</v>
      </c>
      <c r="M265" s="26">
        <f t="shared" ca="1" si="55"/>
        <v>-6.0940964041741553E-5</v>
      </c>
      <c r="N265" s="26">
        <f t="shared" ref="N265:N328" ca="1" si="64">C265*(M265-E265)^2</f>
        <v>0</v>
      </c>
      <c r="O265" s="25">
        <f t="shared" ref="O265:O328" ca="1" si="65">(C265*O$1-O$2*F265+O$3*H265)^2</f>
        <v>0</v>
      </c>
      <c r="P265" s="26">
        <f t="shared" ref="P265:P328" ca="1" si="66">(-C265*O$2+O$4*F265-O$5*H265)^2</f>
        <v>0</v>
      </c>
      <c r="Q265" s="26">
        <f t="shared" ref="Q265:Q328" ca="1" si="67">+(C265*O$3-F265*O$5+H265*O$6)^2</f>
        <v>0</v>
      </c>
      <c r="R265">
        <f t="shared" ca="1" si="56"/>
        <v>6.0940964041741553E-5</v>
      </c>
    </row>
    <row r="266" spans="1:18">
      <c r="A266" s="113"/>
      <c r="B266" s="113"/>
      <c r="C266" s="113"/>
      <c r="D266" s="115">
        <f t="shared" si="57"/>
        <v>0</v>
      </c>
      <c r="E266" s="115">
        <f t="shared" si="57"/>
        <v>0</v>
      </c>
      <c r="F266" s="26">
        <f t="shared" si="58"/>
        <v>0</v>
      </c>
      <c r="G266" s="26">
        <f t="shared" si="58"/>
        <v>0</v>
      </c>
      <c r="H266" s="26">
        <f t="shared" si="59"/>
        <v>0</v>
      </c>
      <c r="I266" s="26">
        <f t="shared" si="60"/>
        <v>0</v>
      </c>
      <c r="J266" s="26">
        <f t="shared" si="61"/>
        <v>0</v>
      </c>
      <c r="K266" s="26">
        <f t="shared" si="62"/>
        <v>0</v>
      </c>
      <c r="L266" s="26">
        <f t="shared" si="63"/>
        <v>0</v>
      </c>
      <c r="M266" s="26">
        <f t="shared" ca="1" si="55"/>
        <v>-6.0940964041741553E-5</v>
      </c>
      <c r="N266" s="26">
        <f t="shared" ca="1" si="64"/>
        <v>0</v>
      </c>
      <c r="O266" s="25">
        <f t="shared" ca="1" si="65"/>
        <v>0</v>
      </c>
      <c r="P266" s="26">
        <f t="shared" ca="1" si="66"/>
        <v>0</v>
      </c>
      <c r="Q266" s="26">
        <f t="shared" ca="1" si="67"/>
        <v>0</v>
      </c>
      <c r="R266">
        <f t="shared" ca="1" si="56"/>
        <v>6.0940964041741553E-5</v>
      </c>
    </row>
    <row r="267" spans="1:18">
      <c r="A267" s="113"/>
      <c r="B267" s="113"/>
      <c r="C267" s="113"/>
      <c r="D267" s="115">
        <f t="shared" si="57"/>
        <v>0</v>
      </c>
      <c r="E267" s="115">
        <f t="shared" si="57"/>
        <v>0</v>
      </c>
      <c r="F267" s="26">
        <f t="shared" si="58"/>
        <v>0</v>
      </c>
      <c r="G267" s="26">
        <f t="shared" si="58"/>
        <v>0</v>
      </c>
      <c r="H267" s="26">
        <f t="shared" si="59"/>
        <v>0</v>
      </c>
      <c r="I267" s="26">
        <f t="shared" si="60"/>
        <v>0</v>
      </c>
      <c r="J267" s="26">
        <f t="shared" si="61"/>
        <v>0</v>
      </c>
      <c r="K267" s="26">
        <f t="shared" si="62"/>
        <v>0</v>
      </c>
      <c r="L267" s="26">
        <f t="shared" si="63"/>
        <v>0</v>
      </c>
      <c r="M267" s="26">
        <f t="shared" ca="1" si="55"/>
        <v>-6.0940964041741553E-5</v>
      </c>
      <c r="N267" s="26">
        <f t="shared" ca="1" si="64"/>
        <v>0</v>
      </c>
      <c r="O267" s="25">
        <f t="shared" ca="1" si="65"/>
        <v>0</v>
      </c>
      <c r="P267" s="26">
        <f t="shared" ca="1" si="66"/>
        <v>0</v>
      </c>
      <c r="Q267" s="26">
        <f t="shared" ca="1" si="67"/>
        <v>0</v>
      </c>
      <c r="R267">
        <f t="shared" ca="1" si="56"/>
        <v>6.0940964041741553E-5</v>
      </c>
    </row>
    <row r="268" spans="1:18">
      <c r="A268" s="113"/>
      <c r="B268" s="113"/>
      <c r="C268" s="113"/>
      <c r="D268" s="115">
        <f t="shared" si="57"/>
        <v>0</v>
      </c>
      <c r="E268" s="115">
        <f t="shared" si="57"/>
        <v>0</v>
      </c>
      <c r="F268" s="26">
        <f t="shared" si="58"/>
        <v>0</v>
      </c>
      <c r="G268" s="26">
        <f t="shared" si="58"/>
        <v>0</v>
      </c>
      <c r="H268" s="26">
        <f t="shared" si="59"/>
        <v>0</v>
      </c>
      <c r="I268" s="26">
        <f t="shared" si="60"/>
        <v>0</v>
      </c>
      <c r="J268" s="26">
        <f t="shared" si="61"/>
        <v>0</v>
      </c>
      <c r="K268" s="26">
        <f t="shared" si="62"/>
        <v>0</v>
      </c>
      <c r="L268" s="26">
        <f t="shared" si="63"/>
        <v>0</v>
      </c>
      <c r="M268" s="26">
        <f t="shared" ca="1" si="55"/>
        <v>-6.0940964041741553E-5</v>
      </c>
      <c r="N268" s="26">
        <f t="shared" ca="1" si="64"/>
        <v>0</v>
      </c>
      <c r="O268" s="25">
        <f t="shared" ca="1" si="65"/>
        <v>0</v>
      </c>
      <c r="P268" s="26">
        <f t="shared" ca="1" si="66"/>
        <v>0</v>
      </c>
      <c r="Q268" s="26">
        <f t="shared" ca="1" si="67"/>
        <v>0</v>
      </c>
      <c r="R268">
        <f t="shared" ca="1" si="56"/>
        <v>6.0940964041741553E-5</v>
      </c>
    </row>
    <row r="269" spans="1:18">
      <c r="A269" s="113"/>
      <c r="B269" s="113"/>
      <c r="C269" s="113"/>
      <c r="D269" s="115">
        <f t="shared" si="57"/>
        <v>0</v>
      </c>
      <c r="E269" s="115">
        <f t="shared" si="57"/>
        <v>0</v>
      </c>
      <c r="F269" s="26">
        <f t="shared" si="58"/>
        <v>0</v>
      </c>
      <c r="G269" s="26">
        <f t="shared" si="58"/>
        <v>0</v>
      </c>
      <c r="H269" s="26">
        <f t="shared" si="59"/>
        <v>0</v>
      </c>
      <c r="I269" s="26">
        <f t="shared" si="60"/>
        <v>0</v>
      </c>
      <c r="J269" s="26">
        <f t="shared" si="61"/>
        <v>0</v>
      </c>
      <c r="K269" s="26">
        <f t="shared" si="62"/>
        <v>0</v>
      </c>
      <c r="L269" s="26">
        <f t="shared" si="63"/>
        <v>0</v>
      </c>
      <c r="M269" s="26">
        <f t="shared" ca="1" si="55"/>
        <v>-6.0940964041741553E-5</v>
      </c>
      <c r="N269" s="26">
        <f t="shared" ca="1" si="64"/>
        <v>0</v>
      </c>
      <c r="O269" s="25">
        <f t="shared" ca="1" si="65"/>
        <v>0</v>
      </c>
      <c r="P269" s="26">
        <f t="shared" ca="1" si="66"/>
        <v>0</v>
      </c>
      <c r="Q269" s="26">
        <f t="shared" ca="1" si="67"/>
        <v>0</v>
      </c>
      <c r="R269">
        <f t="shared" ca="1" si="56"/>
        <v>6.0940964041741553E-5</v>
      </c>
    </row>
    <row r="270" spans="1:18">
      <c r="A270" s="113"/>
      <c r="B270" s="113"/>
      <c r="C270" s="113"/>
      <c r="D270" s="115">
        <f t="shared" si="57"/>
        <v>0</v>
      </c>
      <c r="E270" s="115">
        <f t="shared" si="57"/>
        <v>0</v>
      </c>
      <c r="F270" s="26">
        <f t="shared" si="58"/>
        <v>0</v>
      </c>
      <c r="G270" s="26">
        <f t="shared" si="58"/>
        <v>0</v>
      </c>
      <c r="H270" s="26">
        <f t="shared" si="59"/>
        <v>0</v>
      </c>
      <c r="I270" s="26">
        <f t="shared" si="60"/>
        <v>0</v>
      </c>
      <c r="J270" s="26">
        <f t="shared" si="61"/>
        <v>0</v>
      </c>
      <c r="K270" s="26">
        <f t="shared" si="62"/>
        <v>0</v>
      </c>
      <c r="L270" s="26">
        <f t="shared" si="63"/>
        <v>0</v>
      </c>
      <c r="M270" s="26">
        <f t="shared" ca="1" si="55"/>
        <v>-6.0940964041741553E-5</v>
      </c>
      <c r="N270" s="26">
        <f t="shared" ca="1" si="64"/>
        <v>0</v>
      </c>
      <c r="O270" s="25">
        <f t="shared" ca="1" si="65"/>
        <v>0</v>
      </c>
      <c r="P270" s="26">
        <f t="shared" ca="1" si="66"/>
        <v>0</v>
      </c>
      <c r="Q270" s="26">
        <f t="shared" ca="1" si="67"/>
        <v>0</v>
      </c>
      <c r="R270">
        <f t="shared" ca="1" si="56"/>
        <v>6.0940964041741553E-5</v>
      </c>
    </row>
    <row r="271" spans="1:18">
      <c r="A271" s="113"/>
      <c r="B271" s="113"/>
      <c r="C271" s="113"/>
      <c r="D271" s="115">
        <f t="shared" si="57"/>
        <v>0</v>
      </c>
      <c r="E271" s="115">
        <f t="shared" si="57"/>
        <v>0</v>
      </c>
      <c r="F271" s="26">
        <f t="shared" si="58"/>
        <v>0</v>
      </c>
      <c r="G271" s="26">
        <f t="shared" si="58"/>
        <v>0</v>
      </c>
      <c r="H271" s="26">
        <f t="shared" si="59"/>
        <v>0</v>
      </c>
      <c r="I271" s="26">
        <f t="shared" si="60"/>
        <v>0</v>
      </c>
      <c r="J271" s="26">
        <f t="shared" si="61"/>
        <v>0</v>
      </c>
      <c r="K271" s="26">
        <f t="shared" si="62"/>
        <v>0</v>
      </c>
      <c r="L271" s="26">
        <f t="shared" si="63"/>
        <v>0</v>
      </c>
      <c r="M271" s="26">
        <f t="shared" ca="1" si="55"/>
        <v>-6.0940964041741553E-5</v>
      </c>
      <c r="N271" s="26">
        <f t="shared" ca="1" si="64"/>
        <v>0</v>
      </c>
      <c r="O271" s="25">
        <f t="shared" ca="1" si="65"/>
        <v>0</v>
      </c>
      <c r="P271" s="26">
        <f t="shared" ca="1" si="66"/>
        <v>0</v>
      </c>
      <c r="Q271" s="26">
        <f t="shared" ca="1" si="67"/>
        <v>0</v>
      </c>
      <c r="R271">
        <f t="shared" ca="1" si="56"/>
        <v>6.0940964041741553E-5</v>
      </c>
    </row>
    <row r="272" spans="1:18">
      <c r="A272" s="113"/>
      <c r="B272" s="113"/>
      <c r="C272" s="113"/>
      <c r="D272" s="115">
        <f t="shared" si="57"/>
        <v>0</v>
      </c>
      <c r="E272" s="115">
        <f t="shared" si="57"/>
        <v>0</v>
      </c>
      <c r="F272" s="26">
        <f t="shared" si="58"/>
        <v>0</v>
      </c>
      <c r="G272" s="26">
        <f t="shared" si="58"/>
        <v>0</v>
      </c>
      <c r="H272" s="26">
        <f t="shared" si="59"/>
        <v>0</v>
      </c>
      <c r="I272" s="26">
        <f t="shared" si="60"/>
        <v>0</v>
      </c>
      <c r="J272" s="26">
        <f t="shared" si="61"/>
        <v>0</v>
      </c>
      <c r="K272" s="26">
        <f t="shared" si="62"/>
        <v>0</v>
      </c>
      <c r="L272" s="26">
        <f t="shared" si="63"/>
        <v>0</v>
      </c>
      <c r="M272" s="26">
        <f t="shared" ca="1" si="55"/>
        <v>-6.0940964041741553E-5</v>
      </c>
      <c r="N272" s="26">
        <f t="shared" ca="1" si="64"/>
        <v>0</v>
      </c>
      <c r="O272" s="25">
        <f t="shared" ca="1" si="65"/>
        <v>0</v>
      </c>
      <c r="P272" s="26">
        <f t="shared" ca="1" si="66"/>
        <v>0</v>
      </c>
      <c r="Q272" s="26">
        <f t="shared" ca="1" si="67"/>
        <v>0</v>
      </c>
      <c r="R272">
        <f t="shared" ca="1" si="56"/>
        <v>6.0940964041741553E-5</v>
      </c>
    </row>
    <row r="273" spans="1:18">
      <c r="A273" s="113"/>
      <c r="B273" s="113"/>
      <c r="C273" s="113"/>
      <c r="D273" s="115">
        <f t="shared" si="57"/>
        <v>0</v>
      </c>
      <c r="E273" s="115">
        <f t="shared" si="57"/>
        <v>0</v>
      </c>
      <c r="F273" s="26">
        <f t="shared" si="58"/>
        <v>0</v>
      </c>
      <c r="G273" s="26">
        <f t="shared" si="58"/>
        <v>0</v>
      </c>
      <c r="H273" s="26">
        <f t="shared" si="59"/>
        <v>0</v>
      </c>
      <c r="I273" s="26">
        <f t="shared" si="60"/>
        <v>0</v>
      </c>
      <c r="J273" s="26">
        <f t="shared" si="61"/>
        <v>0</v>
      </c>
      <c r="K273" s="26">
        <f t="shared" si="62"/>
        <v>0</v>
      </c>
      <c r="L273" s="26">
        <f t="shared" si="63"/>
        <v>0</v>
      </c>
      <c r="M273" s="26">
        <f t="shared" ca="1" si="55"/>
        <v>-6.0940964041741553E-5</v>
      </c>
      <c r="N273" s="26">
        <f t="shared" ca="1" si="64"/>
        <v>0</v>
      </c>
      <c r="O273" s="25">
        <f t="shared" ca="1" si="65"/>
        <v>0</v>
      </c>
      <c r="P273" s="26">
        <f t="shared" ca="1" si="66"/>
        <v>0</v>
      </c>
      <c r="Q273" s="26">
        <f t="shared" ca="1" si="67"/>
        <v>0</v>
      </c>
      <c r="R273">
        <f t="shared" ca="1" si="56"/>
        <v>6.0940964041741553E-5</v>
      </c>
    </row>
    <row r="274" spans="1:18">
      <c r="A274" s="113"/>
      <c r="B274" s="113"/>
      <c r="C274" s="113"/>
      <c r="D274" s="115">
        <f t="shared" si="57"/>
        <v>0</v>
      </c>
      <c r="E274" s="115">
        <f t="shared" si="57"/>
        <v>0</v>
      </c>
      <c r="F274" s="26">
        <f t="shared" si="58"/>
        <v>0</v>
      </c>
      <c r="G274" s="26">
        <f t="shared" si="58"/>
        <v>0</v>
      </c>
      <c r="H274" s="26">
        <f t="shared" si="59"/>
        <v>0</v>
      </c>
      <c r="I274" s="26">
        <f t="shared" si="60"/>
        <v>0</v>
      </c>
      <c r="J274" s="26">
        <f t="shared" si="61"/>
        <v>0</v>
      </c>
      <c r="K274" s="26">
        <f t="shared" si="62"/>
        <v>0</v>
      </c>
      <c r="L274" s="26">
        <f t="shared" si="63"/>
        <v>0</v>
      </c>
      <c r="M274" s="26">
        <f t="shared" ca="1" si="55"/>
        <v>-6.0940964041741553E-5</v>
      </c>
      <c r="N274" s="26">
        <f t="shared" ca="1" si="64"/>
        <v>0</v>
      </c>
      <c r="O274" s="25">
        <f t="shared" ca="1" si="65"/>
        <v>0</v>
      </c>
      <c r="P274" s="26">
        <f t="shared" ca="1" si="66"/>
        <v>0</v>
      </c>
      <c r="Q274" s="26">
        <f t="shared" ca="1" si="67"/>
        <v>0</v>
      </c>
      <c r="R274">
        <f t="shared" ca="1" si="56"/>
        <v>6.0940964041741553E-5</v>
      </c>
    </row>
    <row r="275" spans="1:18">
      <c r="A275" s="113"/>
      <c r="B275" s="113"/>
      <c r="C275" s="113"/>
      <c r="D275" s="115">
        <f t="shared" si="57"/>
        <v>0</v>
      </c>
      <c r="E275" s="115">
        <f t="shared" si="57"/>
        <v>0</v>
      </c>
      <c r="F275" s="26">
        <f t="shared" si="58"/>
        <v>0</v>
      </c>
      <c r="G275" s="26">
        <f t="shared" si="58"/>
        <v>0</v>
      </c>
      <c r="H275" s="26">
        <f t="shared" si="59"/>
        <v>0</v>
      </c>
      <c r="I275" s="26">
        <f t="shared" si="60"/>
        <v>0</v>
      </c>
      <c r="J275" s="26">
        <f t="shared" si="61"/>
        <v>0</v>
      </c>
      <c r="K275" s="26">
        <f t="shared" si="62"/>
        <v>0</v>
      </c>
      <c r="L275" s="26">
        <f t="shared" si="63"/>
        <v>0</v>
      </c>
      <c r="M275" s="26">
        <f t="shared" ca="1" si="55"/>
        <v>-6.0940964041741553E-5</v>
      </c>
      <c r="N275" s="26">
        <f t="shared" ca="1" si="64"/>
        <v>0</v>
      </c>
      <c r="O275" s="25">
        <f t="shared" ca="1" si="65"/>
        <v>0</v>
      </c>
      <c r="P275" s="26">
        <f t="shared" ca="1" si="66"/>
        <v>0</v>
      </c>
      <c r="Q275" s="26">
        <f t="shared" ca="1" si="67"/>
        <v>0</v>
      </c>
      <c r="R275">
        <f t="shared" ca="1" si="56"/>
        <v>6.0940964041741553E-5</v>
      </c>
    </row>
    <row r="276" spans="1:18">
      <c r="A276" s="113"/>
      <c r="B276" s="113"/>
      <c r="C276" s="113"/>
      <c r="D276" s="115">
        <f t="shared" si="57"/>
        <v>0</v>
      </c>
      <c r="E276" s="115">
        <f t="shared" si="57"/>
        <v>0</v>
      </c>
      <c r="F276" s="26">
        <f t="shared" si="58"/>
        <v>0</v>
      </c>
      <c r="G276" s="26">
        <f t="shared" si="58"/>
        <v>0</v>
      </c>
      <c r="H276" s="26">
        <f t="shared" si="59"/>
        <v>0</v>
      </c>
      <c r="I276" s="26">
        <f t="shared" si="60"/>
        <v>0</v>
      </c>
      <c r="J276" s="26">
        <f t="shared" si="61"/>
        <v>0</v>
      </c>
      <c r="K276" s="26">
        <f t="shared" si="62"/>
        <v>0</v>
      </c>
      <c r="L276" s="26">
        <f t="shared" si="63"/>
        <v>0</v>
      </c>
      <c r="M276" s="26">
        <f t="shared" ca="1" si="55"/>
        <v>-6.0940964041741553E-5</v>
      </c>
      <c r="N276" s="26">
        <f t="shared" ca="1" si="64"/>
        <v>0</v>
      </c>
      <c r="O276" s="25">
        <f t="shared" ca="1" si="65"/>
        <v>0</v>
      </c>
      <c r="P276" s="26">
        <f t="shared" ca="1" si="66"/>
        <v>0</v>
      </c>
      <c r="Q276" s="26">
        <f t="shared" ca="1" si="67"/>
        <v>0</v>
      </c>
      <c r="R276">
        <f t="shared" ca="1" si="56"/>
        <v>6.0940964041741553E-5</v>
      </c>
    </row>
    <row r="277" spans="1:18">
      <c r="A277" s="113"/>
      <c r="B277" s="113"/>
      <c r="C277" s="113"/>
      <c r="D277" s="115">
        <f t="shared" si="57"/>
        <v>0</v>
      </c>
      <c r="E277" s="115">
        <f t="shared" si="57"/>
        <v>0</v>
      </c>
      <c r="F277" s="26">
        <f t="shared" si="58"/>
        <v>0</v>
      </c>
      <c r="G277" s="26">
        <f t="shared" si="58"/>
        <v>0</v>
      </c>
      <c r="H277" s="26">
        <f t="shared" si="59"/>
        <v>0</v>
      </c>
      <c r="I277" s="26">
        <f t="shared" si="60"/>
        <v>0</v>
      </c>
      <c r="J277" s="26">
        <f t="shared" si="61"/>
        <v>0</v>
      </c>
      <c r="K277" s="26">
        <f t="shared" si="62"/>
        <v>0</v>
      </c>
      <c r="L277" s="26">
        <f t="shared" si="63"/>
        <v>0</v>
      </c>
      <c r="M277" s="26">
        <f t="shared" ref="M277:M329" ca="1" si="68">+E$4+E$5*D277+E$6*D277^2</f>
        <v>-6.0940964041741553E-5</v>
      </c>
      <c r="N277" s="26">
        <f t="shared" ca="1" si="64"/>
        <v>0</v>
      </c>
      <c r="O277" s="25">
        <f t="shared" ca="1" si="65"/>
        <v>0</v>
      </c>
      <c r="P277" s="26">
        <f t="shared" ca="1" si="66"/>
        <v>0</v>
      </c>
      <c r="Q277" s="26">
        <f t="shared" ca="1" si="67"/>
        <v>0</v>
      </c>
      <c r="R277">
        <f t="shared" ca="1" si="56"/>
        <v>6.0940964041741553E-5</v>
      </c>
    </row>
    <row r="278" spans="1:18">
      <c r="A278" s="113"/>
      <c r="B278" s="113"/>
      <c r="C278" s="113"/>
      <c r="D278" s="115">
        <f t="shared" si="57"/>
        <v>0</v>
      </c>
      <c r="E278" s="115">
        <f t="shared" si="57"/>
        <v>0</v>
      </c>
      <c r="F278" s="26">
        <f t="shared" si="58"/>
        <v>0</v>
      </c>
      <c r="G278" s="26">
        <f t="shared" si="58"/>
        <v>0</v>
      </c>
      <c r="H278" s="26">
        <f t="shared" si="59"/>
        <v>0</v>
      </c>
      <c r="I278" s="26">
        <f t="shared" si="60"/>
        <v>0</v>
      </c>
      <c r="J278" s="26">
        <f t="shared" si="61"/>
        <v>0</v>
      </c>
      <c r="K278" s="26">
        <f t="shared" si="62"/>
        <v>0</v>
      </c>
      <c r="L278" s="26">
        <f t="shared" si="63"/>
        <v>0</v>
      </c>
      <c r="M278" s="26">
        <f t="shared" ca="1" si="68"/>
        <v>-6.0940964041741553E-5</v>
      </c>
      <c r="N278" s="26">
        <f t="shared" ca="1" si="64"/>
        <v>0</v>
      </c>
      <c r="O278" s="25">
        <f t="shared" ca="1" si="65"/>
        <v>0</v>
      </c>
      <c r="P278" s="26">
        <f t="shared" ca="1" si="66"/>
        <v>0</v>
      </c>
      <c r="Q278" s="26">
        <f t="shared" ca="1" si="67"/>
        <v>0</v>
      </c>
      <c r="R278">
        <f t="shared" ca="1" si="56"/>
        <v>6.0940964041741553E-5</v>
      </c>
    </row>
    <row r="279" spans="1:18">
      <c r="A279" s="113"/>
      <c r="B279" s="113"/>
      <c r="C279" s="113"/>
      <c r="D279" s="115">
        <f t="shared" si="57"/>
        <v>0</v>
      </c>
      <c r="E279" s="115">
        <f t="shared" si="57"/>
        <v>0</v>
      </c>
      <c r="F279" s="26">
        <f t="shared" si="58"/>
        <v>0</v>
      </c>
      <c r="G279" s="26">
        <f t="shared" si="58"/>
        <v>0</v>
      </c>
      <c r="H279" s="26">
        <f t="shared" si="59"/>
        <v>0</v>
      </c>
      <c r="I279" s="26">
        <f t="shared" si="60"/>
        <v>0</v>
      </c>
      <c r="J279" s="26">
        <f t="shared" si="61"/>
        <v>0</v>
      </c>
      <c r="K279" s="26">
        <f t="shared" si="62"/>
        <v>0</v>
      </c>
      <c r="L279" s="26">
        <f t="shared" si="63"/>
        <v>0</v>
      </c>
      <c r="M279" s="26">
        <f t="shared" ca="1" si="68"/>
        <v>-6.0940964041741553E-5</v>
      </c>
      <c r="N279" s="26">
        <f t="shared" ca="1" si="64"/>
        <v>0</v>
      </c>
      <c r="O279" s="25">
        <f t="shared" ca="1" si="65"/>
        <v>0</v>
      </c>
      <c r="P279" s="26">
        <f t="shared" ca="1" si="66"/>
        <v>0</v>
      </c>
      <c r="Q279" s="26">
        <f t="shared" ca="1" si="67"/>
        <v>0</v>
      </c>
      <c r="R279">
        <f t="shared" ca="1" si="56"/>
        <v>6.0940964041741553E-5</v>
      </c>
    </row>
    <row r="280" spans="1:18">
      <c r="A280" s="113"/>
      <c r="B280" s="113"/>
      <c r="C280" s="113"/>
      <c r="D280" s="115">
        <f t="shared" si="57"/>
        <v>0</v>
      </c>
      <c r="E280" s="115">
        <f t="shared" si="57"/>
        <v>0</v>
      </c>
      <c r="F280" s="26">
        <f t="shared" si="58"/>
        <v>0</v>
      </c>
      <c r="G280" s="26">
        <f t="shared" si="58"/>
        <v>0</v>
      </c>
      <c r="H280" s="26">
        <f t="shared" si="59"/>
        <v>0</v>
      </c>
      <c r="I280" s="26">
        <f t="shared" si="60"/>
        <v>0</v>
      </c>
      <c r="J280" s="26">
        <f t="shared" si="61"/>
        <v>0</v>
      </c>
      <c r="K280" s="26">
        <f t="shared" si="62"/>
        <v>0</v>
      </c>
      <c r="L280" s="26">
        <f t="shared" si="63"/>
        <v>0</v>
      </c>
      <c r="M280" s="26">
        <f t="shared" ca="1" si="68"/>
        <v>-6.0940964041741553E-5</v>
      </c>
      <c r="N280" s="26">
        <f t="shared" ca="1" si="64"/>
        <v>0</v>
      </c>
      <c r="O280" s="25">
        <f t="shared" ca="1" si="65"/>
        <v>0</v>
      </c>
      <c r="P280" s="26">
        <f t="shared" ca="1" si="66"/>
        <v>0</v>
      </c>
      <c r="Q280" s="26">
        <f t="shared" ca="1" si="67"/>
        <v>0</v>
      </c>
      <c r="R280">
        <f t="shared" ca="1" si="56"/>
        <v>6.0940964041741553E-5</v>
      </c>
    </row>
    <row r="281" spans="1:18">
      <c r="A281" s="113"/>
      <c r="B281" s="113"/>
      <c r="C281" s="113"/>
      <c r="D281" s="115">
        <f t="shared" si="57"/>
        <v>0</v>
      </c>
      <c r="E281" s="115">
        <f t="shared" si="57"/>
        <v>0</v>
      </c>
      <c r="F281" s="26">
        <f t="shared" si="58"/>
        <v>0</v>
      </c>
      <c r="G281" s="26">
        <f t="shared" si="58"/>
        <v>0</v>
      </c>
      <c r="H281" s="26">
        <f t="shared" si="59"/>
        <v>0</v>
      </c>
      <c r="I281" s="26">
        <f t="shared" si="60"/>
        <v>0</v>
      </c>
      <c r="J281" s="26">
        <f t="shared" si="61"/>
        <v>0</v>
      </c>
      <c r="K281" s="26">
        <f t="shared" si="62"/>
        <v>0</v>
      </c>
      <c r="L281" s="26">
        <f t="shared" si="63"/>
        <v>0</v>
      </c>
      <c r="M281" s="26">
        <f t="shared" ca="1" si="68"/>
        <v>-6.0940964041741553E-5</v>
      </c>
      <c r="N281" s="26">
        <f t="shared" ca="1" si="64"/>
        <v>0</v>
      </c>
      <c r="O281" s="25">
        <f t="shared" ca="1" si="65"/>
        <v>0</v>
      </c>
      <c r="P281" s="26">
        <f t="shared" ca="1" si="66"/>
        <v>0</v>
      </c>
      <c r="Q281" s="26">
        <f t="shared" ca="1" si="67"/>
        <v>0</v>
      </c>
      <c r="R281">
        <f t="shared" ca="1" si="56"/>
        <v>6.0940964041741553E-5</v>
      </c>
    </row>
    <row r="282" spans="1:18">
      <c r="A282" s="113"/>
      <c r="B282" s="113"/>
      <c r="C282" s="113"/>
      <c r="D282" s="115">
        <f t="shared" si="57"/>
        <v>0</v>
      </c>
      <c r="E282" s="115">
        <f t="shared" si="57"/>
        <v>0</v>
      </c>
      <c r="F282" s="26">
        <f t="shared" si="58"/>
        <v>0</v>
      </c>
      <c r="G282" s="26">
        <f t="shared" si="58"/>
        <v>0</v>
      </c>
      <c r="H282" s="26">
        <f t="shared" si="59"/>
        <v>0</v>
      </c>
      <c r="I282" s="26">
        <f t="shared" si="60"/>
        <v>0</v>
      </c>
      <c r="J282" s="26">
        <f t="shared" si="61"/>
        <v>0</v>
      </c>
      <c r="K282" s="26">
        <f t="shared" si="62"/>
        <v>0</v>
      </c>
      <c r="L282" s="26">
        <f t="shared" si="63"/>
        <v>0</v>
      </c>
      <c r="M282" s="26">
        <f t="shared" ca="1" si="68"/>
        <v>-6.0940964041741553E-5</v>
      </c>
      <c r="N282" s="26">
        <f t="shared" ca="1" si="64"/>
        <v>0</v>
      </c>
      <c r="O282" s="25">
        <f t="shared" ca="1" si="65"/>
        <v>0</v>
      </c>
      <c r="P282" s="26">
        <f t="shared" ca="1" si="66"/>
        <v>0</v>
      </c>
      <c r="Q282" s="26">
        <f t="shared" ca="1" si="67"/>
        <v>0</v>
      </c>
      <c r="R282">
        <f t="shared" ca="1" si="56"/>
        <v>6.0940964041741553E-5</v>
      </c>
    </row>
    <row r="283" spans="1:18">
      <c r="A283" s="113"/>
      <c r="B283" s="113"/>
      <c r="C283" s="113"/>
      <c r="D283" s="115">
        <f t="shared" si="57"/>
        <v>0</v>
      </c>
      <c r="E283" s="115">
        <f t="shared" si="57"/>
        <v>0</v>
      </c>
      <c r="F283" s="26">
        <f t="shared" si="58"/>
        <v>0</v>
      </c>
      <c r="G283" s="26">
        <f t="shared" si="58"/>
        <v>0</v>
      </c>
      <c r="H283" s="26">
        <f t="shared" si="59"/>
        <v>0</v>
      </c>
      <c r="I283" s="26">
        <f t="shared" si="60"/>
        <v>0</v>
      </c>
      <c r="J283" s="26">
        <f t="shared" si="61"/>
        <v>0</v>
      </c>
      <c r="K283" s="26">
        <f t="shared" si="62"/>
        <v>0</v>
      </c>
      <c r="L283" s="26">
        <f t="shared" si="63"/>
        <v>0</v>
      </c>
      <c r="M283" s="26">
        <f t="shared" ca="1" si="68"/>
        <v>-6.0940964041741553E-5</v>
      </c>
      <c r="N283" s="26">
        <f t="shared" ca="1" si="64"/>
        <v>0</v>
      </c>
      <c r="O283" s="25">
        <f t="shared" ca="1" si="65"/>
        <v>0</v>
      </c>
      <c r="P283" s="26">
        <f t="shared" ca="1" si="66"/>
        <v>0</v>
      </c>
      <c r="Q283" s="26">
        <f t="shared" ca="1" si="67"/>
        <v>0</v>
      </c>
      <c r="R283">
        <f t="shared" ca="1" si="56"/>
        <v>6.0940964041741553E-5</v>
      </c>
    </row>
    <row r="284" spans="1:18">
      <c r="A284" s="113"/>
      <c r="B284" s="113"/>
      <c r="C284" s="113"/>
      <c r="D284" s="115">
        <f t="shared" si="57"/>
        <v>0</v>
      </c>
      <c r="E284" s="115">
        <f t="shared" si="57"/>
        <v>0</v>
      </c>
      <c r="F284" s="26">
        <f t="shared" si="58"/>
        <v>0</v>
      </c>
      <c r="G284" s="26">
        <f t="shared" si="58"/>
        <v>0</v>
      </c>
      <c r="H284" s="26">
        <f t="shared" si="59"/>
        <v>0</v>
      </c>
      <c r="I284" s="26">
        <f t="shared" si="60"/>
        <v>0</v>
      </c>
      <c r="J284" s="26">
        <f t="shared" si="61"/>
        <v>0</v>
      </c>
      <c r="K284" s="26">
        <f t="shared" si="62"/>
        <v>0</v>
      </c>
      <c r="L284" s="26">
        <f t="shared" si="63"/>
        <v>0</v>
      </c>
      <c r="M284" s="26">
        <f t="shared" ca="1" si="68"/>
        <v>-6.0940964041741553E-5</v>
      </c>
      <c r="N284" s="26">
        <f t="shared" ca="1" si="64"/>
        <v>0</v>
      </c>
      <c r="O284" s="25">
        <f t="shared" ca="1" si="65"/>
        <v>0</v>
      </c>
      <c r="P284" s="26">
        <f t="shared" ca="1" si="66"/>
        <v>0</v>
      </c>
      <c r="Q284" s="26">
        <f t="shared" ca="1" si="67"/>
        <v>0</v>
      </c>
      <c r="R284">
        <f t="shared" ca="1" si="56"/>
        <v>6.0940964041741553E-5</v>
      </c>
    </row>
    <row r="285" spans="1:18">
      <c r="A285" s="113"/>
      <c r="B285" s="113"/>
      <c r="C285" s="113"/>
      <c r="D285" s="115">
        <f t="shared" si="57"/>
        <v>0</v>
      </c>
      <c r="E285" s="115">
        <f t="shared" si="57"/>
        <v>0</v>
      </c>
      <c r="F285" s="26">
        <f t="shared" si="58"/>
        <v>0</v>
      </c>
      <c r="G285" s="26">
        <f t="shared" si="58"/>
        <v>0</v>
      </c>
      <c r="H285" s="26">
        <f t="shared" si="59"/>
        <v>0</v>
      </c>
      <c r="I285" s="26">
        <f t="shared" si="60"/>
        <v>0</v>
      </c>
      <c r="J285" s="26">
        <f t="shared" si="61"/>
        <v>0</v>
      </c>
      <c r="K285" s="26">
        <f t="shared" si="62"/>
        <v>0</v>
      </c>
      <c r="L285" s="26">
        <f t="shared" si="63"/>
        <v>0</v>
      </c>
      <c r="M285" s="26">
        <f t="shared" ca="1" si="68"/>
        <v>-6.0940964041741553E-5</v>
      </c>
      <c r="N285" s="26">
        <f t="shared" ca="1" si="64"/>
        <v>0</v>
      </c>
      <c r="O285" s="25">
        <f t="shared" ca="1" si="65"/>
        <v>0</v>
      </c>
      <c r="P285" s="26">
        <f t="shared" ca="1" si="66"/>
        <v>0</v>
      </c>
      <c r="Q285" s="26">
        <f t="shared" ca="1" si="67"/>
        <v>0</v>
      </c>
      <c r="R285">
        <f t="shared" ca="1" si="56"/>
        <v>6.0940964041741553E-5</v>
      </c>
    </row>
    <row r="286" spans="1:18">
      <c r="A286" s="113"/>
      <c r="B286" s="113"/>
      <c r="C286" s="113"/>
      <c r="D286" s="115">
        <f t="shared" si="57"/>
        <v>0</v>
      </c>
      <c r="E286" s="115">
        <f t="shared" si="57"/>
        <v>0</v>
      </c>
      <c r="F286" s="26">
        <f t="shared" si="58"/>
        <v>0</v>
      </c>
      <c r="G286" s="26">
        <f t="shared" si="58"/>
        <v>0</v>
      </c>
      <c r="H286" s="26">
        <f t="shared" si="59"/>
        <v>0</v>
      </c>
      <c r="I286" s="26">
        <f t="shared" si="60"/>
        <v>0</v>
      </c>
      <c r="J286" s="26">
        <f t="shared" si="61"/>
        <v>0</v>
      </c>
      <c r="K286" s="26">
        <f t="shared" si="62"/>
        <v>0</v>
      </c>
      <c r="L286" s="26">
        <f t="shared" si="63"/>
        <v>0</v>
      </c>
      <c r="M286" s="26">
        <f t="shared" ca="1" si="68"/>
        <v>-6.0940964041741553E-5</v>
      </c>
      <c r="N286" s="26">
        <f t="shared" ca="1" si="64"/>
        <v>0</v>
      </c>
      <c r="O286" s="25">
        <f t="shared" ca="1" si="65"/>
        <v>0</v>
      </c>
      <c r="P286" s="26">
        <f t="shared" ca="1" si="66"/>
        <v>0</v>
      </c>
      <c r="Q286" s="26">
        <f t="shared" ca="1" si="67"/>
        <v>0</v>
      </c>
      <c r="R286">
        <f t="shared" ca="1" si="56"/>
        <v>6.0940964041741553E-5</v>
      </c>
    </row>
    <row r="287" spans="1:18">
      <c r="A287" s="113"/>
      <c r="B287" s="113"/>
      <c r="C287" s="113"/>
      <c r="D287" s="115">
        <f t="shared" si="57"/>
        <v>0</v>
      </c>
      <c r="E287" s="115">
        <f t="shared" si="57"/>
        <v>0</v>
      </c>
      <c r="F287" s="26">
        <f t="shared" si="58"/>
        <v>0</v>
      </c>
      <c r="G287" s="26">
        <f t="shared" si="58"/>
        <v>0</v>
      </c>
      <c r="H287" s="26">
        <f t="shared" si="59"/>
        <v>0</v>
      </c>
      <c r="I287" s="26">
        <f t="shared" si="60"/>
        <v>0</v>
      </c>
      <c r="J287" s="26">
        <f t="shared" si="61"/>
        <v>0</v>
      </c>
      <c r="K287" s="26">
        <f t="shared" si="62"/>
        <v>0</v>
      </c>
      <c r="L287" s="26">
        <f t="shared" si="63"/>
        <v>0</v>
      </c>
      <c r="M287" s="26">
        <f t="shared" ca="1" si="68"/>
        <v>-6.0940964041741553E-5</v>
      </c>
      <c r="N287" s="26">
        <f t="shared" ca="1" si="64"/>
        <v>0</v>
      </c>
      <c r="O287" s="25">
        <f t="shared" ca="1" si="65"/>
        <v>0</v>
      </c>
      <c r="P287" s="26">
        <f t="shared" ca="1" si="66"/>
        <v>0</v>
      </c>
      <c r="Q287" s="26">
        <f t="shared" ca="1" si="67"/>
        <v>0</v>
      </c>
      <c r="R287">
        <f t="shared" ca="1" si="56"/>
        <v>6.0940964041741553E-5</v>
      </c>
    </row>
    <row r="288" spans="1:18">
      <c r="A288" s="113"/>
      <c r="B288" s="113"/>
      <c r="C288" s="113"/>
      <c r="D288" s="115">
        <f t="shared" si="57"/>
        <v>0</v>
      </c>
      <c r="E288" s="115">
        <f t="shared" si="57"/>
        <v>0</v>
      </c>
      <c r="F288" s="26">
        <f t="shared" si="58"/>
        <v>0</v>
      </c>
      <c r="G288" s="26">
        <f t="shared" si="58"/>
        <v>0</v>
      </c>
      <c r="H288" s="26">
        <f t="shared" si="59"/>
        <v>0</v>
      </c>
      <c r="I288" s="26">
        <f t="shared" si="60"/>
        <v>0</v>
      </c>
      <c r="J288" s="26">
        <f t="shared" si="61"/>
        <v>0</v>
      </c>
      <c r="K288" s="26">
        <f t="shared" si="62"/>
        <v>0</v>
      </c>
      <c r="L288" s="26">
        <f t="shared" si="63"/>
        <v>0</v>
      </c>
      <c r="M288" s="26">
        <f t="shared" ca="1" si="68"/>
        <v>-6.0940964041741553E-5</v>
      </c>
      <c r="N288" s="26">
        <f t="shared" ca="1" si="64"/>
        <v>0</v>
      </c>
      <c r="O288" s="25">
        <f t="shared" ca="1" si="65"/>
        <v>0</v>
      </c>
      <c r="P288" s="26">
        <f t="shared" ca="1" si="66"/>
        <v>0</v>
      </c>
      <c r="Q288" s="26">
        <f t="shared" ca="1" si="67"/>
        <v>0</v>
      </c>
      <c r="R288">
        <f t="shared" ca="1" si="56"/>
        <v>6.0940964041741553E-5</v>
      </c>
    </row>
    <row r="289" spans="1:18">
      <c r="A289" s="113"/>
      <c r="B289" s="113"/>
      <c r="C289" s="113"/>
      <c r="D289" s="115">
        <f t="shared" si="57"/>
        <v>0</v>
      </c>
      <c r="E289" s="115">
        <f t="shared" si="57"/>
        <v>0</v>
      </c>
      <c r="F289" s="26">
        <f t="shared" si="58"/>
        <v>0</v>
      </c>
      <c r="G289" s="26">
        <f t="shared" si="58"/>
        <v>0</v>
      </c>
      <c r="H289" s="26">
        <f t="shared" si="59"/>
        <v>0</v>
      </c>
      <c r="I289" s="26">
        <f t="shared" si="60"/>
        <v>0</v>
      </c>
      <c r="J289" s="26">
        <f t="shared" si="61"/>
        <v>0</v>
      </c>
      <c r="K289" s="26">
        <f t="shared" si="62"/>
        <v>0</v>
      </c>
      <c r="L289" s="26">
        <f t="shared" si="63"/>
        <v>0</v>
      </c>
      <c r="M289" s="26">
        <f t="shared" ca="1" si="68"/>
        <v>-6.0940964041741553E-5</v>
      </c>
      <c r="N289" s="26">
        <f t="shared" ca="1" si="64"/>
        <v>0</v>
      </c>
      <c r="O289" s="25">
        <f t="shared" ca="1" si="65"/>
        <v>0</v>
      </c>
      <c r="P289" s="26">
        <f t="shared" ca="1" si="66"/>
        <v>0</v>
      </c>
      <c r="Q289" s="26">
        <f t="shared" ca="1" si="67"/>
        <v>0</v>
      </c>
      <c r="R289">
        <f t="shared" ca="1" si="56"/>
        <v>6.0940964041741553E-5</v>
      </c>
    </row>
    <row r="290" spans="1:18">
      <c r="A290" s="113"/>
      <c r="B290" s="113"/>
      <c r="C290" s="113"/>
      <c r="D290" s="115">
        <f t="shared" si="57"/>
        <v>0</v>
      </c>
      <c r="E290" s="115">
        <f t="shared" si="57"/>
        <v>0</v>
      </c>
      <c r="F290" s="26">
        <f t="shared" si="58"/>
        <v>0</v>
      </c>
      <c r="G290" s="26">
        <f t="shared" si="58"/>
        <v>0</v>
      </c>
      <c r="H290" s="26">
        <f t="shared" si="59"/>
        <v>0</v>
      </c>
      <c r="I290" s="26">
        <f t="shared" si="60"/>
        <v>0</v>
      </c>
      <c r="J290" s="26">
        <f t="shared" si="61"/>
        <v>0</v>
      </c>
      <c r="K290" s="26">
        <f t="shared" si="62"/>
        <v>0</v>
      </c>
      <c r="L290" s="26">
        <f t="shared" si="63"/>
        <v>0</v>
      </c>
      <c r="M290" s="26">
        <f t="shared" ca="1" si="68"/>
        <v>-6.0940964041741553E-5</v>
      </c>
      <c r="N290" s="26">
        <f t="shared" ca="1" si="64"/>
        <v>0</v>
      </c>
      <c r="O290" s="25">
        <f t="shared" ca="1" si="65"/>
        <v>0</v>
      </c>
      <c r="P290" s="26">
        <f t="shared" ca="1" si="66"/>
        <v>0</v>
      </c>
      <c r="Q290" s="26">
        <f t="shared" ca="1" si="67"/>
        <v>0</v>
      </c>
      <c r="R290">
        <f t="shared" ca="1" si="56"/>
        <v>6.0940964041741553E-5</v>
      </c>
    </row>
    <row r="291" spans="1:18">
      <c r="A291" s="113"/>
      <c r="B291" s="113"/>
      <c r="C291" s="113"/>
      <c r="D291" s="115">
        <f t="shared" si="57"/>
        <v>0</v>
      </c>
      <c r="E291" s="115">
        <f t="shared" si="57"/>
        <v>0</v>
      </c>
      <c r="F291" s="26">
        <f t="shared" si="58"/>
        <v>0</v>
      </c>
      <c r="G291" s="26">
        <f t="shared" si="58"/>
        <v>0</v>
      </c>
      <c r="H291" s="26">
        <f t="shared" si="59"/>
        <v>0</v>
      </c>
      <c r="I291" s="26">
        <f t="shared" si="60"/>
        <v>0</v>
      </c>
      <c r="J291" s="26">
        <f t="shared" si="61"/>
        <v>0</v>
      </c>
      <c r="K291" s="26">
        <f t="shared" si="62"/>
        <v>0</v>
      </c>
      <c r="L291" s="26">
        <f t="shared" si="63"/>
        <v>0</v>
      </c>
      <c r="M291" s="26">
        <f t="shared" ca="1" si="68"/>
        <v>-6.0940964041741553E-5</v>
      </c>
      <c r="N291" s="26">
        <f t="shared" ca="1" si="64"/>
        <v>0</v>
      </c>
      <c r="O291" s="25">
        <f t="shared" ca="1" si="65"/>
        <v>0</v>
      </c>
      <c r="P291" s="26">
        <f t="shared" ca="1" si="66"/>
        <v>0</v>
      </c>
      <c r="Q291" s="26">
        <f t="shared" ca="1" si="67"/>
        <v>0</v>
      </c>
      <c r="R291">
        <f t="shared" ca="1" si="56"/>
        <v>6.0940964041741553E-5</v>
      </c>
    </row>
    <row r="292" spans="1:18">
      <c r="A292" s="113"/>
      <c r="B292" s="113"/>
      <c r="C292" s="113"/>
      <c r="D292" s="115">
        <f t="shared" si="57"/>
        <v>0</v>
      </c>
      <c r="E292" s="115">
        <f t="shared" si="57"/>
        <v>0</v>
      </c>
      <c r="F292" s="26">
        <f t="shared" si="58"/>
        <v>0</v>
      </c>
      <c r="G292" s="26">
        <f t="shared" si="58"/>
        <v>0</v>
      </c>
      <c r="H292" s="26">
        <f t="shared" si="59"/>
        <v>0</v>
      </c>
      <c r="I292" s="26">
        <f t="shared" si="60"/>
        <v>0</v>
      </c>
      <c r="J292" s="26">
        <f t="shared" si="61"/>
        <v>0</v>
      </c>
      <c r="K292" s="26">
        <f t="shared" si="62"/>
        <v>0</v>
      </c>
      <c r="L292" s="26">
        <f t="shared" si="63"/>
        <v>0</v>
      </c>
      <c r="M292" s="26">
        <f t="shared" ca="1" si="68"/>
        <v>-6.0940964041741553E-5</v>
      </c>
      <c r="N292" s="26">
        <f t="shared" ca="1" si="64"/>
        <v>0</v>
      </c>
      <c r="O292" s="25">
        <f t="shared" ca="1" si="65"/>
        <v>0</v>
      </c>
      <c r="P292" s="26">
        <f t="shared" ca="1" si="66"/>
        <v>0</v>
      </c>
      <c r="Q292" s="26">
        <f t="shared" ca="1" si="67"/>
        <v>0</v>
      </c>
      <c r="R292">
        <f t="shared" ca="1" si="56"/>
        <v>6.0940964041741553E-5</v>
      </c>
    </row>
    <row r="293" spans="1:18">
      <c r="A293" s="113"/>
      <c r="B293" s="113"/>
      <c r="C293" s="113"/>
      <c r="D293" s="115">
        <f t="shared" si="57"/>
        <v>0</v>
      </c>
      <c r="E293" s="115">
        <f t="shared" si="57"/>
        <v>0</v>
      </c>
      <c r="F293" s="26">
        <f t="shared" si="58"/>
        <v>0</v>
      </c>
      <c r="G293" s="26">
        <f t="shared" si="58"/>
        <v>0</v>
      </c>
      <c r="H293" s="26">
        <f t="shared" si="59"/>
        <v>0</v>
      </c>
      <c r="I293" s="26">
        <f t="shared" si="60"/>
        <v>0</v>
      </c>
      <c r="J293" s="26">
        <f t="shared" si="61"/>
        <v>0</v>
      </c>
      <c r="K293" s="26">
        <f t="shared" si="62"/>
        <v>0</v>
      </c>
      <c r="L293" s="26">
        <f t="shared" si="63"/>
        <v>0</v>
      </c>
      <c r="M293" s="26">
        <f t="shared" ca="1" si="68"/>
        <v>-6.0940964041741553E-5</v>
      </c>
      <c r="N293" s="26">
        <f t="shared" ca="1" si="64"/>
        <v>0</v>
      </c>
      <c r="O293" s="25">
        <f t="shared" ca="1" si="65"/>
        <v>0</v>
      </c>
      <c r="P293" s="26">
        <f t="shared" ca="1" si="66"/>
        <v>0</v>
      </c>
      <c r="Q293" s="26">
        <f t="shared" ca="1" si="67"/>
        <v>0</v>
      </c>
      <c r="R293">
        <f t="shared" ca="1" si="56"/>
        <v>6.0940964041741553E-5</v>
      </c>
    </row>
    <row r="294" spans="1:18">
      <c r="A294" s="113"/>
      <c r="B294" s="113"/>
      <c r="C294" s="113"/>
      <c r="D294" s="115">
        <f t="shared" si="57"/>
        <v>0</v>
      </c>
      <c r="E294" s="115">
        <f t="shared" si="57"/>
        <v>0</v>
      </c>
      <c r="F294" s="26">
        <f t="shared" si="58"/>
        <v>0</v>
      </c>
      <c r="G294" s="26">
        <f t="shared" si="58"/>
        <v>0</v>
      </c>
      <c r="H294" s="26">
        <f t="shared" si="59"/>
        <v>0</v>
      </c>
      <c r="I294" s="26">
        <f t="shared" si="60"/>
        <v>0</v>
      </c>
      <c r="J294" s="26">
        <f t="shared" si="61"/>
        <v>0</v>
      </c>
      <c r="K294" s="26">
        <f t="shared" si="62"/>
        <v>0</v>
      </c>
      <c r="L294" s="26">
        <f t="shared" si="63"/>
        <v>0</v>
      </c>
      <c r="M294" s="26">
        <f t="shared" ca="1" si="68"/>
        <v>-6.0940964041741553E-5</v>
      </c>
      <c r="N294" s="26">
        <f t="shared" ca="1" si="64"/>
        <v>0</v>
      </c>
      <c r="O294" s="25">
        <f t="shared" ca="1" si="65"/>
        <v>0</v>
      </c>
      <c r="P294" s="26">
        <f t="shared" ca="1" si="66"/>
        <v>0</v>
      </c>
      <c r="Q294" s="26">
        <f t="shared" ca="1" si="67"/>
        <v>0</v>
      </c>
      <c r="R294">
        <f t="shared" ca="1" si="56"/>
        <v>6.0940964041741553E-5</v>
      </c>
    </row>
    <row r="295" spans="1:18">
      <c r="A295" s="113"/>
      <c r="B295" s="113"/>
      <c r="C295" s="113"/>
      <c r="D295" s="115">
        <f t="shared" si="57"/>
        <v>0</v>
      </c>
      <c r="E295" s="115">
        <f t="shared" si="57"/>
        <v>0</v>
      </c>
      <c r="F295" s="26">
        <f t="shared" si="58"/>
        <v>0</v>
      </c>
      <c r="G295" s="26">
        <f t="shared" si="58"/>
        <v>0</v>
      </c>
      <c r="H295" s="26">
        <f t="shared" si="59"/>
        <v>0</v>
      </c>
      <c r="I295" s="26">
        <f t="shared" si="60"/>
        <v>0</v>
      </c>
      <c r="J295" s="26">
        <f t="shared" si="61"/>
        <v>0</v>
      </c>
      <c r="K295" s="26">
        <f t="shared" si="62"/>
        <v>0</v>
      </c>
      <c r="L295" s="26">
        <f t="shared" si="63"/>
        <v>0</v>
      </c>
      <c r="M295" s="26">
        <f t="shared" ca="1" si="68"/>
        <v>-6.0940964041741553E-5</v>
      </c>
      <c r="N295" s="26">
        <f t="shared" ca="1" si="64"/>
        <v>0</v>
      </c>
      <c r="O295" s="25">
        <f t="shared" ca="1" si="65"/>
        <v>0</v>
      </c>
      <c r="P295" s="26">
        <f t="shared" ca="1" si="66"/>
        <v>0</v>
      </c>
      <c r="Q295" s="26">
        <f t="shared" ca="1" si="67"/>
        <v>0</v>
      </c>
      <c r="R295">
        <f t="shared" ca="1" si="56"/>
        <v>6.0940964041741553E-5</v>
      </c>
    </row>
    <row r="296" spans="1:18">
      <c r="A296" s="113"/>
      <c r="B296" s="113"/>
      <c r="C296" s="113"/>
      <c r="D296" s="115">
        <f t="shared" si="57"/>
        <v>0</v>
      </c>
      <c r="E296" s="115">
        <f t="shared" si="57"/>
        <v>0</v>
      </c>
      <c r="F296" s="26">
        <f t="shared" si="58"/>
        <v>0</v>
      </c>
      <c r="G296" s="26">
        <f t="shared" si="58"/>
        <v>0</v>
      </c>
      <c r="H296" s="26">
        <f t="shared" si="59"/>
        <v>0</v>
      </c>
      <c r="I296" s="26">
        <f t="shared" si="60"/>
        <v>0</v>
      </c>
      <c r="J296" s="26">
        <f t="shared" si="61"/>
        <v>0</v>
      </c>
      <c r="K296" s="26">
        <f t="shared" si="62"/>
        <v>0</v>
      </c>
      <c r="L296" s="26">
        <f t="shared" si="63"/>
        <v>0</v>
      </c>
      <c r="M296" s="26">
        <f t="shared" ca="1" si="68"/>
        <v>-6.0940964041741553E-5</v>
      </c>
      <c r="N296" s="26">
        <f t="shared" ca="1" si="64"/>
        <v>0</v>
      </c>
      <c r="O296" s="25">
        <f t="shared" ca="1" si="65"/>
        <v>0</v>
      </c>
      <c r="P296" s="26">
        <f t="shared" ca="1" si="66"/>
        <v>0</v>
      </c>
      <c r="Q296" s="26">
        <f t="shared" ca="1" si="67"/>
        <v>0</v>
      </c>
      <c r="R296">
        <f t="shared" ca="1" si="56"/>
        <v>6.0940964041741553E-5</v>
      </c>
    </row>
    <row r="297" spans="1:18">
      <c r="A297" s="113"/>
      <c r="B297" s="113"/>
      <c r="C297" s="113"/>
      <c r="D297" s="115">
        <f t="shared" si="57"/>
        <v>0</v>
      </c>
      <c r="E297" s="115">
        <f t="shared" si="57"/>
        <v>0</v>
      </c>
      <c r="F297" s="26">
        <f t="shared" si="58"/>
        <v>0</v>
      </c>
      <c r="G297" s="26">
        <f t="shared" si="58"/>
        <v>0</v>
      </c>
      <c r="H297" s="26">
        <f t="shared" si="59"/>
        <v>0</v>
      </c>
      <c r="I297" s="26">
        <f t="shared" si="60"/>
        <v>0</v>
      </c>
      <c r="J297" s="26">
        <f t="shared" si="61"/>
        <v>0</v>
      </c>
      <c r="K297" s="26">
        <f t="shared" si="62"/>
        <v>0</v>
      </c>
      <c r="L297" s="26">
        <f t="shared" si="63"/>
        <v>0</v>
      </c>
      <c r="M297" s="26">
        <f t="shared" ca="1" si="68"/>
        <v>-6.0940964041741553E-5</v>
      </c>
      <c r="N297" s="26">
        <f t="shared" ca="1" si="64"/>
        <v>0</v>
      </c>
      <c r="O297" s="25">
        <f t="shared" ca="1" si="65"/>
        <v>0</v>
      </c>
      <c r="P297" s="26">
        <f t="shared" ca="1" si="66"/>
        <v>0</v>
      </c>
      <c r="Q297" s="26">
        <f t="shared" ca="1" si="67"/>
        <v>0</v>
      </c>
      <c r="R297">
        <f t="shared" ca="1" si="56"/>
        <v>6.0940964041741553E-5</v>
      </c>
    </row>
    <row r="298" spans="1:18">
      <c r="A298" s="113"/>
      <c r="B298" s="113"/>
      <c r="C298" s="113"/>
      <c r="D298" s="115">
        <f t="shared" si="57"/>
        <v>0</v>
      </c>
      <c r="E298" s="115">
        <f t="shared" si="57"/>
        <v>0</v>
      </c>
      <c r="F298" s="26">
        <f t="shared" si="58"/>
        <v>0</v>
      </c>
      <c r="G298" s="26">
        <f t="shared" si="58"/>
        <v>0</v>
      </c>
      <c r="H298" s="26">
        <f t="shared" si="59"/>
        <v>0</v>
      </c>
      <c r="I298" s="26">
        <f t="shared" si="60"/>
        <v>0</v>
      </c>
      <c r="J298" s="26">
        <f t="shared" si="61"/>
        <v>0</v>
      </c>
      <c r="K298" s="26">
        <f t="shared" si="62"/>
        <v>0</v>
      </c>
      <c r="L298" s="26">
        <f t="shared" si="63"/>
        <v>0</v>
      </c>
      <c r="M298" s="26">
        <f t="shared" ca="1" si="68"/>
        <v>-6.0940964041741553E-5</v>
      </c>
      <c r="N298" s="26">
        <f t="shared" ca="1" si="64"/>
        <v>0</v>
      </c>
      <c r="O298" s="25">
        <f t="shared" ca="1" si="65"/>
        <v>0</v>
      </c>
      <c r="P298" s="26">
        <f t="shared" ca="1" si="66"/>
        <v>0</v>
      </c>
      <c r="Q298" s="26">
        <f t="shared" ca="1" si="67"/>
        <v>0</v>
      </c>
      <c r="R298">
        <f t="shared" ca="1" si="56"/>
        <v>6.0940964041741553E-5</v>
      </c>
    </row>
    <row r="299" spans="1:18">
      <c r="A299" s="113"/>
      <c r="B299" s="113"/>
      <c r="C299" s="113"/>
      <c r="D299" s="115">
        <f t="shared" si="57"/>
        <v>0</v>
      </c>
      <c r="E299" s="115">
        <f t="shared" si="57"/>
        <v>0</v>
      </c>
      <c r="F299" s="26">
        <f t="shared" si="58"/>
        <v>0</v>
      </c>
      <c r="G299" s="26">
        <f t="shared" si="58"/>
        <v>0</v>
      </c>
      <c r="H299" s="26">
        <f t="shared" si="59"/>
        <v>0</v>
      </c>
      <c r="I299" s="26">
        <f t="shared" si="60"/>
        <v>0</v>
      </c>
      <c r="J299" s="26">
        <f t="shared" si="61"/>
        <v>0</v>
      </c>
      <c r="K299" s="26">
        <f t="shared" si="62"/>
        <v>0</v>
      </c>
      <c r="L299" s="26">
        <f t="shared" si="63"/>
        <v>0</v>
      </c>
      <c r="M299" s="26">
        <f t="shared" ca="1" si="68"/>
        <v>-6.0940964041741553E-5</v>
      </c>
      <c r="N299" s="26">
        <f t="shared" ca="1" si="64"/>
        <v>0</v>
      </c>
      <c r="O299" s="25">
        <f t="shared" ca="1" si="65"/>
        <v>0</v>
      </c>
      <c r="P299" s="26">
        <f t="shared" ca="1" si="66"/>
        <v>0</v>
      </c>
      <c r="Q299" s="26">
        <f t="shared" ca="1" si="67"/>
        <v>0</v>
      </c>
      <c r="R299">
        <f t="shared" ca="1" si="56"/>
        <v>6.0940964041741553E-5</v>
      </c>
    </row>
    <row r="300" spans="1:18">
      <c r="A300" s="113"/>
      <c r="B300" s="113"/>
      <c r="C300" s="113"/>
      <c r="D300" s="115">
        <f t="shared" si="57"/>
        <v>0</v>
      </c>
      <c r="E300" s="115">
        <f t="shared" si="57"/>
        <v>0</v>
      </c>
      <c r="F300" s="26">
        <f t="shared" si="58"/>
        <v>0</v>
      </c>
      <c r="G300" s="26">
        <f t="shared" si="58"/>
        <v>0</v>
      </c>
      <c r="H300" s="26">
        <f t="shared" si="59"/>
        <v>0</v>
      </c>
      <c r="I300" s="26">
        <f t="shared" si="60"/>
        <v>0</v>
      </c>
      <c r="J300" s="26">
        <f t="shared" si="61"/>
        <v>0</v>
      </c>
      <c r="K300" s="26">
        <f t="shared" si="62"/>
        <v>0</v>
      </c>
      <c r="L300" s="26">
        <f t="shared" si="63"/>
        <v>0</v>
      </c>
      <c r="M300" s="26">
        <f t="shared" ca="1" si="68"/>
        <v>-6.0940964041741553E-5</v>
      </c>
      <c r="N300" s="26">
        <f t="shared" ca="1" si="64"/>
        <v>0</v>
      </c>
      <c r="O300" s="25">
        <f t="shared" ca="1" si="65"/>
        <v>0</v>
      </c>
      <c r="P300" s="26">
        <f t="shared" ca="1" si="66"/>
        <v>0</v>
      </c>
      <c r="Q300" s="26">
        <f t="shared" ca="1" si="67"/>
        <v>0</v>
      </c>
      <c r="R300">
        <f t="shared" ca="1" si="56"/>
        <v>6.0940964041741553E-5</v>
      </c>
    </row>
    <row r="301" spans="1:18">
      <c r="A301" s="113"/>
      <c r="B301" s="113"/>
      <c r="C301" s="113"/>
      <c r="D301" s="115">
        <f t="shared" si="57"/>
        <v>0</v>
      </c>
      <c r="E301" s="115">
        <f t="shared" si="57"/>
        <v>0</v>
      </c>
      <c r="F301" s="26">
        <f t="shared" si="58"/>
        <v>0</v>
      </c>
      <c r="G301" s="26">
        <f t="shared" si="58"/>
        <v>0</v>
      </c>
      <c r="H301" s="26">
        <f t="shared" si="59"/>
        <v>0</v>
      </c>
      <c r="I301" s="26">
        <f t="shared" si="60"/>
        <v>0</v>
      </c>
      <c r="J301" s="26">
        <f t="shared" si="61"/>
        <v>0</v>
      </c>
      <c r="K301" s="26">
        <f t="shared" si="62"/>
        <v>0</v>
      </c>
      <c r="L301" s="26">
        <f t="shared" si="63"/>
        <v>0</v>
      </c>
      <c r="M301" s="26">
        <f t="shared" ca="1" si="68"/>
        <v>-6.0940964041741553E-5</v>
      </c>
      <c r="N301" s="26">
        <f t="shared" ca="1" si="64"/>
        <v>0</v>
      </c>
      <c r="O301" s="25">
        <f t="shared" ca="1" si="65"/>
        <v>0</v>
      </c>
      <c r="P301" s="26">
        <f t="shared" ca="1" si="66"/>
        <v>0</v>
      </c>
      <c r="Q301" s="26">
        <f t="shared" ca="1" si="67"/>
        <v>0</v>
      </c>
      <c r="R301">
        <f t="shared" ca="1" si="56"/>
        <v>6.0940964041741553E-5</v>
      </c>
    </row>
    <row r="302" spans="1:18">
      <c r="A302" s="113"/>
      <c r="B302" s="113"/>
      <c r="C302" s="113"/>
      <c r="D302" s="115">
        <f t="shared" si="57"/>
        <v>0</v>
      </c>
      <c r="E302" s="115">
        <f t="shared" si="57"/>
        <v>0</v>
      </c>
      <c r="F302" s="26">
        <f t="shared" si="58"/>
        <v>0</v>
      </c>
      <c r="G302" s="26">
        <f t="shared" si="58"/>
        <v>0</v>
      </c>
      <c r="H302" s="26">
        <f t="shared" si="59"/>
        <v>0</v>
      </c>
      <c r="I302" s="26">
        <f t="shared" si="60"/>
        <v>0</v>
      </c>
      <c r="J302" s="26">
        <f t="shared" si="61"/>
        <v>0</v>
      </c>
      <c r="K302" s="26">
        <f t="shared" si="62"/>
        <v>0</v>
      </c>
      <c r="L302" s="26">
        <f t="shared" si="63"/>
        <v>0</v>
      </c>
      <c r="M302" s="26">
        <f t="shared" ca="1" si="68"/>
        <v>-6.0940964041741553E-5</v>
      </c>
      <c r="N302" s="26">
        <f t="shared" ca="1" si="64"/>
        <v>0</v>
      </c>
      <c r="O302" s="25">
        <f t="shared" ca="1" si="65"/>
        <v>0</v>
      </c>
      <c r="P302" s="26">
        <f t="shared" ca="1" si="66"/>
        <v>0</v>
      </c>
      <c r="Q302" s="26">
        <f t="shared" ca="1" si="67"/>
        <v>0</v>
      </c>
      <c r="R302">
        <f t="shared" ca="1" si="56"/>
        <v>6.0940964041741553E-5</v>
      </c>
    </row>
    <row r="303" spans="1:18">
      <c r="A303" s="113"/>
      <c r="B303" s="113"/>
      <c r="C303" s="113"/>
      <c r="D303" s="115">
        <f t="shared" si="57"/>
        <v>0</v>
      </c>
      <c r="E303" s="115">
        <f t="shared" si="57"/>
        <v>0</v>
      </c>
      <c r="F303" s="26">
        <f t="shared" si="58"/>
        <v>0</v>
      </c>
      <c r="G303" s="26">
        <f t="shared" si="58"/>
        <v>0</v>
      </c>
      <c r="H303" s="26">
        <f t="shared" si="59"/>
        <v>0</v>
      </c>
      <c r="I303" s="26">
        <f t="shared" si="60"/>
        <v>0</v>
      </c>
      <c r="J303" s="26">
        <f t="shared" si="61"/>
        <v>0</v>
      </c>
      <c r="K303" s="26">
        <f t="shared" si="62"/>
        <v>0</v>
      </c>
      <c r="L303" s="26">
        <f t="shared" si="63"/>
        <v>0</v>
      </c>
      <c r="M303" s="26">
        <f t="shared" ca="1" si="68"/>
        <v>-6.0940964041741553E-5</v>
      </c>
      <c r="N303" s="26">
        <f t="shared" ca="1" si="64"/>
        <v>0</v>
      </c>
      <c r="O303" s="25">
        <f t="shared" ca="1" si="65"/>
        <v>0</v>
      </c>
      <c r="P303" s="26">
        <f t="shared" ca="1" si="66"/>
        <v>0</v>
      </c>
      <c r="Q303" s="26">
        <f t="shared" ca="1" si="67"/>
        <v>0</v>
      </c>
      <c r="R303">
        <f t="shared" ca="1" si="56"/>
        <v>6.0940964041741553E-5</v>
      </c>
    </row>
    <row r="304" spans="1:18">
      <c r="A304" s="113"/>
      <c r="B304" s="113"/>
      <c r="C304" s="113"/>
      <c r="D304" s="115">
        <f t="shared" si="57"/>
        <v>0</v>
      </c>
      <c r="E304" s="115">
        <f t="shared" si="57"/>
        <v>0</v>
      </c>
      <c r="F304" s="26">
        <f t="shared" si="58"/>
        <v>0</v>
      </c>
      <c r="G304" s="26">
        <f t="shared" si="58"/>
        <v>0</v>
      </c>
      <c r="H304" s="26">
        <f t="shared" si="59"/>
        <v>0</v>
      </c>
      <c r="I304" s="26">
        <f t="shared" si="60"/>
        <v>0</v>
      </c>
      <c r="J304" s="26">
        <f t="shared" si="61"/>
        <v>0</v>
      </c>
      <c r="K304" s="26">
        <f t="shared" si="62"/>
        <v>0</v>
      </c>
      <c r="L304" s="26">
        <f t="shared" si="63"/>
        <v>0</v>
      </c>
      <c r="M304" s="26">
        <f t="shared" ca="1" si="68"/>
        <v>-6.0940964041741553E-5</v>
      </c>
      <c r="N304" s="26">
        <f t="shared" ca="1" si="64"/>
        <v>0</v>
      </c>
      <c r="O304" s="25">
        <f t="shared" ca="1" si="65"/>
        <v>0</v>
      </c>
      <c r="P304" s="26">
        <f t="shared" ca="1" si="66"/>
        <v>0</v>
      </c>
      <c r="Q304" s="26">
        <f t="shared" ca="1" si="67"/>
        <v>0</v>
      </c>
      <c r="R304">
        <f t="shared" ca="1" si="56"/>
        <v>6.0940964041741553E-5</v>
      </c>
    </row>
    <row r="305" spans="1:18">
      <c r="A305" s="113"/>
      <c r="B305" s="113"/>
      <c r="C305" s="113"/>
      <c r="D305" s="115">
        <f t="shared" si="57"/>
        <v>0</v>
      </c>
      <c r="E305" s="115">
        <f t="shared" si="57"/>
        <v>0</v>
      </c>
      <c r="F305" s="26">
        <f t="shared" si="58"/>
        <v>0</v>
      </c>
      <c r="G305" s="26">
        <f t="shared" si="58"/>
        <v>0</v>
      </c>
      <c r="H305" s="26">
        <f t="shared" si="59"/>
        <v>0</v>
      </c>
      <c r="I305" s="26">
        <f t="shared" si="60"/>
        <v>0</v>
      </c>
      <c r="J305" s="26">
        <f t="shared" si="61"/>
        <v>0</v>
      </c>
      <c r="K305" s="26">
        <f t="shared" si="62"/>
        <v>0</v>
      </c>
      <c r="L305" s="26">
        <f t="shared" si="63"/>
        <v>0</v>
      </c>
      <c r="M305" s="26">
        <f t="shared" ca="1" si="68"/>
        <v>-6.0940964041741553E-5</v>
      </c>
      <c r="N305" s="26">
        <f t="shared" ca="1" si="64"/>
        <v>0</v>
      </c>
      <c r="O305" s="25">
        <f t="shared" ca="1" si="65"/>
        <v>0</v>
      </c>
      <c r="P305" s="26">
        <f t="shared" ca="1" si="66"/>
        <v>0</v>
      </c>
      <c r="Q305" s="26">
        <f t="shared" ca="1" si="67"/>
        <v>0</v>
      </c>
      <c r="R305">
        <f t="shared" ca="1" si="56"/>
        <v>6.0940964041741553E-5</v>
      </c>
    </row>
    <row r="306" spans="1:18">
      <c r="A306" s="113"/>
      <c r="B306" s="113"/>
      <c r="C306" s="113"/>
      <c r="D306" s="115">
        <f t="shared" si="57"/>
        <v>0</v>
      </c>
      <c r="E306" s="115">
        <f t="shared" si="57"/>
        <v>0</v>
      </c>
      <c r="F306" s="26">
        <f t="shared" si="58"/>
        <v>0</v>
      </c>
      <c r="G306" s="26">
        <f t="shared" si="58"/>
        <v>0</v>
      </c>
      <c r="H306" s="26">
        <f t="shared" si="59"/>
        <v>0</v>
      </c>
      <c r="I306" s="26">
        <f t="shared" si="60"/>
        <v>0</v>
      </c>
      <c r="J306" s="26">
        <f t="shared" si="61"/>
        <v>0</v>
      </c>
      <c r="K306" s="26">
        <f t="shared" si="62"/>
        <v>0</v>
      </c>
      <c r="L306" s="26">
        <f t="shared" si="63"/>
        <v>0</v>
      </c>
      <c r="M306" s="26">
        <f t="shared" ca="1" si="68"/>
        <v>-6.0940964041741553E-5</v>
      </c>
      <c r="N306" s="26">
        <f t="shared" ca="1" si="64"/>
        <v>0</v>
      </c>
      <c r="O306" s="25">
        <f t="shared" ca="1" si="65"/>
        <v>0</v>
      </c>
      <c r="P306" s="26">
        <f t="shared" ca="1" si="66"/>
        <v>0</v>
      </c>
      <c r="Q306" s="26">
        <f t="shared" ca="1" si="67"/>
        <v>0</v>
      </c>
      <c r="R306">
        <f t="shared" ca="1" si="56"/>
        <v>6.0940964041741553E-5</v>
      </c>
    </row>
    <row r="307" spans="1:18">
      <c r="A307" s="113"/>
      <c r="B307" s="113"/>
      <c r="C307" s="113"/>
      <c r="D307" s="115">
        <f t="shared" si="57"/>
        <v>0</v>
      </c>
      <c r="E307" s="115">
        <f t="shared" si="57"/>
        <v>0</v>
      </c>
      <c r="F307" s="26">
        <f t="shared" si="58"/>
        <v>0</v>
      </c>
      <c r="G307" s="26">
        <f t="shared" si="58"/>
        <v>0</v>
      </c>
      <c r="H307" s="26">
        <f t="shared" si="59"/>
        <v>0</v>
      </c>
      <c r="I307" s="26">
        <f t="shared" si="60"/>
        <v>0</v>
      </c>
      <c r="J307" s="26">
        <f t="shared" si="61"/>
        <v>0</v>
      </c>
      <c r="K307" s="26">
        <f t="shared" si="62"/>
        <v>0</v>
      </c>
      <c r="L307" s="26">
        <f t="shared" si="63"/>
        <v>0</v>
      </c>
      <c r="M307" s="26">
        <f t="shared" ca="1" si="68"/>
        <v>-6.0940964041741553E-5</v>
      </c>
      <c r="N307" s="26">
        <f t="shared" ca="1" si="64"/>
        <v>0</v>
      </c>
      <c r="O307" s="25">
        <f t="shared" ca="1" si="65"/>
        <v>0</v>
      </c>
      <c r="P307" s="26">
        <f t="shared" ca="1" si="66"/>
        <v>0</v>
      </c>
      <c r="Q307" s="26">
        <f t="shared" ca="1" si="67"/>
        <v>0</v>
      </c>
      <c r="R307">
        <f t="shared" ca="1" si="56"/>
        <v>6.0940964041741553E-5</v>
      </c>
    </row>
    <row r="308" spans="1:18">
      <c r="A308" s="113"/>
      <c r="B308" s="113"/>
      <c r="C308" s="113"/>
      <c r="D308" s="115">
        <f t="shared" si="57"/>
        <v>0</v>
      </c>
      <c r="E308" s="115">
        <f t="shared" si="57"/>
        <v>0</v>
      </c>
      <c r="F308" s="26">
        <f t="shared" si="58"/>
        <v>0</v>
      </c>
      <c r="G308" s="26">
        <f t="shared" si="58"/>
        <v>0</v>
      </c>
      <c r="H308" s="26">
        <f t="shared" si="59"/>
        <v>0</v>
      </c>
      <c r="I308" s="26">
        <f t="shared" si="60"/>
        <v>0</v>
      </c>
      <c r="J308" s="26">
        <f t="shared" si="61"/>
        <v>0</v>
      </c>
      <c r="K308" s="26">
        <f t="shared" si="62"/>
        <v>0</v>
      </c>
      <c r="L308" s="26">
        <f t="shared" si="63"/>
        <v>0</v>
      </c>
      <c r="M308" s="26">
        <f t="shared" ca="1" si="68"/>
        <v>-6.0940964041741553E-5</v>
      </c>
      <c r="N308" s="26">
        <f t="shared" ca="1" si="64"/>
        <v>0</v>
      </c>
      <c r="O308" s="25">
        <f t="shared" ca="1" si="65"/>
        <v>0</v>
      </c>
      <c r="P308" s="26">
        <f t="shared" ca="1" si="66"/>
        <v>0</v>
      </c>
      <c r="Q308" s="26">
        <f t="shared" ca="1" si="67"/>
        <v>0</v>
      </c>
      <c r="R308">
        <f t="shared" ca="1" si="56"/>
        <v>6.0940964041741553E-5</v>
      </c>
    </row>
    <row r="309" spans="1:18">
      <c r="A309" s="113"/>
      <c r="B309" s="113"/>
      <c r="C309" s="113"/>
      <c r="D309" s="115">
        <f t="shared" si="57"/>
        <v>0</v>
      </c>
      <c r="E309" s="115">
        <f t="shared" si="57"/>
        <v>0</v>
      </c>
      <c r="F309" s="26">
        <f t="shared" si="58"/>
        <v>0</v>
      </c>
      <c r="G309" s="26">
        <f t="shared" si="58"/>
        <v>0</v>
      </c>
      <c r="H309" s="26">
        <f t="shared" si="59"/>
        <v>0</v>
      </c>
      <c r="I309" s="26">
        <f t="shared" si="60"/>
        <v>0</v>
      </c>
      <c r="J309" s="26">
        <f t="shared" si="61"/>
        <v>0</v>
      </c>
      <c r="K309" s="26">
        <f t="shared" si="62"/>
        <v>0</v>
      </c>
      <c r="L309" s="26">
        <f t="shared" si="63"/>
        <v>0</v>
      </c>
      <c r="M309" s="26">
        <f t="shared" ca="1" si="68"/>
        <v>-6.0940964041741553E-5</v>
      </c>
      <c r="N309" s="26">
        <f t="shared" ca="1" si="64"/>
        <v>0</v>
      </c>
      <c r="O309" s="25">
        <f t="shared" ca="1" si="65"/>
        <v>0</v>
      </c>
      <c r="P309" s="26">
        <f t="shared" ca="1" si="66"/>
        <v>0</v>
      </c>
      <c r="Q309" s="26">
        <f t="shared" ca="1" si="67"/>
        <v>0</v>
      </c>
      <c r="R309">
        <f t="shared" ca="1" si="56"/>
        <v>6.0940964041741553E-5</v>
      </c>
    </row>
    <row r="310" spans="1:18">
      <c r="A310" s="113"/>
      <c r="B310" s="113"/>
      <c r="C310" s="113"/>
      <c r="D310" s="115">
        <f t="shared" si="57"/>
        <v>0</v>
      </c>
      <c r="E310" s="115">
        <f t="shared" si="57"/>
        <v>0</v>
      </c>
      <c r="F310" s="26">
        <f t="shared" si="58"/>
        <v>0</v>
      </c>
      <c r="G310" s="26">
        <f t="shared" si="58"/>
        <v>0</v>
      </c>
      <c r="H310" s="26">
        <f t="shared" si="59"/>
        <v>0</v>
      </c>
      <c r="I310" s="26">
        <f t="shared" si="60"/>
        <v>0</v>
      </c>
      <c r="J310" s="26">
        <f t="shared" si="61"/>
        <v>0</v>
      </c>
      <c r="K310" s="26">
        <f t="shared" si="62"/>
        <v>0</v>
      </c>
      <c r="L310" s="26">
        <f t="shared" si="63"/>
        <v>0</v>
      </c>
      <c r="M310" s="26">
        <f t="shared" ca="1" si="68"/>
        <v>-6.0940964041741553E-5</v>
      </c>
      <c r="N310" s="26">
        <f t="shared" ca="1" si="64"/>
        <v>0</v>
      </c>
      <c r="O310" s="25">
        <f t="shared" ca="1" si="65"/>
        <v>0</v>
      </c>
      <c r="P310" s="26">
        <f t="shared" ca="1" si="66"/>
        <v>0</v>
      </c>
      <c r="Q310" s="26">
        <f t="shared" ca="1" si="67"/>
        <v>0</v>
      </c>
      <c r="R310">
        <f t="shared" ca="1" si="56"/>
        <v>6.0940964041741553E-5</v>
      </c>
    </row>
    <row r="311" spans="1:18">
      <c r="A311" s="113"/>
      <c r="B311" s="113"/>
      <c r="C311" s="113"/>
      <c r="D311" s="115">
        <f t="shared" si="57"/>
        <v>0</v>
      </c>
      <c r="E311" s="115">
        <f t="shared" si="57"/>
        <v>0</v>
      </c>
      <c r="F311" s="26">
        <f t="shared" si="58"/>
        <v>0</v>
      </c>
      <c r="G311" s="26">
        <f t="shared" si="58"/>
        <v>0</v>
      </c>
      <c r="H311" s="26">
        <f t="shared" si="59"/>
        <v>0</v>
      </c>
      <c r="I311" s="26">
        <f t="shared" si="60"/>
        <v>0</v>
      </c>
      <c r="J311" s="26">
        <f t="shared" si="61"/>
        <v>0</v>
      </c>
      <c r="K311" s="26">
        <f t="shared" si="62"/>
        <v>0</v>
      </c>
      <c r="L311" s="26">
        <f t="shared" si="63"/>
        <v>0</v>
      </c>
      <c r="M311" s="26">
        <f t="shared" ca="1" si="68"/>
        <v>-6.0940964041741553E-5</v>
      </c>
      <c r="N311" s="26">
        <f t="shared" ca="1" si="64"/>
        <v>0</v>
      </c>
      <c r="O311" s="25">
        <f t="shared" ca="1" si="65"/>
        <v>0</v>
      </c>
      <c r="P311" s="26">
        <f t="shared" ca="1" si="66"/>
        <v>0</v>
      </c>
      <c r="Q311" s="26">
        <f t="shared" ca="1" si="67"/>
        <v>0</v>
      </c>
      <c r="R311">
        <f t="shared" ca="1" si="56"/>
        <v>6.0940964041741553E-5</v>
      </c>
    </row>
    <row r="312" spans="1:18">
      <c r="A312" s="113"/>
      <c r="B312" s="113"/>
      <c r="C312" s="113"/>
      <c r="D312" s="115">
        <f t="shared" si="57"/>
        <v>0</v>
      </c>
      <c r="E312" s="115">
        <f t="shared" si="57"/>
        <v>0</v>
      </c>
      <c r="F312" s="26">
        <f t="shared" si="58"/>
        <v>0</v>
      </c>
      <c r="G312" s="26">
        <f t="shared" si="58"/>
        <v>0</v>
      </c>
      <c r="H312" s="26">
        <f t="shared" si="59"/>
        <v>0</v>
      </c>
      <c r="I312" s="26">
        <f t="shared" si="60"/>
        <v>0</v>
      </c>
      <c r="J312" s="26">
        <f t="shared" si="61"/>
        <v>0</v>
      </c>
      <c r="K312" s="26">
        <f t="shared" si="62"/>
        <v>0</v>
      </c>
      <c r="L312" s="26">
        <f t="shared" si="63"/>
        <v>0</v>
      </c>
      <c r="M312" s="26">
        <f t="shared" ca="1" si="68"/>
        <v>-6.0940964041741553E-5</v>
      </c>
      <c r="N312" s="26">
        <f t="shared" ca="1" si="64"/>
        <v>0</v>
      </c>
      <c r="O312" s="25">
        <f t="shared" ca="1" si="65"/>
        <v>0</v>
      </c>
      <c r="P312" s="26">
        <f t="shared" ca="1" si="66"/>
        <v>0</v>
      </c>
      <c r="Q312" s="26">
        <f t="shared" ca="1" si="67"/>
        <v>0</v>
      </c>
      <c r="R312">
        <f t="shared" ca="1" si="56"/>
        <v>6.0940964041741553E-5</v>
      </c>
    </row>
    <row r="313" spans="1:18">
      <c r="A313" s="113"/>
      <c r="B313" s="113"/>
      <c r="C313" s="113"/>
      <c r="D313" s="115">
        <f t="shared" si="57"/>
        <v>0</v>
      </c>
      <c r="E313" s="115">
        <f t="shared" si="57"/>
        <v>0</v>
      </c>
      <c r="F313" s="26">
        <f t="shared" si="58"/>
        <v>0</v>
      </c>
      <c r="G313" s="26">
        <f t="shared" si="58"/>
        <v>0</v>
      </c>
      <c r="H313" s="26">
        <f t="shared" si="59"/>
        <v>0</v>
      </c>
      <c r="I313" s="26">
        <f t="shared" si="60"/>
        <v>0</v>
      </c>
      <c r="J313" s="26">
        <f t="shared" si="61"/>
        <v>0</v>
      </c>
      <c r="K313" s="26">
        <f t="shared" si="62"/>
        <v>0</v>
      </c>
      <c r="L313" s="26">
        <f t="shared" si="63"/>
        <v>0</v>
      </c>
      <c r="M313" s="26">
        <f t="shared" ca="1" si="68"/>
        <v>-6.0940964041741553E-5</v>
      </c>
      <c r="N313" s="26">
        <f t="shared" ca="1" si="64"/>
        <v>0</v>
      </c>
      <c r="O313" s="25">
        <f t="shared" ca="1" si="65"/>
        <v>0</v>
      </c>
      <c r="P313" s="26">
        <f t="shared" ca="1" si="66"/>
        <v>0</v>
      </c>
      <c r="Q313" s="26">
        <f t="shared" ca="1" si="67"/>
        <v>0</v>
      </c>
      <c r="R313">
        <f t="shared" ca="1" si="56"/>
        <v>6.0940964041741553E-5</v>
      </c>
    </row>
    <row r="314" spans="1:18">
      <c r="A314" s="113"/>
      <c r="B314" s="113"/>
      <c r="C314" s="113"/>
      <c r="D314" s="115">
        <f t="shared" si="57"/>
        <v>0</v>
      </c>
      <c r="E314" s="115">
        <f t="shared" si="57"/>
        <v>0</v>
      </c>
      <c r="F314" s="26">
        <f t="shared" si="58"/>
        <v>0</v>
      </c>
      <c r="G314" s="26">
        <f t="shared" si="58"/>
        <v>0</v>
      </c>
      <c r="H314" s="26">
        <f t="shared" si="59"/>
        <v>0</v>
      </c>
      <c r="I314" s="26">
        <f t="shared" si="60"/>
        <v>0</v>
      </c>
      <c r="J314" s="26">
        <f t="shared" si="61"/>
        <v>0</v>
      </c>
      <c r="K314" s="26">
        <f t="shared" si="62"/>
        <v>0</v>
      </c>
      <c r="L314" s="26">
        <f t="shared" si="63"/>
        <v>0</v>
      </c>
      <c r="M314" s="26">
        <f t="shared" ca="1" si="68"/>
        <v>-6.0940964041741553E-5</v>
      </c>
      <c r="N314" s="26">
        <f t="shared" ca="1" si="64"/>
        <v>0</v>
      </c>
      <c r="O314" s="25">
        <f t="shared" ca="1" si="65"/>
        <v>0</v>
      </c>
      <c r="P314" s="26">
        <f t="shared" ca="1" si="66"/>
        <v>0</v>
      </c>
      <c r="Q314" s="26">
        <f t="shared" ca="1" si="67"/>
        <v>0</v>
      </c>
      <c r="R314">
        <f t="shared" ca="1" si="56"/>
        <v>6.0940964041741553E-5</v>
      </c>
    </row>
    <row r="315" spans="1:18">
      <c r="A315" s="113"/>
      <c r="B315" s="113"/>
      <c r="C315" s="113"/>
      <c r="D315" s="115">
        <f t="shared" si="57"/>
        <v>0</v>
      </c>
      <c r="E315" s="115">
        <f t="shared" si="57"/>
        <v>0</v>
      </c>
      <c r="F315" s="26">
        <f t="shared" si="58"/>
        <v>0</v>
      </c>
      <c r="G315" s="26">
        <f t="shared" si="58"/>
        <v>0</v>
      </c>
      <c r="H315" s="26">
        <f t="shared" si="59"/>
        <v>0</v>
      </c>
      <c r="I315" s="26">
        <f t="shared" si="60"/>
        <v>0</v>
      </c>
      <c r="J315" s="26">
        <f t="shared" si="61"/>
        <v>0</v>
      </c>
      <c r="K315" s="26">
        <f t="shared" si="62"/>
        <v>0</v>
      </c>
      <c r="L315" s="26">
        <f t="shared" si="63"/>
        <v>0</v>
      </c>
      <c r="M315" s="26">
        <f t="shared" ca="1" si="68"/>
        <v>-6.0940964041741553E-5</v>
      </c>
      <c r="N315" s="26">
        <f t="shared" ca="1" si="64"/>
        <v>0</v>
      </c>
      <c r="O315" s="25">
        <f t="shared" ca="1" si="65"/>
        <v>0</v>
      </c>
      <c r="P315" s="26">
        <f t="shared" ca="1" si="66"/>
        <v>0</v>
      </c>
      <c r="Q315" s="26">
        <f t="shared" ca="1" si="67"/>
        <v>0</v>
      </c>
      <c r="R315">
        <f t="shared" ca="1" si="56"/>
        <v>6.0940964041741553E-5</v>
      </c>
    </row>
    <row r="316" spans="1:18">
      <c r="A316" s="113"/>
      <c r="B316" s="113"/>
      <c r="C316" s="113"/>
      <c r="D316" s="115">
        <f t="shared" si="57"/>
        <v>0</v>
      </c>
      <c r="E316" s="115">
        <f t="shared" si="57"/>
        <v>0</v>
      </c>
      <c r="F316" s="26">
        <f t="shared" si="58"/>
        <v>0</v>
      </c>
      <c r="G316" s="26">
        <f t="shared" si="58"/>
        <v>0</v>
      </c>
      <c r="H316" s="26">
        <f t="shared" si="59"/>
        <v>0</v>
      </c>
      <c r="I316" s="26">
        <f t="shared" si="60"/>
        <v>0</v>
      </c>
      <c r="J316" s="26">
        <f t="shared" si="61"/>
        <v>0</v>
      </c>
      <c r="K316" s="26">
        <f t="shared" si="62"/>
        <v>0</v>
      </c>
      <c r="L316" s="26">
        <f t="shared" si="63"/>
        <v>0</v>
      </c>
      <c r="M316" s="26">
        <f t="shared" ca="1" si="68"/>
        <v>-6.0940964041741553E-5</v>
      </c>
      <c r="N316" s="26">
        <f t="shared" ca="1" si="64"/>
        <v>0</v>
      </c>
      <c r="O316" s="25">
        <f t="shared" ca="1" si="65"/>
        <v>0</v>
      </c>
      <c r="P316" s="26">
        <f t="shared" ca="1" si="66"/>
        <v>0</v>
      </c>
      <c r="Q316" s="26">
        <f t="shared" ca="1" si="67"/>
        <v>0</v>
      </c>
      <c r="R316">
        <f t="shared" ca="1" si="56"/>
        <v>6.0940964041741553E-5</v>
      </c>
    </row>
    <row r="317" spans="1:18">
      <c r="A317" s="113"/>
      <c r="B317" s="113"/>
      <c r="C317" s="113"/>
      <c r="D317" s="115">
        <f t="shared" si="57"/>
        <v>0</v>
      </c>
      <c r="E317" s="115">
        <f t="shared" si="57"/>
        <v>0</v>
      </c>
      <c r="F317" s="26">
        <f t="shared" si="58"/>
        <v>0</v>
      </c>
      <c r="G317" s="26">
        <f t="shared" si="58"/>
        <v>0</v>
      </c>
      <c r="H317" s="26">
        <f t="shared" si="59"/>
        <v>0</v>
      </c>
      <c r="I317" s="26">
        <f t="shared" si="60"/>
        <v>0</v>
      </c>
      <c r="J317" s="26">
        <f t="shared" si="61"/>
        <v>0</v>
      </c>
      <c r="K317" s="26">
        <f t="shared" si="62"/>
        <v>0</v>
      </c>
      <c r="L317" s="26">
        <f t="shared" si="63"/>
        <v>0</v>
      </c>
      <c r="M317" s="26">
        <f t="shared" ca="1" si="68"/>
        <v>-6.0940964041741553E-5</v>
      </c>
      <c r="N317" s="26">
        <f t="shared" ca="1" si="64"/>
        <v>0</v>
      </c>
      <c r="O317" s="25">
        <f t="shared" ca="1" si="65"/>
        <v>0</v>
      </c>
      <c r="P317" s="26">
        <f t="shared" ca="1" si="66"/>
        <v>0</v>
      </c>
      <c r="Q317" s="26">
        <f t="shared" ca="1" si="67"/>
        <v>0</v>
      </c>
      <c r="R317">
        <f t="shared" ca="1" si="56"/>
        <v>6.0940964041741553E-5</v>
      </c>
    </row>
    <row r="318" spans="1:18">
      <c r="A318" s="113"/>
      <c r="B318" s="113"/>
      <c r="C318" s="113"/>
      <c r="D318" s="115">
        <f t="shared" si="57"/>
        <v>0</v>
      </c>
      <c r="E318" s="115">
        <f t="shared" si="57"/>
        <v>0</v>
      </c>
      <c r="F318" s="26">
        <f t="shared" si="58"/>
        <v>0</v>
      </c>
      <c r="G318" s="26">
        <f t="shared" si="58"/>
        <v>0</v>
      </c>
      <c r="H318" s="26">
        <f t="shared" si="59"/>
        <v>0</v>
      </c>
      <c r="I318" s="26">
        <f t="shared" si="60"/>
        <v>0</v>
      </c>
      <c r="J318" s="26">
        <f t="shared" si="61"/>
        <v>0</v>
      </c>
      <c r="K318" s="26">
        <f t="shared" si="62"/>
        <v>0</v>
      </c>
      <c r="L318" s="26">
        <f t="shared" si="63"/>
        <v>0</v>
      </c>
      <c r="M318" s="26">
        <f t="shared" ca="1" si="68"/>
        <v>-6.0940964041741553E-5</v>
      </c>
      <c r="N318" s="26">
        <f t="shared" ca="1" si="64"/>
        <v>0</v>
      </c>
      <c r="O318" s="25">
        <f t="shared" ca="1" si="65"/>
        <v>0</v>
      </c>
      <c r="P318" s="26">
        <f t="shared" ca="1" si="66"/>
        <v>0</v>
      </c>
      <c r="Q318" s="26">
        <f t="shared" ca="1" si="67"/>
        <v>0</v>
      </c>
      <c r="R318">
        <f t="shared" ca="1" si="56"/>
        <v>6.0940964041741553E-5</v>
      </c>
    </row>
    <row r="319" spans="1:18">
      <c r="A319" s="113"/>
      <c r="B319" s="113"/>
      <c r="C319" s="113"/>
      <c r="D319" s="115">
        <f t="shared" si="57"/>
        <v>0</v>
      </c>
      <c r="E319" s="115">
        <f t="shared" si="57"/>
        <v>0</v>
      </c>
      <c r="F319" s="26">
        <f t="shared" si="58"/>
        <v>0</v>
      </c>
      <c r="G319" s="26">
        <f t="shared" si="58"/>
        <v>0</v>
      </c>
      <c r="H319" s="26">
        <f t="shared" si="59"/>
        <v>0</v>
      </c>
      <c r="I319" s="26">
        <f t="shared" si="60"/>
        <v>0</v>
      </c>
      <c r="J319" s="26">
        <f t="shared" si="61"/>
        <v>0</v>
      </c>
      <c r="K319" s="26">
        <f t="shared" si="62"/>
        <v>0</v>
      </c>
      <c r="L319" s="26">
        <f t="shared" si="63"/>
        <v>0</v>
      </c>
      <c r="M319" s="26">
        <f t="shared" ca="1" si="68"/>
        <v>-6.0940964041741553E-5</v>
      </c>
      <c r="N319" s="26">
        <f t="shared" ca="1" si="64"/>
        <v>0</v>
      </c>
      <c r="O319" s="25">
        <f t="shared" ca="1" si="65"/>
        <v>0</v>
      </c>
      <c r="P319" s="26">
        <f t="shared" ca="1" si="66"/>
        <v>0</v>
      </c>
      <c r="Q319" s="26">
        <f t="shared" ca="1" si="67"/>
        <v>0</v>
      </c>
      <c r="R319">
        <f t="shared" ca="1" si="56"/>
        <v>6.0940964041741553E-5</v>
      </c>
    </row>
    <row r="320" spans="1:18">
      <c r="A320" s="113"/>
      <c r="B320" s="113"/>
      <c r="C320" s="113"/>
      <c r="D320" s="115">
        <f t="shared" si="57"/>
        <v>0</v>
      </c>
      <c r="E320" s="115">
        <f t="shared" si="57"/>
        <v>0</v>
      </c>
      <c r="F320" s="26">
        <f t="shared" si="58"/>
        <v>0</v>
      </c>
      <c r="G320" s="26">
        <f t="shared" si="58"/>
        <v>0</v>
      </c>
      <c r="H320" s="26">
        <f t="shared" si="59"/>
        <v>0</v>
      </c>
      <c r="I320" s="26">
        <f t="shared" si="60"/>
        <v>0</v>
      </c>
      <c r="J320" s="26">
        <f t="shared" si="61"/>
        <v>0</v>
      </c>
      <c r="K320" s="26">
        <f t="shared" si="62"/>
        <v>0</v>
      </c>
      <c r="L320" s="26">
        <f t="shared" si="63"/>
        <v>0</v>
      </c>
      <c r="M320" s="26">
        <f t="shared" ca="1" si="68"/>
        <v>-6.0940964041741553E-5</v>
      </c>
      <c r="N320" s="26">
        <f t="shared" ca="1" si="64"/>
        <v>0</v>
      </c>
      <c r="O320" s="25">
        <f t="shared" ca="1" si="65"/>
        <v>0</v>
      </c>
      <c r="P320" s="26">
        <f t="shared" ca="1" si="66"/>
        <v>0</v>
      </c>
      <c r="Q320" s="26">
        <f t="shared" ca="1" si="67"/>
        <v>0</v>
      </c>
      <c r="R320">
        <f t="shared" ca="1" si="56"/>
        <v>6.0940964041741553E-5</v>
      </c>
    </row>
    <row r="321" spans="1:18">
      <c r="A321" s="113"/>
      <c r="B321" s="113"/>
      <c r="C321" s="113"/>
      <c r="D321" s="115">
        <f t="shared" si="57"/>
        <v>0</v>
      </c>
      <c r="E321" s="115">
        <f t="shared" si="57"/>
        <v>0</v>
      </c>
      <c r="F321" s="26">
        <f t="shared" si="58"/>
        <v>0</v>
      </c>
      <c r="G321" s="26">
        <f t="shared" si="58"/>
        <v>0</v>
      </c>
      <c r="H321" s="26">
        <f t="shared" si="59"/>
        <v>0</v>
      </c>
      <c r="I321" s="26">
        <f t="shared" si="60"/>
        <v>0</v>
      </c>
      <c r="J321" s="26">
        <f t="shared" si="61"/>
        <v>0</v>
      </c>
      <c r="K321" s="26">
        <f t="shared" si="62"/>
        <v>0</v>
      </c>
      <c r="L321" s="26">
        <f t="shared" si="63"/>
        <v>0</v>
      </c>
      <c r="M321" s="26">
        <f t="shared" ca="1" si="68"/>
        <v>-6.0940964041741553E-5</v>
      </c>
      <c r="N321" s="26">
        <f t="shared" ca="1" si="64"/>
        <v>0</v>
      </c>
      <c r="O321" s="25">
        <f t="shared" ca="1" si="65"/>
        <v>0</v>
      </c>
      <c r="P321" s="26">
        <f t="shared" ca="1" si="66"/>
        <v>0</v>
      </c>
      <c r="Q321" s="26">
        <f t="shared" ca="1" si="67"/>
        <v>0</v>
      </c>
      <c r="R321">
        <f t="shared" ca="1" si="56"/>
        <v>6.0940964041741553E-5</v>
      </c>
    </row>
    <row r="322" spans="1:18">
      <c r="A322" s="113"/>
      <c r="B322" s="113"/>
      <c r="C322" s="113"/>
      <c r="D322" s="115">
        <f t="shared" si="57"/>
        <v>0</v>
      </c>
      <c r="E322" s="115">
        <f t="shared" si="57"/>
        <v>0</v>
      </c>
      <c r="F322" s="26">
        <f t="shared" si="58"/>
        <v>0</v>
      </c>
      <c r="G322" s="26">
        <f t="shared" si="58"/>
        <v>0</v>
      </c>
      <c r="H322" s="26">
        <f t="shared" si="59"/>
        <v>0</v>
      </c>
      <c r="I322" s="26">
        <f t="shared" si="60"/>
        <v>0</v>
      </c>
      <c r="J322" s="26">
        <f t="shared" si="61"/>
        <v>0</v>
      </c>
      <c r="K322" s="26">
        <f t="shared" si="62"/>
        <v>0</v>
      </c>
      <c r="L322" s="26">
        <f t="shared" si="63"/>
        <v>0</v>
      </c>
      <c r="M322" s="26">
        <f t="shared" ca="1" si="68"/>
        <v>-6.0940964041741553E-5</v>
      </c>
      <c r="N322" s="26">
        <f t="shared" ca="1" si="64"/>
        <v>0</v>
      </c>
      <c r="O322" s="25">
        <f t="shared" ca="1" si="65"/>
        <v>0</v>
      </c>
      <c r="P322" s="26">
        <f t="shared" ca="1" si="66"/>
        <v>0</v>
      </c>
      <c r="Q322" s="26">
        <f t="shared" ca="1" si="67"/>
        <v>0</v>
      </c>
      <c r="R322">
        <f t="shared" ca="1" si="56"/>
        <v>6.0940964041741553E-5</v>
      </c>
    </row>
    <row r="323" spans="1:18">
      <c r="A323" s="113"/>
      <c r="B323" s="113"/>
      <c r="C323" s="113"/>
      <c r="D323" s="115">
        <f t="shared" si="57"/>
        <v>0</v>
      </c>
      <c r="E323" s="115">
        <f t="shared" si="57"/>
        <v>0</v>
      </c>
      <c r="F323" s="26">
        <f t="shared" si="58"/>
        <v>0</v>
      </c>
      <c r="G323" s="26">
        <f t="shared" si="58"/>
        <v>0</v>
      </c>
      <c r="H323" s="26">
        <f t="shared" si="59"/>
        <v>0</v>
      </c>
      <c r="I323" s="26">
        <f t="shared" si="60"/>
        <v>0</v>
      </c>
      <c r="J323" s="26">
        <f t="shared" si="61"/>
        <v>0</v>
      </c>
      <c r="K323" s="26">
        <f t="shared" si="62"/>
        <v>0</v>
      </c>
      <c r="L323" s="26">
        <f t="shared" si="63"/>
        <v>0</v>
      </c>
      <c r="M323" s="26">
        <f t="shared" ca="1" si="68"/>
        <v>-6.0940964041741553E-5</v>
      </c>
      <c r="N323" s="26">
        <f t="shared" ca="1" si="64"/>
        <v>0</v>
      </c>
      <c r="O323" s="25">
        <f t="shared" ca="1" si="65"/>
        <v>0</v>
      </c>
      <c r="P323" s="26">
        <f t="shared" ca="1" si="66"/>
        <v>0</v>
      </c>
      <c r="Q323" s="26">
        <f t="shared" ca="1" si="67"/>
        <v>0</v>
      </c>
      <c r="R323">
        <f t="shared" ca="1" si="56"/>
        <v>6.0940964041741553E-5</v>
      </c>
    </row>
    <row r="324" spans="1:18">
      <c r="A324" s="113"/>
      <c r="B324" s="113"/>
      <c r="C324" s="113"/>
      <c r="D324" s="115">
        <f t="shared" si="57"/>
        <v>0</v>
      </c>
      <c r="E324" s="115">
        <f t="shared" si="57"/>
        <v>0</v>
      </c>
      <c r="F324" s="26">
        <f t="shared" si="58"/>
        <v>0</v>
      </c>
      <c r="G324" s="26">
        <f t="shared" si="58"/>
        <v>0</v>
      </c>
      <c r="H324" s="26">
        <f t="shared" si="59"/>
        <v>0</v>
      </c>
      <c r="I324" s="26">
        <f t="shared" si="60"/>
        <v>0</v>
      </c>
      <c r="J324" s="26">
        <f t="shared" si="61"/>
        <v>0</v>
      </c>
      <c r="K324" s="26">
        <f t="shared" si="62"/>
        <v>0</v>
      </c>
      <c r="L324" s="26">
        <f t="shared" si="63"/>
        <v>0</v>
      </c>
      <c r="M324" s="26">
        <f t="shared" ca="1" si="68"/>
        <v>-6.0940964041741553E-5</v>
      </c>
      <c r="N324" s="26">
        <f t="shared" ca="1" si="64"/>
        <v>0</v>
      </c>
      <c r="O324" s="25">
        <f t="shared" ca="1" si="65"/>
        <v>0</v>
      </c>
      <c r="P324" s="26">
        <f t="shared" ca="1" si="66"/>
        <v>0</v>
      </c>
      <c r="Q324" s="26">
        <f t="shared" ca="1" si="67"/>
        <v>0</v>
      </c>
      <c r="R324">
        <f t="shared" ca="1" si="56"/>
        <v>6.0940964041741553E-5</v>
      </c>
    </row>
    <row r="325" spans="1:18">
      <c r="A325" s="113"/>
      <c r="B325" s="113"/>
      <c r="C325" s="113"/>
      <c r="D325" s="115">
        <f t="shared" si="57"/>
        <v>0</v>
      </c>
      <c r="E325" s="115">
        <f t="shared" si="57"/>
        <v>0</v>
      </c>
      <c r="F325" s="26">
        <f t="shared" si="58"/>
        <v>0</v>
      </c>
      <c r="G325" s="26">
        <f t="shared" si="58"/>
        <v>0</v>
      </c>
      <c r="H325" s="26">
        <f t="shared" si="59"/>
        <v>0</v>
      </c>
      <c r="I325" s="26">
        <f t="shared" si="60"/>
        <v>0</v>
      </c>
      <c r="J325" s="26">
        <f t="shared" si="61"/>
        <v>0</v>
      </c>
      <c r="K325" s="26">
        <f t="shared" si="62"/>
        <v>0</v>
      </c>
      <c r="L325" s="26">
        <f t="shared" si="63"/>
        <v>0</v>
      </c>
      <c r="M325" s="26">
        <f t="shared" ca="1" si="68"/>
        <v>-6.0940964041741553E-5</v>
      </c>
      <c r="N325" s="26">
        <f t="shared" ca="1" si="64"/>
        <v>0</v>
      </c>
      <c r="O325" s="25">
        <f t="shared" ca="1" si="65"/>
        <v>0</v>
      </c>
      <c r="P325" s="26">
        <f t="shared" ca="1" si="66"/>
        <v>0</v>
      </c>
      <c r="Q325" s="26">
        <f t="shared" ca="1" si="67"/>
        <v>0</v>
      </c>
      <c r="R325">
        <f t="shared" ca="1" si="56"/>
        <v>6.0940964041741553E-5</v>
      </c>
    </row>
    <row r="326" spans="1:18">
      <c r="A326" s="113"/>
      <c r="B326" s="113"/>
      <c r="C326" s="113"/>
      <c r="D326" s="115">
        <f t="shared" si="57"/>
        <v>0</v>
      </c>
      <c r="E326" s="115">
        <f t="shared" si="57"/>
        <v>0</v>
      </c>
      <c r="F326" s="26">
        <f t="shared" si="58"/>
        <v>0</v>
      </c>
      <c r="G326" s="26">
        <f t="shared" si="58"/>
        <v>0</v>
      </c>
      <c r="H326" s="26">
        <f t="shared" si="59"/>
        <v>0</v>
      </c>
      <c r="I326" s="26">
        <f t="shared" si="60"/>
        <v>0</v>
      </c>
      <c r="J326" s="26">
        <f t="shared" si="61"/>
        <v>0</v>
      </c>
      <c r="K326" s="26">
        <f t="shared" si="62"/>
        <v>0</v>
      </c>
      <c r="L326" s="26">
        <f t="shared" si="63"/>
        <v>0</v>
      </c>
      <c r="M326" s="26">
        <f t="shared" ca="1" si="68"/>
        <v>-6.0940964041741553E-5</v>
      </c>
      <c r="N326" s="26">
        <f t="shared" ca="1" si="64"/>
        <v>0</v>
      </c>
      <c r="O326" s="25">
        <f t="shared" ca="1" si="65"/>
        <v>0</v>
      </c>
      <c r="P326" s="26">
        <f t="shared" ca="1" si="66"/>
        <v>0</v>
      </c>
      <c r="Q326" s="26">
        <f t="shared" ca="1" si="67"/>
        <v>0</v>
      </c>
      <c r="R326">
        <f t="shared" ca="1" si="56"/>
        <v>6.0940964041741553E-5</v>
      </c>
    </row>
    <row r="327" spans="1:18">
      <c r="A327" s="113"/>
      <c r="B327" s="113"/>
      <c r="C327" s="113"/>
      <c r="D327" s="115">
        <f t="shared" si="57"/>
        <v>0</v>
      </c>
      <c r="E327" s="115">
        <f t="shared" si="57"/>
        <v>0</v>
      </c>
      <c r="F327" s="26">
        <f t="shared" si="58"/>
        <v>0</v>
      </c>
      <c r="G327" s="26">
        <f t="shared" si="58"/>
        <v>0</v>
      </c>
      <c r="H327" s="26">
        <f t="shared" si="59"/>
        <v>0</v>
      </c>
      <c r="I327" s="26">
        <f t="shared" si="60"/>
        <v>0</v>
      </c>
      <c r="J327" s="26">
        <f t="shared" si="61"/>
        <v>0</v>
      </c>
      <c r="K327" s="26">
        <f t="shared" si="62"/>
        <v>0</v>
      </c>
      <c r="L327" s="26">
        <f t="shared" si="63"/>
        <v>0</v>
      </c>
      <c r="M327" s="26">
        <f t="shared" ca="1" si="68"/>
        <v>-6.0940964041741553E-5</v>
      </c>
      <c r="N327" s="26">
        <f t="shared" ca="1" si="64"/>
        <v>0</v>
      </c>
      <c r="O327" s="25">
        <f t="shared" ca="1" si="65"/>
        <v>0</v>
      </c>
      <c r="P327" s="26">
        <f t="shared" ca="1" si="66"/>
        <v>0</v>
      </c>
      <c r="Q327" s="26">
        <f t="shared" ca="1" si="67"/>
        <v>0</v>
      </c>
      <c r="R327">
        <f t="shared" ca="1" si="56"/>
        <v>6.0940964041741553E-5</v>
      </c>
    </row>
    <row r="328" spans="1:18">
      <c r="A328" s="113"/>
      <c r="B328" s="113"/>
      <c r="C328" s="113"/>
      <c r="D328" s="115">
        <f t="shared" si="57"/>
        <v>0</v>
      </c>
      <c r="E328" s="115">
        <f t="shared" si="57"/>
        <v>0</v>
      </c>
      <c r="F328" s="26">
        <f t="shared" si="58"/>
        <v>0</v>
      </c>
      <c r="G328" s="26">
        <f t="shared" si="58"/>
        <v>0</v>
      </c>
      <c r="H328" s="26">
        <f t="shared" si="59"/>
        <v>0</v>
      </c>
      <c r="I328" s="26">
        <f t="shared" si="60"/>
        <v>0</v>
      </c>
      <c r="J328" s="26">
        <f t="shared" si="61"/>
        <v>0</v>
      </c>
      <c r="K328" s="26">
        <f t="shared" si="62"/>
        <v>0</v>
      </c>
      <c r="L328" s="26">
        <f t="shared" si="63"/>
        <v>0</v>
      </c>
      <c r="M328" s="26">
        <f t="shared" ca="1" si="68"/>
        <v>-6.0940964041741553E-5</v>
      </c>
      <c r="N328" s="26">
        <f t="shared" ca="1" si="64"/>
        <v>0</v>
      </c>
      <c r="O328" s="25">
        <f t="shared" ca="1" si="65"/>
        <v>0</v>
      </c>
      <c r="P328" s="26">
        <f t="shared" ca="1" si="66"/>
        <v>0</v>
      </c>
      <c r="Q328" s="26">
        <f t="shared" ca="1" si="67"/>
        <v>0</v>
      </c>
      <c r="R328">
        <f t="shared" ca="1" si="56"/>
        <v>6.0940964041741553E-5</v>
      </c>
    </row>
    <row r="329" spans="1:18">
      <c r="A329" s="113"/>
      <c r="B329" s="113"/>
      <c r="C329" s="113"/>
      <c r="D329" s="115">
        <f>A329/A$18</f>
        <v>0</v>
      </c>
      <c r="E329" s="115">
        <f>B329/B$18</f>
        <v>0</v>
      </c>
      <c r="F329" s="26">
        <f>$C329*D329</f>
        <v>0</v>
      </c>
      <c r="G329" s="26">
        <f>$C329*E329</f>
        <v>0</v>
      </c>
      <c r="H329" s="26">
        <f>C329*D329*D329</f>
        <v>0</v>
      </c>
      <c r="I329" s="26">
        <f>C329*D329*D329*D329</f>
        <v>0</v>
      </c>
      <c r="J329" s="26">
        <f>C329*D329*D329*D329*D329</f>
        <v>0</v>
      </c>
      <c r="K329" s="26">
        <f>C329*E329*D329</f>
        <v>0</v>
      </c>
      <c r="L329" s="26">
        <f>C329*E329*D329*D329</f>
        <v>0</v>
      </c>
      <c r="M329" s="26">
        <f t="shared" ca="1" si="68"/>
        <v>-6.0940964041741553E-5</v>
      </c>
      <c r="N329" s="26">
        <f ca="1">C329*(M329-E329)^2</f>
        <v>0</v>
      </c>
      <c r="O329" s="25">
        <f ca="1">(C329*O$1-O$2*F329+O$3*H329)^2</f>
        <v>0</v>
      </c>
      <c r="P329" s="26">
        <f ca="1">(-C329*O$2+O$4*F329-O$5*H329)^2</f>
        <v>0</v>
      </c>
      <c r="Q329" s="26">
        <f ca="1">+(C329*O$3-F329*O$5+H329*O$6)^2</f>
        <v>0</v>
      </c>
      <c r="R329">
        <f t="shared" ca="1" si="56"/>
        <v>6.0940964041741553E-5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1:AH225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>+D$11+D$12*U2+D$13*U2^2</f>
        <v>0.16868124617545024</v>
      </c>
      <c r="AG2" s="1">
        <v>0</v>
      </c>
      <c r="AH2" s="1">
        <v>5.9999999939464033E-4</v>
      </c>
    </row>
    <row r="3" spans="1:34">
      <c r="A3" s="1" t="s">
        <v>6</v>
      </c>
      <c r="C3" s="13" t="s">
        <v>261</v>
      </c>
      <c r="U3" s="1">
        <v>-35000</v>
      </c>
      <c r="V3" s="1">
        <f t="shared" ref="V3:V18" si="0">+D$11+D$12*U3+D$13*U3^2</f>
        <v>0.12475655857393797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8.6840750418142487E-2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5.4933821708063782E-2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2.9035772443701861E-2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">
        <v>51990.086799999997</v>
      </c>
      <c r="E7" s="1">
        <v>39532.4879</v>
      </c>
      <c r="U7" s="1">
        <v>-15000</v>
      </c>
      <c r="V7" s="1">
        <f t="shared" si="0"/>
        <v>9.1466026250567219E-3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0.35453899999999999</v>
      </c>
      <c r="D8" s="1">
        <v>0.35454813000000002</v>
      </c>
      <c r="E8" s="1">
        <v>0.35453901999999998</v>
      </c>
      <c r="U8" s="1">
        <v>-10000</v>
      </c>
      <c r="V8" s="1">
        <f t="shared" si="0"/>
        <v>-4.7336877478716382E-3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-1.2605098675083212E-2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-1.4467630156578006E-2</v>
      </c>
      <c r="AG10" s="1">
        <v>327</v>
      </c>
      <c r="AH10" s="1">
        <v>-2.5143002858385444E-5</v>
      </c>
    </row>
    <row r="11" spans="1:34">
      <c r="A11" s="1" t="s">
        <v>16</v>
      </c>
      <c r="C11" s="15">
        <f ca="1">INTERCEPT(INDIRECT(E9):G637,INDIRECT(D9):$F637)</f>
        <v>-0.16343392934818113</v>
      </c>
      <c r="D11" s="2">
        <f>+E11*F11</f>
        <v>-1.4467630156578006E-2</v>
      </c>
      <c r="E11" s="16">
        <v>-1.4467630156578006</v>
      </c>
      <c r="F11" s="17">
        <v>0.01</v>
      </c>
      <c r="U11" s="1">
        <v>5000</v>
      </c>
      <c r="V11" s="1">
        <f t="shared" si="0"/>
        <v>-1.0321282192356019E-2</v>
      </c>
      <c r="AG11" s="1">
        <v>397.5</v>
      </c>
      <c r="AH11" s="1">
        <v>-8.9707749430090189E-4</v>
      </c>
    </row>
    <row r="12" spans="1:34">
      <c r="A12" s="1" t="s">
        <v>17</v>
      </c>
      <c r="C12" s="15">
        <f ca="1">SLOPE(INDIRECT(E9):G637,INDIRECT(D9):$F637)</f>
        <v>8.9267188150976652E-6</v>
      </c>
      <c r="D12" s="2">
        <f>+E12*F12</f>
        <v>2.2838164827271944E-7</v>
      </c>
      <c r="E12" s="18">
        <v>0.22838164827271945</v>
      </c>
      <c r="F12" s="17">
        <v>9.9999999999999995E-7</v>
      </c>
      <c r="U12" s="1">
        <v>10000</v>
      </c>
      <c r="V12" s="1">
        <f t="shared" si="0"/>
        <v>-1.6605478241724786E-4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1.2017758891433564E-10</v>
      </c>
      <c r="E13" s="20">
        <v>1.2017758891433563</v>
      </c>
      <c r="F13" s="17">
        <v>1E-10</v>
      </c>
      <c r="U13" s="1">
        <v>15000</v>
      </c>
      <c r="V13" s="1">
        <f t="shared" si="0"/>
        <v>1.5998052073238306E-2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2.8248731641816138E-2</v>
      </c>
      <c r="U14" s="1">
        <v>20000</v>
      </c>
      <c r="V14" s="1">
        <f t="shared" si="0"/>
        <v>3.8171038374610639E-2</v>
      </c>
      <c r="AG14" s="1">
        <v>3334.5</v>
      </c>
      <c r="AH14" s="1">
        <v>-3.6917104953317903E-3</v>
      </c>
    </row>
    <row r="15" spans="1:34">
      <c r="A15" s="6" t="s">
        <v>21</v>
      </c>
      <c r="C15" s="21">
        <f ca="1">(C7+C11)+(C8+C12)*INT(MAX(F21:F3148))</f>
        <v>51990.083567189664</v>
      </c>
      <c r="D15" s="22">
        <f>+C7+INT(MAX(F21:F1203))*C8+D11+D12*INT(MAX(F21:F3638))+D13*INT(MAX(F21:F3665)^2)</f>
        <v>51990.075276543605</v>
      </c>
      <c r="U15" s="1">
        <v>25000</v>
      </c>
      <c r="V15" s="1">
        <f t="shared" si="0"/>
        <v>6.6352904121699752E-2</v>
      </c>
      <c r="AG15" s="1">
        <v>3335</v>
      </c>
      <c r="AH15" s="1">
        <v>-3.9610150051885284E-3</v>
      </c>
    </row>
    <row r="16" spans="1:34">
      <c r="A16" s="6" t="s">
        <v>24</v>
      </c>
      <c r="C16" s="21">
        <f ca="1">+C8+C12</f>
        <v>0.35454792671881508</v>
      </c>
      <c r="D16" s="25">
        <f>+C8+D12+2*D13*MAX(F21:F118)</f>
        <v>0.35454423365804894</v>
      </c>
      <c r="U16" s="1">
        <v>30000</v>
      </c>
      <c r="V16" s="1">
        <f t="shared" si="0"/>
        <v>0.10054364931450566</v>
      </c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COUNT(C21:C1806)</f>
        <v>205</v>
      </c>
      <c r="U17" s="1">
        <v>35000</v>
      </c>
      <c r="V17" s="1">
        <f t="shared" si="0"/>
        <v>0.14074327395302832</v>
      </c>
      <c r="AG17" s="1">
        <v>3343.5</v>
      </c>
      <c r="AH17" s="1">
        <v>-1.2391915006446652E-3</v>
      </c>
    </row>
    <row r="18" spans="1:34">
      <c r="A18" s="6" t="s">
        <v>262</v>
      </c>
      <c r="C18" s="121">
        <f ca="1">+C15</f>
        <v>51990.083567189664</v>
      </c>
      <c r="D18" s="122">
        <f ca="1">C16</f>
        <v>0.35454792671881508</v>
      </c>
      <c r="E18" s="12" t="s">
        <v>14</v>
      </c>
      <c r="F18" s="1">
        <v>0.5</v>
      </c>
      <c r="U18" s="1">
        <v>40000</v>
      </c>
      <c r="V18" s="1">
        <f t="shared" si="0"/>
        <v>0.18695177803726779</v>
      </c>
      <c r="AG18" s="1">
        <v>3346</v>
      </c>
      <c r="AH18" s="1">
        <v>-3.0857140009175055E-3</v>
      </c>
    </row>
    <row r="19" spans="1:34">
      <c r="A19" s="6" t="s">
        <v>263</v>
      </c>
      <c r="C19" s="123">
        <f>D15</f>
        <v>51990.075276543605</v>
      </c>
      <c r="D19" s="124">
        <f>+D16</f>
        <v>0.35454423365804894</v>
      </c>
      <c r="E19" s="15" t="s">
        <v>264</v>
      </c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>
        <v>2</v>
      </c>
      <c r="C21" s="127">
        <v>27283.442999999999</v>
      </c>
      <c r="D21" s="128" t="s">
        <v>55</v>
      </c>
      <c r="E21" s="129">
        <f t="shared" ref="E21:E84" si="1">+(C21-C$7)/C$8</f>
        <v>-34549.241409266688</v>
      </c>
      <c r="F21" s="130">
        <f>ROUND(2*E21,0)/2-F$18</f>
        <v>-34549.5</v>
      </c>
      <c r="G21" s="1">
        <f t="shared" ref="G21:G52" si="2">+C21-(C$7+F21*C$8)</f>
        <v>9.1680499997892184E-2</v>
      </c>
      <c r="H21" s="1">
        <f>G21</f>
        <v>9.1680499997892184E-2</v>
      </c>
      <c r="P21" s="1">
        <f t="shared" ref="P21:P84" si="3">+D$11+D$12*F21+D$13*F21^2</f>
        <v>0.12109403431178582</v>
      </c>
      <c r="Q21" s="39">
        <f t="shared" ref="Q21:Q84" si="4">+C21-15018.5</f>
        <v>12264.942999999999</v>
      </c>
      <c r="R21" s="1">
        <f t="shared" ref="R21:R52" si="5">+(P21-G21)^2</f>
        <v>8.6515600083459851E-4</v>
      </c>
      <c r="S21" s="22"/>
    </row>
    <row r="22" spans="1:34">
      <c r="A22" s="125" t="s">
        <v>56</v>
      </c>
      <c r="B22" s="126">
        <v>2</v>
      </c>
      <c r="C22" s="127">
        <v>27360.375</v>
      </c>
      <c r="D22" s="128" t="s">
        <v>55</v>
      </c>
      <c r="E22" s="131">
        <f t="shared" si="1"/>
        <v>-34332.249766598317</v>
      </c>
      <c r="F22" s="130">
        <f>ROUND(2*E22,0)/2-F$18</f>
        <v>-34332.5</v>
      </c>
      <c r="G22" s="1">
        <f t="shared" si="2"/>
        <v>8.871749999889289E-2</v>
      </c>
      <c r="H22" s="1">
        <f>G22</f>
        <v>8.871749999889289E-2</v>
      </c>
      <c r="P22" s="1">
        <f t="shared" si="3"/>
        <v>0.11934725135798839</v>
      </c>
      <c r="Q22" s="39">
        <f t="shared" si="4"/>
        <v>12341.875</v>
      </c>
      <c r="R22" s="1">
        <f t="shared" si="5"/>
        <v>9.3818166832001268E-4</v>
      </c>
      <c r="S22" s="22"/>
    </row>
    <row r="23" spans="1:34">
      <c r="A23" s="125" t="s">
        <v>58</v>
      </c>
      <c r="B23" s="126">
        <v>2</v>
      </c>
      <c r="C23" s="127">
        <v>38112.392</v>
      </c>
      <c r="D23" s="128" t="s">
        <v>26</v>
      </c>
      <c r="E23" s="132">
        <f t="shared" si="1"/>
        <v>-4005.4958692837777</v>
      </c>
      <c r="F23" s="57">
        <f t="shared" ref="F23:F54" si="6">ROUND(2*E23,0)/2</f>
        <v>-4005.5</v>
      </c>
      <c r="G23" s="1">
        <f t="shared" si="2"/>
        <v>1.4644999973825179E-3</v>
      </c>
      <c r="H23" s="1">
        <f>G23</f>
        <v>1.4644999973825179E-3</v>
      </c>
      <c r="P23" s="1">
        <f t="shared" si="3"/>
        <v>-1.3454279976820719E-2</v>
      </c>
      <c r="Q23" s="39">
        <f t="shared" si="4"/>
        <v>23093.892</v>
      </c>
      <c r="R23" s="1">
        <f t="shared" si="5"/>
        <v>2.2256999591868754E-4</v>
      </c>
      <c r="S23" s="22"/>
    </row>
    <row r="24" spans="1:34">
      <c r="A24" s="125" t="s">
        <v>274</v>
      </c>
      <c r="B24" s="126">
        <v>1</v>
      </c>
      <c r="C24" s="133">
        <v>39532.497100000001</v>
      </c>
      <c r="D24" s="128" t="s">
        <v>275</v>
      </c>
      <c r="E24" s="132">
        <f t="shared" si="1"/>
        <v>1.6923384998396237E-3</v>
      </c>
      <c r="F24" s="57">
        <f t="shared" si="6"/>
        <v>0</v>
      </c>
      <c r="G24" s="1">
        <f t="shared" si="2"/>
        <v>5.9999999939464033E-4</v>
      </c>
      <c r="I24" s="1">
        <f>G24</f>
        <v>5.9999999939464033E-4</v>
      </c>
      <c r="P24" s="1">
        <f t="shared" si="3"/>
        <v>-1.4467630156578006E-2</v>
      </c>
      <c r="Q24" s="39">
        <f t="shared" si="4"/>
        <v>24513.997100000001</v>
      </c>
      <c r="R24" s="1">
        <f t="shared" si="5"/>
        <v>2.2703347851717629E-4</v>
      </c>
      <c r="S24" s="22"/>
      <c r="AG24" s="1">
        <v>8269.5</v>
      </c>
      <c r="AH24" s="1">
        <v>-1.2527125501947012E-2</v>
      </c>
    </row>
    <row r="25" spans="1:34">
      <c r="A25" s="125" t="s">
        <v>276</v>
      </c>
      <c r="B25" s="126">
        <v>2</v>
      </c>
      <c r="C25" s="133">
        <v>39532.672700000003</v>
      </c>
      <c r="D25" s="128" t="s">
        <v>58</v>
      </c>
      <c r="E25" s="132">
        <f t="shared" si="1"/>
        <v>0.49698340662578633</v>
      </c>
      <c r="F25" s="57">
        <f t="shared" si="6"/>
        <v>0.5</v>
      </c>
      <c r="G25" s="1">
        <f t="shared" si="2"/>
        <v>-1.069500001904089E-3</v>
      </c>
      <c r="I25" s="1">
        <f>G25</f>
        <v>-1.069500001904089E-3</v>
      </c>
      <c r="P25" s="1">
        <f t="shared" si="3"/>
        <v>-1.4467515935709472E-2</v>
      </c>
      <c r="Q25" s="39">
        <f t="shared" si="4"/>
        <v>24514.172700000003</v>
      </c>
      <c r="R25" s="1">
        <f t="shared" si="5"/>
        <v>1.7950683096250292E-4</v>
      </c>
      <c r="S25" s="22"/>
      <c r="AG25" s="1">
        <v>8563</v>
      </c>
      <c r="AH25" s="1">
        <v>-1.6088670017779805E-3</v>
      </c>
    </row>
    <row r="26" spans="1:34">
      <c r="A26" s="125" t="s">
        <v>62</v>
      </c>
      <c r="B26" s="126">
        <v>1</v>
      </c>
      <c r="C26" s="127">
        <v>39533.572</v>
      </c>
      <c r="D26" s="128" t="s">
        <v>63</v>
      </c>
      <c r="E26" s="132">
        <f t="shared" si="1"/>
        <v>3.0335167640203489</v>
      </c>
      <c r="F26" s="57">
        <f t="shared" si="6"/>
        <v>3</v>
      </c>
      <c r="G26" s="1">
        <f t="shared" si="2"/>
        <v>1.1882999999215826E-2</v>
      </c>
      <c r="J26" s="1">
        <f>G26</f>
        <v>1.1882999999215826E-2</v>
      </c>
      <c r="P26" s="1">
        <f t="shared" si="3"/>
        <v>-1.4466943930034887E-2</v>
      </c>
      <c r="Q26" s="39">
        <f t="shared" si="4"/>
        <v>24515.072</v>
      </c>
      <c r="R26" s="1">
        <f t="shared" si="5"/>
        <v>6.9431954507465641E-4</v>
      </c>
      <c r="S26" s="22"/>
      <c r="AG26" s="1">
        <v>10189</v>
      </c>
      <c r="AH26" s="1">
        <v>-2.0387101001688279E-2</v>
      </c>
    </row>
    <row r="27" spans="1:34">
      <c r="A27" s="125" t="s">
        <v>276</v>
      </c>
      <c r="B27" s="126">
        <v>1</v>
      </c>
      <c r="C27" s="133">
        <v>39561.568500000001</v>
      </c>
      <c r="D27" s="128" t="s">
        <v>275</v>
      </c>
      <c r="E27" s="132">
        <f t="shared" si="1"/>
        <v>81.999441528294824</v>
      </c>
      <c r="F27" s="57">
        <f t="shared" si="6"/>
        <v>82</v>
      </c>
      <c r="G27" s="1">
        <f t="shared" si="2"/>
        <v>-1.9800000154646114E-4</v>
      </c>
      <c r="I27" s="1">
        <f>G27</f>
        <v>-1.9800000154646114E-4</v>
      </c>
      <c r="P27" s="1">
        <f t="shared" si="3"/>
        <v>-1.4448094787311783E-2</v>
      </c>
      <c r="Q27" s="39">
        <f t="shared" si="4"/>
        <v>24543.068500000001</v>
      </c>
      <c r="R27" s="1">
        <f t="shared" si="5"/>
        <v>2.0306520140329603E-4</v>
      </c>
      <c r="S27" s="22"/>
    </row>
    <row r="28" spans="1:34">
      <c r="A28" s="125" t="s">
        <v>276</v>
      </c>
      <c r="B28" s="126">
        <v>2</v>
      </c>
      <c r="C28" s="133">
        <v>39562.4545</v>
      </c>
      <c r="D28" s="128" t="s">
        <v>275</v>
      </c>
      <c r="E28" s="132">
        <f t="shared" si="1"/>
        <v>84.49846138224207</v>
      </c>
      <c r="F28" s="57">
        <f t="shared" si="6"/>
        <v>84.5</v>
      </c>
      <c r="G28" s="1">
        <f t="shared" si="2"/>
        <v>-5.4549999913433567E-4</v>
      </c>
      <c r="I28" s="1">
        <f>G28</f>
        <v>-5.4549999913433567E-4</v>
      </c>
      <c r="P28" s="1">
        <f t="shared" si="3"/>
        <v>-1.4447473809269716E-2</v>
      </c>
      <c r="Q28" s="39">
        <f t="shared" si="4"/>
        <v>24543.9545</v>
      </c>
      <c r="R28" s="1">
        <f t="shared" si="5"/>
        <v>1.9326487581769003E-4</v>
      </c>
      <c r="S28" s="22"/>
      <c r="AG28" s="1">
        <v>10248</v>
      </c>
      <c r="AH28" s="1">
        <v>-1.650320045882836E-4</v>
      </c>
    </row>
    <row r="29" spans="1:34">
      <c r="A29" s="125" t="s">
        <v>276</v>
      </c>
      <c r="B29" s="126">
        <v>2</v>
      </c>
      <c r="C29" s="133">
        <v>39563.517899999999</v>
      </c>
      <c r="D29" s="128" t="s">
        <v>275</v>
      </c>
      <c r="E29" s="132">
        <f t="shared" si="1"/>
        <v>87.497849319814776</v>
      </c>
      <c r="F29" s="57">
        <f t="shared" si="6"/>
        <v>87.5</v>
      </c>
      <c r="G29" s="1">
        <f t="shared" si="2"/>
        <v>-7.6249999983701855E-4</v>
      </c>
      <c r="I29" s="1">
        <f>G29</f>
        <v>-7.6249999983701855E-4</v>
      </c>
      <c r="P29" s="1">
        <f t="shared" si="3"/>
        <v>-1.4446726652689017E-2</v>
      </c>
      <c r="Q29" s="39">
        <f t="shared" si="4"/>
        <v>24545.017899999999</v>
      </c>
      <c r="R29" s="1">
        <f t="shared" si="5"/>
        <v>1.8725805908662501E-4</v>
      </c>
      <c r="S29" s="22"/>
      <c r="AG29" s="1">
        <v>10248</v>
      </c>
      <c r="AH29" s="1">
        <v>5.8349679966340773E-3</v>
      </c>
    </row>
    <row r="30" spans="1:34">
      <c r="A30" s="125" t="s">
        <v>276</v>
      </c>
      <c r="B30" s="126">
        <v>1</v>
      </c>
      <c r="C30" s="133">
        <v>39566.532800000001</v>
      </c>
      <c r="D30" s="128" t="s">
        <v>275</v>
      </c>
      <c r="E30" s="132">
        <f t="shared" si="1"/>
        <v>96.001568233677418</v>
      </c>
      <c r="F30" s="57">
        <f t="shared" si="6"/>
        <v>96</v>
      </c>
      <c r="G30" s="1">
        <f t="shared" si="2"/>
        <v>5.559999990509823E-4</v>
      </c>
      <c r="I30" s="1">
        <f>G30</f>
        <v>5.559999990509823E-4</v>
      </c>
      <c r="P30" s="1">
        <f t="shared" si="3"/>
        <v>-1.4444597961684392E-2</v>
      </c>
      <c r="Q30" s="39">
        <f t="shared" si="4"/>
        <v>24548.032800000001</v>
      </c>
      <c r="R30" s="1">
        <f t="shared" si="5"/>
        <v>2.2501793917961826E-4</v>
      </c>
      <c r="S30" s="22"/>
      <c r="AG30" s="1">
        <v>10276.5</v>
      </c>
      <c r="AH30" s="1">
        <v>-5.1538850675569847E-4</v>
      </c>
    </row>
    <row r="31" spans="1:34">
      <c r="A31" s="125" t="s">
        <v>62</v>
      </c>
      <c r="B31" s="126">
        <v>1</v>
      </c>
      <c r="C31" s="127">
        <v>39593.461000000003</v>
      </c>
      <c r="D31" s="128" t="s">
        <v>63</v>
      </c>
      <c r="E31" s="132">
        <f t="shared" si="1"/>
        <v>171.95428429595015</v>
      </c>
      <c r="F31" s="57">
        <f t="shared" si="6"/>
        <v>172</v>
      </c>
      <c r="G31" s="1">
        <f t="shared" si="2"/>
        <v>-1.620800000091549E-2</v>
      </c>
      <c r="J31" s="1">
        <f>G31</f>
        <v>-1.620800000091549E-2</v>
      </c>
      <c r="P31" s="1">
        <f t="shared" si="3"/>
        <v>-1.4424793179284657E-2</v>
      </c>
      <c r="Q31" s="39">
        <f t="shared" si="4"/>
        <v>24574.961000000003</v>
      </c>
      <c r="R31" s="1">
        <f t="shared" si="5"/>
        <v>3.1798265687107393E-6</v>
      </c>
      <c r="S31" s="22"/>
      <c r="AG31" s="1">
        <v>10302</v>
      </c>
      <c r="AH31" s="1">
        <v>-1.2499180011218414E-3</v>
      </c>
    </row>
    <row r="32" spans="1:34">
      <c r="A32" s="125" t="s">
        <v>276</v>
      </c>
      <c r="B32" s="126">
        <v>1</v>
      </c>
      <c r="C32" s="133">
        <v>39614.395499999999</v>
      </c>
      <c r="D32" s="128" t="s">
        <v>275</v>
      </c>
      <c r="E32" s="132">
        <f t="shared" si="1"/>
        <v>231.00138489700038</v>
      </c>
      <c r="F32" s="57">
        <f t="shared" si="6"/>
        <v>231</v>
      </c>
      <c r="G32" s="1">
        <f t="shared" si="2"/>
        <v>4.9099999887403101E-4</v>
      </c>
      <c r="I32" s="1">
        <f>G32</f>
        <v>4.9099999887403101E-4</v>
      </c>
      <c r="P32" s="1">
        <f t="shared" si="3"/>
        <v>-1.440846119950495E-2</v>
      </c>
      <c r="Q32" s="39">
        <f t="shared" si="4"/>
        <v>24595.895499999999</v>
      </c>
      <c r="R32" s="1">
        <f t="shared" si="5"/>
        <v>2.2199394400200081E-4</v>
      </c>
      <c r="S32" s="22"/>
    </row>
    <row r="33" spans="1:34">
      <c r="A33" s="125" t="s">
        <v>276</v>
      </c>
      <c r="B33" s="126">
        <v>1</v>
      </c>
      <c r="C33" s="133">
        <v>39643.467299999997</v>
      </c>
      <c r="D33" s="128" t="s">
        <v>275</v>
      </c>
      <c r="E33" s="132">
        <f t="shared" si="1"/>
        <v>313.00026231245505</v>
      </c>
      <c r="F33" s="57">
        <f t="shared" si="6"/>
        <v>313</v>
      </c>
      <c r="G33" s="1">
        <f t="shared" si="2"/>
        <v>9.2999995104037225E-5</v>
      </c>
      <c r="I33" s="1">
        <f>G33</f>
        <v>9.2999995104037225E-5</v>
      </c>
      <c r="P33" s="1">
        <f t="shared" si="3"/>
        <v>-1.4384373022460296E-2</v>
      </c>
      <c r="Q33" s="39">
        <f t="shared" si="4"/>
        <v>24624.967299999997</v>
      </c>
      <c r="R33" s="1">
        <f t="shared" si="5"/>
        <v>2.0959432948969983E-4</v>
      </c>
      <c r="S33" s="22"/>
      <c r="AG33" s="1">
        <v>10304.5</v>
      </c>
      <c r="AH33" s="1">
        <v>3.4035595017485321E-3</v>
      </c>
    </row>
    <row r="34" spans="1:34">
      <c r="A34" s="125" t="s">
        <v>276</v>
      </c>
      <c r="B34" s="126">
        <v>1</v>
      </c>
      <c r="C34" s="133">
        <v>39648.4306</v>
      </c>
      <c r="D34" s="128" t="s">
        <v>275</v>
      </c>
      <c r="E34" s="132">
        <f t="shared" si="1"/>
        <v>326.99956845367808</v>
      </c>
      <c r="F34" s="57">
        <f t="shared" si="6"/>
        <v>327</v>
      </c>
      <c r="G34" s="1">
        <f t="shared" si="2"/>
        <v>-1.5300000086426735E-4</v>
      </c>
      <c r="I34" s="1">
        <f>G34</f>
        <v>-1.5300000086426735E-4</v>
      </c>
      <c r="P34" s="1">
        <f t="shared" si="3"/>
        <v>-1.4380098888187805E-2</v>
      </c>
      <c r="Q34" s="39">
        <f t="shared" si="4"/>
        <v>24629.9306</v>
      </c>
      <c r="R34" s="1">
        <f t="shared" si="5"/>
        <v>2.0241034274968265E-4</v>
      </c>
      <c r="S34" s="22"/>
      <c r="AG34" s="1">
        <v>10546.5</v>
      </c>
      <c r="AH34" s="1">
        <v>1.7060181497072335E-2</v>
      </c>
    </row>
    <row r="35" spans="1:34">
      <c r="A35" s="125" t="s">
        <v>62</v>
      </c>
      <c r="B35" s="126">
        <v>1</v>
      </c>
      <c r="C35" s="127">
        <v>39648.442000000003</v>
      </c>
      <c r="D35" s="128" t="s">
        <v>63</v>
      </c>
      <c r="E35" s="132">
        <f t="shared" si="1"/>
        <v>327.03172288521608</v>
      </c>
      <c r="F35" s="57">
        <f t="shared" si="6"/>
        <v>327</v>
      </c>
      <c r="G35" s="1">
        <f t="shared" si="2"/>
        <v>1.1247000002185814E-2</v>
      </c>
      <c r="J35" s="1">
        <f>G35</f>
        <v>1.1247000002185814E-2</v>
      </c>
      <c r="P35" s="1">
        <f t="shared" si="3"/>
        <v>-1.4380098888187805E-2</v>
      </c>
      <c r="Q35" s="39">
        <f t="shared" si="4"/>
        <v>24629.942000000003</v>
      </c>
      <c r="R35" s="1">
        <f t="shared" si="5"/>
        <v>6.567481975369888E-4</v>
      </c>
      <c r="S35" s="22"/>
      <c r="AG35" s="1">
        <v>10605</v>
      </c>
      <c r="AH35" s="1">
        <v>1.8551554996520281E-2</v>
      </c>
    </row>
    <row r="36" spans="1:34">
      <c r="A36" s="125" t="s">
        <v>62</v>
      </c>
      <c r="B36" s="126">
        <v>2</v>
      </c>
      <c r="C36" s="127">
        <v>39651.447</v>
      </c>
      <c r="D36" s="128" t="s">
        <v>63</v>
      </c>
      <c r="E36" s="132">
        <f t="shared" si="1"/>
        <v>335.50751821379032</v>
      </c>
      <c r="F36" s="57">
        <f t="shared" si="6"/>
        <v>335.5</v>
      </c>
      <c r="G36" s="1">
        <f t="shared" si="2"/>
        <v>2.6654999965103343E-3</v>
      </c>
      <c r="J36" s="1">
        <f>G36</f>
        <v>2.6654999965103343E-3</v>
      </c>
      <c r="P36" s="1">
        <f t="shared" si="3"/>
        <v>-1.4377480894129914E-2</v>
      </c>
      <c r="Q36" s="39">
        <f t="shared" si="4"/>
        <v>24632.947</v>
      </c>
      <c r="R36" s="1">
        <f t="shared" si="5"/>
        <v>2.9046319763872865E-4</v>
      </c>
      <c r="S36" s="22"/>
    </row>
    <row r="37" spans="1:34">
      <c r="A37" s="125" t="s">
        <v>276</v>
      </c>
      <c r="B37" s="126">
        <v>2</v>
      </c>
      <c r="C37" s="133">
        <v>39673.424700000003</v>
      </c>
      <c r="D37" s="128" t="s">
        <v>275</v>
      </c>
      <c r="E37" s="134">
        <f t="shared" si="1"/>
        <v>397.4970313562178</v>
      </c>
      <c r="F37" s="57">
        <f t="shared" si="6"/>
        <v>397.5</v>
      </c>
      <c r="G37" s="1">
        <f t="shared" si="2"/>
        <v>-1.0524999961489812E-3</v>
      </c>
      <c r="I37" s="1">
        <f>G37</f>
        <v>-1.0524999961489812E-3</v>
      </c>
      <c r="P37" s="1">
        <f t="shared" si="3"/>
        <v>-1.4357859641231204E-2</v>
      </c>
      <c r="Q37" s="39">
        <f t="shared" si="4"/>
        <v>24654.924700000003</v>
      </c>
      <c r="R37" s="1">
        <f t="shared" si="5"/>
        <v>1.7703259528498253E-4</v>
      </c>
      <c r="S37" s="22"/>
    </row>
    <row r="38" spans="1:34">
      <c r="A38" s="125" t="s">
        <v>276</v>
      </c>
      <c r="B38" s="126">
        <v>1</v>
      </c>
      <c r="C38" s="133">
        <v>39676.440699999999</v>
      </c>
      <c r="D38" s="128" t="s">
        <v>275</v>
      </c>
      <c r="E38" s="132">
        <f t="shared" si="1"/>
        <v>406.0038528906498</v>
      </c>
      <c r="F38" s="57">
        <f t="shared" si="6"/>
        <v>406</v>
      </c>
      <c r="G38" s="57">
        <f t="shared" si="2"/>
        <v>1.3659999967785552E-3</v>
      </c>
      <c r="I38" s="1">
        <f>G38</f>
        <v>1.3659999967785552E-3</v>
      </c>
      <c r="P38" s="1">
        <f t="shared" si="3"/>
        <v>-1.4355097614332998E-2</v>
      </c>
      <c r="Q38" s="39">
        <f t="shared" si="4"/>
        <v>24657.940699999999</v>
      </c>
      <c r="R38" s="1">
        <f t="shared" si="5"/>
        <v>2.4715291009809741E-4</v>
      </c>
      <c r="S38" s="22"/>
      <c r="AG38" s="1">
        <v>10661.5</v>
      </c>
      <c r="AH38" s="1">
        <v>1.3120146504661534E-2</v>
      </c>
    </row>
    <row r="39" spans="1:34">
      <c r="A39" s="125" t="s">
        <v>276</v>
      </c>
      <c r="B39" s="126">
        <v>1</v>
      </c>
      <c r="C39" s="133">
        <v>39681.402300000002</v>
      </c>
      <c r="D39" s="128" t="s">
        <v>275</v>
      </c>
      <c r="E39" s="132">
        <f t="shared" si="1"/>
        <v>419.99836407278315</v>
      </c>
      <c r="F39" s="57">
        <f t="shared" si="6"/>
        <v>420</v>
      </c>
      <c r="G39" s="57">
        <f t="shared" si="2"/>
        <v>-5.7999999989988282E-4</v>
      </c>
      <c r="I39" s="1">
        <f>G39</f>
        <v>-5.7999999989988282E-4</v>
      </c>
      <c r="P39" s="1">
        <f t="shared" si="3"/>
        <v>-1.4350510537618976E-2</v>
      </c>
      <c r="Q39" s="39">
        <f t="shared" si="4"/>
        <v>24662.902300000002</v>
      </c>
      <c r="R39" s="1">
        <f t="shared" si="5"/>
        <v>1.8962696046943259E-4</v>
      </c>
      <c r="S39" s="22"/>
      <c r="AG39" s="1">
        <v>11438</v>
      </c>
      <c r="AH39" s="1">
        <v>1.2890258003608324E-2</v>
      </c>
    </row>
    <row r="40" spans="1:34">
      <c r="A40" s="125" t="s">
        <v>62</v>
      </c>
      <c r="B40" s="126">
        <v>2</v>
      </c>
      <c r="C40" s="127">
        <v>39701.400999999998</v>
      </c>
      <c r="D40" s="128" t="s">
        <v>63</v>
      </c>
      <c r="E40" s="132">
        <f t="shared" si="1"/>
        <v>476.40598072425576</v>
      </c>
      <c r="F40" s="57">
        <f t="shared" si="6"/>
        <v>476.5</v>
      </c>
      <c r="G40" s="57">
        <f t="shared" si="2"/>
        <v>-3.3333500003209338E-2</v>
      </c>
      <c r="J40" s="1">
        <f t="shared" ref="J40:J47" si="7">G40</f>
        <v>-3.3333500003209338E-2</v>
      </c>
      <c r="P40" s="1">
        <f t="shared" si="3"/>
        <v>-1.4331519709213479E-2</v>
      </c>
      <c r="Q40" s="39">
        <f t="shared" si="4"/>
        <v>24682.900999999998</v>
      </c>
      <c r="R40" s="1">
        <f t="shared" si="5"/>
        <v>3.6107525509340688E-4</v>
      </c>
      <c r="S40" s="22"/>
      <c r="AG40" s="1">
        <v>11604.5</v>
      </c>
      <c r="AH40" s="1">
        <v>3.2118594972416759E-3</v>
      </c>
    </row>
    <row r="41" spans="1:34">
      <c r="A41" s="125" t="s">
        <v>62</v>
      </c>
      <c r="B41" s="126">
        <v>2</v>
      </c>
      <c r="C41" s="127">
        <v>39711.364999999998</v>
      </c>
      <c r="D41" s="128" t="s">
        <v>63</v>
      </c>
      <c r="E41" s="132">
        <f t="shared" si="1"/>
        <v>504.51008210661411</v>
      </c>
      <c r="F41" s="57">
        <f t="shared" si="6"/>
        <v>504.5</v>
      </c>
      <c r="G41" s="57">
        <f t="shared" si="2"/>
        <v>3.5744999986491166E-3</v>
      </c>
      <c r="J41" s="1">
        <f t="shared" si="7"/>
        <v>3.5744999986491166E-3</v>
      </c>
      <c r="P41" s="1">
        <f t="shared" si="3"/>
        <v>-1.4321823985049545E-2</v>
      </c>
      <c r="Q41" s="39">
        <f t="shared" si="4"/>
        <v>24692.864999999998</v>
      </c>
      <c r="R41" s="1">
        <f t="shared" si="5"/>
        <v>3.20278412129508E-4</v>
      </c>
      <c r="S41" s="22"/>
    </row>
    <row r="42" spans="1:34">
      <c r="A42" s="125" t="s">
        <v>62</v>
      </c>
      <c r="B42" s="126">
        <v>2</v>
      </c>
      <c r="C42" s="127">
        <v>39760.286</v>
      </c>
      <c r="D42" s="128" t="s">
        <v>63</v>
      </c>
      <c r="E42" s="132">
        <f t="shared" si="1"/>
        <v>642.49490183026114</v>
      </c>
      <c r="F42" s="57">
        <f t="shared" si="6"/>
        <v>642.5</v>
      </c>
      <c r="G42" s="57">
        <f t="shared" si="2"/>
        <v>-1.807500004360918E-3</v>
      </c>
      <c r="J42" s="1">
        <f t="shared" si="7"/>
        <v>-1.807500004360918E-3</v>
      </c>
      <c r="P42" s="1">
        <f t="shared" si="3"/>
        <v>-1.4271284887749015E-2</v>
      </c>
      <c r="Q42" s="39">
        <f t="shared" si="4"/>
        <v>24741.786</v>
      </c>
      <c r="R42" s="1">
        <f t="shared" si="5"/>
        <v>1.5534593361937364E-4</v>
      </c>
      <c r="S42" s="22"/>
    </row>
    <row r="43" spans="1:34">
      <c r="A43" s="125" t="s">
        <v>62</v>
      </c>
      <c r="B43" s="126">
        <v>1</v>
      </c>
      <c r="C43" s="127">
        <v>39944.455000000002</v>
      </c>
      <c r="D43" s="128" t="s">
        <v>63</v>
      </c>
      <c r="E43" s="44">
        <f t="shared" si="1"/>
        <v>1161.9553843159727</v>
      </c>
      <c r="F43" s="57">
        <f t="shared" si="6"/>
        <v>1162</v>
      </c>
      <c r="G43" s="1">
        <f t="shared" si="2"/>
        <v>-1.5817999999853782E-2</v>
      </c>
      <c r="J43" s="1">
        <f t="shared" si="7"/>
        <v>-1.5817999999853782E-2</v>
      </c>
      <c r="P43" s="1">
        <f t="shared" si="3"/>
        <v>-1.4039981612919058E-2</v>
      </c>
      <c r="Q43" s="39">
        <f t="shared" si="4"/>
        <v>24925.955000000002</v>
      </c>
      <c r="R43" s="1">
        <f t="shared" si="5"/>
        <v>3.1613493842779608E-6</v>
      </c>
      <c r="S43" s="22"/>
    </row>
    <row r="44" spans="1:34">
      <c r="A44" s="125" t="s">
        <v>62</v>
      </c>
      <c r="B44" s="126">
        <v>2</v>
      </c>
      <c r="C44" s="127">
        <v>39969.468999999997</v>
      </c>
      <c r="D44" s="128" t="s">
        <v>63</v>
      </c>
      <c r="E44" s="44">
        <f t="shared" si="1"/>
        <v>1232.5089764454581</v>
      </c>
      <c r="F44" s="57">
        <f t="shared" si="6"/>
        <v>1232.5</v>
      </c>
      <c r="G44" s="1">
        <f t="shared" si="2"/>
        <v>3.1824999969103374E-3</v>
      </c>
      <c r="J44" s="1">
        <f t="shared" si="7"/>
        <v>3.1824999969103374E-3</v>
      </c>
      <c r="P44" s="1">
        <f t="shared" si="3"/>
        <v>-1.4003593257531626E-2</v>
      </c>
      <c r="Q44" s="39">
        <f t="shared" si="4"/>
        <v>24950.968999999997</v>
      </c>
      <c r="R44" s="1">
        <f t="shared" si="5"/>
        <v>2.9536180135037555E-4</v>
      </c>
      <c r="S44" s="22"/>
    </row>
    <row r="45" spans="1:34">
      <c r="A45" s="125" t="s">
        <v>62</v>
      </c>
      <c r="B45" s="126">
        <v>2</v>
      </c>
      <c r="C45" s="127">
        <v>40007.415000000001</v>
      </c>
      <c r="D45" s="128" t="s">
        <v>63</v>
      </c>
      <c r="E45" s="44">
        <f t="shared" si="1"/>
        <v>1339.5381044116439</v>
      </c>
      <c r="F45" s="57">
        <f t="shared" si="6"/>
        <v>1339.5</v>
      </c>
      <c r="G45" s="1">
        <f t="shared" si="2"/>
        <v>1.3509500000509433E-2</v>
      </c>
      <c r="J45" s="1">
        <f t="shared" si="7"/>
        <v>1.3509500000509433E-2</v>
      </c>
      <c r="P45" s="1">
        <f t="shared" si="3"/>
        <v>-1.3946083067986864E-2</v>
      </c>
      <c r="Q45" s="39">
        <f t="shared" si="4"/>
        <v>24988.915000000001</v>
      </c>
      <c r="R45" s="1">
        <f t="shared" si="5"/>
        <v>7.5380904163110062E-4</v>
      </c>
      <c r="S45" s="22"/>
    </row>
    <row r="46" spans="1:34">
      <c r="A46" s="125" t="s">
        <v>62</v>
      </c>
      <c r="B46" s="126">
        <v>1</v>
      </c>
      <c r="C46" s="127">
        <v>40021.411</v>
      </c>
      <c r="D46" s="128" t="s">
        <v>63</v>
      </c>
      <c r="E46" s="44">
        <f t="shared" si="1"/>
        <v>1379.0147205243964</v>
      </c>
      <c r="F46" s="57">
        <f t="shared" si="6"/>
        <v>1379</v>
      </c>
      <c r="G46" s="1">
        <f t="shared" si="2"/>
        <v>5.2189999987604097E-3</v>
      </c>
      <c r="J46" s="1">
        <f t="shared" si="7"/>
        <v>5.2189999987604097E-3</v>
      </c>
      <c r="P46" s="1">
        <f t="shared" si="3"/>
        <v>-1.3924157233249281E-2</v>
      </c>
      <c r="Q46" s="39">
        <f t="shared" si="4"/>
        <v>25002.911</v>
      </c>
      <c r="R46" s="1">
        <f t="shared" si="5"/>
        <v>3.6646046880944492E-4</v>
      </c>
      <c r="S46" s="22"/>
    </row>
    <row r="47" spans="1:34">
      <c r="A47" s="125" t="s">
        <v>62</v>
      </c>
      <c r="B47" s="126">
        <v>1</v>
      </c>
      <c r="C47" s="127">
        <v>40093.385000000002</v>
      </c>
      <c r="D47" s="128" t="s">
        <v>63</v>
      </c>
      <c r="E47" s="44">
        <f t="shared" si="1"/>
        <v>1582.0220060416511</v>
      </c>
      <c r="F47" s="57">
        <f t="shared" si="6"/>
        <v>1582</v>
      </c>
      <c r="G47" s="1">
        <f t="shared" si="2"/>
        <v>7.8020000000833534E-3</v>
      </c>
      <c r="J47" s="1">
        <f t="shared" si="7"/>
        <v>7.8020000000833534E-3</v>
      </c>
      <c r="P47" s="1">
        <f t="shared" si="3"/>
        <v>-1.3805559052972522E-2</v>
      </c>
      <c r="Q47" s="39">
        <f t="shared" si="4"/>
        <v>25074.885000000002</v>
      </c>
      <c r="R47" s="1">
        <f t="shared" si="5"/>
        <v>4.6688660823129699E-4</v>
      </c>
      <c r="S47" s="22"/>
    </row>
    <row r="48" spans="1:34">
      <c r="A48" s="125" t="s">
        <v>277</v>
      </c>
      <c r="B48" s="126">
        <v>2</v>
      </c>
      <c r="C48" s="133">
        <v>40714.701800000003</v>
      </c>
      <c r="D48" s="128" t="s">
        <v>275</v>
      </c>
      <c r="E48" s="44">
        <f t="shared" si="1"/>
        <v>3334.4859098716965</v>
      </c>
      <c r="F48" s="57">
        <f t="shared" si="6"/>
        <v>3334.5</v>
      </c>
      <c r="G48" s="1">
        <f t="shared" si="2"/>
        <v>-4.9954999994952232E-3</v>
      </c>
      <c r="K48" s="1">
        <f t="shared" ref="K48:K54" si="8">G48</f>
        <v>-4.9954999994952232E-3</v>
      </c>
      <c r="P48" s="1">
        <f t="shared" si="3"/>
        <v>-1.2369850128764509E-2</v>
      </c>
      <c r="Q48" s="39">
        <f t="shared" si="4"/>
        <v>25696.201800000003</v>
      </c>
      <c r="R48" s="1">
        <f t="shared" si="5"/>
        <v>5.4381039829053941E-5</v>
      </c>
      <c r="S48" s="22"/>
    </row>
    <row r="49" spans="1:34">
      <c r="A49" s="125" t="s">
        <v>277</v>
      </c>
      <c r="B49" s="126">
        <v>1</v>
      </c>
      <c r="C49" s="133">
        <v>40714.878799999999</v>
      </c>
      <c r="D49" s="128" t="s">
        <v>275</v>
      </c>
      <c r="E49" s="44">
        <f t="shared" si="1"/>
        <v>3334.9851497296418</v>
      </c>
      <c r="F49" s="57">
        <f t="shared" si="6"/>
        <v>3335</v>
      </c>
      <c r="G49" s="1">
        <f t="shared" si="2"/>
        <v>-5.2649999997811392E-3</v>
      </c>
      <c r="K49" s="1">
        <f t="shared" si="8"/>
        <v>-5.2649999997811392E-3</v>
      </c>
      <c r="P49" s="1">
        <f t="shared" si="3"/>
        <v>-1.236933517572574E-2</v>
      </c>
      <c r="Q49" s="39">
        <f t="shared" si="4"/>
        <v>25696.378799999999</v>
      </c>
      <c r="R49" s="1">
        <f t="shared" si="5"/>
        <v>5.0471578292163801E-5</v>
      </c>
      <c r="S49" s="22"/>
      <c r="AG49" s="1">
        <v>12273</v>
      </c>
      <c r="AH49" s="1">
        <v>1.1517429957166314E-3</v>
      </c>
    </row>
    <row r="50" spans="1:34">
      <c r="A50" s="125" t="s">
        <v>277</v>
      </c>
      <c r="B50" s="126">
        <v>1</v>
      </c>
      <c r="C50" s="133">
        <v>40717.7163</v>
      </c>
      <c r="D50" s="128" t="s">
        <v>275</v>
      </c>
      <c r="E50" s="44">
        <f t="shared" si="1"/>
        <v>3342.988500559879</v>
      </c>
      <c r="F50" s="57">
        <f t="shared" si="6"/>
        <v>3343</v>
      </c>
      <c r="G50" s="1">
        <f t="shared" si="2"/>
        <v>-4.07699999777833E-3</v>
      </c>
      <c r="K50" s="1">
        <f t="shared" si="8"/>
        <v>-4.07699999777833E-3</v>
      </c>
      <c r="P50" s="1">
        <f t="shared" si="3"/>
        <v>-1.2361087755029398E-2</v>
      </c>
      <c r="Q50" s="39">
        <f t="shared" si="4"/>
        <v>25699.2163</v>
      </c>
      <c r="R50" s="1">
        <f t="shared" si="5"/>
        <v>6.8626109969837032E-5</v>
      </c>
      <c r="S50" s="22"/>
      <c r="AG50" s="1">
        <v>13545</v>
      </c>
      <c r="AH50" s="1">
        <v>2.5041095002961811E-2</v>
      </c>
    </row>
    <row r="51" spans="1:34">
      <c r="A51" s="125" t="s">
        <v>277</v>
      </c>
      <c r="B51" s="126">
        <v>2</v>
      </c>
      <c r="C51" s="133">
        <v>40717.895100000002</v>
      </c>
      <c r="D51" s="128" t="s">
        <v>275</v>
      </c>
      <c r="E51" s="44">
        <f t="shared" si="1"/>
        <v>3343.4928174333445</v>
      </c>
      <c r="F51" s="57">
        <f t="shared" si="6"/>
        <v>3343.5</v>
      </c>
      <c r="G51" s="1">
        <f t="shared" si="2"/>
        <v>-2.546499999880325E-3</v>
      </c>
      <c r="K51" s="1">
        <f t="shared" si="8"/>
        <v>-2.546499999880325E-3</v>
      </c>
      <c r="P51" s="1">
        <f t="shared" si="3"/>
        <v>-1.2360571780481123E-2</v>
      </c>
      <c r="Q51" s="39">
        <f t="shared" si="4"/>
        <v>25699.395100000002</v>
      </c>
      <c r="R51" s="1">
        <f t="shared" si="5"/>
        <v>9.6316004914784919E-5</v>
      </c>
      <c r="S51" s="22"/>
      <c r="AG51" s="1">
        <v>13584.5</v>
      </c>
      <c r="AH51" s="1">
        <v>4.7660394993727095E-3</v>
      </c>
    </row>
    <row r="52" spans="1:34">
      <c r="A52" s="125" t="s">
        <v>277</v>
      </c>
      <c r="B52" s="126">
        <v>1</v>
      </c>
      <c r="C52" s="133">
        <v>40718.779600000002</v>
      </c>
      <c r="D52" s="128" t="s">
        <v>275</v>
      </c>
      <c r="E52" s="44">
        <f t="shared" si="1"/>
        <v>3345.9876064410419</v>
      </c>
      <c r="F52" s="57">
        <f t="shared" si="6"/>
        <v>3346</v>
      </c>
      <c r="G52" s="1">
        <f t="shared" si="2"/>
        <v>-4.3939999959548004E-3</v>
      </c>
      <c r="K52" s="1">
        <f t="shared" si="8"/>
        <v>-4.3939999959548004E-3</v>
      </c>
      <c r="P52" s="1">
        <f t="shared" si="3"/>
        <v>-1.2357991006407838E-2</v>
      </c>
      <c r="Q52" s="39">
        <f t="shared" si="4"/>
        <v>25700.279600000002</v>
      </c>
      <c r="R52" s="1">
        <f t="shared" si="5"/>
        <v>6.3425152814576799E-5</v>
      </c>
      <c r="S52" s="22"/>
      <c r="AG52" s="1">
        <v>14290</v>
      </c>
      <c r="AH52" s="1">
        <v>3.7773900039610453E-3</v>
      </c>
    </row>
    <row r="53" spans="1:34">
      <c r="A53" s="125" t="s">
        <v>277</v>
      </c>
      <c r="B53" s="126">
        <v>2</v>
      </c>
      <c r="C53" s="133">
        <v>41395.770100000002</v>
      </c>
      <c r="D53" s="128" t="s">
        <v>275</v>
      </c>
      <c r="E53" s="44">
        <f t="shared" si="1"/>
        <v>5255.4827536603889</v>
      </c>
      <c r="F53" s="57">
        <f t="shared" si="6"/>
        <v>5255.5</v>
      </c>
      <c r="G53" s="1">
        <f t="shared" ref="G53:G69" si="9">+C53-(C$7+F53*C$8)</f>
        <v>-6.114499999966938E-3</v>
      </c>
      <c r="K53" s="1">
        <f t="shared" si="8"/>
        <v>-6.114499999966938E-3</v>
      </c>
      <c r="P53" s="1">
        <f t="shared" si="3"/>
        <v>-9.9480317184974867E-3</v>
      </c>
      <c r="Q53" s="39">
        <f t="shared" si="4"/>
        <v>26377.270100000002</v>
      </c>
      <c r="R53" s="1">
        <f t="shared" ref="R53:R69" si="10">+(P53-G53)^2</f>
        <v>1.4695965436979782E-5</v>
      </c>
      <c r="S53" s="22"/>
      <c r="AG53" s="1">
        <v>14390.5</v>
      </c>
      <c r="AH53" s="1">
        <v>1.3947185500001069E-2</v>
      </c>
    </row>
    <row r="54" spans="1:34">
      <c r="A54" s="125" t="s">
        <v>277</v>
      </c>
      <c r="B54" s="126">
        <v>1</v>
      </c>
      <c r="C54" s="133">
        <v>41395.948299999996</v>
      </c>
      <c r="D54" s="128" t="s">
        <v>275</v>
      </c>
      <c r="E54" s="44">
        <f t="shared" si="1"/>
        <v>5255.9853781953334</v>
      </c>
      <c r="F54" s="57">
        <f t="shared" si="6"/>
        <v>5256</v>
      </c>
      <c r="G54" s="1">
        <f t="shared" si="9"/>
        <v>-5.1840000014635734E-3</v>
      </c>
      <c r="K54" s="1">
        <f t="shared" si="8"/>
        <v>-5.1840000014635734E-3</v>
      </c>
      <c r="P54" s="1">
        <f t="shared" si="3"/>
        <v>-9.9472859043104132E-3</v>
      </c>
      <c r="Q54" s="39">
        <f t="shared" si="4"/>
        <v>26377.448299999996</v>
      </c>
      <c r="R54" s="1">
        <f t="shared" si="10"/>
        <v>2.2688892592259433E-5</v>
      </c>
      <c r="S54" s="22"/>
      <c r="AG54" s="1">
        <v>14391</v>
      </c>
      <c r="AH54" s="1">
        <v>1.2377880993881263E-2</v>
      </c>
    </row>
    <row r="55" spans="1:34">
      <c r="A55" s="125" t="s">
        <v>278</v>
      </c>
      <c r="B55" s="126">
        <v>2</v>
      </c>
      <c r="C55" s="127">
        <v>42464.341</v>
      </c>
      <c r="D55" s="128" t="s">
        <v>26</v>
      </c>
      <c r="E55" s="44">
        <f t="shared" si="1"/>
        <v>8269.4555464984078</v>
      </c>
      <c r="F55" s="57">
        <f t="shared" ref="F55:F86" si="11">ROUND(2*E55,0)/2</f>
        <v>8269.5</v>
      </c>
      <c r="G55" s="1">
        <f t="shared" si="9"/>
        <v>-1.576049999857787E-2</v>
      </c>
      <c r="L55" s="1">
        <f>G55</f>
        <v>-1.576049999857787E-2</v>
      </c>
      <c r="P55" s="1">
        <f t="shared" si="3"/>
        <v>-4.3607281339434114E-3</v>
      </c>
      <c r="Q55" s="39">
        <f t="shared" si="4"/>
        <v>27445.841</v>
      </c>
      <c r="R55" s="1">
        <f t="shared" si="10"/>
        <v>1.2995479856571141E-4</v>
      </c>
      <c r="S55" s="22"/>
      <c r="AG55" s="1">
        <v>14393.5</v>
      </c>
      <c r="AH55" s="1">
        <v>1.413135850452818E-2</v>
      </c>
    </row>
    <row r="56" spans="1:34">
      <c r="A56" s="125" t="s">
        <v>279</v>
      </c>
      <c r="B56" s="126">
        <v>1</v>
      </c>
      <c r="C56" s="127">
        <v>42568.409</v>
      </c>
      <c r="D56" s="128" t="s">
        <v>26</v>
      </c>
      <c r="E56" s="44">
        <f t="shared" si="1"/>
        <v>8562.986018463409</v>
      </c>
      <c r="F56" s="57">
        <f t="shared" si="11"/>
        <v>8563</v>
      </c>
      <c r="G56" s="1">
        <f t="shared" si="9"/>
        <v>-4.9570000046514906E-3</v>
      </c>
      <c r="L56" s="1">
        <f>G56</f>
        <v>-4.9570000046514906E-3</v>
      </c>
      <c r="P56" s="1">
        <f t="shared" si="3"/>
        <v>-3.6999801207803044E-3</v>
      </c>
      <c r="Q56" s="39">
        <f t="shared" si="4"/>
        <v>27549.909</v>
      </c>
      <c r="R56" s="1">
        <f t="shared" si="10"/>
        <v>1.5800989884475303E-6</v>
      </c>
      <c r="S56" s="22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125" t="s">
        <v>281</v>
      </c>
      <c r="B57" s="126">
        <v>1</v>
      </c>
      <c r="C57" s="127">
        <v>43144.87</v>
      </c>
      <c r="D57" s="128" t="s">
        <v>26</v>
      </c>
      <c r="E57" s="44">
        <f t="shared" si="1"/>
        <v>10188.931260030637</v>
      </c>
      <c r="F57" s="57">
        <f t="shared" si="11"/>
        <v>10189</v>
      </c>
      <c r="G57" s="1">
        <f t="shared" si="9"/>
        <v>-2.4370999999518972E-2</v>
      </c>
      <c r="M57" s="1">
        <f t="shared" ref="M57:M63" si="12">G57</f>
        <v>-2.4370999999518972E-2</v>
      </c>
      <c r="P57" s="1">
        <f t="shared" si="3"/>
        <v>3.3567349885609346E-4</v>
      </c>
      <c r="Q57" s="39">
        <f t="shared" si="4"/>
        <v>28126.370000000003</v>
      </c>
      <c r="R57" s="1">
        <f t="shared" si="10"/>
        <v>6.104197153553088E-4</v>
      </c>
      <c r="S57" s="22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125" t="s">
        <v>281</v>
      </c>
      <c r="B58" s="126">
        <v>1</v>
      </c>
      <c r="C58" s="127">
        <v>43165.807999999997</v>
      </c>
      <c r="D58" s="128" t="s">
        <v>26</v>
      </c>
      <c r="E58" s="44">
        <f t="shared" si="1"/>
        <v>10247.988232606276</v>
      </c>
      <c r="F58" s="57">
        <f t="shared" si="11"/>
        <v>10248</v>
      </c>
      <c r="G58" s="1">
        <f t="shared" si="9"/>
        <v>-4.1720000008353963E-3</v>
      </c>
      <c r="M58" s="1">
        <f t="shared" si="12"/>
        <v>-4.1720000008353963E-3</v>
      </c>
      <c r="P58" s="1">
        <f t="shared" si="3"/>
        <v>4.9405610979807828E-4</v>
      </c>
      <c r="Q58" s="39">
        <f t="shared" si="4"/>
        <v>28147.307999999997</v>
      </c>
      <c r="R58" s="1">
        <f t="shared" si="10"/>
        <v>2.1772079627579989E-5</v>
      </c>
      <c r="S58" s="22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125" t="s">
        <v>281</v>
      </c>
      <c r="B59" s="126">
        <v>1</v>
      </c>
      <c r="C59" s="127">
        <v>43165.813999999998</v>
      </c>
      <c r="D59" s="128" t="s">
        <v>26</v>
      </c>
      <c r="E59" s="44">
        <f t="shared" si="1"/>
        <v>10248.005155991294</v>
      </c>
      <c r="F59" s="57">
        <f t="shared" si="11"/>
        <v>10248</v>
      </c>
      <c r="G59" s="1">
        <f t="shared" si="9"/>
        <v>1.8280000003869645E-3</v>
      </c>
      <c r="M59" s="1">
        <f t="shared" si="12"/>
        <v>1.8280000003869645E-3</v>
      </c>
      <c r="P59" s="1">
        <f t="shared" si="3"/>
        <v>4.9405610979807828E-4</v>
      </c>
      <c r="Q59" s="39">
        <f t="shared" si="4"/>
        <v>28147.313999999998</v>
      </c>
      <c r="R59" s="1">
        <f t="shared" si="10"/>
        <v>1.7794063032394145E-6</v>
      </c>
      <c r="S59" s="22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125" t="s">
        <v>281</v>
      </c>
      <c r="B60" s="126">
        <v>2</v>
      </c>
      <c r="C60" s="127">
        <v>43175.911999999997</v>
      </c>
      <c r="D60" s="128" t="s">
        <v>26</v>
      </c>
      <c r="E60" s="44">
        <f t="shared" si="1"/>
        <v>10276.487212972326</v>
      </c>
      <c r="F60" s="57">
        <f t="shared" si="11"/>
        <v>10276.5</v>
      </c>
      <c r="G60" s="1">
        <f t="shared" si="9"/>
        <v>-4.5335000031627715E-3</v>
      </c>
      <c r="M60" s="1">
        <f t="shared" si="12"/>
        <v>-4.5335000031627715E-3</v>
      </c>
      <c r="P60" s="1">
        <f t="shared" si="3"/>
        <v>5.7086265709851113E-4</v>
      </c>
      <c r="Q60" s="39">
        <f t="shared" si="4"/>
        <v>28157.411999999997</v>
      </c>
      <c r="R60" s="1">
        <f t="shared" si="10"/>
        <v>2.6054518167469637E-5</v>
      </c>
      <c r="S60" s="22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125" t="s">
        <v>281</v>
      </c>
      <c r="B61" s="126">
        <v>1</v>
      </c>
      <c r="C61" s="127">
        <v>43184.951999999997</v>
      </c>
      <c r="D61" s="128" t="s">
        <v>26</v>
      </c>
      <c r="E61" s="44">
        <f t="shared" si="1"/>
        <v>10301.985113062305</v>
      </c>
      <c r="F61" s="57">
        <f t="shared" si="11"/>
        <v>10302</v>
      </c>
      <c r="G61" s="1">
        <f t="shared" si="9"/>
        <v>-5.278000004182104E-3</v>
      </c>
      <c r="M61" s="1">
        <f t="shared" si="12"/>
        <v>-5.278000004182104E-3</v>
      </c>
      <c r="P61" s="1">
        <f t="shared" si="3"/>
        <v>6.3974978922304304E-4</v>
      </c>
      <c r="Q61" s="39">
        <f t="shared" si="4"/>
        <v>28166.451999999997</v>
      </c>
      <c r="R61" s="1">
        <f t="shared" si="10"/>
        <v>3.5019762617346657E-5</v>
      </c>
      <c r="S61" s="22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125" t="s">
        <v>281</v>
      </c>
      <c r="B62" s="126">
        <v>2</v>
      </c>
      <c r="C62" s="127">
        <v>43185.843000000001</v>
      </c>
      <c r="D62" s="128" t="s">
        <v>26</v>
      </c>
      <c r="E62" s="44">
        <f t="shared" si="1"/>
        <v>10304.498235737112</v>
      </c>
      <c r="F62" s="57">
        <f t="shared" si="11"/>
        <v>10304.5</v>
      </c>
      <c r="G62" s="1">
        <f t="shared" si="9"/>
        <v>-6.2549999711336568E-4</v>
      </c>
      <c r="M62" s="1">
        <f t="shared" si="12"/>
        <v>-6.2549999711336568E-4</v>
      </c>
      <c r="P62" s="1">
        <f t="shared" si="3"/>
        <v>6.4651184205863528E-4</v>
      </c>
      <c r="Q62" s="39">
        <f t="shared" si="4"/>
        <v>28167.343000000001</v>
      </c>
      <c r="R62" s="1">
        <f t="shared" si="10"/>
        <v>1.6180141189937365E-6</v>
      </c>
      <c r="S62" s="22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125" t="s">
        <v>281</v>
      </c>
      <c r="B63" s="126">
        <v>2</v>
      </c>
      <c r="C63" s="127">
        <v>43271.654999999999</v>
      </c>
      <c r="D63" s="128" t="s">
        <v>26</v>
      </c>
      <c r="E63" s="44">
        <f t="shared" si="1"/>
        <v>10546.536488228368</v>
      </c>
      <c r="F63" s="57">
        <f t="shared" si="11"/>
        <v>10546.5</v>
      </c>
      <c r="G63" s="1">
        <f t="shared" si="9"/>
        <v>1.2936499995703343E-2</v>
      </c>
      <c r="M63" s="1">
        <f t="shared" si="12"/>
        <v>1.2936499995703343E-2</v>
      </c>
      <c r="P63" s="1">
        <f t="shared" si="3"/>
        <v>1.308189344302213E-3</v>
      </c>
      <c r="Q63" s="39">
        <f t="shared" si="4"/>
        <v>28253.154999999999</v>
      </c>
      <c r="R63" s="1">
        <f t="shared" si="10"/>
        <v>1.3521760860548898E-4</v>
      </c>
      <c r="S63" s="22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125" t="s">
        <v>283</v>
      </c>
      <c r="B64" s="126">
        <v>1</v>
      </c>
      <c r="C64" s="127">
        <v>43292.396999999997</v>
      </c>
      <c r="D64" s="128" t="s">
        <v>26</v>
      </c>
      <c r="E64" s="44">
        <f t="shared" si="1"/>
        <v>10605.040630226847</v>
      </c>
      <c r="F64" s="57">
        <f t="shared" si="11"/>
        <v>10605</v>
      </c>
      <c r="G64" s="1">
        <f t="shared" si="9"/>
        <v>1.4404999994440004E-2</v>
      </c>
      <c r="N64" s="1">
        <f>G64</f>
        <v>1.4404999994440004E-2</v>
      </c>
      <c r="P64" s="1">
        <f t="shared" si="3"/>
        <v>1.4702529426335788E-3</v>
      </c>
      <c r="Q64" s="39">
        <f t="shared" si="4"/>
        <v>28273.896999999997</v>
      </c>
      <c r="R64" s="1">
        <f t="shared" si="10"/>
        <v>1.67307681294215E-4</v>
      </c>
      <c r="S64" s="22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125" t="s">
        <v>283</v>
      </c>
      <c r="B65" s="126">
        <v>2</v>
      </c>
      <c r="C65" s="127">
        <v>43312.423000000003</v>
      </c>
      <c r="D65" s="128" t="s">
        <v>26</v>
      </c>
      <c r="E65" s="44">
        <f t="shared" si="1"/>
        <v>10661.525248280164</v>
      </c>
      <c r="F65" s="57">
        <f t="shared" si="11"/>
        <v>10661.5</v>
      </c>
      <c r="G65" s="1">
        <f t="shared" si="9"/>
        <v>8.9514999999664724E-3</v>
      </c>
      <c r="N65" s="1">
        <f>G65</f>
        <v>8.9514999999664724E-3</v>
      </c>
      <c r="P65" s="1">
        <f t="shared" si="3"/>
        <v>1.6275567590085267E-3</v>
      </c>
      <c r="Q65" s="39">
        <f t="shared" si="4"/>
        <v>28293.923000000003</v>
      </c>
      <c r="R65" s="1">
        <f t="shared" si="10"/>
        <v>5.3640144596773575E-5</v>
      </c>
      <c r="S65" s="22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125" t="s">
        <v>281</v>
      </c>
      <c r="B66" s="126">
        <v>1</v>
      </c>
      <c r="C66" s="127">
        <v>43587.722000000002</v>
      </c>
      <c r="D66" s="128" t="s">
        <v>26</v>
      </c>
      <c r="E66" s="44">
        <f t="shared" si="1"/>
        <v>11438.023743509179</v>
      </c>
      <c r="F66" s="57">
        <f t="shared" si="11"/>
        <v>11438</v>
      </c>
      <c r="G66" s="1">
        <f t="shared" si="9"/>
        <v>8.4179999976186082E-3</v>
      </c>
      <c r="M66" s="1">
        <f t="shared" ref="M66:M71" si="13">G66</f>
        <v>8.4179999976186082E-3</v>
      </c>
      <c r="P66" s="1">
        <f t="shared" si="3"/>
        <v>3.867173991146191E-3</v>
      </c>
      <c r="Q66" s="39">
        <f t="shared" si="4"/>
        <v>28569.222000000002</v>
      </c>
      <c r="R66" s="1">
        <f t="shared" si="10"/>
        <v>2.0710017341185691E-5</v>
      </c>
      <c r="S66" s="22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125" t="s">
        <v>281</v>
      </c>
      <c r="B67" s="126">
        <v>2</v>
      </c>
      <c r="C67" s="127">
        <v>43646.743000000002</v>
      </c>
      <c r="D67" s="128" t="s">
        <v>26</v>
      </c>
      <c r="E67" s="44">
        <f t="shared" si="1"/>
        <v>11604.496261342198</v>
      </c>
      <c r="F67" s="57">
        <f t="shared" si="11"/>
        <v>11604.5</v>
      </c>
      <c r="G67" s="1">
        <f t="shared" si="9"/>
        <v>-1.3255000012577511E-3</v>
      </c>
      <c r="M67" s="1">
        <f t="shared" si="13"/>
        <v>-1.3255000012577511E-3</v>
      </c>
      <c r="P67" s="1">
        <f t="shared" si="3"/>
        <v>4.366270018994603E-3</v>
      </c>
      <c r="Q67" s="39">
        <f t="shared" si="4"/>
        <v>28628.243000000002</v>
      </c>
      <c r="R67" s="1">
        <f t="shared" si="10"/>
        <v>3.2396245963443487E-5</v>
      </c>
      <c r="S67" s="22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125" t="s">
        <v>281</v>
      </c>
      <c r="B68" s="126">
        <v>1</v>
      </c>
      <c r="C68" s="127">
        <v>43883.75</v>
      </c>
      <c r="D68" s="128" t="s">
        <v>26</v>
      </c>
      <c r="E68" s="44">
        <f t="shared" si="1"/>
        <v>12272.989713402472</v>
      </c>
      <c r="F68" s="57">
        <f t="shared" si="11"/>
        <v>12273</v>
      </c>
      <c r="G68" s="1">
        <f t="shared" si="9"/>
        <v>-3.6470000050030649E-3</v>
      </c>
      <c r="M68" s="1">
        <f t="shared" si="13"/>
        <v>-3.6470000050030649E-3</v>
      </c>
      <c r="P68" s="1">
        <f t="shared" si="3"/>
        <v>6.4372308944283356E-3</v>
      </c>
      <c r="Q68" s="39">
        <f t="shared" si="4"/>
        <v>28865.25</v>
      </c>
      <c r="R68" s="1">
        <f t="shared" si="10"/>
        <v>1.0169171283304704E-4</v>
      </c>
      <c r="S68" s="22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125" t="s">
        <v>281</v>
      </c>
      <c r="B69" s="126">
        <v>1</v>
      </c>
      <c r="C69" s="127">
        <v>44334.747000000003</v>
      </c>
      <c r="D69" s="128" t="s">
        <v>26</v>
      </c>
      <c r="E69" s="44">
        <f t="shared" si="1"/>
        <v>13545.055692039527</v>
      </c>
      <c r="F69" s="57">
        <f t="shared" si="11"/>
        <v>13545</v>
      </c>
      <c r="G69" s="1">
        <f t="shared" si="9"/>
        <v>1.974500000505941E-2</v>
      </c>
      <c r="M69" s="1">
        <f t="shared" si="13"/>
        <v>1.974500000505941E-2</v>
      </c>
      <c r="P69" s="1">
        <f t="shared" si="3"/>
        <v>1.0674423979062118E-2</v>
      </c>
      <c r="Q69" s="39">
        <f t="shared" si="4"/>
        <v>29316.247000000003</v>
      </c>
      <c r="R69" s="1">
        <f t="shared" si="10"/>
        <v>8.227534944339682E-5</v>
      </c>
      <c r="S69" s="22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125" t="s">
        <v>281</v>
      </c>
      <c r="B70" s="126">
        <v>2</v>
      </c>
      <c r="C70" s="127">
        <v>44348.731</v>
      </c>
      <c r="D70" s="128" t="s">
        <v>26</v>
      </c>
      <c r="E70" s="44">
        <f t="shared" si="1"/>
        <v>13584.498461382242</v>
      </c>
      <c r="F70" s="57">
        <f t="shared" si="11"/>
        <v>13584.5</v>
      </c>
      <c r="M70" s="1">
        <f t="shared" si="13"/>
        <v>0</v>
      </c>
      <c r="P70" s="1">
        <f t="shared" si="3"/>
        <v>1.0812229191157723E-2</v>
      </c>
      <c r="Q70" s="39">
        <f t="shared" si="4"/>
        <v>29330.231</v>
      </c>
      <c r="S70" s="22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125" t="s">
        <v>281</v>
      </c>
      <c r="B71" s="126">
        <v>1</v>
      </c>
      <c r="C71" s="127">
        <v>44598.857000000004</v>
      </c>
      <c r="D71" s="128" t="s">
        <v>26</v>
      </c>
      <c r="E71" s="44">
        <f t="shared" si="1"/>
        <v>14289.994894778862</v>
      </c>
      <c r="F71" s="57">
        <f t="shared" si="11"/>
        <v>14290</v>
      </c>
      <c r="M71" s="1">
        <f t="shared" si="13"/>
        <v>0</v>
      </c>
      <c r="P71" s="1">
        <f t="shared" si="3"/>
        <v>1.3336699981661041E-2</v>
      </c>
      <c r="Q71" s="39">
        <f t="shared" si="4"/>
        <v>29580.357000000004</v>
      </c>
      <c r="S71" s="22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125" t="s">
        <v>284</v>
      </c>
      <c r="B72" s="126">
        <v>2</v>
      </c>
      <c r="C72" s="133">
        <v>44634.498299999999</v>
      </c>
      <c r="D72" s="128" t="s">
        <v>275</v>
      </c>
      <c r="E72" s="44">
        <f t="shared" si="1"/>
        <v>14390.523468504165</v>
      </c>
      <c r="F72" s="57">
        <f t="shared" si="11"/>
        <v>14390.5</v>
      </c>
      <c r="G72" s="1">
        <f t="shared" ref="G72:G103" si="14">+C72-(C$7+F72*C$8)</f>
        <v>8.3204999973531812E-3</v>
      </c>
      <c r="I72" s="1">
        <f t="shared" ref="I72:I77" si="15">G72</f>
        <v>8.3204999973531812E-3</v>
      </c>
      <c r="P72" s="1">
        <f t="shared" si="3"/>
        <v>1.3706051047867639E-2</v>
      </c>
      <c r="Q72" s="39">
        <f t="shared" si="4"/>
        <v>29615.998299999999</v>
      </c>
      <c r="R72" s="1">
        <f t="shared" ref="R72:R103" si="16">+(P72-G72)^2</f>
        <v>2.9004160117697379E-5</v>
      </c>
      <c r="S72" s="22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125" t="s">
        <v>284</v>
      </c>
      <c r="B73" s="126">
        <v>1</v>
      </c>
      <c r="C73" s="133">
        <v>44634.673999999999</v>
      </c>
      <c r="D73" s="128" t="s">
        <v>275</v>
      </c>
      <c r="E73" s="44">
        <f t="shared" si="1"/>
        <v>14391.019041628701</v>
      </c>
      <c r="F73" s="57">
        <f t="shared" si="11"/>
        <v>14391</v>
      </c>
      <c r="G73" s="1">
        <f t="shared" si="14"/>
        <v>6.751000000804197E-3</v>
      </c>
      <c r="I73" s="1">
        <f t="shared" si="15"/>
        <v>6.751000000804197E-3</v>
      </c>
      <c r="P73" s="1">
        <f t="shared" si="3"/>
        <v>1.3707894684329444E-2</v>
      </c>
      <c r="Q73" s="39">
        <f t="shared" si="4"/>
        <v>29616.173999999999</v>
      </c>
      <c r="R73" s="1">
        <f t="shared" si="16"/>
        <v>4.839838363766184E-5</v>
      </c>
      <c r="S73" s="22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125" t="s">
        <v>284</v>
      </c>
      <c r="B74" s="126">
        <v>2</v>
      </c>
      <c r="C74" s="133">
        <v>44635.562100000003</v>
      </c>
      <c r="D74" s="128" t="s">
        <v>275</v>
      </c>
      <c r="E74" s="44">
        <f t="shared" si="1"/>
        <v>14393.523984667418</v>
      </c>
      <c r="F74" s="57">
        <f t="shared" si="11"/>
        <v>14393.5</v>
      </c>
      <c r="G74" s="1">
        <f t="shared" si="14"/>
        <v>8.5035000010975637E-3</v>
      </c>
      <c r="I74" s="1">
        <f t="shared" si="15"/>
        <v>8.5035000010975637E-3</v>
      </c>
      <c r="P74" s="1">
        <f t="shared" si="3"/>
        <v>1.3717113767970388E-2</v>
      </c>
      <c r="Q74" s="39">
        <f t="shared" si="4"/>
        <v>29617.062100000003</v>
      </c>
      <c r="R74" s="1">
        <f t="shared" si="16"/>
        <v>2.7181768510125844E-5</v>
      </c>
      <c r="S74" s="22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125" t="s">
        <v>284</v>
      </c>
      <c r="B75" s="126">
        <v>2</v>
      </c>
      <c r="C75" s="133">
        <v>44641.588799999998</v>
      </c>
      <c r="D75" s="128" t="s">
        <v>275</v>
      </c>
      <c r="E75" s="44">
        <f t="shared" si="1"/>
        <v>14410.522678746194</v>
      </c>
      <c r="F75" s="57">
        <f t="shared" si="11"/>
        <v>14410.5</v>
      </c>
      <c r="G75" s="1">
        <f t="shared" si="14"/>
        <v>8.0404999971506186E-3</v>
      </c>
      <c r="I75" s="1">
        <f t="shared" si="15"/>
        <v>8.0404999971506186E-3</v>
      </c>
      <c r="P75" s="1">
        <f t="shared" si="3"/>
        <v>1.3779843375599529E-2</v>
      </c>
      <c r="Q75" s="39">
        <f t="shared" si="4"/>
        <v>29623.088799999998</v>
      </c>
      <c r="R75" s="1">
        <f t="shared" si="16"/>
        <v>3.2940062415745349E-5</v>
      </c>
      <c r="S75" s="22"/>
      <c r="AG75" s="1">
        <v>16751</v>
      </c>
      <c r="AH75" s="1">
        <v>2.2606409984291531E-3</v>
      </c>
    </row>
    <row r="76" spans="1:34">
      <c r="A76" s="125" t="s">
        <v>284</v>
      </c>
      <c r="B76" s="126">
        <v>1</v>
      </c>
      <c r="C76" s="133">
        <v>44642.475200000001</v>
      </c>
      <c r="D76" s="128" t="s">
        <v>275</v>
      </c>
      <c r="E76" s="44">
        <f t="shared" si="1"/>
        <v>14413.022826825822</v>
      </c>
      <c r="F76" s="57">
        <f t="shared" si="11"/>
        <v>14413</v>
      </c>
      <c r="G76" s="1">
        <f t="shared" si="14"/>
        <v>8.0929999967338517E-3</v>
      </c>
      <c r="I76" s="1">
        <f t="shared" si="15"/>
        <v>8.0929999967338517E-3</v>
      </c>
      <c r="P76" s="1">
        <f t="shared" si="3"/>
        <v>1.3789074176555394E-2</v>
      </c>
      <c r="Q76" s="39">
        <f t="shared" si="4"/>
        <v>29623.975200000001</v>
      </c>
      <c r="R76" s="1">
        <f t="shared" si="16"/>
        <v>3.2445261062029652E-5</v>
      </c>
      <c r="S76" s="22"/>
      <c r="AG76" s="1">
        <v>17637.5</v>
      </c>
      <c r="AH76" s="1">
        <v>3.1783762497070711E-2</v>
      </c>
    </row>
    <row r="77" spans="1:34">
      <c r="A77" s="125" t="s">
        <v>284</v>
      </c>
      <c r="B77" s="126">
        <v>2</v>
      </c>
      <c r="C77" s="133">
        <v>44649.389000000003</v>
      </c>
      <c r="D77" s="128" t="s">
        <v>275</v>
      </c>
      <c r="E77" s="44">
        <f t="shared" si="1"/>
        <v>14432.523643379154</v>
      </c>
      <c r="F77" s="57">
        <f t="shared" si="11"/>
        <v>14432.5</v>
      </c>
      <c r="G77" s="1">
        <f t="shared" si="14"/>
        <v>8.3825000037904829E-3</v>
      </c>
      <c r="I77" s="1">
        <f t="shared" si="15"/>
        <v>8.3825000037904829E-3</v>
      </c>
      <c r="P77" s="1">
        <f t="shared" si="3"/>
        <v>1.3861125980196766E-2</v>
      </c>
      <c r="Q77" s="39">
        <f t="shared" si="4"/>
        <v>29630.889000000003</v>
      </c>
      <c r="R77" s="1">
        <f t="shared" si="16"/>
        <v>3.0015342589353699E-5</v>
      </c>
      <c r="S77" s="22"/>
      <c r="AG77" s="1">
        <v>17707</v>
      </c>
      <c r="AH77" s="1">
        <v>2.0350437000161037E-2</v>
      </c>
    </row>
    <row r="78" spans="1:34">
      <c r="A78" s="125" t="s">
        <v>285</v>
      </c>
      <c r="B78" s="126">
        <v>2</v>
      </c>
      <c r="C78" s="127">
        <v>44649.389000000003</v>
      </c>
      <c r="D78" s="128" t="s">
        <v>275</v>
      </c>
      <c r="E78" s="44">
        <f t="shared" si="1"/>
        <v>14432.523643379154</v>
      </c>
      <c r="F78" s="57">
        <f t="shared" si="11"/>
        <v>14432.5</v>
      </c>
      <c r="G78" s="1">
        <f t="shared" si="14"/>
        <v>8.3825000037904829E-3</v>
      </c>
      <c r="N78" s="1">
        <f>G78</f>
        <v>8.3825000037904829E-3</v>
      </c>
      <c r="P78" s="1">
        <f t="shared" si="3"/>
        <v>1.3861125980196766E-2</v>
      </c>
      <c r="Q78" s="39">
        <f t="shared" si="4"/>
        <v>29630.889000000003</v>
      </c>
      <c r="R78" s="1">
        <f t="shared" si="16"/>
        <v>3.0015342589353699E-5</v>
      </c>
      <c r="S78" s="22"/>
      <c r="AG78" s="1">
        <v>17671.5</v>
      </c>
      <c r="AH78" s="1">
        <v>3.4471056504116859E-2</v>
      </c>
    </row>
    <row r="79" spans="1:34">
      <c r="A79" s="125" t="s">
        <v>285</v>
      </c>
      <c r="B79" s="126">
        <v>1</v>
      </c>
      <c r="C79" s="127">
        <v>44649.563999999998</v>
      </c>
      <c r="D79" s="128" t="s">
        <v>275</v>
      </c>
      <c r="E79" s="44">
        <f t="shared" si="1"/>
        <v>14433.017242108759</v>
      </c>
      <c r="F79" s="57">
        <f t="shared" si="11"/>
        <v>14433</v>
      </c>
      <c r="G79" s="1">
        <f t="shared" si="14"/>
        <v>6.1129999958211556E-3</v>
      </c>
      <c r="N79" s="1">
        <f>G79</f>
        <v>6.1129999958211556E-3</v>
      </c>
      <c r="P79" s="1">
        <f t="shared" si="3"/>
        <v>1.3862974664117306E-2</v>
      </c>
      <c r="Q79" s="39">
        <f t="shared" si="4"/>
        <v>29631.063999999998</v>
      </c>
      <c r="R79" s="1">
        <f t="shared" si="16"/>
        <v>6.0062107359232034E-5</v>
      </c>
      <c r="S79" s="22"/>
      <c r="AG79" s="1">
        <v>17724</v>
      </c>
      <c r="AH79" s="1">
        <v>2.6194083999143913E-2</v>
      </c>
    </row>
    <row r="80" spans="1:34">
      <c r="A80" s="125" t="s">
        <v>284</v>
      </c>
      <c r="B80" s="126">
        <v>2</v>
      </c>
      <c r="C80" s="133">
        <v>44723.487000000001</v>
      </c>
      <c r="D80" s="128" t="s">
        <v>275</v>
      </c>
      <c r="E80" s="44">
        <f t="shared" si="1"/>
        <v>14641.521807191875</v>
      </c>
      <c r="F80" s="57">
        <f t="shared" si="11"/>
        <v>14641.5</v>
      </c>
      <c r="G80" s="1">
        <f t="shared" si="14"/>
        <v>7.7315000016824342E-3</v>
      </c>
      <c r="I80" s="1">
        <f>G80</f>
        <v>7.7315000016824342E-3</v>
      </c>
      <c r="P80" s="1">
        <f t="shared" si="3"/>
        <v>1.46391127776857E-2</v>
      </c>
      <c r="Q80" s="39">
        <f t="shared" si="4"/>
        <v>29704.987000000001</v>
      </c>
      <c r="R80" s="1">
        <f t="shared" si="16"/>
        <v>4.771511426320354E-5</v>
      </c>
      <c r="S80" s="22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125" t="s">
        <v>284</v>
      </c>
      <c r="B81" s="126">
        <v>1</v>
      </c>
      <c r="C81" s="133">
        <v>44724.373500000002</v>
      </c>
      <c r="D81" s="128" t="s">
        <v>275</v>
      </c>
      <c r="E81" s="44">
        <f t="shared" si="1"/>
        <v>14644.022237327912</v>
      </c>
      <c r="F81" s="57">
        <f t="shared" si="11"/>
        <v>14644</v>
      </c>
      <c r="G81" s="1">
        <f t="shared" si="14"/>
        <v>7.8839999987394549E-3</v>
      </c>
      <c r="I81" s="1">
        <f>G81</f>
        <v>7.8839999987394549E-3</v>
      </c>
      <c r="P81" s="1">
        <f t="shared" si="3"/>
        <v>1.464848238375676E-2</v>
      </c>
      <c r="Q81" s="39">
        <f t="shared" si="4"/>
        <v>29705.873500000002</v>
      </c>
      <c r="R81" s="1">
        <f t="shared" si="16"/>
        <v>4.5758221937209406E-5</v>
      </c>
      <c r="S81" s="22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125" t="s">
        <v>284</v>
      </c>
      <c r="B82" s="126">
        <v>1</v>
      </c>
      <c r="C82" s="133">
        <v>44725.436600000001</v>
      </c>
      <c r="D82" s="128" t="s">
        <v>275</v>
      </c>
      <c r="E82" s="44">
        <f t="shared" si="1"/>
        <v>14647.020779096234</v>
      </c>
      <c r="F82" s="57">
        <f t="shared" si="11"/>
        <v>14647</v>
      </c>
      <c r="G82" s="1">
        <f t="shared" si="14"/>
        <v>7.3669999983394518E-3</v>
      </c>
      <c r="I82" s="1">
        <f>G82</f>
        <v>7.3669999983394518E-3</v>
      </c>
      <c r="P82" s="1">
        <f t="shared" si="3"/>
        <v>1.4659727893972246E-2</v>
      </c>
      <c r="Q82" s="39">
        <f t="shared" si="4"/>
        <v>29706.936600000001</v>
      </c>
      <c r="R82" s="1">
        <f t="shared" si="16"/>
        <v>5.318388015974072E-5</v>
      </c>
      <c r="S82" s="22"/>
      <c r="AG82" s="1">
        <v>18650</v>
      </c>
      <c r="AH82" s="1">
        <v>4.3442149995826185E-2</v>
      </c>
    </row>
    <row r="83" spans="1:34">
      <c r="A83" s="125" t="s">
        <v>284</v>
      </c>
      <c r="B83" s="126">
        <v>1</v>
      </c>
      <c r="C83" s="133">
        <v>44730.400500000003</v>
      </c>
      <c r="D83" s="128" t="s">
        <v>275</v>
      </c>
      <c r="E83" s="44">
        <f t="shared" si="1"/>
        <v>14661.021777575957</v>
      </c>
      <c r="F83" s="57">
        <f t="shared" si="11"/>
        <v>14661</v>
      </c>
      <c r="G83" s="1">
        <f t="shared" si="14"/>
        <v>7.7210000017657876E-3</v>
      </c>
      <c r="I83" s="1">
        <f>G83</f>
        <v>7.7210000017657876E-3</v>
      </c>
      <c r="P83" s="1">
        <f t="shared" si="3"/>
        <v>1.4712235543910684E-2</v>
      </c>
      <c r="Q83" s="39">
        <f t="shared" si="4"/>
        <v>29711.900500000003</v>
      </c>
      <c r="R83" s="1">
        <f t="shared" si="16"/>
        <v>4.8877374405750049E-5</v>
      </c>
      <c r="S83" s="22"/>
      <c r="AG83" s="1">
        <v>18753.5</v>
      </c>
      <c r="AH83" s="1">
        <v>1.9696118499268778E-2</v>
      </c>
    </row>
    <row r="84" spans="1:34">
      <c r="A84" s="125" t="s">
        <v>286</v>
      </c>
      <c r="B84" s="126">
        <v>1</v>
      </c>
      <c r="C84" s="125">
        <v>45055.328000000001</v>
      </c>
      <c r="D84" s="128" t="s">
        <v>26</v>
      </c>
      <c r="E84" s="44">
        <f t="shared" si="1"/>
        <v>15577.500641678349</v>
      </c>
      <c r="F84" s="57">
        <f t="shared" si="11"/>
        <v>15577.5</v>
      </c>
      <c r="G84" s="1">
        <f t="shared" si="14"/>
        <v>2.2750000061932951E-4</v>
      </c>
      <c r="L84" s="1">
        <f>G84</f>
        <v>2.2750000061932951E-4</v>
      </c>
      <c r="P84" s="1">
        <f t="shared" si="3"/>
        <v>1.8252099180069526E-2</v>
      </c>
      <c r="Q84" s="39">
        <f t="shared" si="4"/>
        <v>30036.828000000001</v>
      </c>
      <c r="R84" s="1">
        <f t="shared" si="16"/>
        <v>3.2488617557983667E-4</v>
      </c>
      <c r="S84" s="22"/>
      <c r="AG84" s="1">
        <v>18835.5</v>
      </c>
      <c r="AH84" s="1">
        <v>1.5530180498899426E-2</v>
      </c>
    </row>
    <row r="85" spans="1:34">
      <c r="A85" s="125" t="s">
        <v>287</v>
      </c>
      <c r="B85" s="126">
        <v>1</v>
      </c>
      <c r="C85" s="125">
        <v>45077.322999999997</v>
      </c>
      <c r="D85" s="128" t="s">
        <v>26</v>
      </c>
      <c r="E85" s="44">
        <f t="shared" ref="E85:E148" si="17">+(C85-C$7)/C$8</f>
        <v>15639.538950580883</v>
      </c>
      <c r="F85" s="57">
        <f t="shared" si="11"/>
        <v>15639.5</v>
      </c>
      <c r="G85" s="1">
        <f t="shared" si="14"/>
        <v>1.3809499992930796E-2</v>
      </c>
      <c r="L85" s="1">
        <f>G85</f>
        <v>1.3809499992930796E-2</v>
      </c>
      <c r="P85" s="1">
        <f t="shared" ref="P85:P148" si="18">+D$11+D$12*F85+D$13*F85^2</f>
        <v>1.8498857037437044E-2</v>
      </c>
      <c r="Q85" s="39">
        <f t="shared" ref="Q85:Q148" si="19">+C85-15018.5</f>
        <v>30058.822999999997</v>
      </c>
      <c r="R85" s="1">
        <f t="shared" si="16"/>
        <v>2.199006949086037E-5</v>
      </c>
      <c r="S85" s="22"/>
      <c r="AG85" s="1">
        <v>19409.5</v>
      </c>
      <c r="AH85" s="1">
        <v>3.9368614503473509E-2</v>
      </c>
    </row>
    <row r="86" spans="1:34">
      <c r="A86" s="125" t="s">
        <v>281</v>
      </c>
      <c r="B86" s="126">
        <v>1</v>
      </c>
      <c r="C86" s="127">
        <v>45082.794999999998</v>
      </c>
      <c r="D86" s="128" t="s">
        <v>26</v>
      </c>
      <c r="E86" s="44">
        <f t="shared" si="17"/>
        <v>15654.973077714996</v>
      </c>
      <c r="F86" s="57">
        <f t="shared" si="11"/>
        <v>15655</v>
      </c>
      <c r="G86" s="1">
        <f t="shared" si="14"/>
        <v>-9.5450000007986091E-3</v>
      </c>
      <c r="M86" s="1">
        <f>G86</f>
        <v>-9.5450000007986091E-3</v>
      </c>
      <c r="P86" s="1">
        <f t="shared" si="18"/>
        <v>1.8560690865107605E-2</v>
      </c>
      <c r="Q86" s="39">
        <f t="shared" si="19"/>
        <v>30064.294999999998</v>
      </c>
      <c r="R86" s="1">
        <f t="shared" si="16"/>
        <v>7.8992985904988394E-4</v>
      </c>
      <c r="S86" s="22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125" t="s">
        <v>287</v>
      </c>
      <c r="B87" s="126">
        <v>1</v>
      </c>
      <c r="C87" s="125">
        <v>45101.42</v>
      </c>
      <c r="D87" s="128" t="s">
        <v>26</v>
      </c>
      <c r="E87" s="44">
        <f t="shared" si="17"/>
        <v>15707.506085367188</v>
      </c>
      <c r="F87" s="57">
        <f t="shared" ref="F87:F118" si="20">ROUND(2*E87,0)/2</f>
        <v>15707.5</v>
      </c>
      <c r="G87" s="1">
        <f t="shared" si="14"/>
        <v>2.1574999991571531E-3</v>
      </c>
      <c r="L87" s="1">
        <f t="shared" ref="L87:L93" si="21">G87</f>
        <v>2.1574999991571531E-3</v>
      </c>
      <c r="P87" s="1">
        <f t="shared" si="18"/>
        <v>1.877055705733903E-2</v>
      </c>
      <c r="Q87" s="39">
        <f t="shared" si="19"/>
        <v>30082.92</v>
      </c>
      <c r="R87" s="1">
        <f t="shared" si="16"/>
        <v>2.7599366481840669E-4</v>
      </c>
      <c r="S87" s="22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125" t="s">
        <v>287</v>
      </c>
      <c r="B88" s="126">
        <v>2</v>
      </c>
      <c r="C88" s="125">
        <v>45103.368000000002</v>
      </c>
      <c r="D88" s="128" t="s">
        <v>26</v>
      </c>
      <c r="E88" s="44">
        <f t="shared" si="17"/>
        <v>15713.000544368888</v>
      </c>
      <c r="F88" s="57">
        <f t="shared" si="20"/>
        <v>15713</v>
      </c>
      <c r="G88" s="1">
        <f t="shared" si="14"/>
        <v>1.9299999985378236E-4</v>
      </c>
      <c r="L88" s="1">
        <f t="shared" si="21"/>
        <v>1.9299999985378236E-4</v>
      </c>
      <c r="P88" s="1">
        <f t="shared" si="18"/>
        <v>1.8792581376033186E-2</v>
      </c>
      <c r="Q88" s="39">
        <f t="shared" si="19"/>
        <v>30084.868000000002</v>
      </c>
      <c r="R88" s="1">
        <f t="shared" si="16"/>
        <v>3.4594442736911974E-4</v>
      </c>
      <c r="S88" s="22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125" t="s">
        <v>287</v>
      </c>
      <c r="B89" s="126">
        <v>2</v>
      </c>
      <c r="C89" s="125">
        <v>45120.387999999999</v>
      </c>
      <c r="D89" s="128" t="s">
        <v>26</v>
      </c>
      <c r="E89" s="44">
        <f t="shared" si="17"/>
        <v>15761.006546529432</v>
      </c>
      <c r="F89" s="57">
        <f t="shared" si="20"/>
        <v>15761</v>
      </c>
      <c r="G89" s="1">
        <f t="shared" si="14"/>
        <v>2.320999999938067E-3</v>
      </c>
      <c r="L89" s="1">
        <f t="shared" si="21"/>
        <v>2.320999999938067E-3</v>
      </c>
      <c r="P89" s="1">
        <f t="shared" si="18"/>
        <v>1.8985102227957785E-2</v>
      </c>
      <c r="Q89" s="39">
        <f t="shared" si="19"/>
        <v>30101.887999999999</v>
      </c>
      <c r="R89" s="1">
        <f t="shared" si="16"/>
        <v>2.7769230306589173E-4</v>
      </c>
      <c r="S89" s="22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125" t="s">
        <v>289</v>
      </c>
      <c r="B90" s="126">
        <v>2</v>
      </c>
      <c r="C90" s="125">
        <v>45159.392</v>
      </c>
      <c r="D90" s="128" t="s">
        <v>26</v>
      </c>
      <c r="E90" s="44">
        <f t="shared" si="17"/>
        <v>15871.019831386671</v>
      </c>
      <c r="F90" s="57">
        <f t="shared" si="20"/>
        <v>15871</v>
      </c>
      <c r="G90" s="1">
        <f t="shared" si="14"/>
        <v>7.0310000010067597E-3</v>
      </c>
      <c r="L90" s="1">
        <f t="shared" si="21"/>
        <v>7.0310000010067597E-3</v>
      </c>
      <c r="P90" s="1">
        <f t="shared" si="18"/>
        <v>1.9428384533446995E-2</v>
      </c>
      <c r="Q90" s="39">
        <f t="shared" si="19"/>
        <v>30140.892</v>
      </c>
      <c r="R90" s="1">
        <f t="shared" si="16"/>
        <v>1.5369514324518839E-4</v>
      </c>
      <c r="S90" s="22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125" t="s">
        <v>289</v>
      </c>
      <c r="B91" s="126">
        <v>1</v>
      </c>
      <c r="C91" s="125">
        <v>45162.402999999998</v>
      </c>
      <c r="D91" s="128" t="s">
        <v>26</v>
      </c>
      <c r="E91" s="44">
        <f t="shared" si="17"/>
        <v>15879.512550100264</v>
      </c>
      <c r="F91" s="57">
        <f t="shared" si="20"/>
        <v>15879.5</v>
      </c>
      <c r="G91" s="1">
        <f t="shared" si="14"/>
        <v>4.4494999965536408E-3</v>
      </c>
      <c r="L91" s="1">
        <f t="shared" si="21"/>
        <v>4.4494999965536408E-3</v>
      </c>
      <c r="P91" s="1">
        <f t="shared" si="18"/>
        <v>1.9462759215020324E-2</v>
      </c>
      <c r="Q91" s="39">
        <f t="shared" si="19"/>
        <v>30143.902999999998</v>
      </c>
      <c r="R91" s="1">
        <f t="shared" si="16"/>
        <v>2.2539795236087485E-4</v>
      </c>
      <c r="S91" s="22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125" t="s">
        <v>290</v>
      </c>
      <c r="B92" s="135" t="s">
        <v>61</v>
      </c>
      <c r="C92" s="125">
        <v>45397.294999999998</v>
      </c>
      <c r="D92" s="128" t="s">
        <v>26</v>
      </c>
      <c r="E92" s="44">
        <f t="shared" si="17"/>
        <v>16542.040508942591</v>
      </c>
      <c r="F92" s="57">
        <f t="shared" si="20"/>
        <v>16542</v>
      </c>
      <c r="G92" s="1">
        <f t="shared" si="14"/>
        <v>1.4361999994434882E-2</v>
      </c>
      <c r="L92" s="1">
        <f t="shared" si="21"/>
        <v>1.4361999994434882E-2</v>
      </c>
      <c r="P92" s="1">
        <f t="shared" si="18"/>
        <v>2.2195385782579308E-2</v>
      </c>
      <c r="Q92" s="39">
        <f t="shared" si="19"/>
        <v>30378.794999999998</v>
      </c>
      <c r="R92" s="1">
        <f t="shared" si="16"/>
        <v>6.1361932905903079E-5</v>
      </c>
      <c r="S92" s="22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125" t="s">
        <v>290</v>
      </c>
      <c r="B93" s="126" t="s">
        <v>53</v>
      </c>
      <c r="C93" s="125">
        <v>45406.332000000002</v>
      </c>
      <c r="D93" s="128" t="s">
        <v>26</v>
      </c>
      <c r="E93" s="44">
        <f t="shared" si="17"/>
        <v>16567.52994734007</v>
      </c>
      <c r="F93" s="57">
        <f t="shared" si="20"/>
        <v>16567.5</v>
      </c>
      <c r="G93" s="1">
        <f t="shared" si="14"/>
        <v>1.0617500003718305E-2</v>
      </c>
      <c r="L93" s="1">
        <f t="shared" si="21"/>
        <v>1.0617500003718305E-2</v>
      </c>
      <c r="P93" s="1">
        <f t="shared" si="18"/>
        <v>2.2302674521554329E-2</v>
      </c>
      <c r="Q93" s="39">
        <f t="shared" si="19"/>
        <v>30387.832000000002</v>
      </c>
      <c r="R93" s="1">
        <f t="shared" si="16"/>
        <v>1.3654330351228435E-4</v>
      </c>
      <c r="S93" s="22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125" t="s">
        <v>281</v>
      </c>
      <c r="B94" s="126" t="s">
        <v>61</v>
      </c>
      <c r="C94" s="127">
        <v>45416.78</v>
      </c>
      <c r="D94" s="128" t="s">
        <v>26</v>
      </c>
      <c r="E94" s="44">
        <f t="shared" si="17"/>
        <v>16596.999201780334</v>
      </c>
      <c r="F94" s="57">
        <f t="shared" si="20"/>
        <v>16597</v>
      </c>
      <c r="G94" s="1">
        <f t="shared" si="14"/>
        <v>-2.8300000121816993E-4</v>
      </c>
      <c r="M94" s="1">
        <f>G94</f>
        <v>-2.8300000121816993E-4</v>
      </c>
      <c r="P94" s="1">
        <f t="shared" si="18"/>
        <v>2.2426987854781082E-2</v>
      </c>
      <c r="Q94" s="39">
        <f t="shared" si="19"/>
        <v>30398.28</v>
      </c>
      <c r="R94" s="1">
        <f t="shared" si="16"/>
        <v>5.1574354841963353E-4</v>
      </c>
      <c r="S94" s="22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125" t="s">
        <v>291</v>
      </c>
      <c r="B95" s="126" t="s">
        <v>61</v>
      </c>
      <c r="C95" s="125">
        <v>45471.375</v>
      </c>
      <c r="D95" s="128" t="s">
        <v>26</v>
      </c>
      <c r="E95" s="44">
        <f t="shared" si="17"/>
        <v>16750.987902600275</v>
      </c>
      <c r="F95" s="57">
        <f t="shared" si="20"/>
        <v>16751</v>
      </c>
      <c r="G95" s="1">
        <f t="shared" si="14"/>
        <v>-4.2890000040642917E-3</v>
      </c>
      <c r="L95" s="1">
        <f>G95</f>
        <v>-4.2890000040642917E-3</v>
      </c>
      <c r="P95" s="1">
        <f t="shared" si="18"/>
        <v>2.307934169282283E-2</v>
      </c>
      <c r="Q95" s="39">
        <f t="shared" si="19"/>
        <v>30452.875</v>
      </c>
      <c r="R95" s="1">
        <f t="shared" si="16"/>
        <v>7.4902612723757027E-4</v>
      </c>
      <c r="S95" s="22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125" t="s">
        <v>281</v>
      </c>
      <c r="B96" s="135" t="s">
        <v>53</v>
      </c>
      <c r="C96" s="127">
        <v>45785.703000000001</v>
      </c>
      <c r="D96" s="128" t="s">
        <v>26</v>
      </c>
      <c r="E96" s="44">
        <f t="shared" si="17"/>
        <v>17637.570196790763</v>
      </c>
      <c r="F96" s="57">
        <f t="shared" si="20"/>
        <v>17637.5</v>
      </c>
      <c r="G96" s="1">
        <f t="shared" si="14"/>
        <v>2.4887500003387686E-2</v>
      </c>
      <c r="M96" s="1">
        <f>G96</f>
        <v>2.4887500003387686E-2</v>
      </c>
      <c r="P96" s="1">
        <f t="shared" si="18"/>
        <v>2.6945464524038027E-2</v>
      </c>
      <c r="Q96" s="39">
        <f t="shared" si="19"/>
        <v>30767.203000000001</v>
      </c>
      <c r="R96" s="1">
        <f t="shared" si="16"/>
        <v>4.2352179682555885E-6</v>
      </c>
      <c r="S96" s="22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125" t="s">
        <v>281</v>
      </c>
      <c r="B97" s="126" t="s">
        <v>53</v>
      </c>
      <c r="C97" s="127">
        <v>45797.760000000002</v>
      </c>
      <c r="D97" s="128" t="s">
        <v>26</v>
      </c>
      <c r="E97" s="44">
        <f t="shared" si="17"/>
        <v>17671.577738979355</v>
      </c>
      <c r="F97" s="57">
        <f t="shared" si="20"/>
        <v>17671.5</v>
      </c>
      <c r="G97" s="1">
        <f t="shared" si="14"/>
        <v>2.7561499999137595E-2</v>
      </c>
      <c r="M97" s="1">
        <f>G97</f>
        <v>2.7561499999137595E-2</v>
      </c>
      <c r="P97" s="1">
        <f t="shared" si="18"/>
        <v>2.7097503416636491E-2</v>
      </c>
      <c r="Q97" s="39">
        <f t="shared" si="19"/>
        <v>30779.260000000002</v>
      </c>
      <c r="R97" s="1">
        <f t="shared" si="16"/>
        <v>2.1529282857270394E-7</v>
      </c>
      <c r="S97" s="22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125" t="s">
        <v>292</v>
      </c>
      <c r="B98" s="126" t="s">
        <v>61</v>
      </c>
      <c r="C98" s="125">
        <v>45810.332000000002</v>
      </c>
      <c r="D98" s="128" t="s">
        <v>26</v>
      </c>
      <c r="E98" s="44">
        <f t="shared" si="17"/>
        <v>17707.037871715103</v>
      </c>
      <c r="F98" s="57">
        <f t="shared" si="20"/>
        <v>17707</v>
      </c>
      <c r="G98" s="1">
        <f t="shared" si="14"/>
        <v>1.3426999998046085E-2</v>
      </c>
      <c r="L98" s="1">
        <f>G98</f>
        <v>1.3426999998046085E-2</v>
      </c>
      <c r="P98" s="1">
        <f t="shared" si="18"/>
        <v>2.7256546415594083E-2</v>
      </c>
      <c r="Q98" s="39">
        <f t="shared" si="19"/>
        <v>30791.832000000002</v>
      </c>
      <c r="R98" s="1">
        <f t="shared" si="16"/>
        <v>1.9125635411511467E-4</v>
      </c>
      <c r="S98" s="22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125" t="s">
        <v>292</v>
      </c>
      <c r="B99" s="126" t="s">
        <v>61</v>
      </c>
      <c r="C99" s="125">
        <v>45816.364999999998</v>
      </c>
      <c r="D99" s="128" t="s">
        <v>26</v>
      </c>
      <c r="E99" s="44">
        <f t="shared" si="17"/>
        <v>17724.054335348148</v>
      </c>
      <c r="F99" s="57">
        <f t="shared" si="20"/>
        <v>17724</v>
      </c>
      <c r="G99" s="1">
        <f t="shared" si="14"/>
        <v>1.9263999995018821E-2</v>
      </c>
      <c r="L99" s="1">
        <f>G99</f>
        <v>1.9263999995018821E-2</v>
      </c>
      <c r="P99" s="1">
        <f t="shared" si="18"/>
        <v>2.7332815110212721E-2</v>
      </c>
      <c r="Q99" s="39">
        <f t="shared" si="19"/>
        <v>30797.864999999998</v>
      </c>
      <c r="R99" s="1">
        <f t="shared" si="16"/>
        <v>6.5105777363181537E-5</v>
      </c>
      <c r="S99" s="22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125" t="s">
        <v>293</v>
      </c>
      <c r="B100" s="126" t="s">
        <v>53</v>
      </c>
      <c r="C100" s="48">
        <v>46119.322</v>
      </c>
      <c r="D100" s="128" t="s">
        <v>26</v>
      </c>
      <c r="E100" s="44">
        <f t="shared" si="17"/>
        <v>18578.56399437015</v>
      </c>
      <c r="F100" s="57">
        <f t="shared" si="20"/>
        <v>18578.5</v>
      </c>
      <c r="G100" s="1">
        <f t="shared" si="14"/>
        <v>2.2688500001095235E-2</v>
      </c>
      <c r="L100" s="1">
        <f>G100</f>
        <v>2.2688500001095235E-2</v>
      </c>
      <c r="P100" s="1">
        <f t="shared" si="18"/>
        <v>3.1255934473137056E-2</v>
      </c>
      <c r="Q100" s="39">
        <f t="shared" si="19"/>
        <v>31100.822</v>
      </c>
      <c r="R100" s="1">
        <f t="shared" si="16"/>
        <v>7.3400933432730519E-5</v>
      </c>
      <c r="S100" s="22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125" t="s">
        <v>281</v>
      </c>
      <c r="B101" s="126" t="s">
        <v>53</v>
      </c>
      <c r="C101" s="127">
        <v>46142.718000000001</v>
      </c>
      <c r="D101" s="128" t="s">
        <v>26</v>
      </c>
      <c r="E101" s="44">
        <f t="shared" si="17"/>
        <v>18644.553913673812</v>
      </c>
      <c r="F101" s="57">
        <f t="shared" si="20"/>
        <v>18644.5</v>
      </c>
      <c r="G101" s="1">
        <f t="shared" si="14"/>
        <v>1.9114499998977408E-2</v>
      </c>
      <c r="M101" s="1">
        <f>G101</f>
        <v>1.9114499998977408E-2</v>
      </c>
      <c r="P101" s="1">
        <f t="shared" si="18"/>
        <v>3.1566250107805512E-2</v>
      </c>
      <c r="Q101" s="39">
        <f t="shared" si="19"/>
        <v>31124.218000000001</v>
      </c>
      <c r="R101" s="1">
        <f t="shared" si="16"/>
        <v>1.5504608077270069E-4</v>
      </c>
      <c r="S101" s="22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125" t="s">
        <v>281</v>
      </c>
      <c r="B102" s="135" t="s">
        <v>61</v>
      </c>
      <c r="C102" s="127">
        <v>46144.684999999998</v>
      </c>
      <c r="D102" s="128" t="s">
        <v>26</v>
      </c>
      <c r="E102" s="44">
        <f t="shared" si="17"/>
        <v>18650.101963394707</v>
      </c>
      <c r="F102" s="57">
        <f t="shared" si="20"/>
        <v>18650</v>
      </c>
      <c r="G102" s="1">
        <f t="shared" si="14"/>
        <v>3.6149999999906868E-2</v>
      </c>
      <c r="M102" s="1">
        <f>G102</f>
        <v>3.6149999999906868E-2</v>
      </c>
      <c r="P102" s="1">
        <f t="shared" si="18"/>
        <v>3.1592157003864717E-2</v>
      </c>
      <c r="Q102" s="39">
        <f t="shared" si="19"/>
        <v>31126.184999999998</v>
      </c>
      <c r="R102" s="1">
        <f t="shared" si="16"/>
        <v>2.0773932776570491E-5</v>
      </c>
      <c r="S102" s="22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125" t="s">
        <v>294</v>
      </c>
      <c r="B103" s="126" t="s">
        <v>53</v>
      </c>
      <c r="C103" s="125">
        <v>46181.356</v>
      </c>
      <c r="D103" s="128" t="s">
        <v>26</v>
      </c>
      <c r="E103" s="44">
        <f t="shared" si="17"/>
        <v>18753.534872045104</v>
      </c>
      <c r="F103" s="57">
        <f t="shared" si="20"/>
        <v>18753.5</v>
      </c>
      <c r="G103" s="1">
        <f t="shared" si="14"/>
        <v>1.2363499998173211E-2</v>
      </c>
      <c r="L103" s="1">
        <f>G103</f>
        <v>1.2363499998173211E-2</v>
      </c>
      <c r="P103" s="1">
        <f t="shared" si="18"/>
        <v>3.2081033467721037E-2</v>
      </c>
      <c r="Q103" s="39">
        <f t="shared" si="19"/>
        <v>31162.856</v>
      </c>
      <c r="R103" s="1">
        <f t="shared" si="16"/>
        <v>3.8878112612273876E-4</v>
      </c>
      <c r="S103" s="22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125" t="s">
        <v>294</v>
      </c>
      <c r="B104" s="126" t="s">
        <v>53</v>
      </c>
      <c r="C104" s="125">
        <v>46210.423999999999</v>
      </c>
      <c r="D104" s="128" t="s">
        <v>26</v>
      </c>
      <c r="E104" s="44">
        <f t="shared" si="17"/>
        <v>18835.523031316719</v>
      </c>
      <c r="F104" s="57">
        <f t="shared" si="20"/>
        <v>18835.5</v>
      </c>
      <c r="G104" s="1">
        <f t="shared" ref="G104:G121" si="22">+C104-(C$7+F104*C$8)</f>
        <v>8.1654999958118424E-3</v>
      </c>
      <c r="L104" s="1">
        <f>G104</f>
        <v>8.1654999958118424E-3</v>
      </c>
      <c r="P104" s="1">
        <f t="shared" si="18"/>
        <v>3.2470183904834873E-2</v>
      </c>
      <c r="Q104" s="39">
        <f t="shared" si="19"/>
        <v>31191.923999999999</v>
      </c>
      <c r="R104" s="1">
        <f t="shared" ref="R104:R121" si="23">+(P104-G104)^2</f>
        <v>5.9071765991752301E-4</v>
      </c>
      <c r="S104" s="22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125" t="s">
        <v>281</v>
      </c>
      <c r="B105" s="126" t="s">
        <v>53</v>
      </c>
      <c r="C105" s="127">
        <v>46413.953000000001</v>
      </c>
      <c r="D105" s="128" t="s">
        <v>26</v>
      </c>
      <c r="E105" s="44">
        <f t="shared" si="17"/>
        <v>19409.589636119017</v>
      </c>
      <c r="F105" s="57">
        <f t="shared" si="20"/>
        <v>19409.5</v>
      </c>
      <c r="G105" s="1">
        <f t="shared" si="22"/>
        <v>3.1779500000993721E-2</v>
      </c>
      <c r="M105" s="1">
        <f>G105</f>
        <v>3.1779500000993721E-2</v>
      </c>
      <c r="P105" s="1">
        <f t="shared" si="18"/>
        <v>3.5239489114671931E-2</v>
      </c>
      <c r="Q105" s="39">
        <f t="shared" si="19"/>
        <v>31395.453000000001</v>
      </c>
      <c r="R105" s="1">
        <f t="shared" si="23"/>
        <v>1.197152466677172E-5</v>
      </c>
      <c r="S105" s="22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125" t="s">
        <v>295</v>
      </c>
      <c r="B106" s="126" t="s">
        <v>61</v>
      </c>
      <c r="C106" s="125">
        <v>46535.366999999998</v>
      </c>
      <c r="D106" s="128" t="s">
        <v>26</v>
      </c>
      <c r="E106" s="44">
        <f t="shared" si="17"/>
        <v>19752.045614163737</v>
      </c>
      <c r="F106" s="57">
        <f t="shared" si="20"/>
        <v>19752</v>
      </c>
      <c r="G106" s="1">
        <f t="shared" si="22"/>
        <v>1.617199999600416E-2</v>
      </c>
      <c r="L106" s="1">
        <f>G106</f>
        <v>1.617199999600416E-2</v>
      </c>
      <c r="P106" s="1">
        <f t="shared" si="18"/>
        <v>3.6929629446237386E-2</v>
      </c>
      <c r="Q106" s="39">
        <f t="shared" si="19"/>
        <v>31516.866999999998</v>
      </c>
      <c r="R106" s="1">
        <f t="shared" si="23"/>
        <v>4.308791803931897E-4</v>
      </c>
      <c r="S106" s="22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125" t="s">
        <v>295</v>
      </c>
      <c r="B107" s="135" t="s">
        <v>61</v>
      </c>
      <c r="C107" s="125">
        <v>46552.377</v>
      </c>
      <c r="D107" s="128" t="s">
        <v>26</v>
      </c>
      <c r="E107" s="44">
        <f t="shared" si="17"/>
        <v>19800.023410682603</v>
      </c>
      <c r="F107" s="57">
        <f t="shared" si="20"/>
        <v>19800</v>
      </c>
      <c r="G107" s="1">
        <f t="shared" si="22"/>
        <v>8.3000000013271347E-3</v>
      </c>
      <c r="L107" s="1">
        <f>G107</f>
        <v>8.3000000013271347E-3</v>
      </c>
      <c r="P107" s="1">
        <f t="shared" si="18"/>
        <v>3.7168748437197988E-2</v>
      </c>
      <c r="Q107" s="39">
        <f t="shared" si="19"/>
        <v>31533.877</v>
      </c>
      <c r="R107" s="1">
        <f t="shared" si="23"/>
        <v>8.3340463625359586E-4</v>
      </c>
      <c r="S107" s="22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125" t="s">
        <v>296</v>
      </c>
      <c r="B108" s="126" t="s">
        <v>61</v>
      </c>
      <c r="C108" s="125">
        <v>46552.394999999997</v>
      </c>
      <c r="D108" s="128" t="s">
        <v>26</v>
      </c>
      <c r="E108" s="44">
        <f t="shared" si="17"/>
        <v>19800.074180837641</v>
      </c>
      <c r="F108" s="57">
        <f t="shared" si="20"/>
        <v>19800</v>
      </c>
      <c r="G108" s="1">
        <f t="shared" si="22"/>
        <v>2.629999999771826E-2</v>
      </c>
      <c r="L108" s="1">
        <f>G108</f>
        <v>2.629999999771826E-2</v>
      </c>
      <c r="P108" s="1">
        <f t="shared" si="18"/>
        <v>3.7168748437197988E-2</v>
      </c>
      <c r="Q108" s="39">
        <f t="shared" si="19"/>
        <v>31533.894999999997</v>
      </c>
      <c r="R108" s="1">
        <f t="shared" si="23"/>
        <v>1.1812969264069302E-4</v>
      </c>
      <c r="S108" s="22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125" t="s">
        <v>281</v>
      </c>
      <c r="B109" s="126" t="s">
        <v>61</v>
      </c>
      <c r="C109" s="127">
        <v>46553.811000000002</v>
      </c>
      <c r="D109" s="128" t="s">
        <v>26</v>
      </c>
      <c r="E109" s="44">
        <f t="shared" si="17"/>
        <v>19804.068099701304</v>
      </c>
      <c r="F109" s="57">
        <f t="shared" si="20"/>
        <v>19804</v>
      </c>
      <c r="G109" s="1">
        <f t="shared" si="22"/>
        <v>2.4144000002706889E-2</v>
      </c>
      <c r="M109" s="1">
        <f>G109</f>
        <v>2.4144000002706889E-2</v>
      </c>
      <c r="P109" s="1">
        <f t="shared" si="18"/>
        <v>3.7188700016716529E-2</v>
      </c>
      <c r="Q109" s="39">
        <f t="shared" si="19"/>
        <v>31535.311000000002</v>
      </c>
      <c r="R109" s="1">
        <f t="shared" si="23"/>
        <v>1.7016419845550311E-4</v>
      </c>
      <c r="S109" s="22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125" t="s">
        <v>281</v>
      </c>
      <c r="B110" s="126" t="s">
        <v>53</v>
      </c>
      <c r="C110" s="127">
        <v>46560.722000000002</v>
      </c>
      <c r="D110" s="128" t="s">
        <v>26</v>
      </c>
      <c r="E110" s="44">
        <f t="shared" si="17"/>
        <v>19823.561018674958</v>
      </c>
      <c r="F110" s="57">
        <f t="shared" si="20"/>
        <v>19823.5</v>
      </c>
      <c r="G110" s="1">
        <f t="shared" si="22"/>
        <v>2.1633500000461936E-2</v>
      </c>
      <c r="M110" s="1">
        <f>G110</f>
        <v>2.1633500000461936E-2</v>
      </c>
      <c r="P110" s="1">
        <f t="shared" si="18"/>
        <v>3.7286019038249546E-2</v>
      </c>
      <c r="Q110" s="39">
        <f t="shared" si="19"/>
        <v>31542.222000000002</v>
      </c>
      <c r="R110" s="1">
        <f t="shared" si="23"/>
        <v>2.4500135222830355E-4</v>
      </c>
      <c r="S110" s="22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125" t="s">
        <v>281</v>
      </c>
      <c r="B111" s="126" t="s">
        <v>61</v>
      </c>
      <c r="C111" s="127">
        <v>46820.805</v>
      </c>
      <c r="D111" s="128" t="s">
        <v>26</v>
      </c>
      <c r="E111" s="44">
        <f t="shared" si="17"/>
        <v>20557.141809504734</v>
      </c>
      <c r="F111" s="57">
        <f t="shared" si="20"/>
        <v>20557</v>
      </c>
      <c r="G111" s="1">
        <f t="shared" si="22"/>
        <v>5.0277000002097338E-2</v>
      </c>
      <c r="M111" s="1">
        <f>G111</f>
        <v>5.0277000002097338E-2</v>
      </c>
      <c r="P111" s="1">
        <f t="shared" si="18"/>
        <v>4.101308861049302E-2</v>
      </c>
      <c r="Q111" s="39">
        <f t="shared" si="19"/>
        <v>31802.305</v>
      </c>
      <c r="R111" s="1">
        <f t="shared" si="23"/>
        <v>8.5820054271496248E-5</v>
      </c>
      <c r="S111" s="22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125" t="s">
        <v>298</v>
      </c>
      <c r="B112" s="126" t="s">
        <v>61</v>
      </c>
      <c r="C112" s="127">
        <v>46825.392</v>
      </c>
      <c r="D112" s="128" t="s">
        <v>26</v>
      </c>
      <c r="E112" s="44">
        <f t="shared" si="17"/>
        <v>20570.07973734906</v>
      </c>
      <c r="F112" s="57">
        <f t="shared" si="20"/>
        <v>20570</v>
      </c>
      <c r="G112" s="1">
        <f t="shared" si="22"/>
        <v>2.8270000002521556E-2</v>
      </c>
      <c r="L112" s="1">
        <f>G112</f>
        <v>2.8270000002521556E-2</v>
      </c>
      <c r="P112" s="1">
        <f t="shared" si="18"/>
        <v>4.1080310640011206E-2</v>
      </c>
      <c r="Q112" s="39">
        <f t="shared" si="19"/>
        <v>31806.892</v>
      </c>
      <c r="R112" s="1">
        <f t="shared" si="23"/>
        <v>1.6410405862898048E-4</v>
      </c>
      <c r="S112" s="22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125" t="s">
        <v>281</v>
      </c>
      <c r="B113" s="126" t="s">
        <v>61</v>
      </c>
      <c r="C113" s="127">
        <v>46857.67</v>
      </c>
      <c r="D113" s="128" t="s">
        <v>26</v>
      </c>
      <c r="E113" s="44">
        <f t="shared" si="17"/>
        <v>20661.121907603952</v>
      </c>
      <c r="F113" s="57">
        <f t="shared" si="20"/>
        <v>20661</v>
      </c>
      <c r="G113" s="1">
        <f t="shared" si="22"/>
        <v>4.3220999999903142E-2</v>
      </c>
      <c r="M113" s="1">
        <f>G113</f>
        <v>4.3220999999903142E-2</v>
      </c>
      <c r="P113" s="1">
        <f t="shared" si="18"/>
        <v>4.1552002207339983E-2</v>
      </c>
      <c r="Q113" s="39">
        <f t="shared" si="19"/>
        <v>31839.17</v>
      </c>
      <c r="R113" s="1">
        <f t="shared" si="23"/>
        <v>2.7855536315806988E-6</v>
      </c>
      <c r="S113" s="22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125" t="s">
        <v>281</v>
      </c>
      <c r="B114" s="126" t="s">
        <v>61</v>
      </c>
      <c r="C114" s="127">
        <v>46875.754000000001</v>
      </c>
      <c r="D114" s="128" t="s">
        <v>26</v>
      </c>
      <c r="E114" s="44">
        <f t="shared" si="17"/>
        <v>20712.128990040586</v>
      </c>
      <c r="F114" s="57">
        <f t="shared" si="20"/>
        <v>20712</v>
      </c>
      <c r="G114" s="1">
        <f t="shared" si="22"/>
        <v>4.5731999998679385E-2</v>
      </c>
      <c r="M114" s="1">
        <f>G114</f>
        <v>4.5731999998679385E-2</v>
      </c>
      <c r="P114" s="1">
        <f t="shared" si="18"/>
        <v>4.1817227148095687E-2</v>
      </c>
      <c r="Q114" s="39">
        <f t="shared" si="19"/>
        <v>31857.254000000001</v>
      </c>
      <c r="R114" s="1">
        <f t="shared" si="23"/>
        <v>1.532544647166721E-5</v>
      </c>
      <c r="S114" s="22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125" t="s">
        <v>298</v>
      </c>
      <c r="B115" s="126" t="s">
        <v>61</v>
      </c>
      <c r="C115" s="127">
        <v>46903.392999999996</v>
      </c>
      <c r="D115" s="128" t="s">
        <v>26</v>
      </c>
      <c r="E115" s="44">
        <f t="shared" si="17"/>
        <v>20790.086563114342</v>
      </c>
      <c r="F115" s="57">
        <f t="shared" si="20"/>
        <v>20790</v>
      </c>
      <c r="G115" s="1">
        <f t="shared" si="22"/>
        <v>3.0689999992318917E-2</v>
      </c>
      <c r="L115" s="1">
        <f>G115</f>
        <v>3.0689999992318917E-2</v>
      </c>
      <c r="P115" s="1">
        <f t="shared" si="18"/>
        <v>4.2224074519680535E-2</v>
      </c>
      <c r="Q115" s="39">
        <f t="shared" si="19"/>
        <v>31884.892999999996</v>
      </c>
      <c r="R115" s="1">
        <f t="shared" si="23"/>
        <v>1.3303487520273212E-4</v>
      </c>
      <c r="S115" s="22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125" t="s">
        <v>300</v>
      </c>
      <c r="B116" s="126" t="s">
        <v>61</v>
      </c>
      <c r="C116" s="125">
        <v>46908.347000000002</v>
      </c>
      <c r="D116" s="128" t="s">
        <v>26</v>
      </c>
      <c r="E116" s="44">
        <f t="shared" si="17"/>
        <v>20804.059638008795</v>
      </c>
      <c r="F116" s="57">
        <f t="shared" si="20"/>
        <v>20804</v>
      </c>
      <c r="G116" s="1">
        <f t="shared" si="22"/>
        <v>2.114399999845773E-2</v>
      </c>
      <c r="L116" s="1">
        <f>G116</f>
        <v>2.114399999845773E-2</v>
      </c>
      <c r="P116" s="1">
        <f t="shared" si="18"/>
        <v>4.2297253195622588E-2</v>
      </c>
      <c r="Q116" s="39">
        <f t="shared" si="19"/>
        <v>31889.847000000002</v>
      </c>
      <c r="R116" s="1">
        <f t="shared" si="23"/>
        <v>4.4746012082336526E-4</v>
      </c>
      <c r="S116" s="22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125" t="s">
        <v>301</v>
      </c>
      <c r="B117" s="126" t="s">
        <v>61</v>
      </c>
      <c r="C117" s="127">
        <v>46908.35</v>
      </c>
      <c r="D117" s="128" t="s">
        <v>26</v>
      </c>
      <c r="E117" s="44">
        <f t="shared" si="17"/>
        <v>20804.068099701297</v>
      </c>
      <c r="F117" s="57">
        <f t="shared" si="20"/>
        <v>20804</v>
      </c>
      <c r="G117" s="1">
        <f t="shared" si="22"/>
        <v>2.4143999995430931E-2</v>
      </c>
      <c r="L117" s="1">
        <f>G117</f>
        <v>2.4143999995430931E-2</v>
      </c>
      <c r="P117" s="1">
        <f t="shared" si="18"/>
        <v>4.2297253195622588E-2</v>
      </c>
      <c r="Q117" s="39">
        <f t="shared" si="19"/>
        <v>31889.85</v>
      </c>
      <c r="R117" s="1">
        <f t="shared" si="23"/>
        <v>3.2954060175026861E-4</v>
      </c>
      <c r="S117" s="22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125" t="s">
        <v>281</v>
      </c>
      <c r="B118" s="135" t="s">
        <v>53</v>
      </c>
      <c r="C118" s="127">
        <v>46915.637999999999</v>
      </c>
      <c r="D118" s="128" t="s">
        <v>26</v>
      </c>
      <c r="E118" s="44">
        <f t="shared" si="17"/>
        <v>20824.624371366754</v>
      </c>
      <c r="F118" s="57">
        <f t="shared" si="20"/>
        <v>20824.5</v>
      </c>
      <c r="G118" s="1">
        <f t="shared" si="22"/>
        <v>4.4094500000937842E-2</v>
      </c>
      <c r="M118" s="1">
        <f>G118</f>
        <v>4.4094500000937842E-2</v>
      </c>
      <c r="P118" s="1">
        <f t="shared" si="18"/>
        <v>4.2404492680994645E-2</v>
      </c>
      <c r="Q118" s="39">
        <f t="shared" si="19"/>
        <v>31897.137999999999</v>
      </c>
      <c r="R118" s="1">
        <f t="shared" si="23"/>
        <v>2.8561247414615884E-6</v>
      </c>
      <c r="S118" s="22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125" t="s">
        <v>302</v>
      </c>
      <c r="B119" s="126" t="s">
        <v>61</v>
      </c>
      <c r="C119" s="127">
        <v>47053.358</v>
      </c>
      <c r="D119" s="128" t="s">
        <v>26</v>
      </c>
      <c r="E119" s="44">
        <f t="shared" si="17"/>
        <v>21213.072468755199</v>
      </c>
      <c r="F119" s="57">
        <f t="shared" ref="F119:F150" si="24">ROUND(2*E119,0)/2</f>
        <v>21213</v>
      </c>
      <c r="G119" s="1">
        <f t="shared" si="22"/>
        <v>2.5692999995953869E-2</v>
      </c>
      <c r="L119" s="1">
        <f>G119</f>
        <v>2.5692999995953869E-2</v>
      </c>
      <c r="P119" s="1">
        <f t="shared" si="18"/>
        <v>4.4455907506912307E-2</v>
      </c>
      <c r="Q119" s="39">
        <f t="shared" si="19"/>
        <v>32034.858</v>
      </c>
      <c r="R119" s="1">
        <f t="shared" si="23"/>
        <v>3.5204669826478053E-4</v>
      </c>
      <c r="S119" s="22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125" t="s">
        <v>281</v>
      </c>
      <c r="B120" s="126" t="s">
        <v>61</v>
      </c>
      <c r="C120" s="127">
        <v>47554.684999999998</v>
      </c>
      <c r="D120" s="128" t="s">
        <v>26</v>
      </c>
      <c r="E120" s="44">
        <f t="shared" si="17"/>
        <v>22627.097442030346</v>
      </c>
      <c r="F120" s="57">
        <f t="shared" si="24"/>
        <v>22627</v>
      </c>
      <c r="G120" s="1">
        <f t="shared" si="22"/>
        <v>3.4546999995654915E-2</v>
      </c>
      <c r="M120" s="1">
        <f>G120</f>
        <v>3.4546999995654915E-2</v>
      </c>
      <c r="P120" s="1">
        <f t="shared" si="18"/>
        <v>5.2228619051748262E-2</v>
      </c>
      <c r="Q120" s="39">
        <f t="shared" si="19"/>
        <v>32536.184999999998</v>
      </c>
      <c r="R120" s="1">
        <f t="shared" si="23"/>
        <v>3.126396524448034E-4</v>
      </c>
      <c r="S120" s="22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125" t="s">
        <v>281</v>
      </c>
      <c r="B121" s="126" t="s">
        <v>61</v>
      </c>
      <c r="C121" s="127">
        <v>47897.911</v>
      </c>
      <c r="D121" s="128" t="s">
        <v>26</v>
      </c>
      <c r="E121" s="44">
        <f t="shared" si="17"/>
        <v>23595.188399583683</v>
      </c>
      <c r="F121" s="57">
        <f t="shared" si="24"/>
        <v>23595</v>
      </c>
      <c r="G121" s="1">
        <f t="shared" si="22"/>
        <v>6.6794999998819549E-2</v>
      </c>
      <c r="M121" s="1">
        <f>G121</f>
        <v>6.6794999998819549E-2</v>
      </c>
      <c r="P121" s="1">
        <f t="shared" si="18"/>
        <v>5.7826785849601117E-2</v>
      </c>
      <c r="Q121" s="39">
        <f t="shared" si="19"/>
        <v>32879.411</v>
      </c>
      <c r="R121" s="1">
        <f t="shared" si="23"/>
        <v>8.0428865026241673E-5</v>
      </c>
      <c r="S121" s="22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125" t="s">
        <v>303</v>
      </c>
      <c r="B122" s="126" t="s">
        <v>61</v>
      </c>
      <c r="C122" s="127">
        <v>47946.47</v>
      </c>
      <c r="D122" s="128" t="s">
        <v>26</v>
      </c>
      <c r="E122" s="44">
        <f t="shared" si="17"/>
        <v>23732.152175078059</v>
      </c>
      <c r="F122" s="57">
        <f t="shared" si="24"/>
        <v>23732</v>
      </c>
      <c r="L122" s="1">
        <f t="shared" ref="L122:L128" si="25">G122</f>
        <v>0</v>
      </c>
      <c r="P122" s="1">
        <f t="shared" si="18"/>
        <v>5.8637281466239671E-2</v>
      </c>
      <c r="Q122" s="39">
        <f t="shared" si="19"/>
        <v>32927.97</v>
      </c>
      <c r="S122" s="22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125" t="s">
        <v>304</v>
      </c>
      <c r="B123" s="126" t="s">
        <v>61</v>
      </c>
      <c r="C123" s="125">
        <v>48001.419000000002</v>
      </c>
      <c r="D123" s="128" t="s">
        <v>26</v>
      </c>
      <c r="E123" s="44">
        <f t="shared" si="17"/>
        <v>23887.139355613912</v>
      </c>
      <c r="F123" s="57">
        <f t="shared" si="24"/>
        <v>23887</v>
      </c>
      <c r="G123" s="1">
        <f>+C123-(C$7+F123*C$8)</f>
        <v>4.9406999998609535E-2</v>
      </c>
      <c r="L123" s="1">
        <f t="shared" si="25"/>
        <v>4.9406999998609535E-2</v>
      </c>
      <c r="P123" s="1">
        <f t="shared" si="18"/>
        <v>5.9559704795731264E-2</v>
      </c>
      <c r="Q123" s="39">
        <f t="shared" si="19"/>
        <v>32982.919000000002</v>
      </c>
      <c r="S123" s="22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125" t="s">
        <v>304</v>
      </c>
      <c r="B124" s="135" t="s">
        <v>53</v>
      </c>
      <c r="C124" s="125">
        <v>48003.389000000003</v>
      </c>
      <c r="D124" s="128" t="s">
        <v>26</v>
      </c>
      <c r="E124" s="44">
        <f t="shared" si="17"/>
        <v>23892.695867027327</v>
      </c>
      <c r="F124" s="57">
        <f t="shared" si="24"/>
        <v>23892.5</v>
      </c>
      <c r="G124" s="1">
        <f>+C124-(C$7+F124*C$8)</f>
        <v>6.9442500003788155E-2</v>
      </c>
      <c r="L124" s="1">
        <f t="shared" si="25"/>
        <v>6.9442500003788155E-2</v>
      </c>
      <c r="P124" s="1">
        <f t="shared" si="18"/>
        <v>5.9592542032899189E-2</v>
      </c>
      <c r="Q124" s="39">
        <f t="shared" si="19"/>
        <v>32984.889000000003</v>
      </c>
      <c r="R124" s="1">
        <f>+(P124-G124)^2</f>
        <v>9.7021672028279072E-5</v>
      </c>
      <c r="S124" s="22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125" t="s">
        <v>304</v>
      </c>
      <c r="B125" s="126" t="s">
        <v>61</v>
      </c>
      <c r="C125" s="125">
        <v>48012.428999999996</v>
      </c>
      <c r="D125" s="128" t="s">
        <v>26</v>
      </c>
      <c r="E125" s="44">
        <f t="shared" si="17"/>
        <v>23918.193767117285</v>
      </c>
      <c r="F125" s="57">
        <f t="shared" si="24"/>
        <v>23918</v>
      </c>
      <c r="L125" s="1">
        <f t="shared" si="25"/>
        <v>0</v>
      </c>
      <c r="P125" s="1">
        <f t="shared" si="18"/>
        <v>5.9744882405607262E-2</v>
      </c>
      <c r="Q125" s="39">
        <f t="shared" si="19"/>
        <v>32993.928999999996</v>
      </c>
      <c r="S125" s="22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125" t="s">
        <v>304</v>
      </c>
      <c r="B126" s="126" t="s">
        <v>53</v>
      </c>
      <c r="C126" s="125">
        <v>48015.432000000001</v>
      </c>
      <c r="D126" s="128" t="s">
        <v>26</v>
      </c>
      <c r="E126" s="44">
        <f t="shared" si="17"/>
        <v>23926.66392131754</v>
      </c>
      <c r="F126" s="57">
        <f t="shared" si="24"/>
        <v>23926.5</v>
      </c>
      <c r="L126" s="1">
        <f t="shared" si="25"/>
        <v>0</v>
      </c>
      <c r="P126" s="1">
        <f t="shared" si="18"/>
        <v>5.9795697261166486E-2</v>
      </c>
      <c r="Q126" s="39">
        <f t="shared" si="19"/>
        <v>32996.932000000001</v>
      </c>
      <c r="S126" s="22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125" t="s">
        <v>304</v>
      </c>
      <c r="B127" s="135" t="s">
        <v>61</v>
      </c>
      <c r="C127" s="125">
        <v>48017.38</v>
      </c>
      <c r="D127" s="128" t="s">
        <v>26</v>
      </c>
      <c r="E127" s="44">
        <f t="shared" si="17"/>
        <v>23932.158380319222</v>
      </c>
      <c r="F127" s="57">
        <f t="shared" si="24"/>
        <v>23932</v>
      </c>
      <c r="G127" s="1">
        <f>+C127-(C$7+F127*C$8)</f>
        <v>5.6151999997382518E-2</v>
      </c>
      <c r="L127" s="1">
        <f t="shared" si="25"/>
        <v>5.6151999997382518E-2</v>
      </c>
      <c r="P127" s="1">
        <f t="shared" si="18"/>
        <v>5.982858671549679E-2</v>
      </c>
      <c r="Q127" s="39">
        <f t="shared" si="19"/>
        <v>32998.879999999997</v>
      </c>
      <c r="R127" s="1">
        <f>+(P127-G127)^2</f>
        <v>1.3517289895814273E-5</v>
      </c>
      <c r="S127" s="22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125" t="s">
        <v>304</v>
      </c>
      <c r="B128" s="126" t="s">
        <v>61</v>
      </c>
      <c r="C128" s="125">
        <v>48040.43</v>
      </c>
      <c r="D128" s="128" t="s">
        <v>26</v>
      </c>
      <c r="E128" s="44">
        <f t="shared" si="17"/>
        <v>23997.17238442033</v>
      </c>
      <c r="F128" s="57">
        <f t="shared" si="24"/>
        <v>23997</v>
      </c>
      <c r="L128" s="1">
        <f t="shared" si="25"/>
        <v>0</v>
      </c>
      <c r="P128" s="1">
        <f t="shared" si="18"/>
        <v>6.0217830980474403E-2</v>
      </c>
      <c r="Q128" s="39">
        <f t="shared" si="19"/>
        <v>33021.93</v>
      </c>
      <c r="S128" s="22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125" t="s">
        <v>281</v>
      </c>
      <c r="B129" s="135" t="s">
        <v>53</v>
      </c>
      <c r="C129" s="125">
        <v>48041.656000000003</v>
      </c>
      <c r="D129" s="128" t="s">
        <v>26</v>
      </c>
      <c r="E129" s="44">
        <f t="shared" si="17"/>
        <v>24000.63039609183</v>
      </c>
      <c r="F129" s="57">
        <f t="shared" si="24"/>
        <v>24000.5</v>
      </c>
      <c r="G129" s="1">
        <f>+C129-(C$7+F129*C$8)</f>
        <v>4.6230500003730413E-2</v>
      </c>
      <c r="M129" s="1">
        <f>G129</f>
        <v>4.6230500003730413E-2</v>
      </c>
      <c r="P129" s="1">
        <f t="shared" si="18"/>
        <v>6.0238819099627069E-2</v>
      </c>
      <c r="Q129" s="39">
        <f t="shared" si="19"/>
        <v>33023.156000000003</v>
      </c>
      <c r="R129" s="1">
        <f>+(P129-G129)^2</f>
        <v>1.9623300389246293E-4</v>
      </c>
      <c r="S129" s="22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125" t="s">
        <v>281</v>
      </c>
      <c r="B130" s="135" t="s">
        <v>53</v>
      </c>
      <c r="C130" s="127">
        <v>48066.845000000001</v>
      </c>
      <c r="D130" s="128" t="s">
        <v>26</v>
      </c>
      <c r="E130" s="44">
        <f t="shared" si="17"/>
        <v>24071.677586950944</v>
      </c>
      <c r="F130" s="57">
        <f t="shared" si="24"/>
        <v>24071.5</v>
      </c>
      <c r="M130" s="1">
        <f>G130</f>
        <v>0</v>
      </c>
      <c r="P130" s="1">
        <f t="shared" si="18"/>
        <v>6.066521376750901E-2</v>
      </c>
      <c r="Q130" s="39">
        <f t="shared" si="19"/>
        <v>33048.345000000001</v>
      </c>
      <c r="S130" s="22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125" t="s">
        <v>306</v>
      </c>
      <c r="B131" s="126" t="s">
        <v>61</v>
      </c>
      <c r="C131" s="125">
        <v>48068.440999999999</v>
      </c>
      <c r="D131" s="128" t="s">
        <v>26</v>
      </c>
      <c r="E131" s="44">
        <f t="shared" si="17"/>
        <v>24076.17920736505</v>
      </c>
      <c r="F131" s="57">
        <f t="shared" si="24"/>
        <v>24076</v>
      </c>
      <c r="G131" s="1">
        <f t="shared" ref="G131:G162" si="26">+C131-(C$7+F131*C$8)</f>
        <v>6.353599999420112E-2</v>
      </c>
      <c r="L131" s="1">
        <f>G131</f>
        <v>6.353599999420112E-2</v>
      </c>
      <c r="P131" s="1">
        <f t="shared" si="18"/>
        <v>6.0692279612006385E-2</v>
      </c>
      <c r="Q131" s="39">
        <f t="shared" si="19"/>
        <v>33049.940999999999</v>
      </c>
      <c r="R131" s="1">
        <f t="shared" ref="R131:R162" si="27">+(P131-G131)^2</f>
        <v>8.0867456121097703E-6</v>
      </c>
      <c r="S131" s="22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125" t="s">
        <v>304</v>
      </c>
      <c r="B132" s="135" t="s">
        <v>53</v>
      </c>
      <c r="C132" s="125">
        <v>48071.451999999997</v>
      </c>
      <c r="D132" s="128" t="s">
        <v>26</v>
      </c>
      <c r="E132" s="44">
        <f t="shared" si="17"/>
        <v>24084.671926078645</v>
      </c>
      <c r="F132" s="57">
        <f t="shared" si="24"/>
        <v>24084.5</v>
      </c>
      <c r="G132" s="1">
        <f t="shared" si="26"/>
        <v>6.0954499997023959E-2</v>
      </c>
      <c r="L132" s="1">
        <f>G132</f>
        <v>6.0954499997023959E-2</v>
      </c>
      <c r="P132" s="1">
        <f t="shared" si="18"/>
        <v>6.0743417264569423E-2</v>
      </c>
      <c r="Q132" s="39">
        <f t="shared" si="19"/>
        <v>33052.951999999997</v>
      </c>
      <c r="R132" s="1">
        <f t="shared" si="27"/>
        <v>4.4555919940473165E-8</v>
      </c>
      <c r="S132" s="22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125" t="s">
        <v>281</v>
      </c>
      <c r="B133" s="126" t="s">
        <v>61</v>
      </c>
      <c r="C133" s="127">
        <v>48297.832000000002</v>
      </c>
      <c r="D133" s="128" t="s">
        <v>26</v>
      </c>
      <c r="E133" s="44">
        <f t="shared" si="17"/>
        <v>24723.191242712372</v>
      </c>
      <c r="F133" s="57">
        <f t="shared" si="24"/>
        <v>24723</v>
      </c>
      <c r="G133" s="1">
        <f t="shared" si="26"/>
        <v>6.780300000536954E-2</v>
      </c>
      <c r="M133" s="1">
        <f>G133</f>
        <v>6.780300000536954E-2</v>
      </c>
      <c r="P133" s="1">
        <f t="shared" si="18"/>
        <v>6.4634403904884466E-2</v>
      </c>
      <c r="Q133" s="39">
        <f t="shared" si="19"/>
        <v>33279.332000000002</v>
      </c>
      <c r="R133" s="1">
        <f t="shared" si="27"/>
        <v>1.0040001248009219E-5</v>
      </c>
      <c r="S133" s="22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125" t="s">
        <v>307</v>
      </c>
      <c r="B134" s="135" t="s">
        <v>61</v>
      </c>
      <c r="C134" s="125">
        <v>48329.377999999997</v>
      </c>
      <c r="D134" s="128" t="s">
        <v>26</v>
      </c>
      <c r="E134" s="44">
        <f t="shared" si="17"/>
        <v>24812.168759995362</v>
      </c>
      <c r="F134" s="57">
        <f t="shared" si="24"/>
        <v>24812</v>
      </c>
      <c r="G134" s="1">
        <f t="shared" si="26"/>
        <v>5.9831999999005347E-2</v>
      </c>
      <c r="L134" s="1">
        <f>G134</f>
        <v>5.9831999999005347E-2</v>
      </c>
      <c r="P134" s="1">
        <f t="shared" si="18"/>
        <v>6.5184546592732318E-2</v>
      </c>
      <c r="Q134" s="39">
        <f t="shared" si="19"/>
        <v>33310.877999999997</v>
      </c>
      <c r="R134" s="1">
        <f t="shared" si="27"/>
        <v>2.8649755038018191E-5</v>
      </c>
      <c r="S134" s="22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125" t="s">
        <v>281</v>
      </c>
      <c r="B135" s="135" t="s">
        <v>53</v>
      </c>
      <c r="C135" s="127">
        <v>48330.625999999997</v>
      </c>
      <c r="D135" s="128" t="s">
        <v>26</v>
      </c>
      <c r="E135" s="44">
        <f t="shared" si="17"/>
        <v>24815.688824078581</v>
      </c>
      <c r="F135" s="57">
        <f t="shared" si="24"/>
        <v>24815.5</v>
      </c>
      <c r="G135" s="1">
        <f t="shared" si="26"/>
        <v>6.6945499995199498E-2</v>
      </c>
      <c r="M135" s="1">
        <f>G135</f>
        <v>6.6945499995199498E-2</v>
      </c>
      <c r="P135" s="1">
        <f t="shared" si="18"/>
        <v>6.5206220325029735E-2</v>
      </c>
      <c r="Q135" s="39">
        <f t="shared" si="19"/>
        <v>33312.125999999997</v>
      </c>
      <c r="R135" s="1">
        <f t="shared" si="27"/>
        <v>3.0250937710658403E-6</v>
      </c>
      <c r="S135" s="22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125" t="s">
        <v>307</v>
      </c>
      <c r="B136" s="135" t="s">
        <v>53</v>
      </c>
      <c r="C136" s="125">
        <v>48331.343999999997</v>
      </c>
      <c r="D136" s="128" t="s">
        <v>26</v>
      </c>
      <c r="E136" s="44">
        <f t="shared" si="17"/>
        <v>24817.7139891521</v>
      </c>
      <c r="F136" s="57">
        <f t="shared" si="24"/>
        <v>24817.5</v>
      </c>
      <c r="G136" s="1">
        <f t="shared" si="26"/>
        <v>7.5867499996093102E-2</v>
      </c>
      <c r="L136" s="1">
        <f t="shared" ref="L136:L142" si="28">G136</f>
        <v>7.5867499996093102E-2</v>
      </c>
      <c r="P136" s="1">
        <f t="shared" si="18"/>
        <v>6.5218606636867446E-2</v>
      </c>
      <c r="Q136" s="39">
        <f t="shared" si="19"/>
        <v>33312.843999999997</v>
      </c>
      <c r="R136" s="1">
        <f t="shared" si="27"/>
        <v>1.1339892977616027E-4</v>
      </c>
      <c r="S136" s="22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125" t="s">
        <v>307</v>
      </c>
      <c r="B137" s="135" t="s">
        <v>53</v>
      </c>
      <c r="C137" s="125">
        <v>48348.349000000002</v>
      </c>
      <c r="D137" s="128" t="s">
        <v>26</v>
      </c>
      <c r="E137" s="44">
        <f t="shared" si="17"/>
        <v>24865.677682850128</v>
      </c>
      <c r="F137" s="57">
        <f t="shared" si="24"/>
        <v>24865.5</v>
      </c>
      <c r="G137" s="1">
        <f t="shared" si="26"/>
        <v>6.2995500004035421E-2</v>
      </c>
      <c r="L137" s="1">
        <f t="shared" si="28"/>
        <v>6.2995500004035421E-2</v>
      </c>
      <c r="P137" s="1">
        <f t="shared" si="18"/>
        <v>6.5516166547186019E-2</v>
      </c>
      <c r="Q137" s="39">
        <f t="shared" si="19"/>
        <v>33329.849000000002</v>
      </c>
      <c r="R137" s="1">
        <f t="shared" si="27"/>
        <v>6.3537598217587889E-6</v>
      </c>
      <c r="S137" s="22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125" t="s">
        <v>307</v>
      </c>
      <c r="B138" s="135" t="s">
        <v>53</v>
      </c>
      <c r="C138" s="125">
        <v>48361.468000000001</v>
      </c>
      <c r="D138" s="128" t="s">
        <v>26</v>
      </c>
      <c r="E138" s="44">
        <f t="shared" si="17"/>
        <v>24902.68066418645</v>
      </c>
      <c r="F138" s="57">
        <f t="shared" si="24"/>
        <v>24902.5</v>
      </c>
      <c r="G138" s="1">
        <f t="shared" si="26"/>
        <v>6.4052499998069834E-2</v>
      </c>
      <c r="L138" s="1">
        <f t="shared" si="28"/>
        <v>6.4052499998069834E-2</v>
      </c>
      <c r="P138" s="1">
        <f t="shared" si="18"/>
        <v>6.5745913603240391E-2</v>
      </c>
      <c r="Q138" s="39">
        <f t="shared" si="19"/>
        <v>33342.968000000001</v>
      </c>
      <c r="R138" s="1">
        <f t="shared" si="27"/>
        <v>2.8676496381767442E-6</v>
      </c>
      <c r="S138" s="22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125" t="s">
        <v>308</v>
      </c>
      <c r="B139" s="135" t="s">
        <v>53</v>
      </c>
      <c r="C139" s="125">
        <v>48405.432000000001</v>
      </c>
      <c r="D139" s="128" t="s">
        <v>26</v>
      </c>
      <c r="E139" s="44">
        <f t="shared" si="17"/>
        <v>25026.683947323141</v>
      </c>
      <c r="F139" s="57">
        <f t="shared" si="24"/>
        <v>25026.5</v>
      </c>
      <c r="G139" s="1">
        <f t="shared" si="26"/>
        <v>6.5216499999223743E-2</v>
      </c>
      <c r="L139" s="1">
        <f t="shared" si="28"/>
        <v>6.5216499999223743E-2</v>
      </c>
      <c r="P139" s="1">
        <f t="shared" si="18"/>
        <v>6.6518275935402299E-2</v>
      </c>
      <c r="Q139" s="39">
        <f t="shared" si="19"/>
        <v>33386.932000000001</v>
      </c>
      <c r="R139" s="1">
        <f t="shared" si="27"/>
        <v>1.6946205880135567E-6</v>
      </c>
      <c r="S139" s="22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125" t="s">
        <v>308</v>
      </c>
      <c r="B140" s="126" t="s">
        <v>61</v>
      </c>
      <c r="C140" s="125">
        <v>48407.387999999999</v>
      </c>
      <c r="D140" s="128" t="s">
        <v>26</v>
      </c>
      <c r="E140" s="44">
        <f t="shared" si="17"/>
        <v>25032.200970838181</v>
      </c>
      <c r="F140" s="57">
        <f t="shared" si="24"/>
        <v>25032</v>
      </c>
      <c r="G140" s="1">
        <f t="shared" si="26"/>
        <v>7.1252000001550186E-2</v>
      </c>
      <c r="L140" s="1">
        <f t="shared" si="28"/>
        <v>7.1252000001550186E-2</v>
      </c>
      <c r="P140" s="1">
        <f t="shared" si="18"/>
        <v>6.6552619538558469E-2</v>
      </c>
      <c r="Q140" s="39">
        <f t="shared" si="19"/>
        <v>33388.887999999999</v>
      </c>
      <c r="R140" s="1">
        <f t="shared" si="27"/>
        <v>2.2084176735948248E-5</v>
      </c>
      <c r="S140" s="22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125" t="s">
        <v>308</v>
      </c>
      <c r="B141" s="135" t="s">
        <v>53</v>
      </c>
      <c r="C141" s="125">
        <v>48438.411999999997</v>
      </c>
      <c r="D141" s="128" t="s">
        <v>26</v>
      </c>
      <c r="E141" s="44">
        <f t="shared" si="17"/>
        <v>25119.706153624837</v>
      </c>
      <c r="F141" s="57">
        <f t="shared" si="24"/>
        <v>25119.5</v>
      </c>
      <c r="G141" s="1">
        <f t="shared" si="26"/>
        <v>7.3089499994239304E-2</v>
      </c>
      <c r="L141" s="1">
        <f t="shared" si="28"/>
        <v>7.3089499994239304E-2</v>
      </c>
      <c r="P141" s="1">
        <f t="shared" si="18"/>
        <v>6.7099972988445597E-2</v>
      </c>
      <c r="Q141" s="39">
        <f t="shared" si="19"/>
        <v>33419.911999999997</v>
      </c>
      <c r="R141" s="1">
        <f t="shared" si="27"/>
        <v>3.5874433753132129E-5</v>
      </c>
      <c r="S141" s="22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125" t="s">
        <v>308</v>
      </c>
      <c r="B142" s="126" t="s">
        <v>61</v>
      </c>
      <c r="C142" s="125">
        <v>48441.425999999999</v>
      </c>
      <c r="D142" s="128" t="s">
        <v>26</v>
      </c>
      <c r="E142" s="44">
        <f t="shared" si="17"/>
        <v>25128.207334030947</v>
      </c>
      <c r="F142" s="57">
        <f t="shared" si="24"/>
        <v>25128</v>
      </c>
      <c r="G142" s="1">
        <f t="shared" si="26"/>
        <v>7.3507999994035345E-2</v>
      </c>
      <c r="L142" s="1">
        <f t="shared" si="28"/>
        <v>7.3507999994035345E-2</v>
      </c>
      <c r="P142" s="1">
        <f t="shared" si="18"/>
        <v>6.7153242531347176E-2</v>
      </c>
      <c r="Q142" s="39">
        <f t="shared" si="19"/>
        <v>33422.925999999999</v>
      </c>
      <c r="R142" s="1">
        <f t="shared" si="27"/>
        <v>4.0382942409590965E-5</v>
      </c>
      <c r="S142" s="22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125" t="s">
        <v>281</v>
      </c>
      <c r="B143" s="135" t="s">
        <v>53</v>
      </c>
      <c r="C143" s="127">
        <v>48633.750999999997</v>
      </c>
      <c r="D143" s="128" t="s">
        <v>26</v>
      </c>
      <c r="E143" s="44">
        <f t="shared" si="17"/>
        <v>25670.672337881009</v>
      </c>
      <c r="F143" s="57">
        <f t="shared" si="24"/>
        <v>25670.5</v>
      </c>
      <c r="G143" s="1">
        <f t="shared" si="26"/>
        <v>6.1100499995518476E-2</v>
      </c>
      <c r="M143" s="1">
        <f t="shared" ref="M143:M148" si="29">G143</f>
        <v>6.1100499995518476E-2</v>
      </c>
      <c r="P143" s="1">
        <f t="shared" si="18"/>
        <v>7.0589015953912329E-2</v>
      </c>
      <c r="Q143" s="39">
        <f t="shared" si="19"/>
        <v>33615.250999999997</v>
      </c>
      <c r="R143" s="1">
        <f t="shared" si="27"/>
        <v>9.0031935092694824E-5</v>
      </c>
      <c r="S143" s="22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125" t="s">
        <v>281</v>
      </c>
      <c r="B144" s="126" t="s">
        <v>61</v>
      </c>
      <c r="C144" s="127">
        <v>48654.86</v>
      </c>
      <c r="D144" s="128" t="s">
        <v>26</v>
      </c>
      <c r="E144" s="44">
        <f t="shared" si="17"/>
        <v>25730.211626929617</v>
      </c>
      <c r="F144" s="57">
        <f t="shared" si="24"/>
        <v>25730</v>
      </c>
      <c r="G144" s="1">
        <f t="shared" si="26"/>
        <v>7.5029999999969732E-2</v>
      </c>
      <c r="M144" s="1">
        <f t="shared" si="29"/>
        <v>7.5029999999969732E-2</v>
      </c>
      <c r="P144" s="1">
        <f t="shared" si="18"/>
        <v>7.0970147357444544E-2</v>
      </c>
      <c r="Q144" s="39">
        <f t="shared" si="19"/>
        <v>33636.36</v>
      </c>
      <c r="R144" s="1">
        <f t="shared" si="27"/>
        <v>1.6482403479018756E-5</v>
      </c>
      <c r="S144" s="22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125" t="s">
        <v>281</v>
      </c>
      <c r="B145" s="135" t="s">
        <v>53</v>
      </c>
      <c r="C145" s="127">
        <v>48661.777999999998</v>
      </c>
      <c r="D145" s="128" t="s">
        <v>26</v>
      </c>
      <c r="E145" s="44">
        <f t="shared" si="17"/>
        <v>25749.724289852449</v>
      </c>
      <c r="F145" s="57">
        <f t="shared" si="24"/>
        <v>25749.5</v>
      </c>
      <c r="G145" s="1">
        <f t="shared" si="26"/>
        <v>7.9519499995512888E-2</v>
      </c>
      <c r="M145" s="1">
        <f t="shared" si="29"/>
        <v>7.9519499995512888E-2</v>
      </c>
      <c r="P145" s="1">
        <f t="shared" si="18"/>
        <v>7.1095241102261911E-2</v>
      </c>
      <c r="Q145" s="39">
        <f t="shared" si="19"/>
        <v>33643.277999999998</v>
      </c>
      <c r="R145" s="1">
        <f t="shared" si="27"/>
        <v>7.0968137900518182E-5</v>
      </c>
      <c r="S145" s="22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125" t="s">
        <v>281</v>
      </c>
      <c r="B146" s="126" t="s">
        <v>61</v>
      </c>
      <c r="C146" s="127">
        <v>48709.803999999996</v>
      </c>
      <c r="D146" s="128" t="s">
        <v>26</v>
      </c>
      <c r="E146" s="44">
        <f t="shared" si="17"/>
        <v>25885.184704644609</v>
      </c>
      <c r="F146" s="57">
        <f t="shared" si="24"/>
        <v>25885</v>
      </c>
      <c r="G146" s="1">
        <f t="shared" si="26"/>
        <v>6.5484999991895165E-2</v>
      </c>
      <c r="M146" s="1">
        <f t="shared" si="29"/>
        <v>6.5484999991895165E-2</v>
      </c>
      <c r="P146" s="1">
        <f t="shared" si="18"/>
        <v>7.1967006281957888E-2</v>
      </c>
      <c r="Q146" s="39">
        <f t="shared" si="19"/>
        <v>33691.303999999996</v>
      </c>
      <c r="R146" s="1">
        <f t="shared" si="27"/>
        <v>4.20164055444127E-5</v>
      </c>
      <c r="S146" s="22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125" t="s">
        <v>281</v>
      </c>
      <c r="B147" s="135" t="s">
        <v>53</v>
      </c>
      <c r="C147" s="127">
        <v>48717.788</v>
      </c>
      <c r="D147" s="128" t="s">
        <v>26</v>
      </c>
      <c r="E147" s="44">
        <f t="shared" si="17"/>
        <v>25907.704088971874</v>
      </c>
      <c r="F147" s="57">
        <f t="shared" si="24"/>
        <v>25907.5</v>
      </c>
      <c r="G147" s="1">
        <f t="shared" si="26"/>
        <v>7.2357500001089647E-2</v>
      </c>
      <c r="M147" s="1">
        <f t="shared" si="29"/>
        <v>7.2357500001089647E-2</v>
      </c>
      <c r="P147" s="1">
        <f t="shared" si="18"/>
        <v>7.2112191568955569E-2</v>
      </c>
      <c r="Q147" s="39">
        <f t="shared" si="19"/>
        <v>33699.288</v>
      </c>
      <c r="R147" s="1">
        <f t="shared" si="27"/>
        <v>6.0176226876079634E-8</v>
      </c>
      <c r="S147" s="22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125" t="s">
        <v>281</v>
      </c>
      <c r="B148" s="135" t="s">
        <v>53</v>
      </c>
      <c r="C148" s="127">
        <v>48724.868999999999</v>
      </c>
      <c r="D148" s="128" t="s">
        <v>26</v>
      </c>
      <c r="E148" s="44">
        <f t="shared" si="17"/>
        <v>25927.676503854294</v>
      </c>
      <c r="F148" s="57">
        <f t="shared" si="24"/>
        <v>25927.5</v>
      </c>
      <c r="G148" s="1">
        <f t="shared" si="26"/>
        <v>6.2577500000770669E-2</v>
      </c>
      <c r="M148" s="1">
        <f t="shared" si="29"/>
        <v>6.2577500000770669E-2</v>
      </c>
      <c r="P148" s="1">
        <f t="shared" si="18"/>
        <v>7.2241347308348497E-2</v>
      </c>
      <c r="Q148" s="39">
        <f t="shared" si="19"/>
        <v>33706.368999999999</v>
      </c>
      <c r="R148" s="1">
        <f t="shared" si="27"/>
        <v>9.3389944784179232E-5</v>
      </c>
      <c r="S148" s="22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125" t="s">
        <v>309</v>
      </c>
      <c r="B149" s="126" t="s">
        <v>53</v>
      </c>
      <c r="C149" s="125">
        <v>48733.387999999999</v>
      </c>
      <c r="D149" s="128" t="s">
        <v>26</v>
      </c>
      <c r="E149" s="44">
        <f t="shared" ref="E149:E212" si="30">+(C149-C$7)/C$8</f>
        <v>25951.704890012094</v>
      </c>
      <c r="F149" s="57">
        <f t="shared" si="24"/>
        <v>25951.5</v>
      </c>
      <c r="G149" s="1">
        <f t="shared" si="26"/>
        <v>7.2641499995370395E-2</v>
      </c>
      <c r="L149" s="1">
        <f t="shared" ref="L149:L167" si="31">G149</f>
        <v>7.2641499995370395E-2</v>
      </c>
      <c r="P149" s="1">
        <f t="shared" ref="P149:P212" si="32">+D$11+D$12*F149+D$13*F149^2</f>
        <v>7.2396461103153925E-2</v>
      </c>
      <c r="Q149" s="39">
        <f t="shared" ref="Q149:Q212" si="33">+C149-15018.5</f>
        <v>33714.887999999999</v>
      </c>
      <c r="R149" s="1">
        <f t="shared" si="27"/>
        <v>6.0044058698674971E-8</v>
      </c>
      <c r="S149" s="22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125" t="s">
        <v>309</v>
      </c>
      <c r="B150" s="135" t="s">
        <v>61</v>
      </c>
      <c r="C150" s="125">
        <v>48753.411</v>
      </c>
      <c r="D150" s="128" t="s">
        <v>26</v>
      </c>
      <c r="E150" s="44">
        <f t="shared" si="30"/>
        <v>26008.181046372894</v>
      </c>
      <c r="F150" s="57">
        <f t="shared" si="24"/>
        <v>26008</v>
      </c>
      <c r="G150" s="1">
        <f t="shared" si="26"/>
        <v>6.4187999996647704E-2</v>
      </c>
      <c r="L150" s="1">
        <f t="shared" si="31"/>
        <v>6.4187999996647704E-2</v>
      </c>
      <c r="P150" s="1">
        <f t="shared" si="32"/>
        <v>7.2762171426143829E-2</v>
      </c>
      <c r="Q150" s="39">
        <f t="shared" si="33"/>
        <v>33734.911</v>
      </c>
      <c r="R150" s="1">
        <f t="shared" si="27"/>
        <v>7.3516415702387612E-5</v>
      </c>
      <c r="S150" s="22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125" t="s">
        <v>309</v>
      </c>
      <c r="B151" s="126" t="s">
        <v>53</v>
      </c>
      <c r="C151" s="125">
        <v>48761.385999999999</v>
      </c>
      <c r="D151" s="128" t="s">
        <v>26</v>
      </c>
      <c r="E151" s="44">
        <f t="shared" si="30"/>
        <v>26030.675045622618</v>
      </c>
      <c r="F151" s="57">
        <f t="shared" ref="F151:F182" si="34">ROUND(2*E151,0)/2</f>
        <v>26030.5</v>
      </c>
      <c r="G151" s="1">
        <f t="shared" si="26"/>
        <v>6.2060500000370666E-2</v>
      </c>
      <c r="L151" s="1">
        <f t="shared" si="31"/>
        <v>6.2060500000370666E-2</v>
      </c>
      <c r="P151" s="1">
        <f t="shared" si="32"/>
        <v>7.2908021896096131E-2</v>
      </c>
      <c r="Q151" s="39">
        <f t="shared" si="33"/>
        <v>33742.885999999999</v>
      </c>
      <c r="R151" s="1">
        <f t="shared" si="27"/>
        <v>1.1766873127824339E-4</v>
      </c>
      <c r="S151" s="22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125" t="s">
        <v>309</v>
      </c>
      <c r="B152" s="126" t="s">
        <v>61</v>
      </c>
      <c r="C152" s="125">
        <v>48770.430999999997</v>
      </c>
      <c r="D152" s="128" t="s">
        <v>26</v>
      </c>
      <c r="E152" s="44">
        <f t="shared" si="30"/>
        <v>26056.187048533437</v>
      </c>
      <c r="F152" s="1">
        <f t="shared" si="34"/>
        <v>26056</v>
      </c>
      <c r="G152" s="1">
        <f t="shared" si="26"/>
        <v>6.6315999996731989E-2</v>
      </c>
      <c r="L152" s="1">
        <f t="shared" si="31"/>
        <v>6.6315999996731989E-2</v>
      </c>
      <c r="P152" s="1">
        <f t="shared" si="32"/>
        <v>7.3073466192744241E-2</v>
      </c>
      <c r="Q152" s="39">
        <f t="shared" si="33"/>
        <v>33751.930999999997</v>
      </c>
      <c r="R152" s="1">
        <f t="shared" si="27"/>
        <v>4.5663349390248293E-5</v>
      </c>
      <c r="S152" s="22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125" t="s">
        <v>309</v>
      </c>
      <c r="B153" s="126" t="s">
        <v>53</v>
      </c>
      <c r="C153" s="125">
        <v>48789.408000000003</v>
      </c>
      <c r="D153" s="128" t="s">
        <v>26</v>
      </c>
      <c r="E153" s="44">
        <f t="shared" si="30"/>
        <v>26109.71289477322</v>
      </c>
      <c r="F153" s="1">
        <f t="shared" si="34"/>
        <v>26109.5</v>
      </c>
      <c r="G153" s="1">
        <f t="shared" si="26"/>
        <v>7.5479500002984423E-2</v>
      </c>
      <c r="L153" s="1">
        <f t="shared" si="31"/>
        <v>7.5479500002984423E-2</v>
      </c>
      <c r="P153" s="1">
        <f t="shared" si="32"/>
        <v>7.3421082745703165E-2</v>
      </c>
      <c r="Q153" s="39">
        <f t="shared" si="33"/>
        <v>33770.908000000003</v>
      </c>
      <c r="R153" s="1">
        <f t="shared" si="27"/>
        <v>4.2370816050732994E-6</v>
      </c>
      <c r="S153" s="22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125" t="s">
        <v>309</v>
      </c>
      <c r="B154" s="126" t="s">
        <v>53</v>
      </c>
      <c r="C154" s="125">
        <v>48795.428</v>
      </c>
      <c r="D154" s="128" t="s">
        <v>26</v>
      </c>
      <c r="E154" s="44">
        <f t="shared" si="30"/>
        <v>26126.692691072065</v>
      </c>
      <c r="F154" s="1">
        <f t="shared" si="34"/>
        <v>26126.5</v>
      </c>
      <c r="G154" s="1">
        <f t="shared" si="26"/>
        <v>6.8316500000946689E-2</v>
      </c>
      <c r="L154" s="1">
        <f t="shared" si="31"/>
        <v>6.8316500000946689E-2</v>
      </c>
      <c r="P154" s="1">
        <f t="shared" si="32"/>
        <v>7.3531684374810793E-2</v>
      </c>
      <c r="Q154" s="39">
        <f t="shared" si="33"/>
        <v>33776.928</v>
      </c>
      <c r="R154" s="1">
        <f t="shared" si="27"/>
        <v>2.7198148053396328E-5</v>
      </c>
      <c r="S154" s="22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125" t="s">
        <v>310</v>
      </c>
      <c r="B155" s="126" t="s">
        <v>61</v>
      </c>
      <c r="C155" s="125">
        <v>49058.343999999997</v>
      </c>
      <c r="D155" s="128" t="s">
        <v>26</v>
      </c>
      <c r="E155" s="44">
        <f t="shared" si="30"/>
        <v>26868.264140193311</v>
      </c>
      <c r="F155" s="136">
        <f>ROUND(2*E155,0)/2-0.5</f>
        <v>26868</v>
      </c>
      <c r="G155" s="1">
        <f t="shared" si="26"/>
        <v>9.3647999994573183E-2</v>
      </c>
      <c r="L155" s="1">
        <f t="shared" si="31"/>
        <v>9.3647999994573183E-2</v>
      </c>
      <c r="P155" s="1">
        <f t="shared" si="32"/>
        <v>7.8423458408291957E-2</v>
      </c>
      <c r="Q155" s="39">
        <f t="shared" si="33"/>
        <v>34039.843999999997</v>
      </c>
      <c r="R155" s="1">
        <f t="shared" si="27"/>
        <v>2.3178666651240648E-4</v>
      </c>
      <c r="S155" s="22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125" t="s">
        <v>310</v>
      </c>
      <c r="B156" s="126" t="s">
        <v>61</v>
      </c>
      <c r="C156" s="125">
        <v>49065.411999999997</v>
      </c>
      <c r="D156" s="128" t="s">
        <v>26</v>
      </c>
      <c r="E156" s="44">
        <f t="shared" si="30"/>
        <v>26888.199887741535</v>
      </c>
      <c r="F156" s="1">
        <f t="shared" si="34"/>
        <v>26888</v>
      </c>
      <c r="G156" s="1">
        <f t="shared" si="26"/>
        <v>7.0867999995243736E-2</v>
      </c>
      <c r="L156" s="1">
        <f t="shared" si="31"/>
        <v>7.0867999995243736E-2</v>
      </c>
      <c r="P156" s="1">
        <f t="shared" si="32"/>
        <v>7.8557231370650987E-2</v>
      </c>
      <c r="Q156" s="39">
        <f t="shared" si="33"/>
        <v>34046.911999999997</v>
      </c>
      <c r="R156" s="1">
        <f t="shared" si="27"/>
        <v>5.9124279144547292E-5</v>
      </c>
      <c r="S156" s="22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125" t="s">
        <v>311</v>
      </c>
      <c r="B157" s="126" t="s">
        <v>61</v>
      </c>
      <c r="C157" s="125">
        <v>49076.404000000002</v>
      </c>
      <c r="D157" s="128" t="s">
        <v>26</v>
      </c>
      <c r="E157" s="44">
        <f t="shared" si="30"/>
        <v>26919.203529089893</v>
      </c>
      <c r="F157" s="1">
        <f t="shared" si="34"/>
        <v>26919</v>
      </c>
      <c r="G157" s="1">
        <f t="shared" si="26"/>
        <v>7.2159000003011897E-2</v>
      </c>
      <c r="L157" s="1">
        <f t="shared" si="31"/>
        <v>7.2159000003011897E-2</v>
      </c>
      <c r="P157" s="1">
        <f t="shared" si="32"/>
        <v>7.8764769463075576E-2</v>
      </c>
      <c r="Q157" s="39">
        <f t="shared" si="33"/>
        <v>34057.904000000002</v>
      </c>
      <c r="R157" s="1">
        <f t="shared" si="27"/>
        <v>4.3636190159509992E-5</v>
      </c>
      <c r="S157" s="22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125" t="s">
        <v>311</v>
      </c>
      <c r="B158" s="135" t="s">
        <v>61</v>
      </c>
      <c r="C158" s="125">
        <v>49092.364999999998</v>
      </c>
      <c r="D158" s="128" t="s">
        <v>26</v>
      </c>
      <c r="E158" s="44">
        <f t="shared" si="30"/>
        <v>26964.222553795204</v>
      </c>
      <c r="F158" s="1">
        <f t="shared" si="34"/>
        <v>26964</v>
      </c>
      <c r="G158" s="1">
        <f t="shared" si="26"/>
        <v>7.8903999994508922E-2</v>
      </c>
      <c r="L158" s="1">
        <f t="shared" si="31"/>
        <v>7.8903999994508922E-2</v>
      </c>
      <c r="P158" s="1">
        <f t="shared" si="32"/>
        <v>7.9066445443304059E-2</v>
      </c>
      <c r="Q158" s="39">
        <f t="shared" si="33"/>
        <v>34073.864999999998</v>
      </c>
      <c r="R158" s="1">
        <f t="shared" si="27"/>
        <v>2.6388523834253515E-8</v>
      </c>
      <c r="S158" s="22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125" t="s">
        <v>311</v>
      </c>
      <c r="B159" s="126" t="s">
        <v>61</v>
      </c>
      <c r="C159" s="125">
        <v>49098.385999999999</v>
      </c>
      <c r="D159" s="128" t="s">
        <v>26</v>
      </c>
      <c r="E159" s="44">
        <f t="shared" si="30"/>
        <v>26981.205170658228</v>
      </c>
      <c r="F159" s="1">
        <f t="shared" si="34"/>
        <v>26981</v>
      </c>
      <c r="G159" s="1">
        <f t="shared" si="26"/>
        <v>7.2740999996312894E-2</v>
      </c>
      <c r="L159" s="1">
        <f t="shared" si="31"/>
        <v>7.2740999996312894E-2</v>
      </c>
      <c r="P159" s="1">
        <f t="shared" si="32"/>
        <v>7.9180538591902411E-2</v>
      </c>
      <c r="Q159" s="39">
        <f t="shared" si="33"/>
        <v>34079.885999999999</v>
      </c>
      <c r="R159" s="1">
        <f t="shared" si="27"/>
        <v>4.1467657324087008E-5</v>
      </c>
      <c r="S159" s="22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125" t="s">
        <v>311</v>
      </c>
      <c r="B160" s="135" t="s">
        <v>61</v>
      </c>
      <c r="C160" s="125">
        <v>49132.419000000002</v>
      </c>
      <c r="D160" s="128" t="s">
        <v>26</v>
      </c>
      <c r="E160" s="44">
        <f t="shared" si="30"/>
        <v>27077.197431030156</v>
      </c>
      <c r="F160" s="1">
        <f t="shared" si="34"/>
        <v>27077</v>
      </c>
      <c r="G160" s="1">
        <f t="shared" si="26"/>
        <v>6.9996999998693354E-2</v>
      </c>
      <c r="L160" s="1">
        <f t="shared" si="31"/>
        <v>6.9996999998693354E-2</v>
      </c>
      <c r="P160" s="1">
        <f t="shared" si="32"/>
        <v>7.9826132999883587E-2</v>
      </c>
      <c r="Q160" s="39">
        <f t="shared" si="33"/>
        <v>34113.919000000002</v>
      </c>
      <c r="R160" s="1">
        <f t="shared" si="27"/>
        <v>9.66118555550869E-5</v>
      </c>
      <c r="S160" s="22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125" t="s">
        <v>312</v>
      </c>
      <c r="B161" s="126" t="s">
        <v>61</v>
      </c>
      <c r="C161" s="125">
        <v>49396.557999999997</v>
      </c>
      <c r="D161" s="128" t="s">
        <v>26</v>
      </c>
      <c r="E161" s="44">
        <f t="shared" si="30"/>
        <v>27822.218430130386</v>
      </c>
      <c r="F161" s="1">
        <f t="shared" si="34"/>
        <v>27822</v>
      </c>
      <c r="G161" s="1">
        <f t="shared" si="26"/>
        <v>7.7441999994334765E-2</v>
      </c>
      <c r="L161" s="1">
        <f t="shared" si="31"/>
        <v>7.7441999994334765E-2</v>
      </c>
      <c r="P161" s="1">
        <f t="shared" si="32"/>
        <v>8.4911511270933798E-2</v>
      </c>
      <c r="Q161" s="39">
        <f t="shared" si="33"/>
        <v>34378.057999999997</v>
      </c>
      <c r="R161" s="1">
        <f t="shared" si="27"/>
        <v>5.5793598711240124E-5</v>
      </c>
      <c r="S161" s="22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125" t="s">
        <v>312</v>
      </c>
      <c r="B162" s="135" t="s">
        <v>53</v>
      </c>
      <c r="C162" s="125">
        <v>49403.487000000001</v>
      </c>
      <c r="D162" s="128" t="s">
        <v>26</v>
      </c>
      <c r="E162" s="44">
        <f t="shared" si="30"/>
        <v>27841.762119259096</v>
      </c>
      <c r="F162" s="136">
        <f t="shared" ref="F162:F169" si="35">ROUND(2*E162,0)/2-0.5</f>
        <v>27841.5</v>
      </c>
      <c r="G162" s="1">
        <f t="shared" si="26"/>
        <v>9.2931500003032852E-2</v>
      </c>
      <c r="L162" s="1">
        <f t="shared" si="31"/>
        <v>9.2931500003032852E-2</v>
      </c>
      <c r="P162" s="1">
        <f t="shared" si="32"/>
        <v>8.5046410064875511E-2</v>
      </c>
      <c r="Q162" s="39">
        <f t="shared" si="33"/>
        <v>34384.987000000001</v>
      </c>
      <c r="R162" s="1">
        <f t="shared" si="27"/>
        <v>6.2174643332830142E-5</v>
      </c>
      <c r="S162" s="22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125" t="s">
        <v>313</v>
      </c>
      <c r="B163" s="126" t="s">
        <v>53</v>
      </c>
      <c r="C163" s="127">
        <v>49403.487000000001</v>
      </c>
      <c r="D163" s="128" t="s">
        <v>26</v>
      </c>
      <c r="E163" s="44">
        <f t="shared" si="30"/>
        <v>27841.762119259096</v>
      </c>
      <c r="F163" s="136">
        <f t="shared" si="35"/>
        <v>27841.5</v>
      </c>
      <c r="G163" s="1">
        <f t="shared" ref="G163:G194" si="36">+C163-(C$7+F163*C$8)</f>
        <v>9.2931500003032852E-2</v>
      </c>
      <c r="L163" s="1">
        <f t="shared" si="31"/>
        <v>9.2931500003032852E-2</v>
      </c>
      <c r="P163" s="1">
        <f t="shared" si="32"/>
        <v>8.5046410064875511E-2</v>
      </c>
      <c r="Q163" s="39">
        <f t="shared" si="33"/>
        <v>34384.987000000001</v>
      </c>
      <c r="R163" s="1">
        <f t="shared" ref="R163:R194" si="37">+(P163-G163)^2</f>
        <v>6.2174643332830142E-5</v>
      </c>
      <c r="S163" s="22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125" t="s">
        <v>312</v>
      </c>
      <c r="B164" s="126" t="s">
        <v>53</v>
      </c>
      <c r="C164" s="125">
        <v>49417.491000000002</v>
      </c>
      <c r="D164" s="128" t="s">
        <v>26</v>
      </c>
      <c r="E164" s="44">
        <f t="shared" si="30"/>
        <v>27881.261299885206</v>
      </c>
      <c r="F164" s="136">
        <f t="shared" si="35"/>
        <v>27881</v>
      </c>
      <c r="G164" s="1">
        <f t="shared" si="36"/>
        <v>9.2641000002913643E-2</v>
      </c>
      <c r="L164" s="1">
        <f t="shared" si="31"/>
        <v>9.2641000002913643E-2</v>
      </c>
      <c r="P164" s="1">
        <f t="shared" si="32"/>
        <v>8.5319946670064303E-2</v>
      </c>
      <c r="Q164" s="39">
        <f t="shared" si="33"/>
        <v>34398.991000000002</v>
      </c>
      <c r="R164" s="1">
        <f t="shared" si="37"/>
        <v>5.3597821902424417E-5</v>
      </c>
      <c r="S164" s="22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125" t="s">
        <v>313</v>
      </c>
      <c r="B165" s="126" t="s">
        <v>61</v>
      </c>
      <c r="C165" s="127">
        <v>49417.51</v>
      </c>
      <c r="D165" s="128" t="s">
        <v>26</v>
      </c>
      <c r="E165" s="44">
        <f t="shared" si="30"/>
        <v>27881.314890604423</v>
      </c>
      <c r="F165" s="136">
        <f t="shared" si="35"/>
        <v>27881</v>
      </c>
      <c r="G165" s="1">
        <f t="shared" si="36"/>
        <v>0.11164100000314647</v>
      </c>
      <c r="L165" s="1">
        <f t="shared" si="31"/>
        <v>0.11164100000314647</v>
      </c>
      <c r="P165" s="1">
        <f t="shared" si="32"/>
        <v>8.5319946670064303E-2</v>
      </c>
      <c r="Q165" s="39">
        <f t="shared" si="33"/>
        <v>34399.01</v>
      </c>
      <c r="R165" s="1">
        <f t="shared" si="37"/>
        <v>6.92797848562956E-4</v>
      </c>
      <c r="S165" s="22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125" t="s">
        <v>312</v>
      </c>
      <c r="B166" s="126" t="s">
        <v>61</v>
      </c>
      <c r="C166" s="48">
        <v>49431.493999999999</v>
      </c>
      <c r="D166" s="128" t="s">
        <v>26</v>
      </c>
      <c r="E166" s="44">
        <f t="shared" si="30"/>
        <v>27920.757659947136</v>
      </c>
      <c r="F166" s="136">
        <f t="shared" si="35"/>
        <v>27920.5</v>
      </c>
      <c r="G166" s="1">
        <f t="shared" si="36"/>
        <v>9.1350499998952728E-2</v>
      </c>
      <c r="L166" s="1">
        <f t="shared" si="31"/>
        <v>9.1350499998952728E-2</v>
      </c>
      <c r="P166" s="1">
        <f t="shared" si="32"/>
        <v>8.5593858289419317E-2</v>
      </c>
      <c r="Q166" s="39">
        <f t="shared" si="33"/>
        <v>34412.993999999999</v>
      </c>
      <c r="R166" s="1">
        <f t="shared" si="37"/>
        <v>3.3138923771939755E-5</v>
      </c>
      <c r="S166" s="22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125" t="s">
        <v>313</v>
      </c>
      <c r="B167" s="126" t="s">
        <v>53</v>
      </c>
      <c r="C167" s="127">
        <v>49431.508999999998</v>
      </c>
      <c r="D167" s="128" t="s">
        <v>26</v>
      </c>
      <c r="E167" s="44">
        <f t="shared" si="30"/>
        <v>27920.799968409672</v>
      </c>
      <c r="F167" s="136">
        <f t="shared" si="35"/>
        <v>27920.5</v>
      </c>
      <c r="G167" s="1">
        <f t="shared" si="36"/>
        <v>0.10635049999837065</v>
      </c>
      <c r="L167" s="1">
        <f t="shared" si="31"/>
        <v>0.10635049999837065</v>
      </c>
      <c r="P167" s="1">
        <f t="shared" si="32"/>
        <v>8.5593858289419317E-2</v>
      </c>
      <c r="Q167" s="39">
        <f t="shared" si="33"/>
        <v>34413.008999999998</v>
      </c>
      <c r="R167" s="1">
        <f t="shared" si="37"/>
        <v>4.3083817503377817E-4</v>
      </c>
      <c r="S167" s="22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125" t="s">
        <v>314</v>
      </c>
      <c r="B168" s="126" t="s">
        <v>61</v>
      </c>
      <c r="C168" s="127">
        <v>49442.663999999997</v>
      </c>
      <c r="D168" s="128" t="s">
        <v>26</v>
      </c>
      <c r="E168" s="44">
        <f t="shared" si="30"/>
        <v>27952.2633617176</v>
      </c>
      <c r="F168" s="136">
        <f t="shared" si="35"/>
        <v>27952</v>
      </c>
      <c r="G168" s="1">
        <f t="shared" si="36"/>
        <v>9.3371999995724764E-2</v>
      </c>
      <c r="N168" s="1">
        <f>G168</f>
        <v>9.3371999995724764E-2</v>
      </c>
      <c r="P168" s="1">
        <f t="shared" si="32"/>
        <v>8.5812562914943324E-2</v>
      </c>
      <c r="Q168" s="39">
        <f t="shared" si="33"/>
        <v>34424.163999999997</v>
      </c>
      <c r="R168" s="1">
        <f t="shared" si="37"/>
        <v>5.7145088978293411E-5</v>
      </c>
      <c r="S168" s="22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125" t="s">
        <v>312</v>
      </c>
      <c r="B169" s="126" t="s">
        <v>53</v>
      </c>
      <c r="C169" s="125">
        <v>49471.377999999997</v>
      </c>
      <c r="D169" s="128" t="s">
        <v>26</v>
      </c>
      <c r="E169" s="44">
        <f t="shared" si="30"/>
        <v>28033.253041273303</v>
      </c>
      <c r="F169" s="136">
        <f t="shared" si="35"/>
        <v>28033</v>
      </c>
      <c r="G169" s="1">
        <f t="shared" si="36"/>
        <v>8.9712999993935227E-2</v>
      </c>
      <c r="L169" s="1">
        <f>G169</f>
        <v>8.9712999993935227E-2</v>
      </c>
      <c r="P169" s="1">
        <f t="shared" si="32"/>
        <v>8.6376041355998301E-2</v>
      </c>
      <c r="Q169" s="39">
        <f t="shared" si="33"/>
        <v>34452.877999999997</v>
      </c>
      <c r="R169" s="1">
        <f t="shared" si="37"/>
        <v>1.1135292951301868E-5</v>
      </c>
      <c r="S169" s="22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125" t="s">
        <v>312</v>
      </c>
      <c r="B170" s="126" t="s">
        <v>61</v>
      </c>
      <c r="C170" s="125">
        <v>49486.432999999997</v>
      </c>
      <c r="D170" s="128" t="s">
        <v>26</v>
      </c>
      <c r="E170" s="44">
        <f t="shared" si="30"/>
        <v>28075.71663484129</v>
      </c>
      <c r="F170" s="1">
        <f t="shared" si="34"/>
        <v>28075.5</v>
      </c>
      <c r="G170" s="1">
        <f t="shared" si="36"/>
        <v>7.6805500000773463E-2</v>
      </c>
      <c r="L170" s="1">
        <f>G170</f>
        <v>7.6805500000773463E-2</v>
      </c>
      <c r="P170" s="1">
        <f t="shared" si="32"/>
        <v>8.6672324406572895E-2</v>
      </c>
      <c r="Q170" s="39">
        <f t="shared" si="33"/>
        <v>34467.932999999997</v>
      </c>
      <c r="R170" s="1">
        <f t="shared" si="37"/>
        <v>9.7354223854879312E-5</v>
      </c>
      <c r="S170" s="22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125" t="s">
        <v>314</v>
      </c>
      <c r="B171" s="126" t="s">
        <v>61</v>
      </c>
      <c r="C171" s="133">
        <v>49499.746700000003</v>
      </c>
      <c r="D171" s="128" t="s">
        <v>32</v>
      </c>
      <c r="E171" s="44">
        <f t="shared" si="30"/>
        <v>28113.268780021386</v>
      </c>
      <c r="F171" s="136">
        <f>ROUND(2*E171,0)/2-0.5</f>
        <v>28113</v>
      </c>
      <c r="G171" s="1">
        <f t="shared" si="36"/>
        <v>9.5293000005767681E-2</v>
      </c>
      <c r="N171" s="1">
        <f>G171</f>
        <v>9.5293000005767681E-2</v>
      </c>
      <c r="P171" s="1">
        <f t="shared" si="32"/>
        <v>8.6934111160434854E-2</v>
      </c>
      <c r="Q171" s="39">
        <f t="shared" si="33"/>
        <v>34481.246700000003</v>
      </c>
      <c r="R171" s="1">
        <f t="shared" si="37"/>
        <v>6.9871022728629548E-5</v>
      </c>
      <c r="S171" s="22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125" t="s">
        <v>314</v>
      </c>
      <c r="B172" s="126" t="s">
        <v>53</v>
      </c>
      <c r="C172" s="127">
        <v>49508.781000000003</v>
      </c>
      <c r="D172" s="128" t="s">
        <v>26</v>
      </c>
      <c r="E172" s="44">
        <f t="shared" si="30"/>
        <v>28138.750602895598</v>
      </c>
      <c r="F172" s="136">
        <f>ROUND(2*E172,0)/2-0.5</f>
        <v>28138.5</v>
      </c>
      <c r="G172" s="1">
        <f t="shared" si="36"/>
        <v>8.8848500003223307E-2</v>
      </c>
      <c r="N172" s="1">
        <f>G172</f>
        <v>8.8848500003223307E-2</v>
      </c>
      <c r="P172" s="1">
        <f t="shared" si="32"/>
        <v>8.7112319218357603E-2</v>
      </c>
      <c r="Q172" s="39">
        <f t="shared" si="33"/>
        <v>34490.281000000003</v>
      </c>
      <c r="R172" s="1">
        <f t="shared" si="37"/>
        <v>3.014323717736892E-6</v>
      </c>
      <c r="S172" s="22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125" t="s">
        <v>317</v>
      </c>
      <c r="B173" s="126" t="s">
        <v>61</v>
      </c>
      <c r="C173" s="127">
        <v>49522.425999999999</v>
      </c>
      <c r="D173" s="128" t="s">
        <v>26</v>
      </c>
      <c r="E173" s="44">
        <f t="shared" si="30"/>
        <v>28177.237200984939</v>
      </c>
      <c r="F173" s="1">
        <f t="shared" si="34"/>
        <v>28177</v>
      </c>
      <c r="G173" s="1">
        <f t="shared" si="36"/>
        <v>8.4096999999019317E-2</v>
      </c>
      <c r="L173" s="1">
        <f>G173</f>
        <v>8.4096999999019317E-2</v>
      </c>
      <c r="P173" s="1">
        <f t="shared" si="32"/>
        <v>8.7381674560643538E-2</v>
      </c>
      <c r="Q173" s="39">
        <f t="shared" si="33"/>
        <v>34503.925999999999</v>
      </c>
      <c r="R173" s="1">
        <f t="shared" si="37"/>
        <v>1.0789086975781266E-5</v>
      </c>
      <c r="S173" s="22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125" t="s">
        <v>317</v>
      </c>
      <c r="B174" s="126" t="s">
        <v>53</v>
      </c>
      <c r="C174" s="127">
        <v>49525.438000000002</v>
      </c>
      <c r="D174" s="128" t="s">
        <v>26</v>
      </c>
      <c r="E174" s="44">
        <f t="shared" si="30"/>
        <v>28185.732740262709</v>
      </c>
      <c r="F174" s="1">
        <f t="shared" si="34"/>
        <v>28185.5</v>
      </c>
      <c r="G174" s="1">
        <f t="shared" si="36"/>
        <v>8.2515499998407904E-2</v>
      </c>
      <c r="L174" s="1">
        <f>G174</f>
        <v>8.2515499998407904E-2</v>
      </c>
      <c r="P174" s="1">
        <f t="shared" si="32"/>
        <v>8.7441190634172924E-2</v>
      </c>
      <c r="Q174" s="39">
        <f t="shared" si="33"/>
        <v>34506.938000000002</v>
      </c>
      <c r="R174" s="1">
        <f t="shared" si="37"/>
        <v>2.4262428239263213E-5</v>
      </c>
      <c r="S174" s="22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125" t="s">
        <v>317</v>
      </c>
      <c r="B175" s="126" t="s">
        <v>53</v>
      </c>
      <c r="C175" s="127">
        <v>49536.428</v>
      </c>
      <c r="D175" s="128" t="s">
        <v>26</v>
      </c>
      <c r="E175" s="44">
        <f t="shared" si="30"/>
        <v>28216.730740482708</v>
      </c>
      <c r="F175" s="1">
        <f t="shared" si="34"/>
        <v>28216.5</v>
      </c>
      <c r="G175" s="1">
        <f t="shared" si="36"/>
        <v>8.1806499998492654E-2</v>
      </c>
      <c r="L175" s="1">
        <f>G175</f>
        <v>8.1806499998492654E-2</v>
      </c>
      <c r="P175" s="1">
        <f t="shared" si="32"/>
        <v>8.7658396412737732E-2</v>
      </c>
      <c r="Q175" s="39">
        <f t="shared" si="33"/>
        <v>34517.928</v>
      </c>
      <c r="R175" s="1">
        <f t="shared" si="37"/>
        <v>3.4244691643054399E-5</v>
      </c>
      <c r="S175" s="22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125" t="s">
        <v>317</v>
      </c>
      <c r="B176" s="126" t="s">
        <v>61</v>
      </c>
      <c r="C176" s="127">
        <v>49550.427000000003</v>
      </c>
      <c r="D176" s="128" t="s">
        <v>26</v>
      </c>
      <c r="E176" s="44">
        <f t="shared" si="30"/>
        <v>28256.215818287979</v>
      </c>
      <c r="F176" s="1">
        <f t="shared" si="34"/>
        <v>28256</v>
      </c>
      <c r="G176" s="1">
        <f t="shared" si="36"/>
        <v>7.651600000099279E-2</v>
      </c>
      <c r="L176" s="1">
        <f>G176</f>
        <v>7.651600000099279E-2</v>
      </c>
      <c r="P176" s="1">
        <f t="shared" si="32"/>
        <v>8.7935493278998106E-2</v>
      </c>
      <c r="Q176" s="39">
        <f t="shared" si="33"/>
        <v>34531.927000000003</v>
      </c>
      <c r="R176" s="1">
        <f t="shared" si="37"/>
        <v>1.3040482672640858E-4</v>
      </c>
      <c r="S176" s="22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125" t="s">
        <v>317</v>
      </c>
      <c r="B177" s="126" t="s">
        <v>53</v>
      </c>
      <c r="C177" s="127">
        <v>49569.385000000002</v>
      </c>
      <c r="D177" s="128" t="s">
        <v>26</v>
      </c>
      <c r="E177" s="44">
        <f t="shared" si="30"/>
        <v>28309.688073808527</v>
      </c>
      <c r="F177" s="1">
        <f t="shared" si="34"/>
        <v>28309.5</v>
      </c>
      <c r="G177" s="1">
        <f t="shared" si="36"/>
        <v>6.6679499999736436E-2</v>
      </c>
      <c r="L177" s="1">
        <f>G177</f>
        <v>6.6679499999736436E-2</v>
      </c>
      <c r="P177" s="1">
        <f t="shared" si="32"/>
        <v>8.8311399636387455E-2</v>
      </c>
      <c r="Q177" s="39">
        <f t="shared" si="33"/>
        <v>34550.885000000002</v>
      </c>
      <c r="R177" s="1">
        <f t="shared" si="37"/>
        <v>4.6793908189014251E-4</v>
      </c>
      <c r="S177" s="22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125" t="s">
        <v>314</v>
      </c>
      <c r="B178" s="126" t="s">
        <v>53</v>
      </c>
      <c r="C178" s="127">
        <v>49779.656999999999</v>
      </c>
      <c r="D178" s="128" t="s">
        <v>26</v>
      </c>
      <c r="E178" s="44">
        <f t="shared" si="30"/>
        <v>28902.773742804031</v>
      </c>
      <c r="F178" s="136">
        <f>ROUND(2*E178,0)/2-0.5</f>
        <v>28902.5</v>
      </c>
      <c r="G178" s="1">
        <f t="shared" si="36"/>
        <v>9.7052499993878882E-2</v>
      </c>
      <c r="N178" s="1">
        <f>G178</f>
        <v>9.7052499993878882E-2</v>
      </c>
      <c r="P178" s="1">
        <f t="shared" si="32"/>
        <v>9.2524060882474585E-2</v>
      </c>
      <c r="Q178" s="39">
        <f t="shared" si="33"/>
        <v>34761.156999999999</v>
      </c>
      <c r="R178" s="1">
        <f t="shared" si="37"/>
        <v>2.0506760785696146E-5</v>
      </c>
      <c r="S178" s="22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125" t="s">
        <v>313</v>
      </c>
      <c r="B179" s="126" t="s">
        <v>53</v>
      </c>
      <c r="C179" s="127">
        <v>49786.385000000002</v>
      </c>
      <c r="D179" s="128" t="s">
        <v>26</v>
      </c>
      <c r="E179" s="44">
        <f t="shared" si="30"/>
        <v>28921.750498534719</v>
      </c>
      <c r="F179" s="136">
        <f>ROUND(2*E179,0)/2-0.5</f>
        <v>28921.5</v>
      </c>
      <c r="G179" s="1">
        <f t="shared" si="36"/>
        <v>8.88115000052494E-2</v>
      </c>
      <c r="L179" s="1">
        <f>G179</f>
        <v>8.88115000052494E-2</v>
      </c>
      <c r="P179" s="1">
        <f t="shared" si="32"/>
        <v>9.2660433962918037E-2</v>
      </c>
      <c r="Q179" s="39">
        <f t="shared" si="33"/>
        <v>34767.885000000002</v>
      </c>
      <c r="R179" s="1">
        <f t="shared" si="37"/>
        <v>1.4814292610494763E-5</v>
      </c>
      <c r="S179" s="22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125" t="s">
        <v>313</v>
      </c>
      <c r="B180" s="126" t="s">
        <v>61</v>
      </c>
      <c r="C180" s="127">
        <v>49788.341</v>
      </c>
      <c r="D180" s="128" t="s">
        <v>26</v>
      </c>
      <c r="E180" s="44">
        <f t="shared" si="30"/>
        <v>28927.267522049759</v>
      </c>
      <c r="F180" s="136">
        <f>ROUND(2*E180,0)/2-0.5</f>
        <v>28927</v>
      </c>
      <c r="G180" s="1">
        <f t="shared" si="36"/>
        <v>9.4847000000299886E-2</v>
      </c>
      <c r="L180" s="1">
        <f>G180</f>
        <v>9.4847000000299886E-2</v>
      </c>
      <c r="P180" s="1">
        <f t="shared" si="32"/>
        <v>9.269992657487125E-2</v>
      </c>
      <c r="Q180" s="39">
        <f t="shared" si="33"/>
        <v>34769.841</v>
      </c>
      <c r="R180" s="1">
        <f t="shared" si="37"/>
        <v>4.6099242941818571E-6</v>
      </c>
      <c r="S180" s="22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125" t="s">
        <v>314</v>
      </c>
      <c r="B181" s="126" t="s">
        <v>53</v>
      </c>
      <c r="C181" s="127">
        <v>49801.633999999998</v>
      </c>
      <c r="D181" s="128" t="s">
        <v>26</v>
      </c>
      <c r="E181" s="44">
        <f t="shared" si="30"/>
        <v>28964.761281551528</v>
      </c>
      <c r="F181" s="136">
        <f>ROUND(2*E181,0)/2-0.5</f>
        <v>28964.5</v>
      </c>
      <c r="G181" s="1">
        <f t="shared" si="36"/>
        <v>9.2634499997075181E-2</v>
      </c>
      <c r="N181" s="1">
        <f>G181</f>
        <v>9.2634499997075181E-2</v>
      </c>
      <c r="P181" s="1">
        <f t="shared" si="32"/>
        <v>9.296938817000526E-2</v>
      </c>
      <c r="Q181" s="39">
        <f t="shared" si="33"/>
        <v>34783.133999999998</v>
      </c>
      <c r="R181" s="1">
        <f t="shared" si="37"/>
        <v>1.1215008836844612E-7</v>
      </c>
      <c r="S181" s="22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125" t="s">
        <v>321</v>
      </c>
      <c r="B182" s="126" t="s">
        <v>61</v>
      </c>
      <c r="C182" s="127">
        <v>49811.368999999999</v>
      </c>
      <c r="D182" s="128" t="s">
        <v>26</v>
      </c>
      <c r="E182" s="44">
        <f t="shared" si="30"/>
        <v>28992.219473739133</v>
      </c>
      <c r="F182" s="1">
        <f t="shared" si="34"/>
        <v>28992</v>
      </c>
      <c r="G182" s="1">
        <f t="shared" si="36"/>
        <v>7.7811999995901715E-2</v>
      </c>
      <c r="L182" s="1">
        <f>G182</f>
        <v>7.7811999995901715E-2</v>
      </c>
      <c r="P182" s="1">
        <f t="shared" si="32"/>
        <v>9.3167208157210385E-2</v>
      </c>
      <c r="Q182" s="39">
        <f t="shared" si="33"/>
        <v>34792.868999999999</v>
      </c>
      <c r="R182" s="1">
        <f t="shared" si="37"/>
        <v>2.3578241767712037E-4</v>
      </c>
      <c r="S182" s="22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125" t="s">
        <v>322</v>
      </c>
      <c r="B183" s="126" t="s">
        <v>61</v>
      </c>
      <c r="C183" s="127">
        <v>49811.375999999997</v>
      </c>
      <c r="D183" s="128" t="s">
        <v>26</v>
      </c>
      <c r="E183" s="44">
        <f t="shared" si="30"/>
        <v>28992.239217688311</v>
      </c>
      <c r="F183" s="1">
        <f>ROUND(2*E183,0)/2</f>
        <v>28992</v>
      </c>
      <c r="G183" s="1">
        <f t="shared" si="36"/>
        <v>8.4811999993689824E-2</v>
      </c>
      <c r="L183" s="1">
        <f>G183</f>
        <v>8.4811999993689824E-2</v>
      </c>
      <c r="P183" s="1">
        <f t="shared" si="32"/>
        <v>9.3167208157210385E-2</v>
      </c>
      <c r="Q183" s="39">
        <f t="shared" si="33"/>
        <v>34792.875999999997</v>
      </c>
      <c r="R183" s="1">
        <f t="shared" si="37"/>
        <v>6.9809503455760624E-5</v>
      </c>
      <c r="S183" s="22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125" t="s">
        <v>322</v>
      </c>
      <c r="B184" s="126" t="s">
        <v>53</v>
      </c>
      <c r="C184" s="127">
        <v>49836.389000000003</v>
      </c>
      <c r="D184" s="128" t="s">
        <v>26</v>
      </c>
      <c r="E184" s="44">
        <f t="shared" si="30"/>
        <v>29062.789989253655</v>
      </c>
      <c r="F184" s="136">
        <f>ROUND(2*E184,0)/2-0.5</f>
        <v>29062.5</v>
      </c>
      <c r="G184" s="1">
        <f t="shared" si="36"/>
        <v>0.10281250000116415</v>
      </c>
      <c r="L184" s="1">
        <f>G184</f>
        <v>0.10281250000116415</v>
      </c>
      <c r="P184" s="1">
        <f t="shared" si="32"/>
        <v>9.3675176976825342E-2</v>
      </c>
      <c r="Q184" s="39">
        <f t="shared" si="33"/>
        <v>34817.889000000003</v>
      </c>
      <c r="R184" s="1">
        <f t="shared" si="37"/>
        <v>8.3490672051112164E-5</v>
      </c>
      <c r="S184" s="22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125" t="s">
        <v>314</v>
      </c>
      <c r="B185" s="126" t="s">
        <v>53</v>
      </c>
      <c r="C185" s="127">
        <v>49868.65</v>
      </c>
      <c r="D185" s="128" t="s">
        <v>26</v>
      </c>
      <c r="E185" s="44">
        <f t="shared" si="30"/>
        <v>29153.784209917671</v>
      </c>
      <c r="F185" s="136">
        <f>ROUND(2*E185,0)/2-0.5</f>
        <v>29153.5</v>
      </c>
      <c r="G185" s="1">
        <f t="shared" si="36"/>
        <v>0.10076349999872036</v>
      </c>
      <c r="N185" s="1">
        <f>G185</f>
        <v>0.10076349999872036</v>
      </c>
      <c r="P185" s="1">
        <f t="shared" si="32"/>
        <v>9.4332619231795714E-2</v>
      </c>
      <c r="Q185" s="39">
        <f t="shared" si="33"/>
        <v>34850.15</v>
      </c>
      <c r="R185" s="1">
        <f t="shared" si="37"/>
        <v>4.1356227438401359E-5</v>
      </c>
      <c r="S185" s="22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125" t="s">
        <v>322</v>
      </c>
      <c r="B186" s="126" t="s">
        <v>61</v>
      </c>
      <c r="C186" s="127">
        <v>49895.42</v>
      </c>
      <c r="D186" s="128" t="s">
        <v>26</v>
      </c>
      <c r="E186" s="44">
        <f t="shared" si="30"/>
        <v>29229.290712728354</v>
      </c>
      <c r="F186" s="136">
        <f>ROUND(2*E186,0)/2-0.5</f>
        <v>29229</v>
      </c>
      <c r="G186" s="1">
        <f t="shared" si="36"/>
        <v>0.1030689999970491</v>
      </c>
      <c r="L186" s="1">
        <f>G186</f>
        <v>0.1030689999970491</v>
      </c>
      <c r="P186" s="1">
        <f t="shared" si="32"/>
        <v>9.4879590286642043E-2</v>
      </c>
      <c r="Q186" s="39">
        <f t="shared" si="33"/>
        <v>34876.92</v>
      </c>
      <c r="R186" s="1">
        <f t="shared" si="37"/>
        <v>6.7066431404909461E-5</v>
      </c>
      <c r="S186" s="22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125" t="s">
        <v>314</v>
      </c>
      <c r="B187" s="126" t="s">
        <v>61</v>
      </c>
      <c r="C187" s="127">
        <v>50152.815999999999</v>
      </c>
      <c r="D187" s="128" t="s">
        <v>26</v>
      </c>
      <c r="E187" s="44">
        <f t="shared" si="30"/>
        <v>29955.292647635375</v>
      </c>
      <c r="F187" s="136">
        <f>ROUND(2*E187,0)/2-0.5</f>
        <v>29955</v>
      </c>
      <c r="G187" s="1">
        <f t="shared" si="36"/>
        <v>0.10375499999645399</v>
      </c>
      <c r="N187" s="1">
        <f>G187</f>
        <v>0.10375499999645399</v>
      </c>
      <c r="P187" s="1">
        <f t="shared" si="32"/>
        <v>0.10020913600988224</v>
      </c>
      <c r="Q187" s="39">
        <f t="shared" si="33"/>
        <v>35134.315999999999</v>
      </c>
      <c r="R187" s="1">
        <f t="shared" si="37"/>
        <v>1.2573151411266511E-5</v>
      </c>
      <c r="S187" s="22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125" t="s">
        <v>323</v>
      </c>
      <c r="B188" s="126" t="s">
        <v>61</v>
      </c>
      <c r="C188" s="127">
        <v>50167.349000000002</v>
      </c>
      <c r="D188" s="128" t="s">
        <v>26</v>
      </c>
      <c r="E188" s="44">
        <f t="shared" si="30"/>
        <v>29996.283906707024</v>
      </c>
      <c r="F188" s="136">
        <f>ROUND(2*E188,0)/2-0.5</f>
        <v>29996</v>
      </c>
      <c r="G188" s="1">
        <f t="shared" si="36"/>
        <v>0.10065600000234554</v>
      </c>
      <c r="L188" s="1">
        <f>G188</f>
        <v>0.10065600000234554</v>
      </c>
      <c r="P188" s="1">
        <f t="shared" si="32"/>
        <v>0.10051389508941454</v>
      </c>
      <c r="Q188" s="39">
        <f t="shared" si="33"/>
        <v>35148.849000000002</v>
      </c>
      <c r="R188" s="1">
        <f t="shared" si="37"/>
        <v>2.0193806279126721E-8</v>
      </c>
      <c r="S188" s="22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125" t="s">
        <v>314</v>
      </c>
      <c r="B189" s="126" t="s">
        <v>61</v>
      </c>
      <c r="C189" s="127">
        <v>50183.652000000002</v>
      </c>
      <c r="D189" s="128" t="s">
        <v>26</v>
      </c>
      <c r="E189" s="44">
        <f t="shared" si="30"/>
        <v>30042.267564358226</v>
      </c>
      <c r="F189" s="136">
        <f t="shared" ref="F189:F195" si="38">ROUND(2*E189,0)/2-0.5</f>
        <v>30042</v>
      </c>
      <c r="G189" s="1">
        <f t="shared" si="36"/>
        <v>9.4861999998101965E-2</v>
      </c>
      <c r="N189" s="1">
        <f t="shared" ref="N189:N196" si="39">G189</f>
        <v>9.4861999998101965E-2</v>
      </c>
      <c r="P189" s="1">
        <f t="shared" si="32"/>
        <v>0.10085630086106408</v>
      </c>
      <c r="Q189" s="39">
        <f t="shared" si="33"/>
        <v>35165.152000000002</v>
      </c>
      <c r="R189" s="1">
        <f t="shared" si="37"/>
        <v>3.5931642835708328E-5</v>
      </c>
      <c r="S189" s="22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125" t="s">
        <v>325</v>
      </c>
      <c r="B190" s="126" t="s">
        <v>53</v>
      </c>
      <c r="C190" s="125">
        <v>50192.527800000003</v>
      </c>
      <c r="D190" s="128" t="s">
        <v>32</v>
      </c>
      <c r="E190" s="44">
        <f t="shared" si="30"/>
        <v>30067.302327811616</v>
      </c>
      <c r="F190" s="136">
        <f t="shared" si="38"/>
        <v>30067</v>
      </c>
      <c r="G190" s="1">
        <f t="shared" si="36"/>
        <v>0.10718700000143144</v>
      </c>
      <c r="N190" s="1">
        <f t="shared" si="39"/>
        <v>0.10718700000143144</v>
      </c>
      <c r="P190" s="1">
        <f t="shared" si="32"/>
        <v>0.10104260426957219</v>
      </c>
      <c r="Q190" s="39">
        <f t="shared" si="33"/>
        <v>35174.027800000003</v>
      </c>
      <c r="R190" s="1">
        <f t="shared" si="37"/>
        <v>3.7753598909690175E-5</v>
      </c>
      <c r="S190" s="22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125" t="s">
        <v>325</v>
      </c>
      <c r="B191" s="126" t="s">
        <v>53</v>
      </c>
      <c r="C191" s="125">
        <v>50193.589399999997</v>
      </c>
      <c r="D191" s="128" t="s">
        <v>32</v>
      </c>
      <c r="E191" s="44">
        <f t="shared" si="30"/>
        <v>30070.296638733667</v>
      </c>
      <c r="F191" s="136">
        <f t="shared" si="38"/>
        <v>30070</v>
      </c>
      <c r="G191" s="1">
        <f t="shared" si="36"/>
        <v>0.10516999999526888</v>
      </c>
      <c r="N191" s="1">
        <f t="shared" si="39"/>
        <v>0.10516999999526888</v>
      </c>
      <c r="P191" s="1">
        <f t="shared" si="32"/>
        <v>0.10106497077351063</v>
      </c>
      <c r="Q191" s="39">
        <f t="shared" si="33"/>
        <v>35175.089399999997</v>
      </c>
      <c r="R191" s="1">
        <f t="shared" si="37"/>
        <v>1.6851264911489116E-5</v>
      </c>
      <c r="S191" s="22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125" t="s">
        <v>325</v>
      </c>
      <c r="B192" s="126" t="s">
        <v>61</v>
      </c>
      <c r="C192" s="125">
        <v>50194.479700000004</v>
      </c>
      <c r="D192" s="128" t="s">
        <v>32</v>
      </c>
      <c r="E192" s="44">
        <f t="shared" si="30"/>
        <v>30072.807787013568</v>
      </c>
      <c r="F192" s="136">
        <f t="shared" si="38"/>
        <v>30072.5</v>
      </c>
      <c r="G192" s="1">
        <f t="shared" si="36"/>
        <v>0.10912250000546919</v>
      </c>
      <c r="N192" s="1">
        <f t="shared" si="39"/>
        <v>0.10912250000546919</v>
      </c>
      <c r="P192" s="1">
        <f t="shared" si="32"/>
        <v>0.10108361117923452</v>
      </c>
      <c r="Q192" s="39">
        <f t="shared" si="33"/>
        <v>35175.979700000004</v>
      </c>
      <c r="R192" s="1">
        <f t="shared" si="37"/>
        <v>6.4623733560560665E-5</v>
      </c>
      <c r="S192" s="22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125" t="s">
        <v>325</v>
      </c>
      <c r="B193" s="126" t="s">
        <v>53</v>
      </c>
      <c r="C193" s="125">
        <v>50195.365100000003</v>
      </c>
      <c r="D193" s="128" t="s">
        <v>32</v>
      </c>
      <c r="E193" s="44">
        <f t="shared" si="30"/>
        <v>30075.305114529012</v>
      </c>
      <c r="F193" s="136">
        <f t="shared" si="38"/>
        <v>30075</v>
      </c>
      <c r="G193" s="1">
        <f t="shared" si="36"/>
        <v>0.10817500000121072</v>
      </c>
      <c r="N193" s="1">
        <f t="shared" si="39"/>
        <v>0.10817500000121072</v>
      </c>
      <c r="P193" s="1">
        <f t="shared" si="32"/>
        <v>0.10110225308717825</v>
      </c>
      <c r="Q193" s="39">
        <f t="shared" si="33"/>
        <v>35176.865100000003</v>
      </c>
      <c r="R193" s="1">
        <f t="shared" si="37"/>
        <v>5.0023748909955764E-5</v>
      </c>
      <c r="S193" s="22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125" t="s">
        <v>325</v>
      </c>
      <c r="B194" s="126" t="s">
        <v>61</v>
      </c>
      <c r="C194" s="125">
        <v>50195.541700000002</v>
      </c>
      <c r="D194" s="128" t="s">
        <v>32</v>
      </c>
      <c r="E194" s="44">
        <f t="shared" si="30"/>
        <v>30075.803226161297</v>
      </c>
      <c r="F194" s="136">
        <f t="shared" si="38"/>
        <v>30075.5</v>
      </c>
      <c r="G194" s="1">
        <f t="shared" si="36"/>
        <v>0.10750549999647774</v>
      </c>
      <c r="N194" s="1">
        <f t="shared" si="39"/>
        <v>0.10750549999647774</v>
      </c>
      <c r="P194" s="1">
        <f t="shared" si="32"/>
        <v>0.10110598164903339</v>
      </c>
      <c r="Q194" s="39">
        <f t="shared" si="33"/>
        <v>35177.041700000002</v>
      </c>
      <c r="R194" s="1">
        <f t="shared" si="37"/>
        <v>4.0953835079276785E-5</v>
      </c>
      <c r="S194" s="22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125" t="s">
        <v>314</v>
      </c>
      <c r="B195" s="126" t="s">
        <v>61</v>
      </c>
      <c r="C195" s="127">
        <v>50233.656000000003</v>
      </c>
      <c r="D195" s="128" t="s">
        <v>26</v>
      </c>
      <c r="E195" s="44">
        <f t="shared" si="30"/>
        <v>30183.307055077163</v>
      </c>
      <c r="F195" s="136">
        <f t="shared" si="38"/>
        <v>30183</v>
      </c>
      <c r="G195" s="1">
        <f t="shared" ref="G195:G225" si="40">+C195-(C$7+F195*C$8)</f>
        <v>0.10886300000129268</v>
      </c>
      <c r="N195" s="1">
        <f t="shared" si="39"/>
        <v>0.10886300000129268</v>
      </c>
      <c r="P195" s="1">
        <f t="shared" si="32"/>
        <v>0.10190901770969413</v>
      </c>
      <c r="Q195" s="39">
        <f t="shared" si="33"/>
        <v>35215.156000000003</v>
      </c>
      <c r="R195" s="1">
        <f t="shared" ref="R195:R225" si="41">+(P195-G195)^2</f>
        <v>4.8357869711866196E-5</v>
      </c>
      <c r="S195" s="22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125" t="s">
        <v>314</v>
      </c>
      <c r="B196" s="126" t="s">
        <v>61</v>
      </c>
      <c r="C196" s="127">
        <v>50284.688000000002</v>
      </c>
      <c r="D196" s="128" t="s">
        <v>26</v>
      </c>
      <c r="E196" s="44">
        <f t="shared" si="30"/>
        <v>30327.246085762075</v>
      </c>
      <c r="F196" s="1">
        <f>ROUND(2*E196,0)/2</f>
        <v>30327</v>
      </c>
      <c r="G196" s="1">
        <f t="shared" si="40"/>
        <v>8.7247000003117137E-2</v>
      </c>
      <c r="N196" s="1">
        <f t="shared" si="39"/>
        <v>8.7247000003117137E-2</v>
      </c>
      <c r="O196" s="1">
        <f t="shared" ref="O196:O225" ca="1" si="42">+C$11+C$12*F196</f>
        <v>0.10728667215728577</v>
      </c>
      <c r="P196" s="1">
        <f t="shared" si="32"/>
        <v>0.10298906487739512</v>
      </c>
      <c r="Q196" s="39">
        <f t="shared" si="33"/>
        <v>35266.188000000002</v>
      </c>
      <c r="R196" s="1">
        <f t="shared" si="41"/>
        <v>2.4781260650597671E-4</v>
      </c>
      <c r="S196" s="22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125" t="s">
        <v>326</v>
      </c>
      <c r="B197" s="126" t="s">
        <v>61</v>
      </c>
      <c r="C197" s="127">
        <v>50285.419000000002</v>
      </c>
      <c r="D197" s="128" t="s">
        <v>26</v>
      </c>
      <c r="E197" s="44">
        <f t="shared" si="30"/>
        <v>30329.307918169794</v>
      </c>
      <c r="F197" s="136">
        <f t="shared" ref="F197:F205" si="43">ROUND(2*E197,0)/2-0.5</f>
        <v>30329</v>
      </c>
      <c r="G197" s="1">
        <f t="shared" si="40"/>
        <v>0.10916900000302121</v>
      </c>
      <c r="L197" s="1">
        <f>G197</f>
        <v>0.10916900000302121</v>
      </c>
      <c r="O197" s="1">
        <f t="shared" ca="1" si="42"/>
        <v>0.10730452559491593</v>
      </c>
      <c r="P197" s="1">
        <f t="shared" si="32"/>
        <v>0.10300410062435804</v>
      </c>
      <c r="Q197" s="39">
        <f t="shared" si="33"/>
        <v>35266.919000000002</v>
      </c>
      <c r="R197" s="1">
        <f t="shared" si="41"/>
        <v>3.800598434904156E-5</v>
      </c>
      <c r="S197" s="22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125" t="s">
        <v>321</v>
      </c>
      <c r="B198" s="126" t="s">
        <v>53</v>
      </c>
      <c r="C198" s="127">
        <v>50315.381999999998</v>
      </c>
      <c r="D198" s="128" t="s">
        <v>26</v>
      </c>
      <c r="E198" s="44">
        <f t="shared" si="30"/>
        <v>30413.820482372874</v>
      </c>
      <c r="F198" s="136">
        <f t="shared" si="43"/>
        <v>30413.5</v>
      </c>
      <c r="G198" s="1">
        <f t="shared" si="40"/>
        <v>0.11362350000126753</v>
      </c>
      <c r="L198" s="1">
        <f>G198</f>
        <v>0.11362350000126753</v>
      </c>
      <c r="O198" s="1">
        <f t="shared" ca="1" si="42"/>
        <v>0.10805883333479172</v>
      </c>
      <c r="P198" s="1">
        <f t="shared" si="32"/>
        <v>0.10364023934158323</v>
      </c>
      <c r="Q198" s="39">
        <f t="shared" si="33"/>
        <v>35296.881999999998</v>
      </c>
      <c r="R198" s="1">
        <f t="shared" si="41"/>
        <v>9.9665493399200229E-5</v>
      </c>
      <c r="S198" s="22"/>
      <c r="AG198" s="1">
        <v>33093</v>
      </c>
      <c r="AH198" s="1">
        <v>0.14738236300036078</v>
      </c>
    </row>
    <row r="199" spans="1:34">
      <c r="A199" s="125" t="s">
        <v>314</v>
      </c>
      <c r="B199" s="126" t="s">
        <v>53</v>
      </c>
      <c r="C199" s="127">
        <v>50488.756999999998</v>
      </c>
      <c r="D199" s="128" t="s">
        <v>26</v>
      </c>
      <c r="E199" s="44">
        <f t="shared" si="30"/>
        <v>30902.835795215749</v>
      </c>
      <c r="F199" s="136">
        <f t="shared" si="43"/>
        <v>30902.5</v>
      </c>
      <c r="G199" s="1">
        <f t="shared" si="40"/>
        <v>0.11905249999836087</v>
      </c>
      <c r="N199" s="1">
        <f>G199</f>
        <v>0.11905249999836087</v>
      </c>
      <c r="O199" s="1">
        <f t="shared" ca="1" si="42"/>
        <v>0.11242399883537446</v>
      </c>
      <c r="P199" s="1">
        <f t="shared" si="32"/>
        <v>0.10735526558906372</v>
      </c>
      <c r="Q199" s="39">
        <f t="shared" si="33"/>
        <v>35470.256999999998</v>
      </c>
      <c r="R199" s="1">
        <f t="shared" si="41"/>
        <v>1.3682529282604532E-4</v>
      </c>
      <c r="S199" s="22"/>
      <c r="AG199" s="1">
        <v>33093.5</v>
      </c>
      <c r="AH199" s="1">
        <v>0.14768305850157049</v>
      </c>
    </row>
    <row r="200" spans="1:34">
      <c r="A200" s="125" t="s">
        <v>314</v>
      </c>
      <c r="B200" s="126" t="s">
        <v>61</v>
      </c>
      <c r="C200" s="41">
        <v>50517.641000000003</v>
      </c>
      <c r="D200" s="128" t="s">
        <v>26</v>
      </c>
      <c r="E200" s="44">
        <f t="shared" si="30"/>
        <v>30984.304970680241</v>
      </c>
      <c r="F200" s="136">
        <f t="shared" si="43"/>
        <v>30984</v>
      </c>
      <c r="G200" s="1">
        <f t="shared" si="40"/>
        <v>0.10812400000577327</v>
      </c>
      <c r="N200" s="1">
        <f>G200</f>
        <v>0.10812400000577327</v>
      </c>
      <c r="O200" s="1">
        <f t="shared" ca="1" si="42"/>
        <v>0.11315152641880494</v>
      </c>
      <c r="P200" s="1">
        <f t="shared" si="32"/>
        <v>0.10798002437744021</v>
      </c>
      <c r="Q200" s="39">
        <f t="shared" si="33"/>
        <v>35499.141000000003</v>
      </c>
      <c r="R200" s="1">
        <f t="shared" si="41"/>
        <v>2.0728981553898499E-8</v>
      </c>
      <c r="S200" s="22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125" t="s">
        <v>327</v>
      </c>
      <c r="B201" s="126" t="s">
        <v>61</v>
      </c>
      <c r="C201" s="127">
        <v>50518.358999999997</v>
      </c>
      <c r="D201" s="128" t="s">
        <v>26</v>
      </c>
      <c r="E201" s="44">
        <f t="shared" si="30"/>
        <v>30986.330135753742</v>
      </c>
      <c r="F201" s="136">
        <f t="shared" si="43"/>
        <v>30986</v>
      </c>
      <c r="G201" s="1">
        <f t="shared" si="40"/>
        <v>0.11704599999939092</v>
      </c>
      <c r="L201" s="1">
        <f>G201</f>
        <v>0.11704599999939092</v>
      </c>
      <c r="O201" s="1">
        <f t="shared" ca="1" si="42"/>
        <v>0.1131693798564351</v>
      </c>
      <c r="P201" s="1">
        <f t="shared" si="32"/>
        <v>0.10799537595110681</v>
      </c>
      <c r="Q201" s="39">
        <f t="shared" si="33"/>
        <v>35499.858999999997</v>
      </c>
      <c r="R201" s="1">
        <f t="shared" si="41"/>
        <v>8.1913795663378581E-5</v>
      </c>
      <c r="S201" s="22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125" t="s">
        <v>314</v>
      </c>
      <c r="B202" s="126" t="s">
        <v>61</v>
      </c>
      <c r="C202" s="127">
        <v>50523.678</v>
      </c>
      <c r="D202" s="128" t="s">
        <v>26</v>
      </c>
      <c r="E202" s="44">
        <f t="shared" si="30"/>
        <v>31001.332716569967</v>
      </c>
      <c r="F202" s="136">
        <f t="shared" si="43"/>
        <v>31001</v>
      </c>
      <c r="G202" s="1">
        <f t="shared" si="40"/>
        <v>0.11796099999628495</v>
      </c>
      <c r="N202" s="1">
        <f>G202</f>
        <v>0.11796099999628495</v>
      </c>
      <c r="O202" s="1">
        <f t="shared" ca="1" si="42"/>
        <v>0.11330328063866157</v>
      </c>
      <c r="P202" s="1">
        <f t="shared" si="32"/>
        <v>0.10811054339889141</v>
      </c>
      <c r="Q202" s="39">
        <f t="shared" si="33"/>
        <v>35505.178</v>
      </c>
      <c r="R202" s="1">
        <f t="shared" si="41"/>
        <v>9.7031495177134011E-5</v>
      </c>
      <c r="S202" s="22"/>
      <c r="AG202" s="1">
        <v>33134</v>
      </c>
      <c r="AH202" s="1">
        <v>0.14792939399922034</v>
      </c>
    </row>
    <row r="203" spans="1:34">
      <c r="A203" s="125" t="s">
        <v>314</v>
      </c>
      <c r="B203" s="126" t="s">
        <v>53</v>
      </c>
      <c r="C203" s="127">
        <v>50578.802000000003</v>
      </c>
      <c r="D203" s="128" t="s">
        <v>26</v>
      </c>
      <c r="E203" s="44">
        <f t="shared" si="30"/>
        <v>31156.813495835442</v>
      </c>
      <c r="F203" s="136">
        <f t="shared" si="43"/>
        <v>31156.5</v>
      </c>
      <c r="G203" s="1">
        <f t="shared" si="40"/>
        <v>0.11114650000672555</v>
      </c>
      <c r="N203" s="1">
        <f>G203</f>
        <v>0.11114650000672555</v>
      </c>
      <c r="O203" s="1">
        <f t="shared" ca="1" si="42"/>
        <v>0.11469138541440926</v>
      </c>
      <c r="P203" s="1">
        <f t="shared" si="32"/>
        <v>0.10930763217929541</v>
      </c>
      <c r="Q203" s="39">
        <f t="shared" si="33"/>
        <v>35560.302000000003</v>
      </c>
      <c r="R203" s="1">
        <f t="shared" si="41"/>
        <v>3.3814348867576151E-6</v>
      </c>
      <c r="S203" s="22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125" t="s">
        <v>328</v>
      </c>
      <c r="B204" s="126" t="s">
        <v>61</v>
      </c>
      <c r="C204" s="127">
        <v>50597.411</v>
      </c>
      <c r="D204" s="128" t="s">
        <v>26</v>
      </c>
      <c r="E204" s="44">
        <f t="shared" si="30"/>
        <v>31209.301374460916</v>
      </c>
      <c r="F204" s="136">
        <f t="shared" si="43"/>
        <v>31209</v>
      </c>
      <c r="G204" s="1">
        <f t="shared" si="40"/>
        <v>0.10684899999614572</v>
      </c>
      <c r="L204" s="1">
        <f>G204</f>
        <v>0.10684899999614572</v>
      </c>
      <c r="O204" s="1">
        <f t="shared" ca="1" si="42"/>
        <v>0.11516003815220188</v>
      </c>
      <c r="P204" s="1">
        <f t="shared" si="32"/>
        <v>0.10971310632545518</v>
      </c>
      <c r="Q204" s="39">
        <f t="shared" si="33"/>
        <v>35578.911</v>
      </c>
      <c r="R204" s="1">
        <f t="shared" si="41"/>
        <v>8.2031050655905077E-6</v>
      </c>
      <c r="S204" s="22"/>
      <c r="AG204" s="1">
        <v>33263</v>
      </c>
      <c r="AH204" s="1">
        <v>0.13474883299932117</v>
      </c>
    </row>
    <row r="205" spans="1:34">
      <c r="A205" s="125" t="s">
        <v>314</v>
      </c>
      <c r="B205" s="126" t="s">
        <v>61</v>
      </c>
      <c r="C205" s="127">
        <v>50614.767</v>
      </c>
      <c r="D205" s="128" t="s">
        <v>26</v>
      </c>
      <c r="E205" s="44">
        <f t="shared" si="30"/>
        <v>31258.255086182337</v>
      </c>
      <c r="F205" s="136">
        <f t="shared" si="43"/>
        <v>31258</v>
      </c>
      <c r="G205" s="1">
        <f t="shared" si="40"/>
        <v>9.0437999999267049E-2</v>
      </c>
      <c r="N205" s="1">
        <f>G205</f>
        <v>9.0437999999267049E-2</v>
      </c>
      <c r="O205" s="1">
        <f t="shared" ca="1" si="42"/>
        <v>0.11559744737414168</v>
      </c>
      <c r="P205" s="1">
        <f t="shared" si="32"/>
        <v>0.11009214656510941</v>
      </c>
      <c r="Q205" s="39">
        <f t="shared" si="33"/>
        <v>35596.267</v>
      </c>
      <c r="R205" s="1">
        <f t="shared" si="41"/>
        <v>3.8628547723161289E-4</v>
      </c>
      <c r="S205" s="22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125" t="s">
        <v>329</v>
      </c>
      <c r="B206" s="126" t="s">
        <v>53</v>
      </c>
      <c r="C206" s="125">
        <v>50891.338000000003</v>
      </c>
      <c r="D206" s="128" t="s">
        <v>26</v>
      </c>
      <c r="E206" s="44">
        <f t="shared" si="30"/>
        <v>32038.34133903464</v>
      </c>
      <c r="F206" s="136">
        <f>ROUND(2*E206,0)/2-0.5</f>
        <v>32038</v>
      </c>
      <c r="G206" s="1">
        <f t="shared" si="40"/>
        <v>0.12101800000527874</v>
      </c>
      <c r="L206" s="1">
        <f>G206</f>
        <v>0.12101800000527874</v>
      </c>
      <c r="O206" s="1">
        <f t="shared" ca="1" si="42"/>
        <v>0.12256028804991786</v>
      </c>
      <c r="P206" s="1">
        <f t="shared" si="32"/>
        <v>0.11620355757174113</v>
      </c>
      <c r="Q206" s="39">
        <f t="shared" si="33"/>
        <v>35872.838000000003</v>
      </c>
      <c r="R206" s="1">
        <f t="shared" si="41"/>
        <v>2.317885594584755E-5</v>
      </c>
      <c r="S206" s="22"/>
      <c r="AG206" s="1">
        <v>34960.5</v>
      </c>
      <c r="AH206" s="1">
        <v>0.16656005549884867</v>
      </c>
    </row>
    <row r="207" spans="1:34">
      <c r="A207" s="125" t="s">
        <v>314</v>
      </c>
      <c r="B207" s="126" t="s">
        <v>61</v>
      </c>
      <c r="C207" s="127">
        <v>50921.82</v>
      </c>
      <c r="D207" s="128" t="s">
        <v>26</v>
      </c>
      <c r="E207" s="44">
        <f t="shared" si="30"/>
        <v>32124.31777604156</v>
      </c>
      <c r="F207" s="136">
        <f>ROUND(2*E207,0)/2-0.5</f>
        <v>32124</v>
      </c>
      <c r="G207" s="1">
        <f t="shared" si="40"/>
        <v>0.11266400000022259</v>
      </c>
      <c r="N207" s="1">
        <f t="shared" ref="N207:N220" si="44">G207</f>
        <v>0.11266400000022259</v>
      </c>
      <c r="O207" s="1">
        <f t="shared" ca="1" si="42"/>
        <v>0.12332798586801624</v>
      </c>
      <c r="P207" s="1">
        <f t="shared" si="32"/>
        <v>0.11688633015704585</v>
      </c>
      <c r="Q207" s="39">
        <f t="shared" si="33"/>
        <v>35903.32</v>
      </c>
      <c r="R207" s="1">
        <f t="shared" si="41"/>
        <v>1.7828071953219129E-5</v>
      </c>
      <c r="S207" s="22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125" t="s">
        <v>314</v>
      </c>
      <c r="B208" s="126" t="s">
        <v>53</v>
      </c>
      <c r="C208" s="127">
        <v>50950.716</v>
      </c>
      <c r="D208" s="128" t="s">
        <v>26</v>
      </c>
      <c r="E208" s="44">
        <f t="shared" si="30"/>
        <v>32205.820798276069</v>
      </c>
      <c r="F208" s="136">
        <f>ROUND(2*E208,0)/2-0.5</f>
        <v>32205.5</v>
      </c>
      <c r="G208" s="1">
        <f t="shared" si="40"/>
        <v>0.11373549999552779</v>
      </c>
      <c r="N208" s="1">
        <f t="shared" si="44"/>
        <v>0.11373549999552779</v>
      </c>
      <c r="O208" s="1">
        <f t="shared" ca="1" si="42"/>
        <v>0.12405551345144672</v>
      </c>
      <c r="P208" s="1">
        <f t="shared" si="32"/>
        <v>0.11753501684417435</v>
      </c>
      <c r="Q208" s="39">
        <f t="shared" si="33"/>
        <v>35932.216</v>
      </c>
      <c r="R208" s="1">
        <f t="shared" si="41"/>
        <v>1.4436328283149075E-5</v>
      </c>
      <c r="S208" s="22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125" t="s">
        <v>314</v>
      </c>
      <c r="B209" s="126" t="s">
        <v>53</v>
      </c>
      <c r="C209" s="127">
        <v>51223.73</v>
      </c>
      <c r="D209" s="128" t="s">
        <v>26</v>
      </c>
      <c r="E209" s="44">
        <f t="shared" si="30"/>
        <v>32975.874304378369</v>
      </c>
      <c r="F209" s="136">
        <f t="shared" ref="F209:F225" si="45">ROUND(2*E209,0)/2-0.5</f>
        <v>32975.5</v>
      </c>
      <c r="G209" s="1">
        <f t="shared" si="40"/>
        <v>0.13270550000015646</v>
      </c>
      <c r="N209" s="1">
        <f t="shared" si="44"/>
        <v>0.13270550000015646</v>
      </c>
      <c r="O209" s="1">
        <f t="shared" ca="1" si="42"/>
        <v>0.1309290869390719</v>
      </c>
      <c r="P209" s="1">
        <f t="shared" si="32"/>
        <v>0.12374250818907384</v>
      </c>
      <c r="Q209" s="39">
        <f t="shared" si="33"/>
        <v>36205.230000000003</v>
      </c>
      <c r="R209" s="1">
        <f t="shared" si="41"/>
        <v>8.033522220553412E-5</v>
      </c>
      <c r="S209" s="22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125" t="s">
        <v>314</v>
      </c>
      <c r="B210" s="126" t="s">
        <v>61</v>
      </c>
      <c r="C210" s="127">
        <v>51224.622000000003</v>
      </c>
      <c r="D210" s="128" t="s">
        <v>26</v>
      </c>
      <c r="E210" s="44">
        <f t="shared" si="30"/>
        <v>32978.390247617332</v>
      </c>
      <c r="F210" s="136">
        <f t="shared" si="45"/>
        <v>32978</v>
      </c>
      <c r="G210" s="1">
        <f t="shared" si="40"/>
        <v>0.13835800000379095</v>
      </c>
      <c r="N210" s="1">
        <f t="shared" si="44"/>
        <v>0.13835800000379095</v>
      </c>
      <c r="O210" s="1">
        <f t="shared" ca="1" si="42"/>
        <v>0.13095140373610969</v>
      </c>
      <c r="P210" s="1">
        <f t="shared" si="32"/>
        <v>0.12376289447472068</v>
      </c>
      <c r="Q210" s="39">
        <f t="shared" si="33"/>
        <v>36206.122000000003</v>
      </c>
      <c r="R210" s="1">
        <f t="shared" si="41"/>
        <v>2.1301710540469758E-4</v>
      </c>
      <c r="S210" s="22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125" t="s">
        <v>330</v>
      </c>
      <c r="B211" s="126" t="s">
        <v>61</v>
      </c>
      <c r="C211" s="125">
        <v>51262.376839999997</v>
      </c>
      <c r="D211" s="128" t="s">
        <v>32</v>
      </c>
      <c r="E211" s="44">
        <f t="shared" si="30"/>
        <v>33084.880196536898</v>
      </c>
      <c r="F211" s="136">
        <f t="shared" si="45"/>
        <v>33084.5</v>
      </c>
      <c r="G211" s="1">
        <f t="shared" si="40"/>
        <v>0.13479449999431381</v>
      </c>
      <c r="N211" s="1">
        <f t="shared" si="44"/>
        <v>0.13479449999431381</v>
      </c>
      <c r="O211" s="1">
        <f t="shared" ca="1" si="42"/>
        <v>0.13190209928991758</v>
      </c>
      <c r="P211" s="1">
        <f t="shared" si="32"/>
        <v>0.1246327453248168</v>
      </c>
      <c r="Q211" s="39">
        <f t="shared" si="33"/>
        <v>36243.876839999997</v>
      </c>
      <c r="R211" s="1">
        <f t="shared" si="41"/>
        <v>1.0326125796304425E-4</v>
      </c>
      <c r="S211" s="22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125" t="s">
        <v>330</v>
      </c>
      <c r="B212" s="126" t="s">
        <v>53</v>
      </c>
      <c r="C212" s="125">
        <v>51262.553699999997</v>
      </c>
      <c r="D212" s="128" t="s">
        <v>32</v>
      </c>
      <c r="E212" s="44">
        <f t="shared" si="30"/>
        <v>33085.379041515873</v>
      </c>
      <c r="F212" s="136">
        <f t="shared" si="45"/>
        <v>33085</v>
      </c>
      <c r="G212" s="1">
        <f t="shared" si="40"/>
        <v>0.13438499999756459</v>
      </c>
      <c r="N212" s="1">
        <f t="shared" si="44"/>
        <v>0.13438499999756459</v>
      </c>
      <c r="O212" s="1">
        <f t="shared" ca="1" si="42"/>
        <v>0.1319065626493251</v>
      </c>
      <c r="P212" s="1">
        <f t="shared" si="32"/>
        <v>0.12463683556112576</v>
      </c>
      <c r="Q212" s="39">
        <f t="shared" si="33"/>
        <v>36244.053699999997</v>
      </c>
      <c r="R212" s="1">
        <f t="shared" si="41"/>
        <v>9.5026709879850833E-5</v>
      </c>
      <c r="S212" s="22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125" t="s">
        <v>330</v>
      </c>
      <c r="B213" s="126" t="s">
        <v>53</v>
      </c>
      <c r="C213" s="125">
        <v>51265.390070000001</v>
      </c>
      <c r="D213" s="128" t="s">
        <v>32</v>
      </c>
      <c r="E213" s="44">
        <f t="shared" ref="E213:E225" si="46">+(C213-C$7)/C$8</f>
        <v>33093.379205108606</v>
      </c>
      <c r="F213" s="136">
        <f t="shared" si="45"/>
        <v>33093</v>
      </c>
      <c r="G213" s="1">
        <f t="shared" si="40"/>
        <v>0.13444300000264775</v>
      </c>
      <c r="N213" s="1">
        <f t="shared" si="44"/>
        <v>0.13444300000264775</v>
      </c>
      <c r="O213" s="1">
        <f t="shared" ca="1" si="42"/>
        <v>0.13197797639984593</v>
      </c>
      <c r="P213" s="1">
        <f t="shared" ref="P213:P225" si="47">+D$11+D$12*F213+D$13*F213^2</f>
        <v>0.12470228751414533</v>
      </c>
      <c r="Q213" s="39">
        <f t="shared" ref="Q213:Q225" si="48">+C213-15018.5</f>
        <v>36246.890070000001</v>
      </c>
      <c r="R213" s="1">
        <f t="shared" si="41"/>
        <v>9.4881479783666967E-5</v>
      </c>
      <c r="S213" s="22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125" t="s">
        <v>330</v>
      </c>
      <c r="B214" s="126" t="s">
        <v>61</v>
      </c>
      <c r="C214" s="125">
        <v>51265.567640000001</v>
      </c>
      <c r="D214" s="128" t="s">
        <v>32</v>
      </c>
      <c r="E214" s="44">
        <f t="shared" si="46"/>
        <v>33093.880052688139</v>
      </c>
      <c r="F214" s="136">
        <f t="shared" si="45"/>
        <v>33093.5</v>
      </c>
      <c r="G214" s="1">
        <f t="shared" si="40"/>
        <v>0.13474349999887636</v>
      </c>
      <c r="N214" s="1">
        <f t="shared" si="44"/>
        <v>0.13474349999887636</v>
      </c>
      <c r="O214" s="1">
        <f t="shared" ca="1" si="42"/>
        <v>0.13198243975925344</v>
      </c>
      <c r="P214" s="1">
        <f t="shared" si="47"/>
        <v>0.12470637877196381</v>
      </c>
      <c r="Q214" s="39">
        <f t="shared" si="48"/>
        <v>36247.067640000001</v>
      </c>
      <c r="R214" s="1">
        <f t="shared" si="41"/>
        <v>1.0074380252373858E-4</v>
      </c>
      <c r="S214" s="22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125" t="s">
        <v>331</v>
      </c>
      <c r="B215" s="126" t="s">
        <v>61</v>
      </c>
      <c r="C215" s="133">
        <v>51278.8626</v>
      </c>
      <c r="D215" s="128" t="s">
        <v>32</v>
      </c>
      <c r="E215" s="44">
        <f t="shared" si="46"/>
        <v>33131.379340495681</v>
      </c>
      <c r="F215" s="136">
        <f t="shared" si="45"/>
        <v>33131</v>
      </c>
      <c r="G215" s="1">
        <f t="shared" si="40"/>
        <v>0.13449099999706959</v>
      </c>
      <c r="N215" s="1">
        <f t="shared" si="44"/>
        <v>0.13449099999706959</v>
      </c>
      <c r="O215" s="1">
        <f t="shared" ca="1" si="42"/>
        <v>0.13231719171481959</v>
      </c>
      <c r="P215" s="1">
        <f t="shared" si="47"/>
        <v>0.12501339436141368</v>
      </c>
      <c r="Q215" s="39">
        <f t="shared" si="48"/>
        <v>36260.3626</v>
      </c>
      <c r="R215" s="1">
        <f t="shared" si="41"/>
        <v>8.98250085850168E-5</v>
      </c>
      <c r="S215" s="22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125" t="s">
        <v>332</v>
      </c>
      <c r="B216" s="126" t="s">
        <v>53</v>
      </c>
      <c r="C216" s="133">
        <v>51279.749499999998</v>
      </c>
      <c r="D216" s="128" t="s">
        <v>32</v>
      </c>
      <c r="E216" s="44">
        <f t="shared" si="46"/>
        <v>33133.88089885738</v>
      </c>
      <c r="F216" s="136">
        <f t="shared" si="45"/>
        <v>33133.5</v>
      </c>
      <c r="G216" s="1">
        <f t="shared" si="40"/>
        <v>0.13504349999857368</v>
      </c>
      <c r="N216" s="1">
        <f t="shared" si="44"/>
        <v>0.13504349999857368</v>
      </c>
      <c r="O216" s="1">
        <f t="shared" ca="1" si="42"/>
        <v>0.13233950851185738</v>
      </c>
      <c r="P216" s="1">
        <f t="shared" si="47"/>
        <v>0.12503387408513589</v>
      </c>
      <c r="Q216" s="39">
        <f t="shared" si="48"/>
        <v>36261.249499999998</v>
      </c>
      <c r="R216" s="1">
        <f t="shared" si="41"/>
        <v>1.0019261092696535E-4</v>
      </c>
      <c r="S216" s="22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125" t="s">
        <v>332</v>
      </c>
      <c r="B217" s="126" t="s">
        <v>61</v>
      </c>
      <c r="C217" s="133">
        <v>51279.926700000004</v>
      </c>
      <c r="D217" s="128" t="s">
        <v>32</v>
      </c>
      <c r="E217" s="44">
        <f t="shared" si="46"/>
        <v>33134.380702828188</v>
      </c>
      <c r="F217" s="136">
        <f t="shared" si="45"/>
        <v>33134</v>
      </c>
      <c r="G217" s="1">
        <f t="shared" si="40"/>
        <v>0.1349740000005113</v>
      </c>
      <c r="N217" s="1">
        <f t="shared" si="44"/>
        <v>0.1349740000005113</v>
      </c>
      <c r="O217" s="1">
        <f t="shared" ca="1" si="42"/>
        <v>0.1323439718712649</v>
      </c>
      <c r="P217" s="1">
        <f t="shared" si="47"/>
        <v>0.1250379702101467</v>
      </c>
      <c r="Q217" s="39">
        <f t="shared" si="48"/>
        <v>36261.426700000004</v>
      </c>
      <c r="R217" s="1">
        <f t="shared" si="41"/>
        <v>9.8724687995012644E-5</v>
      </c>
      <c r="S217" s="22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125" t="s">
        <v>331</v>
      </c>
      <c r="B218" s="126" t="s">
        <v>53</v>
      </c>
      <c r="C218" s="133">
        <v>51280.812400000003</v>
      </c>
      <c r="D218" s="128" t="s">
        <v>32</v>
      </c>
      <c r="E218" s="44">
        <f t="shared" si="46"/>
        <v>33136.878876512885</v>
      </c>
      <c r="F218" s="136">
        <f t="shared" si="45"/>
        <v>33136.5</v>
      </c>
      <c r="G218" s="1">
        <f t="shared" si="40"/>
        <v>0.1343265000032261</v>
      </c>
      <c r="N218" s="1">
        <f t="shared" si="44"/>
        <v>0.1343265000032261</v>
      </c>
      <c r="O218" s="1">
        <f t="shared" ca="1" si="42"/>
        <v>0.13236628866830263</v>
      </c>
      <c r="P218" s="1">
        <f t="shared" si="47"/>
        <v>0.12505845173653279</v>
      </c>
      <c r="Q218" s="39">
        <f t="shared" si="48"/>
        <v>36262.312400000003</v>
      </c>
      <c r="R218" s="1">
        <f t="shared" si="41"/>
        <v>8.5896718673756823E-5</v>
      </c>
      <c r="S218" s="22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125" t="s">
        <v>314</v>
      </c>
      <c r="B219" s="126" t="s">
        <v>61</v>
      </c>
      <c r="C219" s="127">
        <v>51325.648999999998</v>
      </c>
      <c r="D219" s="128" t="s">
        <v>26</v>
      </c>
      <c r="E219" s="44">
        <f t="shared" si="46"/>
        <v>33263.343383943647</v>
      </c>
      <c r="F219" s="136">
        <f t="shared" si="45"/>
        <v>33263</v>
      </c>
      <c r="G219" s="1">
        <f t="shared" si="40"/>
        <v>0.12174299999605864</v>
      </c>
      <c r="N219" s="1">
        <f t="shared" si="44"/>
        <v>0.12174299999605864</v>
      </c>
      <c r="O219" s="1">
        <f t="shared" ca="1" si="42"/>
        <v>0.13349551859841252</v>
      </c>
      <c r="P219" s="1">
        <f t="shared" si="47"/>
        <v>0.12609677808965164</v>
      </c>
      <c r="Q219" s="39">
        <f t="shared" si="48"/>
        <v>36307.148999999998</v>
      </c>
      <c r="R219" s="1">
        <f t="shared" si="41"/>
        <v>1.895538368825027E-5</v>
      </c>
      <c r="S219" s="22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125" t="s">
        <v>330</v>
      </c>
      <c r="B220" s="126" t="s">
        <v>61</v>
      </c>
      <c r="C220" s="125">
        <v>51531.478819999997</v>
      </c>
      <c r="D220" s="128" t="s">
        <v>32</v>
      </c>
      <c r="E220" s="44">
        <f t="shared" si="46"/>
        <v>33843.899599197823</v>
      </c>
      <c r="F220" s="136">
        <f t="shared" si="45"/>
        <v>33843.5</v>
      </c>
      <c r="G220" s="1">
        <f t="shared" si="40"/>
        <v>0.14167349999479484</v>
      </c>
      <c r="N220" s="1">
        <f t="shared" si="44"/>
        <v>0.14167349999479484</v>
      </c>
      <c r="O220" s="1">
        <f t="shared" ca="1" si="42"/>
        <v>0.13867747887057669</v>
      </c>
      <c r="P220" s="1">
        <f t="shared" si="47"/>
        <v>0.1309109104600375</v>
      </c>
      <c r="Q220" s="39">
        <f t="shared" si="48"/>
        <v>36512.978819999997</v>
      </c>
      <c r="R220" s="1">
        <f t="shared" si="41"/>
        <v>1.1583333349366819E-4</v>
      </c>
      <c r="S220" s="22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125" t="s">
        <v>113</v>
      </c>
      <c r="B221" s="126" t="s">
        <v>61</v>
      </c>
      <c r="C221" s="127">
        <v>51952.510999999999</v>
      </c>
      <c r="D221" s="128" t="s">
        <v>32</v>
      </c>
      <c r="E221" s="44">
        <f t="shared" si="46"/>
        <v>35031.447880204993</v>
      </c>
      <c r="F221" s="136">
        <f t="shared" si="45"/>
        <v>35031</v>
      </c>
      <c r="G221" s="1">
        <f t="shared" si="40"/>
        <v>0.1587909999943804</v>
      </c>
      <c r="L221" s="1">
        <f>G221</f>
        <v>0.1587909999943804</v>
      </c>
      <c r="O221" s="1">
        <f t="shared" ca="1" si="42"/>
        <v>0.1492779574635052</v>
      </c>
      <c r="P221" s="1">
        <f t="shared" si="47"/>
        <v>0.14101125464273184</v>
      </c>
      <c r="Q221" s="39">
        <f t="shared" si="48"/>
        <v>36934.010999999999</v>
      </c>
      <c r="R221" s="1">
        <f t="shared" si="41"/>
        <v>3.1611934476946847E-4</v>
      </c>
      <c r="S221" s="22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125" t="s">
        <v>114</v>
      </c>
      <c r="B222" s="126" t="s">
        <v>61</v>
      </c>
      <c r="C222" s="133">
        <v>51989.024700000002</v>
      </c>
      <c r="D222" s="128" t="s">
        <v>32</v>
      </c>
      <c r="E222" s="44">
        <f t="shared" si="46"/>
        <v>35134.43711411157</v>
      </c>
      <c r="F222" s="136">
        <f t="shared" si="45"/>
        <v>35134</v>
      </c>
      <c r="G222" s="1">
        <f t="shared" si="40"/>
        <v>0.15497399999730987</v>
      </c>
      <c r="N222" s="1">
        <f>G222</f>
        <v>0.15497399999730987</v>
      </c>
      <c r="O222" s="1">
        <f t="shared" ca="1" si="42"/>
        <v>0.15019740950146027</v>
      </c>
      <c r="P222" s="1">
        <f t="shared" si="47"/>
        <v>0.14190330078669991</v>
      </c>
      <c r="Q222" s="39">
        <f t="shared" si="48"/>
        <v>36970.524700000002</v>
      </c>
      <c r="R222" s="1">
        <f t="shared" si="41"/>
        <v>1.7084317785423997E-4</v>
      </c>
      <c r="S222" s="22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125" t="s">
        <v>114</v>
      </c>
      <c r="B223" s="126" t="s">
        <v>53</v>
      </c>
      <c r="C223" s="133">
        <v>51989.200400000002</v>
      </c>
      <c r="D223" s="128" t="s">
        <v>32</v>
      </c>
      <c r="E223" s="44">
        <f t="shared" si="46"/>
        <v>35134.932687236105</v>
      </c>
      <c r="F223" s="136">
        <f t="shared" si="45"/>
        <v>35134.5</v>
      </c>
      <c r="G223" s="1">
        <f t="shared" si="40"/>
        <v>0.15340450000076089</v>
      </c>
      <c r="N223" s="1">
        <f>G223</f>
        <v>0.15340450000076089</v>
      </c>
      <c r="O223" s="1">
        <f t="shared" ca="1" si="42"/>
        <v>0.15020187286086778</v>
      </c>
      <c r="P223" s="1">
        <f t="shared" si="47"/>
        <v>0.14190763732697734</v>
      </c>
      <c r="Q223" s="39">
        <f t="shared" si="48"/>
        <v>36970.700400000002</v>
      </c>
      <c r="R223" s="1">
        <f t="shared" si="41"/>
        <v>1.3217785133983753E-4</v>
      </c>
      <c r="S223" s="44" t="s">
        <v>333</v>
      </c>
      <c r="AG223" s="1">
        <v>41433.5</v>
      </c>
      <c r="AH223" s="1">
        <v>0.2423439984995639</v>
      </c>
    </row>
    <row r="224" spans="1:34">
      <c r="A224" s="125" t="s">
        <v>114</v>
      </c>
      <c r="B224" s="126" t="s">
        <v>61</v>
      </c>
      <c r="C224" s="133">
        <v>51990.087299999999</v>
      </c>
      <c r="D224" s="128" t="s">
        <v>32</v>
      </c>
      <c r="E224" s="44">
        <f t="shared" si="46"/>
        <v>35137.434245597797</v>
      </c>
      <c r="F224" s="136">
        <f t="shared" si="45"/>
        <v>35137</v>
      </c>
      <c r="G224" s="1">
        <f t="shared" si="40"/>
        <v>0.15395700000226498</v>
      </c>
      <c r="N224" s="1">
        <f>G224</f>
        <v>0.15395700000226498</v>
      </c>
      <c r="O224" s="1">
        <f t="shared" ca="1" si="42"/>
        <v>0.15022418965790552</v>
      </c>
      <c r="P224" s="1">
        <f t="shared" si="47"/>
        <v>0.14192932092969651</v>
      </c>
      <c r="Q224" s="39">
        <f t="shared" si="48"/>
        <v>36971.587299999999</v>
      </c>
      <c r="R224" s="1">
        <f t="shared" si="41"/>
        <v>1.4466506387270141E-4</v>
      </c>
      <c r="S224" s="44" t="s">
        <v>333</v>
      </c>
      <c r="AG224" s="1">
        <v>42257</v>
      </c>
      <c r="AH224" s="1">
        <v>0.25219948699668748</v>
      </c>
    </row>
    <row r="225" spans="1:34">
      <c r="A225" s="125" t="s">
        <v>114</v>
      </c>
      <c r="B225" s="126" t="s">
        <v>53</v>
      </c>
      <c r="C225" s="133">
        <v>51990.263599999998</v>
      </c>
      <c r="D225" s="128" t="s">
        <v>32</v>
      </c>
      <c r="E225" s="44">
        <f t="shared" si="46"/>
        <v>35137.931511060837</v>
      </c>
      <c r="F225" s="136">
        <f t="shared" si="45"/>
        <v>35137.5</v>
      </c>
      <c r="G225" s="1">
        <f t="shared" si="40"/>
        <v>0.15298749999783468</v>
      </c>
      <c r="N225" s="1">
        <f>G225</f>
        <v>0.15298749999783468</v>
      </c>
      <c r="O225" s="1">
        <f t="shared" ca="1" si="42"/>
        <v>0.15022865301731309</v>
      </c>
      <c r="P225" s="1">
        <f t="shared" si="47"/>
        <v>0.14193365783050671</v>
      </c>
      <c r="Q225" s="39">
        <f t="shared" si="48"/>
        <v>36971.763599999998</v>
      </c>
      <c r="R225" s="1">
        <f t="shared" si="41"/>
        <v>1.2218742666019781E-4</v>
      </c>
      <c r="S225" s="44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1243632.2006645426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37" t="s">
        <v>260</v>
      </c>
      <c r="B2"/>
      <c r="E2"/>
      <c r="F2"/>
      <c r="K2" s="84" t="s">
        <v>181</v>
      </c>
      <c r="L2" t="s">
        <v>182</v>
      </c>
      <c r="M2">
        <f ca="1">+D18*H18-F18*G18</f>
        <v>383039.06885934714</v>
      </c>
      <c r="R2">
        <v>2</v>
      </c>
      <c r="S2" t="s">
        <v>184</v>
      </c>
      <c r="U2" s="1">
        <v>-3.5</v>
      </c>
      <c r="V2" s="1">
        <f t="shared" ref="V2:V16" ca="1" si="0">+E$4+E$5*U2+E$6*U2^2</f>
        <v>12.566021484012026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-31667.643901872798</v>
      </c>
      <c r="R3">
        <v>3</v>
      </c>
      <c r="S3" t="s">
        <v>194</v>
      </c>
      <c r="U3" s="1">
        <v>-3</v>
      </c>
      <c r="V3" s="1">
        <f t="shared" ca="1" si="0"/>
        <v>8.7541086202192453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-1.4629555702709256</v>
      </c>
      <c r="F4" s="88">
        <f ca="1">+E7/M7*M18</f>
        <v>0.17492515923382881</v>
      </c>
      <c r="G4" s="89">
        <f>+B18</f>
        <v>0.01</v>
      </c>
      <c r="H4" s="138">
        <f ca="1">ABS(F4/E4)</f>
        <v>0.11956970039864868</v>
      </c>
      <c r="K4" s="84" t="s">
        <v>198</v>
      </c>
      <c r="L4" t="s">
        <v>199</v>
      </c>
      <c r="M4">
        <f ca="1">+D17*H18-F18*F18</f>
        <v>551568.98483556951</v>
      </c>
      <c r="R4">
        <v>4</v>
      </c>
      <c r="S4" t="s">
        <v>201</v>
      </c>
      <c r="U4" s="1">
        <v>-2.5</v>
      </c>
      <c r="V4" s="1">
        <f t="shared" ca="1" si="0"/>
        <v>5.5447868512963003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0.20985850572227729</v>
      </c>
      <c r="F5" s="94">
        <f ca="1">N18*E7/M7</f>
        <v>0.11649471344285273</v>
      </c>
      <c r="G5" s="95">
        <f>+B18/A18</f>
        <v>9.9999999999999995E-7</v>
      </c>
      <c r="H5" s="138">
        <f ca="1">ABS(F5/E5)</f>
        <v>0.55511075446720082</v>
      </c>
      <c r="K5" s="84" t="s">
        <v>204</v>
      </c>
      <c r="L5" t="s">
        <v>205</v>
      </c>
      <c r="M5">
        <f ca="1">+D17*G18-D18*F18</f>
        <v>132900.43356501783</v>
      </c>
      <c r="R5">
        <v>5</v>
      </c>
      <c r="S5" t="s">
        <v>207</v>
      </c>
      <c r="U5" s="1">
        <v>-2</v>
      </c>
      <c r="V5" s="1">
        <f t="shared" ca="1" si="0"/>
        <v>2.9380561772431881</v>
      </c>
    </row>
    <row r="6" spans="1:22">
      <c r="B6"/>
      <c r="D6" s="96" t="s">
        <v>208</v>
      </c>
      <c r="E6" s="97">
        <f ca="1">+(E18*M3-I18*M5+J18*M6)/M7</f>
        <v>1.2051821897396671</v>
      </c>
      <c r="F6" s="98">
        <f ca="1">O18*E7/M7</f>
        <v>3.7047958764133533E-2</v>
      </c>
      <c r="G6" s="99">
        <f>+B18/A18^2</f>
        <v>1E-10</v>
      </c>
      <c r="H6" s="138">
        <f ca="1">ABS(F6/E6)</f>
        <v>3.0740546184254772E-2</v>
      </c>
      <c r="K6" s="100" t="s">
        <v>209</v>
      </c>
      <c r="L6" s="101" t="s">
        <v>210</v>
      </c>
      <c r="M6" s="101">
        <f ca="1">+D17*F18-D18*D18</f>
        <v>55784.811744230072</v>
      </c>
      <c r="R6">
        <v>6</v>
      </c>
      <c r="S6" t="s">
        <v>212</v>
      </c>
      <c r="U6" s="1">
        <v>-1.5</v>
      </c>
      <c r="V6" s="1">
        <f t="shared" ca="1" si="0"/>
        <v>0.93391659805990912</v>
      </c>
    </row>
    <row r="7" spans="1:22">
      <c r="A7" s="26">
        <v>21</v>
      </c>
      <c r="B7"/>
      <c r="D7" s="83" t="s">
        <v>213</v>
      </c>
      <c r="E7" s="102">
        <f ca="1">SQRT(L18/(D17-3))</f>
        <v>1.2729916576688707</v>
      </c>
      <c r="F7"/>
      <c r="G7" s="103">
        <f>+B22</f>
        <v>8.871749999889289E-2</v>
      </c>
      <c r="K7" s="84" t="s">
        <v>214</v>
      </c>
      <c r="L7" t="s">
        <v>215</v>
      </c>
      <c r="M7">
        <f ca="1">+D17*M1-D18*M2+F18*M3</f>
        <v>65862546.438384816</v>
      </c>
      <c r="R7">
        <v>7</v>
      </c>
      <c r="S7" t="s">
        <v>216</v>
      </c>
      <c r="U7" s="1">
        <v>-1</v>
      </c>
      <c r="V7" s="1">
        <f t="shared" ca="1" si="0"/>
        <v>-0.4676318862535358</v>
      </c>
    </row>
    <row r="8" spans="1:22">
      <c r="A8" s="26">
        <f>20+COUNT(A21:A1443)</f>
        <v>219</v>
      </c>
      <c r="B8"/>
      <c r="D8" s="83" t="s">
        <v>218</v>
      </c>
      <c r="E8"/>
      <c r="F8" s="105">
        <f ca="1">CORREL(INDIRECT(E12):INDIRECT(E13),INDIRECT(K12):INDIRECT(K13))</f>
        <v>0.96557184295737597</v>
      </c>
      <c r="G8" s="102"/>
      <c r="I8" s="103"/>
      <c r="R8">
        <v>8</v>
      </c>
      <c r="S8" t="s">
        <v>219</v>
      </c>
      <c r="U8" s="1">
        <v>-0.5</v>
      </c>
      <c r="V8" s="1">
        <f t="shared" ca="1" si="0"/>
        <v>-1.2665892756971475</v>
      </c>
    </row>
    <row r="9" spans="1:22">
      <c r="B9"/>
      <c r="E9" s="106">
        <f ca="1">E6*G6</f>
        <v>1.2051821897396671E-10</v>
      </c>
      <c r="F9" s="107">
        <f ca="1">H6</f>
        <v>3.0740546184254772E-2</v>
      </c>
      <c r="G9" s="108">
        <f ca="1">F8</f>
        <v>0.96557184295737597</v>
      </c>
      <c r="I9" s="103"/>
      <c r="R9">
        <v>9</v>
      </c>
      <c r="S9" t="s">
        <v>61</v>
      </c>
      <c r="U9" s="1">
        <v>0</v>
      </c>
      <c r="V9" s="1">
        <f t="shared" ca="1" si="0"/>
        <v>-1.4629555702709256</v>
      </c>
    </row>
    <row r="10" spans="1:22">
      <c r="A10" s="109" t="s">
        <v>12</v>
      </c>
      <c r="B10" s="109">
        <f>'A (Kang)'!C8</f>
        <v>0.35453899999999999</v>
      </c>
      <c r="D10" t="s">
        <v>334</v>
      </c>
      <c r="E10">
        <f ca="1">2*365.2422*E9/B10</f>
        <v>2.4831310201773767E-7</v>
      </c>
      <c r="F10">
        <f ca="1">F9*E10</f>
        <v>7.6332803807318315E-9</v>
      </c>
      <c r="R10">
        <v>10</v>
      </c>
      <c r="S10" t="s">
        <v>223</v>
      </c>
      <c r="U10" s="1">
        <v>0.5</v>
      </c>
      <c r="V10" s="1">
        <f t="shared" ca="1" si="0"/>
        <v>-1.05673076997487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-4.7914874808981267E-2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1.5634921152267411</v>
      </c>
    </row>
    <row r="13" spans="1:22">
      <c r="A13" s="26">
        <f>20+COUNT(A21:A1443)</f>
        <v>219</v>
      </c>
      <c r="B13" t="s">
        <v>220</v>
      </c>
      <c r="C13" s="11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3.7774902001322972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6.5940793799076873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10.013259654552909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14.035031024067967</v>
      </c>
    </row>
    <row r="17" spans="1:19">
      <c r="A17" s="8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388.33004999999997</v>
      </c>
      <c r="E18">
        <f ca="1">SUM(INDIRECT(E12):INDIRECT(E13))</f>
        <v>1041.484849981498</v>
      </c>
      <c r="F18">
        <f ca="1">SUM(INDIRECT(F12):INDIRECT(F13))</f>
        <v>1038.1157762675002</v>
      </c>
      <c r="G18">
        <f ca="1">SUM(INDIRECT(G12):INDIRECT(G13))</f>
        <v>2693.6280646671607</v>
      </c>
      <c r="H18">
        <f ca="1">SUM(INDIRECT(H12):INDIRECT(H13))</f>
        <v>8187.2027626685631</v>
      </c>
      <c r="I18">
        <f ca="1">SUM(INDIRECT(I12):INDIRECT(I13))</f>
        <v>2896.0603851429078</v>
      </c>
      <c r="J18">
        <f ca="1">SUM(INDIRECT(J12):INDIRECT(J13))</f>
        <v>8913.6344565014788</v>
      </c>
      <c r="L18">
        <f ca="1">SUM(INDIRECT(L12):INDIRECT(L13))</f>
        <v>317.61952105692973</v>
      </c>
      <c r="M18">
        <f ca="1">SQRT(SUM(INDIRECT(M12):INDIRECT(M13)))</f>
        <v>9050347.1518245749</v>
      </c>
      <c r="N18">
        <f ca="1">SQRT(SUM(INDIRECT(N12):INDIRECT(N13)))</f>
        <v>6027249.6113654962</v>
      </c>
      <c r="O18">
        <f ca="1">SQRT(SUM(INDIRECT(O12):INDIRECT(O13)))</f>
        <v>1916801.9600524514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-34549.5</v>
      </c>
      <c r="B21" s="113">
        <v>9.1680499997892184E-2</v>
      </c>
      <c r="D21" s="115">
        <f t="shared" ref="D21:D82" si="4">A21/A$18</f>
        <v>-3.4549500000000002</v>
      </c>
      <c r="E21" s="115">
        <f t="shared" ref="E21:E82" si="5">B21/B$18</f>
        <v>9.1680499997892184</v>
      </c>
      <c r="F21" s="26">
        <f t="shared" ref="F21:F82" si="6">D21*D21</f>
        <v>11.936679502500001</v>
      </c>
      <c r="G21" s="26">
        <f t="shared" ref="G21:G82" si="7">D21*F21</f>
        <v>-41.240630847162379</v>
      </c>
      <c r="H21" s="26">
        <f t="shared" ref="H21:H82" si="8">F21*F21</f>
        <v>142.48431754540366</v>
      </c>
      <c r="I21" s="26">
        <f t="shared" ref="I21:I82" si="9">E21*D21</f>
        <v>-31.675154346771762</v>
      </c>
      <c r="J21" s="26">
        <f t="shared" ref="J21:J82" si="10">I21*D21</f>
        <v>109.4360745103791</v>
      </c>
      <c r="K21" s="26">
        <f t="shared" ref="K21:K82" ca="1" si="11">+E$4+E$5*D21+E$6*D21^2</f>
        <v>12.197867326427442</v>
      </c>
      <c r="L21" s="26">
        <f t="shared" ref="L21:L82" ca="1" si="12">+(K21-E21)^2</f>
        <v>9.1797930327971926</v>
      </c>
      <c r="M21" s="26">
        <f t="shared" ref="M21:M82" ca="1" si="13">(M$1-M$2*D21+M$3*F21)^2</f>
        <v>4791749526058.0781</v>
      </c>
      <c r="N21" s="26">
        <f t="shared" ref="N21:N82" ca="1" si="14">(-M$2+M$4*D21-M$5*F21)^2</f>
        <v>15016184665465.695</v>
      </c>
      <c r="O21" s="26">
        <f t="shared" ref="O21:O82" ca="1" si="15">+(M$3-D21*M$5+F21*M$6)^2</f>
        <v>1195484477702.4465</v>
      </c>
      <c r="P21">
        <f t="shared" ref="P21:P82" ca="1" si="16">+E21-K21</f>
        <v>-3.0298173266382236</v>
      </c>
      <c r="R21">
        <v>21</v>
      </c>
      <c r="S21" t="s">
        <v>257</v>
      </c>
    </row>
    <row r="22" spans="1:19">
      <c r="A22" s="113">
        <v>-34332.5</v>
      </c>
      <c r="B22" s="113">
        <v>8.871749999889289E-2</v>
      </c>
      <c r="D22" s="115">
        <f t="shared" si="4"/>
        <v>-3.4332500000000001</v>
      </c>
      <c r="E22" s="115">
        <f t="shared" si="5"/>
        <v>8.871749999889289</v>
      </c>
      <c r="F22" s="26">
        <f t="shared" si="6"/>
        <v>11.787205562500001</v>
      </c>
      <c r="G22" s="26">
        <f t="shared" si="7"/>
        <v>-40.468423497453131</v>
      </c>
      <c r="H22" s="26">
        <f t="shared" si="8"/>
        <v>138.93821497263096</v>
      </c>
      <c r="I22" s="26">
        <f t="shared" si="9"/>
        <v>-30.458935687119904</v>
      </c>
      <c r="J22" s="26">
        <f t="shared" si="10"/>
        <v>104.57314094780442</v>
      </c>
      <c r="K22" s="26">
        <f t="shared" ca="1" si="11"/>
        <v>12.022277925683401</v>
      </c>
      <c r="L22" s="26">
        <f t="shared" ca="1" si="12"/>
        <v>9.9258262112085482</v>
      </c>
      <c r="M22" s="26">
        <f t="shared" ca="1" si="13"/>
        <v>4776095785654.9326</v>
      </c>
      <c r="N22" s="26">
        <f t="shared" ca="1" si="14"/>
        <v>14770478446261.777</v>
      </c>
      <c r="O22" s="26">
        <f t="shared" ca="1" si="15"/>
        <v>1171069860720.3218</v>
      </c>
      <c r="P22">
        <f t="shared" ca="1" si="16"/>
        <v>-3.1505279257941119</v>
      </c>
      <c r="R22">
        <v>22</v>
      </c>
      <c r="S22" t="s">
        <v>159</v>
      </c>
    </row>
    <row r="23" spans="1:19">
      <c r="A23" s="113">
        <v>-4005.5</v>
      </c>
      <c r="B23" s="113">
        <v>1.4644999973825179E-3</v>
      </c>
      <c r="D23" s="115">
        <f t="shared" si="4"/>
        <v>-0.40055000000000002</v>
      </c>
      <c r="E23" s="115">
        <f t="shared" si="5"/>
        <v>0.14644999973825179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-5.8660547395156755E-2</v>
      </c>
      <c r="J23" s="26">
        <f t="shared" si="10"/>
        <v>2.3496482259130039E-2</v>
      </c>
      <c r="K23" s="26">
        <f t="shared" ca="1" si="11"/>
        <v>-1.3536545996485392</v>
      </c>
      <c r="L23" s="26">
        <f t="shared" ca="1" si="12"/>
        <v>2.2503138091014048</v>
      </c>
      <c r="M23" s="26">
        <f t="shared" ca="1" si="13"/>
        <v>1937602010083.9504</v>
      </c>
      <c r="N23" s="26">
        <f t="shared" ca="1" si="14"/>
        <v>390990849994.97308</v>
      </c>
      <c r="O23" s="26">
        <f t="shared" ca="1" si="15"/>
        <v>931211415.13624978</v>
      </c>
      <c r="P23">
        <f t="shared" ca="1" si="16"/>
        <v>1.500104599386791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-1.4629555702709256</v>
      </c>
      <c r="L24" s="26">
        <f t="shared" ca="1" si="12"/>
        <v>2.3193936688348531</v>
      </c>
      <c r="M24" s="26">
        <f t="shared" ca="1" si="13"/>
        <v>1546621050529.7332</v>
      </c>
      <c r="N24" s="26">
        <f t="shared" ca="1" si="14"/>
        <v>146718928272.63568</v>
      </c>
      <c r="O24" s="26">
        <f t="shared" ca="1" si="15"/>
        <v>1002839670.2958214</v>
      </c>
      <c r="P24">
        <f t="shared" ca="1" si="16"/>
        <v>1.5229555702103896</v>
      </c>
      <c r="R24">
        <v>24</v>
      </c>
      <c r="S24" t="s">
        <v>178</v>
      </c>
    </row>
    <row r="25" spans="1:19">
      <c r="A25" s="113">
        <v>0.5</v>
      </c>
      <c r="B25" s="113">
        <v>-1.069500001904089E-3</v>
      </c>
      <c r="D25" s="115">
        <f t="shared" si="4"/>
        <v>5.0000000000000002E-5</v>
      </c>
      <c r="E25" s="115">
        <f t="shared" si="5"/>
        <v>-0.1069500001904089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-5.3475000095204454E-6</v>
      </c>
      <c r="J25" s="26">
        <f t="shared" si="10"/>
        <v>-2.673750004760223E-10</v>
      </c>
      <c r="K25" s="26">
        <f t="shared" ca="1" si="11"/>
        <v>-1.4629450743326839</v>
      </c>
      <c r="L25" s="26">
        <f t="shared" ca="1" si="12"/>
        <v>1.8387226410981139</v>
      </c>
      <c r="M25" s="26">
        <f t="shared" ca="1" si="13"/>
        <v>1546573414727.6042</v>
      </c>
      <c r="N25" s="26">
        <f t="shared" ca="1" si="14"/>
        <v>146697802040.68222</v>
      </c>
      <c r="O25" s="26">
        <f t="shared" ca="1" si="15"/>
        <v>1003260569.9778674</v>
      </c>
      <c r="P25">
        <f t="shared" ca="1" si="16"/>
        <v>1.355995074142275</v>
      </c>
      <c r="R25">
        <v>25</v>
      </c>
      <c r="S25" t="s">
        <v>242</v>
      </c>
    </row>
    <row r="26" spans="1:19">
      <c r="A26" s="113">
        <v>3</v>
      </c>
      <c r="B26" s="113">
        <v>1.1882999999215826E-2</v>
      </c>
      <c r="D26" s="115">
        <f t="shared" si="4"/>
        <v>2.9999999999999997E-4</v>
      </c>
      <c r="E26" s="115">
        <f t="shared" si="5"/>
        <v>1.1882999999215826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3.5648999997647476E-4</v>
      </c>
      <c r="J26" s="26">
        <f t="shared" si="10"/>
        <v>1.0694699999294241E-7</v>
      </c>
      <c r="K26" s="26">
        <f t="shared" ca="1" si="11"/>
        <v>-1.462892504252812</v>
      </c>
      <c r="L26" s="26">
        <f t="shared" ca="1" si="12"/>
        <v>7.0288216941904977</v>
      </c>
      <c r="M26" s="26">
        <f t="shared" ca="1" si="13"/>
        <v>1546335240814.0818</v>
      </c>
      <c r="N26" s="26">
        <f t="shared" ca="1" si="14"/>
        <v>146592201330.10114</v>
      </c>
      <c r="O26" s="26">
        <f t="shared" ca="1" si="15"/>
        <v>1005366127.7022572</v>
      </c>
      <c r="P26">
        <f t="shared" ca="1" si="16"/>
        <v>2.6511925041743947</v>
      </c>
      <c r="R26">
        <v>26</v>
      </c>
      <c r="S26" t="s">
        <v>259</v>
      </c>
    </row>
    <row r="27" spans="1:19">
      <c r="A27" s="113">
        <v>82</v>
      </c>
      <c r="B27" s="113">
        <v>-1.9800000154646114E-4</v>
      </c>
      <c r="D27" s="115">
        <f t="shared" si="4"/>
        <v>8.2000000000000007E-3</v>
      </c>
      <c r="E27" s="115">
        <f t="shared" si="5"/>
        <v>-1.9800000154646114E-2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-1.6236000126809813E-4</v>
      </c>
      <c r="J27" s="26">
        <f t="shared" si="10"/>
        <v>-1.3313520103984048E-6</v>
      </c>
      <c r="K27" s="26">
        <f t="shared" ca="1" si="11"/>
        <v>-1.461153694073565</v>
      </c>
      <c r="L27" s="26">
        <f t="shared" ca="1" si="12"/>
        <v>2.0775004709737126</v>
      </c>
      <c r="M27" s="26">
        <f t="shared" ca="1" si="13"/>
        <v>1538813333668.1187</v>
      </c>
      <c r="N27" s="26">
        <f t="shared" ca="1" si="14"/>
        <v>143281281164.48813</v>
      </c>
      <c r="O27" s="26">
        <f t="shared" ca="1" si="15"/>
        <v>1072803323.3734111</v>
      </c>
      <c r="P27">
        <f t="shared" ca="1" si="16"/>
        <v>1.4413536939189189</v>
      </c>
    </row>
    <row r="28" spans="1:19">
      <c r="A28" s="113">
        <v>84.5</v>
      </c>
      <c r="B28" s="113">
        <v>-5.4549999913433567E-4</v>
      </c>
      <c r="D28" s="115">
        <f t="shared" si="4"/>
        <v>8.4499999999999992E-3</v>
      </c>
      <c r="E28" s="115">
        <f t="shared" si="5"/>
        <v>-5.4549999913433567E-2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-4.6094749926851359E-4</v>
      </c>
      <c r="J28" s="26">
        <f t="shared" si="10"/>
        <v>-3.8950063688189396E-6</v>
      </c>
      <c r="K28" s="26">
        <f t="shared" ca="1" si="11"/>
        <v>-1.4610962128762695</v>
      </c>
      <c r="L28" s="26">
        <f t="shared" ca="1" si="12"/>
        <v>1.9783722492000952</v>
      </c>
      <c r="M28" s="26">
        <f t="shared" ca="1" si="13"/>
        <v>1538575437924.6116</v>
      </c>
      <c r="N28" s="26">
        <f t="shared" ca="1" si="14"/>
        <v>143177327461.8046</v>
      </c>
      <c r="O28" s="26">
        <f t="shared" ca="1" si="15"/>
        <v>1074965689.720417</v>
      </c>
      <c r="P28">
        <f t="shared" ca="1" si="16"/>
        <v>1.4065462129628359</v>
      </c>
    </row>
    <row r="29" spans="1:19">
      <c r="A29" s="113">
        <v>87.5</v>
      </c>
      <c r="B29" s="113">
        <v>-7.6249999983701855E-4</v>
      </c>
      <c r="D29" s="115">
        <f t="shared" si="4"/>
        <v>8.7500000000000008E-3</v>
      </c>
      <c r="E29" s="115">
        <f t="shared" si="5"/>
        <v>-7.6249999983701855E-2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-6.6718749985739134E-4</v>
      </c>
      <c r="J29" s="26">
        <f t="shared" si="10"/>
        <v>-5.8378906237521746E-6</v>
      </c>
      <c r="K29" s="26">
        <f t="shared" ca="1" si="11"/>
        <v>-1.4610270365844535</v>
      </c>
      <c r="L29" s="26">
        <f t="shared" ca="1" si="12"/>
        <v>1.9176074410967596</v>
      </c>
      <c r="M29" s="26">
        <f t="shared" ca="1" si="13"/>
        <v>1538289974346.4138</v>
      </c>
      <c r="N29" s="26">
        <f t="shared" ca="1" si="14"/>
        <v>143052649402.08209</v>
      </c>
      <c r="O29" s="26">
        <f t="shared" ca="1" si="15"/>
        <v>1077562798.7624161</v>
      </c>
      <c r="P29">
        <f t="shared" ca="1" si="16"/>
        <v>1.3847770366007517</v>
      </c>
    </row>
    <row r="30" spans="1:19">
      <c r="A30" s="113">
        <v>96</v>
      </c>
      <c r="B30" s="113">
        <v>5.559999990509823E-4</v>
      </c>
      <c r="D30" s="115">
        <f t="shared" si="4"/>
        <v>9.5999999999999992E-3</v>
      </c>
      <c r="E30" s="115">
        <f t="shared" si="5"/>
        <v>5.559999990509823E-2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5.3375999908894295E-4</v>
      </c>
      <c r="J30" s="26">
        <f t="shared" si="10"/>
        <v>5.1240959912538517E-6</v>
      </c>
      <c r="K30" s="26">
        <f t="shared" ca="1" si="11"/>
        <v>-1.4608298590253854</v>
      </c>
      <c r="L30" s="26">
        <f t="shared" ca="1" si="12"/>
        <v>2.2995595170559264</v>
      </c>
      <c r="M30" s="26">
        <f t="shared" ca="1" si="13"/>
        <v>1537481227935.0374</v>
      </c>
      <c r="N30" s="26">
        <f t="shared" ca="1" si="14"/>
        <v>142699787971.6825</v>
      </c>
      <c r="O30" s="26">
        <f t="shared" ca="1" si="15"/>
        <v>1084934698.8661966</v>
      </c>
      <c r="P30">
        <f t="shared" ca="1" si="16"/>
        <v>1.5164298589304837</v>
      </c>
    </row>
    <row r="31" spans="1:19">
      <c r="A31" s="113">
        <v>172</v>
      </c>
      <c r="B31" s="113">
        <v>-1.620800000091549E-2</v>
      </c>
      <c r="D31" s="115">
        <f t="shared" si="4"/>
        <v>1.72E-2</v>
      </c>
      <c r="E31" s="115">
        <f t="shared" si="5"/>
        <v>-1.620800000091549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-2.7877760001574645E-2</v>
      </c>
      <c r="J31" s="26">
        <f t="shared" si="10"/>
        <v>-4.7949747202708388E-4</v>
      </c>
      <c r="K31" s="26">
        <f t="shared" ca="1" si="11"/>
        <v>-1.4589894628734899</v>
      </c>
      <c r="L31" s="26">
        <f t="shared" ca="1" si="12"/>
        <v>2.6182649954796907E-2</v>
      </c>
      <c r="M31" s="26">
        <f t="shared" ca="1" si="13"/>
        <v>1530254502942.1433</v>
      </c>
      <c r="N31" s="26">
        <f t="shared" ca="1" si="14"/>
        <v>139570533843.46161</v>
      </c>
      <c r="O31" s="26">
        <f t="shared" ca="1" si="15"/>
        <v>1151721868.148201</v>
      </c>
      <c r="P31">
        <f t="shared" ca="1" si="16"/>
        <v>-0.16181053721805916</v>
      </c>
    </row>
    <row r="32" spans="1:19">
      <c r="A32" s="113">
        <v>231</v>
      </c>
      <c r="B32" s="113">
        <v>4.9099999887403101E-4</v>
      </c>
      <c r="D32" s="115">
        <f t="shared" si="4"/>
        <v>2.3099999999999999E-2</v>
      </c>
      <c r="E32" s="115">
        <f t="shared" si="5"/>
        <v>4.9099999887403101E-2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1.1342099973990116E-3</v>
      </c>
      <c r="J32" s="26">
        <f t="shared" si="10"/>
        <v>2.6200250939917168E-5</v>
      </c>
      <c r="K32" s="26">
        <f t="shared" ca="1" si="11"/>
        <v>-1.457464741520474</v>
      </c>
      <c r="L32" s="26">
        <f t="shared" ca="1" si="12"/>
        <v>2.2697373200533835</v>
      </c>
      <c r="M32" s="26">
        <f t="shared" ca="1" si="13"/>
        <v>1524649791248.4089</v>
      </c>
      <c r="N32" s="26">
        <f t="shared" ca="1" si="14"/>
        <v>137173005280.29128</v>
      </c>
      <c r="O32" s="26">
        <f t="shared" ca="1" si="15"/>
        <v>1204636696.9583659</v>
      </c>
      <c r="P32">
        <f t="shared" ca="1" si="16"/>
        <v>1.5065647414078771</v>
      </c>
    </row>
    <row r="33" spans="1:16">
      <c r="A33" s="113">
        <v>313</v>
      </c>
      <c r="B33" s="113">
        <v>9.2999995104037225E-5</v>
      </c>
      <c r="D33" s="115">
        <f t="shared" si="4"/>
        <v>3.1300000000000001E-2</v>
      </c>
      <c r="E33" s="115">
        <f t="shared" si="5"/>
        <v>9.2999995104037225E-3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2.9108998467563651E-4</v>
      </c>
      <c r="J33" s="26">
        <f t="shared" si="10"/>
        <v>9.1111165203474238E-6</v>
      </c>
      <c r="K33" s="26">
        <f t="shared" ca="1" si="11"/>
        <v>-1.4552062941023522</v>
      </c>
      <c r="L33" s="26">
        <f t="shared" ca="1" si="12"/>
        <v>2.1447786840313716</v>
      </c>
      <c r="M33" s="26">
        <f t="shared" ca="1" si="13"/>
        <v>1516868249920.5247</v>
      </c>
      <c r="N33" s="26">
        <f t="shared" ca="1" si="14"/>
        <v>133886586743.80179</v>
      </c>
      <c r="O33" s="26">
        <f t="shared" ca="1" si="15"/>
        <v>1279691477.7224147</v>
      </c>
      <c r="P33">
        <f t="shared" ca="1" si="16"/>
        <v>1.464506293612756</v>
      </c>
    </row>
    <row r="34" spans="1:16">
      <c r="A34" s="113">
        <v>327</v>
      </c>
      <c r="B34" s="113">
        <v>-1.5300000086426735E-4</v>
      </c>
      <c r="D34" s="115">
        <f t="shared" si="4"/>
        <v>3.27E-2</v>
      </c>
      <c r="E34" s="115">
        <f t="shared" si="5"/>
        <v>-1.5300000086426735E-2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-5.0031000282615425E-4</v>
      </c>
      <c r="J34" s="26">
        <f t="shared" si="10"/>
        <v>-1.6360137092415242E-5</v>
      </c>
      <c r="K34" s="26">
        <f t="shared" ca="1" si="11"/>
        <v>-1.4548045078701404</v>
      </c>
      <c r="L34" s="26">
        <f t="shared" ca="1" si="12"/>
        <v>2.0721732279296319</v>
      </c>
      <c r="M34" s="26">
        <f t="shared" ca="1" si="13"/>
        <v>1515540635841.7942</v>
      </c>
      <c r="N34" s="26">
        <f t="shared" ca="1" si="14"/>
        <v>133330777664.61916</v>
      </c>
      <c r="O34" s="26">
        <f t="shared" ca="1" si="15"/>
        <v>1292678462.4790792</v>
      </c>
      <c r="P34">
        <f t="shared" ca="1" si="16"/>
        <v>1.4395045077837136</v>
      </c>
    </row>
    <row r="35" spans="1:16">
      <c r="A35" s="113">
        <v>327</v>
      </c>
      <c r="B35" s="113">
        <v>1.1247000002185814E-2</v>
      </c>
      <c r="D35" s="115">
        <f t="shared" si="4"/>
        <v>3.27E-2</v>
      </c>
      <c r="E35" s="115">
        <f t="shared" si="5"/>
        <v>1.1247000002185814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3.6777690007147611E-2</v>
      </c>
      <c r="J35" s="26">
        <f t="shared" si="10"/>
        <v>1.2026304632337269E-3</v>
      </c>
      <c r="K35" s="26">
        <f t="shared" ca="1" si="11"/>
        <v>-1.4548045078701404</v>
      </c>
      <c r="L35" s="26">
        <f t="shared" ca="1" si="12"/>
        <v>6.6538435072500386</v>
      </c>
      <c r="M35" s="26">
        <f t="shared" ca="1" si="13"/>
        <v>1515540635841.7942</v>
      </c>
      <c r="N35" s="26">
        <f t="shared" ca="1" si="14"/>
        <v>133330777664.61916</v>
      </c>
      <c r="O35" s="26">
        <f t="shared" ca="1" si="15"/>
        <v>1292678462.4790792</v>
      </c>
      <c r="P35">
        <f t="shared" ca="1" si="16"/>
        <v>2.5795045080887218</v>
      </c>
    </row>
    <row r="36" spans="1:16">
      <c r="A36" s="113">
        <v>335.5</v>
      </c>
      <c r="B36" s="113">
        <v>2.6654999965103343E-3</v>
      </c>
      <c r="D36" s="115">
        <f t="shared" si="4"/>
        <v>3.3550000000000003E-2</v>
      </c>
      <c r="E36" s="115">
        <f t="shared" si="5"/>
        <v>0.26654999965103343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8.9427524882921723E-3</v>
      </c>
      <c r="J36" s="26">
        <f t="shared" si="10"/>
        <v>3.0002934598220241E-4</v>
      </c>
      <c r="K36" s="26">
        <f t="shared" ca="1" si="11"/>
        <v>-1.4545582613182166</v>
      </c>
      <c r="L36" s="26">
        <f t="shared" ca="1" si="12"/>
        <v>2.9622136459765964</v>
      </c>
      <c r="M36" s="26">
        <f t="shared" ca="1" si="13"/>
        <v>1514734718935.4036</v>
      </c>
      <c r="N36" s="26">
        <f t="shared" ca="1" si="14"/>
        <v>132994071567.24321</v>
      </c>
      <c r="O36" s="26">
        <f t="shared" ca="1" si="15"/>
        <v>1300587711.3987033</v>
      </c>
      <c r="P36">
        <f t="shared" ca="1" si="16"/>
        <v>1.7211082609692501</v>
      </c>
    </row>
    <row r="37" spans="1:16">
      <c r="A37" s="113">
        <v>397.5</v>
      </c>
      <c r="B37" s="113">
        <v>-1.0524999961489812E-3</v>
      </c>
      <c r="D37" s="115">
        <f t="shared" si="4"/>
        <v>3.9750000000000001E-2</v>
      </c>
      <c r="E37" s="115">
        <f t="shared" si="5"/>
        <v>-0.10524999961489812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-4.1836874846921997E-3</v>
      </c>
      <c r="J37" s="26">
        <f t="shared" si="10"/>
        <v>-1.6630157751651494E-4</v>
      </c>
      <c r="K37" s="26">
        <f t="shared" ca="1" si="11"/>
        <v>-1.4527094314847897</v>
      </c>
      <c r="L37" s="26">
        <f t="shared" ca="1" si="12"/>
        <v>1.8156469205351311</v>
      </c>
      <c r="M37" s="26">
        <f t="shared" ca="1" si="13"/>
        <v>1508859349168.8972</v>
      </c>
      <c r="N37" s="26">
        <f t="shared" ca="1" si="14"/>
        <v>130555172232.79485</v>
      </c>
      <c r="O37" s="26">
        <f t="shared" ca="1" si="15"/>
        <v>1358828619.1912744</v>
      </c>
      <c r="P37">
        <f t="shared" ca="1" si="16"/>
        <v>1.3474594318698916</v>
      </c>
    </row>
    <row r="38" spans="1:16">
      <c r="A38" s="113">
        <v>406</v>
      </c>
      <c r="B38" s="113">
        <v>1.3659999967785552E-3</v>
      </c>
      <c r="D38" s="115">
        <f t="shared" si="4"/>
        <v>4.0599999999999997E-2</v>
      </c>
      <c r="E38" s="115">
        <f t="shared" si="5"/>
        <v>0.13659999967785552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5.5459599869209335E-3</v>
      </c>
      <c r="J38" s="26">
        <f t="shared" si="10"/>
        <v>2.2516597546898989E-4</v>
      </c>
      <c r="K38" s="26">
        <f t="shared" ca="1" si="11"/>
        <v>-1.4524487408243218</v>
      </c>
      <c r="L38" s="26">
        <f t="shared" ca="1" si="12"/>
        <v>2.5250758996915561</v>
      </c>
      <c r="M38" s="26">
        <f t="shared" ca="1" si="13"/>
        <v>1508054278746.3647</v>
      </c>
      <c r="N38" s="26">
        <f t="shared" ca="1" si="14"/>
        <v>130223141049.57042</v>
      </c>
      <c r="O38" s="26">
        <f t="shared" ca="1" si="15"/>
        <v>1366887971.0858254</v>
      </c>
      <c r="P38">
        <f t="shared" ca="1" si="16"/>
        <v>1.5890487405021774</v>
      </c>
    </row>
    <row r="39" spans="1:16">
      <c r="A39" s="113">
        <v>420</v>
      </c>
      <c r="B39" s="113">
        <v>-5.7999999989988282E-4</v>
      </c>
      <c r="D39" s="115">
        <f t="shared" si="4"/>
        <v>4.2000000000000003E-2</v>
      </c>
      <c r="E39" s="115">
        <f t="shared" si="5"/>
        <v>-5.7999999989988282E-2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-2.435999999579508E-3</v>
      </c>
      <c r="J39" s="26">
        <f t="shared" si="10"/>
        <v>-1.0231199998233934E-4</v>
      </c>
      <c r="K39" s="26">
        <f t="shared" ca="1" si="11"/>
        <v>-1.4520155716478891</v>
      </c>
      <c r="L39" s="26">
        <f t="shared" ca="1" si="12"/>
        <v>1.9432794140247041</v>
      </c>
      <c r="M39" s="26">
        <f t="shared" ca="1" si="13"/>
        <v>1506728503837.0647</v>
      </c>
      <c r="N39" s="26">
        <f t="shared" ca="1" si="14"/>
        <v>129677489239.41635</v>
      </c>
      <c r="O39" s="26">
        <f t="shared" ca="1" si="15"/>
        <v>1380201088.5026608</v>
      </c>
      <c r="P39">
        <f t="shared" ca="1" si="16"/>
        <v>1.3940155716579008</v>
      </c>
    </row>
    <row r="40" spans="1:16">
      <c r="A40" s="113">
        <v>476.5</v>
      </c>
      <c r="B40" s="113">
        <v>-3.3333500003209338E-2</v>
      </c>
      <c r="D40" s="115">
        <f t="shared" si="4"/>
        <v>4.7649999999999998E-2</v>
      </c>
      <c r="E40" s="115">
        <f t="shared" si="5"/>
        <v>-3.3333500003209338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-0.15883412751529249</v>
      </c>
      <c r="J40" s="26">
        <f t="shared" si="10"/>
        <v>-7.5684461761036867E-3</v>
      </c>
      <c r="K40" s="26">
        <f t="shared" ca="1" si="11"/>
        <v>-1.4502194191948559</v>
      </c>
      <c r="L40" s="26">
        <f t="shared" ca="1" si="12"/>
        <v>3.5461807855722398</v>
      </c>
      <c r="M40" s="26">
        <f t="shared" ca="1" si="13"/>
        <v>1501380888155.9031</v>
      </c>
      <c r="N40" s="26">
        <f t="shared" ca="1" si="14"/>
        <v>127490815381.10536</v>
      </c>
      <c r="O40" s="26">
        <f t="shared" ca="1" si="15"/>
        <v>1434416310.2139504</v>
      </c>
      <c r="P40">
        <f t="shared" ca="1" si="16"/>
        <v>-1.8831305811260779</v>
      </c>
    </row>
    <row r="41" spans="1:16">
      <c r="A41" s="113">
        <v>504.5</v>
      </c>
      <c r="B41" s="113">
        <v>3.5744999986491166E-3</v>
      </c>
      <c r="D41" s="115">
        <f t="shared" si="4"/>
        <v>5.0450000000000002E-2</v>
      </c>
      <c r="E41" s="115">
        <f t="shared" si="5"/>
        <v>0.35744999986491166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1.8033352493184794E-2</v>
      </c>
      <c r="J41" s="26">
        <f t="shared" si="10"/>
        <v>9.0978263328117287E-4</v>
      </c>
      <c r="K41" s="26">
        <f t="shared" ca="1" si="11"/>
        <v>-1.4493007759349559</v>
      </c>
      <c r="L41" s="26">
        <f t="shared" ca="1" si="12"/>
        <v>3.2643483658534231</v>
      </c>
      <c r="M41" s="26">
        <f t="shared" ca="1" si="13"/>
        <v>1498732430829.3223</v>
      </c>
      <c r="N41" s="26">
        <f t="shared" ca="1" si="14"/>
        <v>126416280423.75981</v>
      </c>
      <c r="O41" s="26">
        <f t="shared" ca="1" si="15"/>
        <v>1461570146.4199419</v>
      </c>
      <c r="P41">
        <f t="shared" ca="1" si="16"/>
        <v>1.8067507757998675</v>
      </c>
    </row>
    <row r="42" spans="1:16">
      <c r="A42" s="113">
        <v>642.5</v>
      </c>
      <c r="B42" s="113">
        <v>-1.807500004360918E-3</v>
      </c>
      <c r="D42" s="115">
        <f t="shared" si="4"/>
        <v>6.4250000000000002E-2</v>
      </c>
      <c r="E42" s="115">
        <f t="shared" si="5"/>
        <v>-0.1807500004360918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-1.1613187528018898E-2</v>
      </c>
      <c r="J42" s="26">
        <f t="shared" si="10"/>
        <v>-7.4614729867521418E-4</v>
      </c>
      <c r="K42" s="26">
        <f t="shared" ca="1" si="11"/>
        <v>-1.4444970938751371</v>
      </c>
      <c r="L42" s="26">
        <f t="shared" ca="1" si="12"/>
        <v>1.5970567161756353</v>
      </c>
      <c r="M42" s="26">
        <f t="shared" ca="1" si="13"/>
        <v>1485695792729.3989</v>
      </c>
      <c r="N42" s="26">
        <f t="shared" ca="1" si="14"/>
        <v>121207992799.51265</v>
      </c>
      <c r="O42" s="26">
        <f t="shared" ca="1" si="15"/>
        <v>1598097651.3138425</v>
      </c>
      <c r="P42">
        <f t="shared" ca="1" si="16"/>
        <v>1.2637470934390453</v>
      </c>
    </row>
    <row r="43" spans="1:16">
      <c r="A43" s="113">
        <v>1162</v>
      </c>
      <c r="B43" s="113">
        <v>-1.5817999999853782E-2</v>
      </c>
      <c r="D43" s="115">
        <f t="shared" si="4"/>
        <v>0.1162</v>
      </c>
      <c r="E43" s="115">
        <f t="shared" si="5"/>
        <v>-1.5817999999853782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-0.18380515999830094</v>
      </c>
      <c r="J43" s="26">
        <f t="shared" si="10"/>
        <v>-2.1358159591802567E-2</v>
      </c>
      <c r="K43" s="26">
        <f t="shared" ca="1" si="11"/>
        <v>-1.4222971116999685</v>
      </c>
      <c r="L43" s="26">
        <f t="shared" ca="1" si="12"/>
        <v>2.5441171371387888E-2</v>
      </c>
      <c r="M43" s="26">
        <f t="shared" ca="1" si="13"/>
        <v>1436870830760.7383</v>
      </c>
      <c r="N43" s="26">
        <f t="shared" ca="1" si="14"/>
        <v>102874938515.33795</v>
      </c>
      <c r="O43" s="26">
        <f t="shared" ca="1" si="15"/>
        <v>2149012540.8422928</v>
      </c>
      <c r="P43">
        <f t="shared" ca="1" si="16"/>
        <v>-0.15950288828540971</v>
      </c>
    </row>
    <row r="44" spans="1:16">
      <c r="A44" s="113">
        <v>1232.5</v>
      </c>
      <c r="B44" s="113">
        <v>3.1824999969103374E-3</v>
      </c>
      <c r="D44" s="115">
        <f t="shared" si="4"/>
        <v>0.12325</v>
      </c>
      <c r="E44" s="115">
        <f t="shared" si="5"/>
        <v>0.31824999969103374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3.9224312461919909E-2</v>
      </c>
      <c r="J44" s="26">
        <f t="shared" si="10"/>
        <v>4.834396510931629E-3</v>
      </c>
      <c r="K44" s="26">
        <f t="shared" ca="1" si="11"/>
        <v>-1.4187831140635276</v>
      </c>
      <c r="L44" s="26">
        <f t="shared" ca="1" si="12"/>
        <v>3.0172840382798669</v>
      </c>
      <c r="M44" s="26">
        <f t="shared" ca="1" si="13"/>
        <v>1430276277372.2551</v>
      </c>
      <c r="N44" s="26">
        <f t="shared" ca="1" si="14"/>
        <v>100537839034.99889</v>
      </c>
      <c r="O44" s="26">
        <f t="shared" ca="1" si="15"/>
        <v>2227860736.840538</v>
      </c>
      <c r="P44">
        <f t="shared" ca="1" si="16"/>
        <v>1.7370331137545614</v>
      </c>
    </row>
    <row r="45" spans="1:16">
      <c r="A45" s="113">
        <v>1339.5</v>
      </c>
      <c r="B45" s="113">
        <v>1.3509500000509433E-2</v>
      </c>
      <c r="D45" s="115">
        <f t="shared" si="4"/>
        <v>0.13395000000000001</v>
      </c>
      <c r="E45" s="115">
        <f t="shared" si="5"/>
        <v>1.3509500000509433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0.18095975250682389</v>
      </c>
      <c r="J45" s="26">
        <f t="shared" si="10"/>
        <v>2.4239558848289062E-2</v>
      </c>
      <c r="K45" s="26">
        <f t="shared" ca="1" si="11"/>
        <v>-1.413220918458848</v>
      </c>
      <c r="L45" s="26">
        <f t="shared" ca="1" si="12"/>
        <v>7.6406408667352634</v>
      </c>
      <c r="M45" s="26">
        <f t="shared" ca="1" si="13"/>
        <v>1420282166763.2437</v>
      </c>
      <c r="N45" s="26">
        <f t="shared" ca="1" si="14"/>
        <v>97057784083.719711</v>
      </c>
      <c r="O45" s="26">
        <f t="shared" ca="1" si="15"/>
        <v>2349218008.3691716</v>
      </c>
      <c r="P45">
        <f t="shared" ca="1" si="16"/>
        <v>2.7641709185097914</v>
      </c>
    </row>
    <row r="46" spans="1:16">
      <c r="A46" s="113">
        <v>1379</v>
      </c>
      <c r="B46" s="113">
        <v>5.2189999987604097E-3</v>
      </c>
      <c r="D46" s="115">
        <f t="shared" si="4"/>
        <v>0.13789999999999999</v>
      </c>
      <c r="E46" s="115">
        <f t="shared" si="5"/>
        <v>0.52189999987604097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7.197000998290605E-2</v>
      </c>
      <c r="J46" s="26">
        <f t="shared" si="10"/>
        <v>9.9246643766427445E-3</v>
      </c>
      <c r="K46" s="26">
        <f t="shared" ca="1" si="11"/>
        <v>-1.4110978436870363</v>
      </c>
      <c r="L46" s="26">
        <f t="shared" ca="1" si="12"/>
        <v>3.7364806632195067</v>
      </c>
      <c r="M46" s="26">
        <f t="shared" ca="1" si="13"/>
        <v>1416597245084.0493</v>
      </c>
      <c r="N46" s="26">
        <f t="shared" ca="1" si="14"/>
        <v>95793341920.276276</v>
      </c>
      <c r="O46" s="26">
        <f t="shared" ca="1" si="15"/>
        <v>2394515494.3643346</v>
      </c>
      <c r="P46">
        <f t="shared" ca="1" si="16"/>
        <v>1.9329978435630772</v>
      </c>
    </row>
    <row r="47" spans="1:16">
      <c r="A47" s="113">
        <v>1582</v>
      </c>
      <c r="B47" s="113">
        <v>7.8020000000833534E-3</v>
      </c>
      <c r="D47" s="115">
        <f t="shared" si="4"/>
        <v>0.15820000000000001</v>
      </c>
      <c r="E47" s="115">
        <f t="shared" si="5"/>
        <v>0.78020000000833534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0.12342764000131866</v>
      </c>
      <c r="J47" s="26">
        <f t="shared" si="10"/>
        <v>1.9526252648208613E-2</v>
      </c>
      <c r="K47" s="26">
        <f t="shared" ca="1" si="11"/>
        <v>-1.399593570759321</v>
      </c>
      <c r="L47" s="26">
        <f t="shared" ca="1" si="12"/>
        <v>4.7515000111600099</v>
      </c>
      <c r="M47" s="26">
        <f t="shared" ca="1" si="13"/>
        <v>1397698194791.5132</v>
      </c>
      <c r="N47" s="26">
        <f t="shared" ca="1" si="14"/>
        <v>89464989376.279205</v>
      </c>
      <c r="O47" s="26">
        <f t="shared" ca="1" si="15"/>
        <v>2631315792.1134272</v>
      </c>
      <c r="P47">
        <f t="shared" ca="1" si="16"/>
        <v>2.1797935707676563</v>
      </c>
    </row>
    <row r="48" spans="1:16">
      <c r="A48" s="113">
        <v>3334.5</v>
      </c>
      <c r="B48" s="113">
        <v>-4.9954999994952232E-3</v>
      </c>
      <c r="D48" s="115">
        <f t="shared" si="4"/>
        <v>0.33345000000000002</v>
      </c>
      <c r="E48" s="115">
        <f t="shared" si="5"/>
        <v>-0.49954999994952232</v>
      </c>
      <c r="F48" s="26">
        <f t="shared" si="6"/>
        <v>0.11118890250000002</v>
      </c>
      <c r="G48" s="26">
        <f t="shared" si="7"/>
        <v>3.7075939538625008E-2</v>
      </c>
      <c r="H48" s="26">
        <f t="shared" si="8"/>
        <v>1.2362972039154511E-2</v>
      </c>
      <c r="I48" s="26">
        <f t="shared" si="9"/>
        <v>-0.16657494748316823</v>
      </c>
      <c r="J48" s="26">
        <f t="shared" si="10"/>
        <v>-5.5544416238262451E-2</v>
      </c>
      <c r="K48" s="26">
        <f t="shared" ca="1" si="11"/>
        <v>-1.2589753665481318</v>
      </c>
      <c r="L48" s="26">
        <f t="shared" ca="1" si="12"/>
        <v>0.57672688743343237</v>
      </c>
      <c r="M48" s="26">
        <f t="shared" ca="1" si="13"/>
        <v>1237404242827.0906</v>
      </c>
      <c r="N48" s="26">
        <f t="shared" ca="1" si="14"/>
        <v>45751261056.272255</v>
      </c>
      <c r="O48" s="26">
        <f t="shared" ca="1" si="15"/>
        <v>4869337925.3767576</v>
      </c>
      <c r="P48">
        <f t="shared" ca="1" si="16"/>
        <v>0.75942536659860949</v>
      </c>
    </row>
    <row r="49" spans="1:16">
      <c r="A49" s="113">
        <v>3335</v>
      </c>
      <c r="B49" s="113">
        <v>-5.2649999997811392E-3</v>
      </c>
      <c r="D49" s="115">
        <f t="shared" si="4"/>
        <v>0.33350000000000002</v>
      </c>
      <c r="E49" s="115">
        <f t="shared" si="5"/>
        <v>-0.52649999997811392</v>
      </c>
      <c r="F49" s="26">
        <f t="shared" si="6"/>
        <v>0.11122225000000001</v>
      </c>
      <c r="G49" s="26">
        <f t="shared" si="7"/>
        <v>3.7092620375000003E-2</v>
      </c>
      <c r="H49" s="26">
        <f t="shared" si="8"/>
        <v>1.2370388895062501E-2</v>
      </c>
      <c r="I49" s="26">
        <f t="shared" si="9"/>
        <v>-0.17558774999270099</v>
      </c>
      <c r="J49" s="26">
        <f t="shared" si="10"/>
        <v>-5.8558514622565783E-2</v>
      </c>
      <c r="K49" s="26">
        <f t="shared" ca="1" si="11"/>
        <v>-1.2589246838097734</v>
      </c>
      <c r="L49" s="26">
        <f t="shared" ca="1" si="12"/>
        <v>0.53644591748590631</v>
      </c>
      <c r="M49" s="26">
        <f t="shared" ca="1" si="13"/>
        <v>1237359285035.0769</v>
      </c>
      <c r="N49" s="26">
        <f t="shared" ca="1" si="14"/>
        <v>45741359707.976608</v>
      </c>
      <c r="O49" s="26">
        <f t="shared" ca="1" si="15"/>
        <v>4870005712.3981295</v>
      </c>
      <c r="P49">
        <f t="shared" ca="1" si="16"/>
        <v>0.73242468383165948</v>
      </c>
    </row>
    <row r="50" spans="1:16">
      <c r="A50" s="113">
        <v>3343</v>
      </c>
      <c r="B50" s="113">
        <v>-4.07699999777833E-3</v>
      </c>
      <c r="D50" s="115">
        <f t="shared" si="4"/>
        <v>0.33429999999999999</v>
      </c>
      <c r="E50" s="115">
        <f t="shared" si="5"/>
        <v>-0.407699999777833</v>
      </c>
      <c r="F50" s="26">
        <f t="shared" si="6"/>
        <v>0.11175648999999999</v>
      </c>
      <c r="G50" s="26">
        <f t="shared" si="7"/>
        <v>3.7360194606999991E-2</v>
      </c>
      <c r="H50" s="26">
        <f t="shared" si="8"/>
        <v>1.2489513057120098E-2</v>
      </c>
      <c r="I50" s="26">
        <f t="shared" si="9"/>
        <v>-0.13629410992572957</v>
      </c>
      <c r="J50" s="26">
        <f t="shared" si="10"/>
        <v>-4.5563120948171394E-2</v>
      </c>
      <c r="K50" s="26">
        <f t="shared" ca="1" si="11"/>
        <v>-1.2581129404721492</v>
      </c>
      <c r="L50" s="26">
        <f t="shared" ca="1" si="12"/>
        <v>0.72320216970035456</v>
      </c>
      <c r="M50" s="26">
        <f t="shared" ca="1" si="13"/>
        <v>1236640023544.082</v>
      </c>
      <c r="N50" s="26">
        <f t="shared" ca="1" si="14"/>
        <v>45583122452.078087</v>
      </c>
      <c r="O50" s="26">
        <f t="shared" ca="1" si="15"/>
        <v>4880691231.588891</v>
      </c>
      <c r="P50">
        <f t="shared" ca="1" si="16"/>
        <v>0.85041294069431617</v>
      </c>
    </row>
    <row r="51" spans="1:16">
      <c r="A51" s="113">
        <v>3343.5</v>
      </c>
      <c r="B51" s="113">
        <v>-2.546499999880325E-3</v>
      </c>
      <c r="D51" s="115">
        <f t="shared" si="4"/>
        <v>0.33434999999999998</v>
      </c>
      <c r="E51" s="115">
        <f t="shared" si="5"/>
        <v>-0.2546499999880325</v>
      </c>
      <c r="F51" s="26">
        <f t="shared" si="6"/>
        <v>0.11178992249999999</v>
      </c>
      <c r="G51" s="26">
        <f t="shared" si="7"/>
        <v>3.7376960587874992E-2</v>
      </c>
      <c r="H51" s="26">
        <f t="shared" si="8"/>
        <v>1.2496986772556003E-2</v>
      </c>
      <c r="I51" s="26">
        <f t="shared" si="9"/>
        <v>-8.514222749599866E-2</v>
      </c>
      <c r="J51" s="26">
        <f t="shared" si="10"/>
        <v>-2.8467303763287152E-2</v>
      </c>
      <c r="K51" s="26">
        <f t="shared" ca="1" si="11"/>
        <v>-1.2580621552933045</v>
      </c>
      <c r="L51" s="26">
        <f t="shared" ca="1" si="12"/>
        <v>1.0068359534143712</v>
      </c>
      <c r="M51" s="26">
        <f t="shared" ca="1" si="13"/>
        <v>1236595073650.7012</v>
      </c>
      <c r="N51" s="26">
        <f t="shared" ca="1" si="14"/>
        <v>45573244138.681</v>
      </c>
      <c r="O51" s="26">
        <f t="shared" ca="1" si="15"/>
        <v>4881359134.0581837</v>
      </c>
      <c r="P51">
        <f t="shared" ca="1" si="16"/>
        <v>1.0034121553052719</v>
      </c>
    </row>
    <row r="52" spans="1:16">
      <c r="A52" s="113">
        <v>3346</v>
      </c>
      <c r="B52" s="113">
        <v>-4.3939999959548004E-3</v>
      </c>
      <c r="D52" s="115">
        <f t="shared" si="4"/>
        <v>0.33460000000000001</v>
      </c>
      <c r="E52" s="115">
        <f t="shared" si="5"/>
        <v>-0.43939999959548004</v>
      </c>
      <c r="F52" s="26">
        <f t="shared" si="6"/>
        <v>0.11195716</v>
      </c>
      <c r="G52" s="26">
        <f t="shared" si="7"/>
        <v>3.7460865736E-2</v>
      </c>
      <c r="H52" s="26">
        <f t="shared" si="8"/>
        <v>1.2534405675265601E-2</v>
      </c>
      <c r="I52" s="26">
        <f t="shared" si="9"/>
        <v>-0.14702323986464763</v>
      </c>
      <c r="J52" s="26">
        <f t="shared" si="10"/>
        <v>-4.9193976058711099E-2</v>
      </c>
      <c r="K52" s="26">
        <f t="shared" ca="1" si="11"/>
        <v>-1.2578081390104172</v>
      </c>
      <c r="L52" s="26">
        <f t="shared" ca="1" si="12"/>
        <v>0.66979188266061929</v>
      </c>
      <c r="M52" s="26">
        <f t="shared" ca="1" si="13"/>
        <v>1236370331156.1528</v>
      </c>
      <c r="N52" s="26">
        <f t="shared" ca="1" si="14"/>
        <v>45523872882.306999</v>
      </c>
      <c r="O52" s="26">
        <f t="shared" ca="1" si="15"/>
        <v>4884698747.0302095</v>
      </c>
      <c r="P52">
        <f t="shared" ca="1" si="16"/>
        <v>0.81840813941493717</v>
      </c>
    </row>
    <row r="53" spans="1:16">
      <c r="A53" s="113">
        <v>5255.5</v>
      </c>
      <c r="B53" s="113">
        <v>-6.114499999966938E-3</v>
      </c>
      <c r="D53" s="115">
        <f t="shared" si="4"/>
        <v>0.52554999999999996</v>
      </c>
      <c r="E53" s="115">
        <f t="shared" si="5"/>
        <v>-0.6114499999966938</v>
      </c>
      <c r="F53" s="26">
        <f t="shared" si="6"/>
        <v>0.27620280249999996</v>
      </c>
      <c r="G53" s="26">
        <f t="shared" si="7"/>
        <v>0.14515838285387497</v>
      </c>
      <c r="H53" s="26">
        <f t="shared" si="8"/>
        <v>7.6287988108853982E-2</v>
      </c>
      <c r="I53" s="26">
        <f t="shared" si="9"/>
        <v>-0.32134754749826239</v>
      </c>
      <c r="J53" s="26">
        <f t="shared" si="10"/>
        <v>-0.16888420358771178</v>
      </c>
      <c r="K53" s="26">
        <f t="shared" ca="1" si="11"/>
        <v>-1.0197897342594</v>
      </c>
      <c r="L53" s="26">
        <f t="shared" ca="1" si="12"/>
        <v>0.16674133857773751</v>
      </c>
      <c r="M53" s="26">
        <f t="shared" ca="1" si="13"/>
        <v>1068286223199.1996</v>
      </c>
      <c r="N53" s="26">
        <f t="shared" ca="1" si="14"/>
        <v>16866076922.024336</v>
      </c>
      <c r="O53" s="26">
        <f t="shared" ca="1" si="15"/>
        <v>7414164952.295536</v>
      </c>
      <c r="P53">
        <f t="shared" ca="1" si="16"/>
        <v>0.4083397342627062</v>
      </c>
    </row>
    <row r="54" spans="1:16">
      <c r="A54" s="113">
        <v>5256</v>
      </c>
      <c r="B54" s="113">
        <v>-5.1840000014635734E-3</v>
      </c>
      <c r="D54" s="115">
        <f t="shared" si="4"/>
        <v>0.52559999999999996</v>
      </c>
      <c r="E54" s="115">
        <f t="shared" si="5"/>
        <v>-0.51840000014635734</v>
      </c>
      <c r="F54" s="26">
        <f t="shared" si="6"/>
        <v>0.27625535999999995</v>
      </c>
      <c r="G54" s="26">
        <f t="shared" si="7"/>
        <v>0.14519981721599995</v>
      </c>
      <c r="H54" s="26">
        <f t="shared" si="8"/>
        <v>7.6317023928729577E-2</v>
      </c>
      <c r="I54" s="26">
        <f t="shared" si="9"/>
        <v>-0.27247104007692541</v>
      </c>
      <c r="J54" s="26">
        <f t="shared" si="10"/>
        <v>-0.14321077866443199</v>
      </c>
      <c r="K54" s="26">
        <f t="shared" ca="1" si="11"/>
        <v>-1.0197158999711766</v>
      </c>
      <c r="L54" s="26">
        <f t="shared" ca="1" si="12"/>
        <v>0.25131763141716823</v>
      </c>
      <c r="M54" s="26">
        <f t="shared" ca="1" si="13"/>
        <v>1068243192984.8733</v>
      </c>
      <c r="N54" s="26">
        <f t="shared" ca="1" si="14"/>
        <v>16860728403.610207</v>
      </c>
      <c r="O54" s="26">
        <f t="shared" ca="1" si="15"/>
        <v>7414804405.0533752</v>
      </c>
      <c r="P54">
        <f t="shared" ca="1" si="16"/>
        <v>0.50131589982481928</v>
      </c>
    </row>
    <row r="55" spans="1:16">
      <c r="A55" s="113">
        <v>8269.5</v>
      </c>
      <c r="B55" s="113">
        <v>-1.576049999857787E-2</v>
      </c>
      <c r="D55" s="115">
        <f t="shared" si="4"/>
        <v>0.82694999999999996</v>
      </c>
      <c r="E55" s="115">
        <f t="shared" si="5"/>
        <v>-1.576049999857787</v>
      </c>
      <c r="F55" s="26">
        <f t="shared" si="6"/>
        <v>0.68384630249999989</v>
      </c>
      <c r="G55" s="26">
        <f t="shared" si="7"/>
        <v>0.56550669985237489</v>
      </c>
      <c r="H55" s="26">
        <f t="shared" si="8"/>
        <v>0.46764576544292136</v>
      </c>
      <c r="I55" s="26">
        <f t="shared" si="9"/>
        <v>-1.3033145473823968</v>
      </c>
      <c r="J55" s="26">
        <f t="shared" si="10"/>
        <v>-1.0777759649578731</v>
      </c>
      <c r="K55" s="26">
        <f t="shared" ca="1" si="11"/>
        <v>-0.46525369467156386</v>
      </c>
      <c r="L55" s="26">
        <f t="shared" ca="1" si="12"/>
        <v>1.2338684316153647</v>
      </c>
      <c r="M55" s="26">
        <f t="shared" ca="1" si="13"/>
        <v>819427306470.29858</v>
      </c>
      <c r="N55" s="26">
        <f t="shared" ca="1" si="14"/>
        <v>316931389.78339887</v>
      </c>
      <c r="O55" s="26">
        <f t="shared" ca="1" si="15"/>
        <v>10695990154.429697</v>
      </c>
      <c r="P55">
        <f t="shared" ca="1" si="16"/>
        <v>-1.1107963051862231</v>
      </c>
    </row>
    <row r="56" spans="1:16">
      <c r="A56" s="113">
        <v>8563</v>
      </c>
      <c r="B56" s="113">
        <v>-4.9570000046514906E-3</v>
      </c>
      <c r="D56" s="115">
        <f t="shared" si="4"/>
        <v>0.85629999999999995</v>
      </c>
      <c r="E56" s="115">
        <f t="shared" si="5"/>
        <v>-0.49570000046514906</v>
      </c>
      <c r="F56" s="26">
        <f t="shared" si="6"/>
        <v>0.73324968999999995</v>
      </c>
      <c r="G56" s="26">
        <f t="shared" si="7"/>
        <v>0.62788170954699996</v>
      </c>
      <c r="H56" s="26">
        <f t="shared" si="8"/>
        <v>0.53765510788509607</v>
      </c>
      <c r="I56" s="26">
        <f t="shared" si="9"/>
        <v>-0.42446791039830711</v>
      </c>
      <c r="J56" s="26">
        <f t="shared" si="10"/>
        <v>-0.36347187167407036</v>
      </c>
      <c r="K56" s="26">
        <f t="shared" ca="1" si="11"/>
        <v>-0.39955426480080758</v>
      </c>
      <c r="L56" s="26">
        <f t="shared" ca="1" si="12"/>
        <v>9.2440024864374245E-3</v>
      </c>
      <c r="M56" s="26">
        <f t="shared" ca="1" si="13"/>
        <v>796405524459.07776</v>
      </c>
      <c r="N56" s="26">
        <f t="shared" ca="1" si="14"/>
        <v>66908291.364637874</v>
      </c>
      <c r="O56" s="26">
        <f t="shared" ca="1" si="15"/>
        <v>10934067020.083754</v>
      </c>
      <c r="P56">
        <f t="shared" ca="1" si="16"/>
        <v>-9.6145735664341481E-2</v>
      </c>
    </row>
    <row r="57" spans="1:16">
      <c r="A57" s="113">
        <v>10189</v>
      </c>
      <c r="B57" s="113">
        <v>-2.4370999999518972E-2</v>
      </c>
      <c r="D57" s="115">
        <f t="shared" si="4"/>
        <v>1.0188999999999999</v>
      </c>
      <c r="E57" s="115">
        <f t="shared" si="5"/>
        <v>-2.4370999999518972</v>
      </c>
      <c r="F57" s="26">
        <f t="shared" si="6"/>
        <v>1.0381572099999998</v>
      </c>
      <c r="G57" s="26">
        <f t="shared" si="7"/>
        <v>1.0577783812689998</v>
      </c>
      <c r="H57" s="26">
        <f t="shared" si="8"/>
        <v>1.0777703926749838</v>
      </c>
      <c r="I57" s="26">
        <f t="shared" si="9"/>
        <v>-2.4831611899509878</v>
      </c>
      <c r="J57" s="26">
        <f t="shared" si="10"/>
        <v>-2.5300929364410614</v>
      </c>
      <c r="K57" s="26">
        <f t="shared" ca="1" si="11"/>
        <v>2.0378408513259672E-3</v>
      </c>
      <c r="L57" s="26">
        <f t="shared" ca="1" si="12"/>
        <v>5.9493934064382099</v>
      </c>
      <c r="M57" s="26">
        <f t="shared" ca="1" si="13"/>
        <v>673183657121.66016</v>
      </c>
      <c r="N57" s="26">
        <f t="shared" ca="1" si="14"/>
        <v>1679608458.8018186</v>
      </c>
      <c r="O57" s="26">
        <f t="shared" ca="1" si="15"/>
        <v>11917322787.929811</v>
      </c>
      <c r="P57">
        <f t="shared" ca="1" si="16"/>
        <v>-2.4391378408032232</v>
      </c>
    </row>
    <row r="58" spans="1:16">
      <c r="A58" s="113">
        <v>10248</v>
      </c>
      <c r="B58" s="113">
        <v>-4.1720000008353963E-3</v>
      </c>
      <c r="D58" s="115">
        <f t="shared" si="4"/>
        <v>1.0247999999999999</v>
      </c>
      <c r="E58" s="115">
        <f t="shared" si="5"/>
        <v>-0.41720000008353963</v>
      </c>
      <c r="F58" s="26">
        <f t="shared" si="6"/>
        <v>1.0502150399999999</v>
      </c>
      <c r="G58" s="26">
        <f t="shared" si="7"/>
        <v>1.0762603729919997</v>
      </c>
      <c r="H58" s="26">
        <f t="shared" si="8"/>
        <v>1.1029516302422013</v>
      </c>
      <c r="I58" s="26">
        <f t="shared" si="9"/>
        <v>-0.42754656008561137</v>
      </c>
      <c r="J58" s="26">
        <f t="shared" si="10"/>
        <v>-0.4381497147757345</v>
      </c>
      <c r="K58" s="26">
        <f t="shared" ca="1" si="11"/>
        <v>1.780788799799593E-2</v>
      </c>
      <c r="L58" s="26">
        <f t="shared" ca="1" si="12"/>
        <v>0.18923186269315778</v>
      </c>
      <c r="M58" s="26">
        <f t="shared" ca="1" si="13"/>
        <v>668855603476.20227</v>
      </c>
      <c r="N58" s="26">
        <f t="shared" ca="1" si="14"/>
        <v>1817725544.1074281</v>
      </c>
      <c r="O58" s="26">
        <f t="shared" ca="1" si="15"/>
        <v>11941672524.702002</v>
      </c>
      <c r="P58">
        <f t="shared" ca="1" si="16"/>
        <v>-0.43500788808153557</v>
      </c>
    </row>
    <row r="59" spans="1:16">
      <c r="A59" s="113">
        <v>10248</v>
      </c>
      <c r="B59" s="113">
        <v>1.8280000003869645E-3</v>
      </c>
      <c r="D59" s="115">
        <f t="shared" si="4"/>
        <v>1.0247999999999999</v>
      </c>
      <c r="E59" s="115">
        <f t="shared" si="5"/>
        <v>0.18280000003869645</v>
      </c>
      <c r="F59" s="26">
        <f t="shared" si="6"/>
        <v>1.0502150399999999</v>
      </c>
      <c r="G59" s="26">
        <f t="shared" si="7"/>
        <v>1.0762603729919997</v>
      </c>
      <c r="H59" s="26">
        <f t="shared" si="8"/>
        <v>1.1029516302422013</v>
      </c>
      <c r="I59" s="26">
        <f t="shared" si="9"/>
        <v>0.1873334400396561</v>
      </c>
      <c r="J59" s="26">
        <f t="shared" si="10"/>
        <v>0.19197930935263957</v>
      </c>
      <c r="K59" s="26">
        <f t="shared" ca="1" si="11"/>
        <v>1.780788799799593E-2</v>
      </c>
      <c r="L59" s="26">
        <f t="shared" ca="1" si="12"/>
        <v>2.7222397035651075E-2</v>
      </c>
      <c r="M59" s="26">
        <f t="shared" ca="1" si="13"/>
        <v>668855603476.20227</v>
      </c>
      <c r="N59" s="26">
        <f t="shared" ca="1" si="14"/>
        <v>1817725544.1074281</v>
      </c>
      <c r="O59" s="26">
        <f t="shared" ca="1" si="15"/>
        <v>11941672524.702002</v>
      </c>
      <c r="P59">
        <f t="shared" ca="1" si="16"/>
        <v>0.16499211204070052</v>
      </c>
    </row>
    <row r="60" spans="1:16">
      <c r="A60" s="113">
        <v>10276.5</v>
      </c>
      <c r="B60" s="113">
        <v>-4.5335000031627715E-3</v>
      </c>
      <c r="D60" s="115">
        <f t="shared" si="4"/>
        <v>1.02765</v>
      </c>
      <c r="E60" s="115">
        <f t="shared" si="5"/>
        <v>-0.45335000031627715</v>
      </c>
      <c r="F60" s="26">
        <f t="shared" si="6"/>
        <v>1.0560645224999998</v>
      </c>
      <c r="G60" s="26">
        <f t="shared" si="7"/>
        <v>1.0852647065471248</v>
      </c>
      <c r="H60" s="26">
        <f t="shared" si="8"/>
        <v>1.1152722756831526</v>
      </c>
      <c r="I60" s="26">
        <f t="shared" si="9"/>
        <v>-0.46588512782502217</v>
      </c>
      <c r="J60" s="26">
        <f t="shared" si="10"/>
        <v>-0.47876685160938404</v>
      </c>
      <c r="K60" s="26">
        <f t="shared" ca="1" si="11"/>
        <v>2.54556768674985E-2</v>
      </c>
      <c r="L60" s="26">
        <f t="shared" ca="1" si="12"/>
        <v>0.22925487650341397</v>
      </c>
      <c r="M60" s="26">
        <f t="shared" ca="1" si="13"/>
        <v>666768643456.99597</v>
      </c>
      <c r="N60" s="26">
        <f t="shared" ca="1" si="14"/>
        <v>1886109787.2151184</v>
      </c>
      <c r="O60" s="26">
        <f t="shared" ca="1" si="15"/>
        <v>11953139398.634333</v>
      </c>
      <c r="P60">
        <f t="shared" ca="1" si="16"/>
        <v>-0.47880567718377565</v>
      </c>
    </row>
    <row r="61" spans="1:16">
      <c r="A61" s="113">
        <v>10302</v>
      </c>
      <c r="B61" s="113">
        <v>-5.278000004182104E-3</v>
      </c>
      <c r="D61" s="115">
        <f t="shared" si="4"/>
        <v>1.0302</v>
      </c>
      <c r="E61" s="115">
        <f t="shared" si="5"/>
        <v>-0.5278000004182104</v>
      </c>
      <c r="F61" s="26">
        <f t="shared" si="6"/>
        <v>1.06131204</v>
      </c>
      <c r="G61" s="26">
        <f t="shared" si="7"/>
        <v>1.093363663608</v>
      </c>
      <c r="H61" s="26">
        <f t="shared" si="8"/>
        <v>1.1263832462489616</v>
      </c>
      <c r="I61" s="26">
        <f t="shared" si="9"/>
        <v>-0.54373956043084037</v>
      </c>
      <c r="J61" s="26">
        <f t="shared" si="10"/>
        <v>-0.56016049515585176</v>
      </c>
      <c r="K61" s="26">
        <f t="shared" ca="1" si="11"/>
        <v>3.2315030688437663E-2</v>
      </c>
      <c r="L61" s="26">
        <f t="shared" ca="1" si="12"/>
        <v>0.31372884807160134</v>
      </c>
      <c r="M61" s="26">
        <f t="shared" ca="1" si="13"/>
        <v>664903416423.22437</v>
      </c>
      <c r="N61" s="26">
        <f t="shared" ca="1" si="14"/>
        <v>1948204450.4735553</v>
      </c>
      <c r="O61" s="26">
        <f t="shared" ca="1" si="15"/>
        <v>11963235860.330919</v>
      </c>
      <c r="P61">
        <f t="shared" ca="1" si="16"/>
        <v>-0.56011503110664806</v>
      </c>
    </row>
    <row r="62" spans="1:16">
      <c r="A62" s="113">
        <v>10304.5</v>
      </c>
      <c r="B62" s="113">
        <v>-6.2549999711336568E-4</v>
      </c>
      <c r="D62" s="115">
        <f t="shared" si="4"/>
        <v>1.0304500000000001</v>
      </c>
      <c r="E62" s="115">
        <f t="shared" si="5"/>
        <v>-6.2549999711336568E-2</v>
      </c>
      <c r="F62" s="26">
        <f t="shared" si="6"/>
        <v>1.0618272025000002</v>
      </c>
      <c r="G62" s="26">
        <f t="shared" si="7"/>
        <v>1.0941598408161253</v>
      </c>
      <c r="H62" s="26">
        <f t="shared" si="8"/>
        <v>1.1274770079689764</v>
      </c>
      <c r="I62" s="26">
        <f t="shared" si="9"/>
        <v>-6.4454647202546775E-2</v>
      </c>
      <c r="J62" s="26">
        <f t="shared" si="10"/>
        <v>-6.6417291209864324E-2</v>
      </c>
      <c r="K62" s="26">
        <f t="shared" ca="1" si="11"/>
        <v>3.2988359984690296E-2</v>
      </c>
      <c r="L62" s="26">
        <f t="shared" ca="1" si="12"/>
        <v>9.1275781734074107E-3</v>
      </c>
      <c r="M62" s="26">
        <f t="shared" ca="1" si="13"/>
        <v>664720655503.73535</v>
      </c>
      <c r="N62" s="26">
        <f t="shared" ca="1" si="14"/>
        <v>1954338067.074477</v>
      </c>
      <c r="O62" s="26">
        <f t="shared" ca="1" si="15"/>
        <v>11964217396.412077</v>
      </c>
      <c r="P62">
        <f t="shared" ca="1" si="16"/>
        <v>-9.5538359696026864E-2</v>
      </c>
    </row>
    <row r="63" spans="1:16">
      <c r="A63" s="113">
        <v>10546.5</v>
      </c>
      <c r="B63" s="113">
        <v>1.2936499995703343E-2</v>
      </c>
      <c r="D63" s="115">
        <f t="shared" si="4"/>
        <v>1.0546500000000001</v>
      </c>
      <c r="E63" s="115">
        <f t="shared" si="5"/>
        <v>1.2936499995703343</v>
      </c>
      <c r="F63" s="26">
        <f t="shared" si="6"/>
        <v>1.1122866225000001</v>
      </c>
      <c r="G63" s="26">
        <f t="shared" si="7"/>
        <v>1.1730730864196253</v>
      </c>
      <c r="H63" s="26">
        <f t="shared" si="8"/>
        <v>1.2371815305924578</v>
      </c>
      <c r="I63" s="26">
        <f t="shared" si="9"/>
        <v>1.3643479720468532</v>
      </c>
      <c r="J63" s="26">
        <f t="shared" si="10"/>
        <v>1.4389095887192138</v>
      </c>
      <c r="K63" s="26">
        <f t="shared" ca="1" si="11"/>
        <v>9.8879730111762765E-2</v>
      </c>
      <c r="L63" s="26">
        <f t="shared" ca="1" si="12"/>
        <v>1.4274759967821078</v>
      </c>
      <c r="M63" s="26">
        <f t="shared" ca="1" si="13"/>
        <v>647118162998.24231</v>
      </c>
      <c r="N63" s="26">
        <f t="shared" ca="1" si="14"/>
        <v>2585700799.1639638</v>
      </c>
      <c r="O63" s="26">
        <f t="shared" ca="1" si="15"/>
        <v>12052172345.988754</v>
      </c>
      <c r="P63">
        <f t="shared" ca="1" si="16"/>
        <v>1.1947702694585716</v>
      </c>
    </row>
    <row r="64" spans="1:16">
      <c r="A64" s="113">
        <v>10605</v>
      </c>
      <c r="B64" s="113">
        <v>1.4404999994440004E-2</v>
      </c>
      <c r="D64" s="115">
        <f t="shared" si="4"/>
        <v>1.0605</v>
      </c>
      <c r="E64" s="115">
        <f t="shared" si="5"/>
        <v>1.4404999994440004</v>
      </c>
      <c r="F64" s="26">
        <f t="shared" si="6"/>
        <v>1.12466025</v>
      </c>
      <c r="G64" s="26">
        <f t="shared" si="7"/>
        <v>1.1927021951250001</v>
      </c>
      <c r="H64" s="26">
        <f t="shared" si="8"/>
        <v>1.2648606779300626</v>
      </c>
      <c r="I64" s="26">
        <f t="shared" si="9"/>
        <v>1.5276502494103625</v>
      </c>
      <c r="J64" s="26">
        <f t="shared" si="10"/>
        <v>1.6200730894996895</v>
      </c>
      <c r="K64" s="26">
        <f t="shared" ca="1" si="11"/>
        <v>0.11501987785571099</v>
      </c>
      <c r="L64" s="26">
        <f t="shared" ca="1" si="12"/>
        <v>1.7568975527257065</v>
      </c>
      <c r="M64" s="26">
        <f t="shared" ca="1" si="13"/>
        <v>642889538686.20361</v>
      </c>
      <c r="N64" s="26">
        <f t="shared" ca="1" si="14"/>
        <v>2749115119.0035119</v>
      </c>
      <c r="O64" s="26">
        <f t="shared" ca="1" si="15"/>
        <v>12071327548.411022</v>
      </c>
      <c r="P64">
        <f t="shared" ca="1" si="16"/>
        <v>1.3254801215882894</v>
      </c>
    </row>
    <row r="65" spans="1:16">
      <c r="A65" s="113">
        <v>10661.5</v>
      </c>
      <c r="B65" s="113">
        <v>8.9514999999664724E-3</v>
      </c>
      <c r="D65" s="115">
        <f t="shared" si="4"/>
        <v>1.0661499999999999</v>
      </c>
      <c r="E65" s="115">
        <f t="shared" si="5"/>
        <v>0.89514999999664724</v>
      </c>
      <c r="F65" s="26">
        <f t="shared" si="6"/>
        <v>1.1366758224999998</v>
      </c>
      <c r="G65" s="26">
        <f t="shared" si="7"/>
        <v>1.2118669281583747</v>
      </c>
      <c r="H65" s="26">
        <f t="shared" si="8"/>
        <v>1.2920319254560511</v>
      </c>
      <c r="I65" s="26">
        <f t="shared" si="9"/>
        <v>0.95436417249642536</v>
      </c>
      <c r="J65" s="26">
        <f t="shared" si="10"/>
        <v>1.0174953625070637</v>
      </c>
      <c r="K65" s="26">
        <f t="shared" ca="1" si="11"/>
        <v>0.13068653238956718</v>
      </c>
      <c r="L65" s="26">
        <f t="shared" ca="1" si="12"/>
        <v>0.58440439330584115</v>
      </c>
      <c r="M65" s="26">
        <f t="shared" ca="1" si="13"/>
        <v>638815352261.43359</v>
      </c>
      <c r="N65" s="26">
        <f t="shared" ca="1" si="14"/>
        <v>2910763779.2820826</v>
      </c>
      <c r="O65" s="26">
        <f t="shared" ca="1" si="15"/>
        <v>12089045243.064255</v>
      </c>
      <c r="P65">
        <f t="shared" ca="1" si="16"/>
        <v>0.76446346760708006</v>
      </c>
    </row>
    <row r="66" spans="1:16">
      <c r="A66" s="113">
        <v>11438</v>
      </c>
      <c r="B66" s="113">
        <v>8.4179999976186082E-3</v>
      </c>
      <c r="D66" s="115">
        <f t="shared" si="4"/>
        <v>1.1437999999999999</v>
      </c>
      <c r="E66" s="115">
        <f t="shared" si="5"/>
        <v>0.84179999976186082</v>
      </c>
      <c r="F66" s="26">
        <f t="shared" si="6"/>
        <v>1.3082784399999998</v>
      </c>
      <c r="G66" s="26">
        <f t="shared" si="7"/>
        <v>1.4964088796719996</v>
      </c>
      <c r="H66" s="26">
        <f t="shared" si="8"/>
        <v>1.7115924765688331</v>
      </c>
      <c r="I66" s="26">
        <f t="shared" si="9"/>
        <v>0.96285083972761631</v>
      </c>
      <c r="J66" s="26">
        <f t="shared" si="10"/>
        <v>1.1013087904804475</v>
      </c>
      <c r="K66" s="26">
        <f t="shared" ca="1" si="11"/>
        <v>0.35379446368261047</v>
      </c>
      <c r="L66" s="26">
        <f t="shared" ca="1" si="12"/>
        <v>0.2381494032439965</v>
      </c>
      <c r="M66" s="26">
        <f t="shared" ca="1" si="13"/>
        <v>583821330140.4906</v>
      </c>
      <c r="N66" s="26">
        <f t="shared" ca="1" si="14"/>
        <v>5472265723.0310516</v>
      </c>
      <c r="O66" s="26">
        <f t="shared" ca="1" si="15"/>
        <v>12253846471.512625</v>
      </c>
      <c r="P66">
        <f t="shared" ca="1" si="16"/>
        <v>0.48800553607925035</v>
      </c>
    </row>
    <row r="67" spans="1:16">
      <c r="A67" s="113">
        <v>11604.5</v>
      </c>
      <c r="B67" s="113">
        <v>-1.3255000012577511E-3</v>
      </c>
      <c r="D67" s="115">
        <f t="shared" si="4"/>
        <v>1.16045</v>
      </c>
      <c r="E67" s="115">
        <f t="shared" si="5"/>
        <v>-0.13255000012577511</v>
      </c>
      <c r="F67" s="26">
        <f t="shared" si="6"/>
        <v>1.3466442025000001</v>
      </c>
      <c r="G67" s="26">
        <f t="shared" si="7"/>
        <v>1.562713264791125</v>
      </c>
      <c r="H67" s="26">
        <f t="shared" si="8"/>
        <v>1.8134506081268611</v>
      </c>
      <c r="I67" s="26">
        <f t="shared" si="9"/>
        <v>-0.15381764764595574</v>
      </c>
      <c r="J67" s="26">
        <f t="shared" si="10"/>
        <v>-0.17849768921074932</v>
      </c>
      <c r="K67" s="26">
        <f t="shared" ca="1" si="11"/>
        <v>0.40352634146366895</v>
      </c>
      <c r="L67" s="26">
        <f t="shared" ca="1" si="12"/>
        <v>0.28737784401192229</v>
      </c>
      <c r="M67" s="26">
        <f t="shared" ca="1" si="13"/>
        <v>572276309353.94958</v>
      </c>
      <c r="N67" s="26">
        <f t="shared" ca="1" si="14"/>
        <v>6093295098.3306923</v>
      </c>
      <c r="O67" s="26">
        <f t="shared" ca="1" si="15"/>
        <v>12269917290.61388</v>
      </c>
      <c r="P67">
        <f t="shared" ca="1" si="16"/>
        <v>-0.53607634158944406</v>
      </c>
    </row>
    <row r="68" spans="1:16">
      <c r="A68" s="113">
        <v>12273</v>
      </c>
      <c r="B68" s="113">
        <v>-3.6470000050030649E-3</v>
      </c>
      <c r="D68" s="115">
        <f t="shared" si="4"/>
        <v>1.2273000000000001</v>
      </c>
      <c r="E68" s="115">
        <f t="shared" si="5"/>
        <v>-0.36470000050030649</v>
      </c>
      <c r="F68" s="26">
        <f t="shared" si="6"/>
        <v>1.5062652900000002</v>
      </c>
      <c r="G68" s="26">
        <f t="shared" si="7"/>
        <v>1.8486393904170004</v>
      </c>
      <c r="H68" s="26">
        <f t="shared" si="8"/>
        <v>2.2688351238587847</v>
      </c>
      <c r="I68" s="26">
        <f t="shared" si="9"/>
        <v>-0.44759631061402616</v>
      </c>
      <c r="J68" s="26">
        <f t="shared" si="10"/>
        <v>-0.54933495201659432</v>
      </c>
      <c r="K68" s="26">
        <f t="shared" ca="1" si="11"/>
        <v>0.60992787433308027</v>
      </c>
      <c r="L68" s="26">
        <f t="shared" ca="1" si="12"/>
        <v>0.94989949440224375</v>
      </c>
      <c r="M68" s="26">
        <f t="shared" ca="1" si="13"/>
        <v>526826980387.42932</v>
      </c>
      <c r="N68" s="26">
        <f t="shared" ca="1" si="14"/>
        <v>8783107782.2706738</v>
      </c>
      <c r="O68" s="26">
        <f t="shared" ca="1" si="15"/>
        <v>12265478413.583395</v>
      </c>
      <c r="P68">
        <f t="shared" ca="1" si="16"/>
        <v>-0.97462787483338675</v>
      </c>
    </row>
    <row r="69" spans="1:16">
      <c r="A69" s="113">
        <v>13545</v>
      </c>
      <c r="B69" s="113">
        <v>1.974500000505941E-2</v>
      </c>
      <c r="D69" s="115">
        <f t="shared" si="4"/>
        <v>1.3545</v>
      </c>
      <c r="E69" s="115">
        <f t="shared" si="5"/>
        <v>1.974500000505941</v>
      </c>
      <c r="F69" s="26">
        <f t="shared" si="6"/>
        <v>1.8346702500000001</v>
      </c>
      <c r="G69" s="26">
        <f t="shared" si="7"/>
        <v>2.4850608536250003</v>
      </c>
      <c r="H69" s="26">
        <f t="shared" si="8"/>
        <v>3.3660149262350627</v>
      </c>
      <c r="I69" s="26">
        <f t="shared" si="9"/>
        <v>2.6744602506852972</v>
      </c>
      <c r="J69" s="26">
        <f t="shared" si="10"/>
        <v>3.6225564095532352</v>
      </c>
      <c r="K69" s="26">
        <f t="shared" ca="1" si="11"/>
        <v>1.0324096850751214</v>
      </c>
      <c r="L69" s="26">
        <f t="shared" ca="1" si="12"/>
        <v>0.88753416242854111</v>
      </c>
      <c r="M69" s="26">
        <f t="shared" ca="1" si="13"/>
        <v>444497020763.96106</v>
      </c>
      <c r="N69" s="26">
        <f t="shared" ca="1" si="14"/>
        <v>14455889988.137798</v>
      </c>
      <c r="O69" s="26">
        <f t="shared" ca="1" si="15"/>
        <v>11954043092.626089</v>
      </c>
      <c r="P69">
        <f t="shared" ca="1" si="16"/>
        <v>0.94209031543081956</v>
      </c>
    </row>
    <row r="70" spans="1:16">
      <c r="A70" s="113">
        <v>14390.5</v>
      </c>
      <c r="B70" s="113">
        <v>8.3204999973531812E-3</v>
      </c>
      <c r="D70" s="115">
        <f t="shared" si="4"/>
        <v>1.4390499999999999</v>
      </c>
      <c r="E70" s="115">
        <f t="shared" si="5"/>
        <v>0.83204999973531812</v>
      </c>
      <c r="F70" s="26">
        <f t="shared" si="6"/>
        <v>2.0708649024999999</v>
      </c>
      <c r="G70" s="26">
        <f t="shared" si="7"/>
        <v>2.9800781379426247</v>
      </c>
      <c r="H70" s="26">
        <f t="shared" si="8"/>
        <v>4.2884814444063339</v>
      </c>
      <c r="I70" s="26">
        <f t="shared" si="9"/>
        <v>1.1973615521191094</v>
      </c>
      <c r="J70" s="26">
        <f t="shared" si="10"/>
        <v>1.7230631415770044</v>
      </c>
      <c r="K70" s="26">
        <f t="shared" ca="1" si="11"/>
        <v>1.3348108102386895</v>
      </c>
      <c r="L70" s="26">
        <f t="shared" ca="1" si="12"/>
        <v>0.25276843257800691</v>
      </c>
      <c r="M70" s="26">
        <f t="shared" ca="1" si="13"/>
        <v>392928907533.7887</v>
      </c>
      <c r="N70" s="26">
        <f t="shared" ca="1" si="14"/>
        <v>18354135494.825626</v>
      </c>
      <c r="O70" s="26">
        <f t="shared" ca="1" si="15"/>
        <v>11533729861.514677</v>
      </c>
      <c r="P70">
        <f t="shared" ca="1" si="16"/>
        <v>-0.5027608105033714</v>
      </c>
    </row>
    <row r="71" spans="1:16">
      <c r="A71" s="113">
        <v>14391</v>
      </c>
      <c r="B71" s="113">
        <v>6.751000000804197E-3</v>
      </c>
      <c r="D71" s="115">
        <f t="shared" si="4"/>
        <v>1.4391</v>
      </c>
      <c r="E71" s="115">
        <f t="shared" si="5"/>
        <v>0.6751000000804197</v>
      </c>
      <c r="F71" s="26">
        <f t="shared" si="6"/>
        <v>2.0710088099999999</v>
      </c>
      <c r="G71" s="26">
        <f t="shared" si="7"/>
        <v>2.9803887784710001</v>
      </c>
      <c r="H71" s="26">
        <f t="shared" si="8"/>
        <v>4.2890774910976157</v>
      </c>
      <c r="I71" s="26">
        <f t="shared" si="9"/>
        <v>0.971536410115732</v>
      </c>
      <c r="J71" s="26">
        <f t="shared" si="10"/>
        <v>1.39813804779755</v>
      </c>
      <c r="K71" s="26">
        <f t="shared" ca="1" si="11"/>
        <v>1.3349947379199458</v>
      </c>
      <c r="L71" s="26">
        <f t="shared" ca="1" si="12"/>
        <v>0.4354610650282969</v>
      </c>
      <c r="M71" s="26">
        <f t="shared" ca="1" si="13"/>
        <v>392899184370.31049</v>
      </c>
      <c r="N71" s="26">
        <f t="shared" ca="1" si="14"/>
        <v>18356425969.505672</v>
      </c>
      <c r="O71" s="26">
        <f t="shared" ca="1" si="15"/>
        <v>11533432844.566658</v>
      </c>
      <c r="P71">
        <f t="shared" ca="1" si="16"/>
        <v>-0.65989473783952612</v>
      </c>
    </row>
    <row r="72" spans="1:16">
      <c r="A72" s="113">
        <v>14393.5</v>
      </c>
      <c r="B72" s="113">
        <v>8.5035000010975637E-3</v>
      </c>
      <c r="D72" s="115">
        <f t="shared" si="4"/>
        <v>1.4393499999999999</v>
      </c>
      <c r="E72" s="115">
        <f t="shared" si="5"/>
        <v>0.85035000010975637</v>
      </c>
      <c r="F72" s="26">
        <f t="shared" si="6"/>
        <v>2.0717284224999997</v>
      </c>
      <c r="G72" s="26">
        <f t="shared" si="7"/>
        <v>2.9819423049253744</v>
      </c>
      <c r="H72" s="26">
        <f t="shared" si="8"/>
        <v>4.2920586565943371</v>
      </c>
      <c r="I72" s="26">
        <f t="shared" si="9"/>
        <v>1.2239512726579778</v>
      </c>
      <c r="J72" s="26">
        <f t="shared" si="10"/>
        <v>1.7616942643002602</v>
      </c>
      <c r="K72" s="26">
        <f t="shared" ca="1" si="11"/>
        <v>1.3359144667148901</v>
      </c>
      <c r="L72" s="26">
        <f t="shared" ca="1" si="12"/>
        <v>0.23577285122952804</v>
      </c>
      <c r="M72" s="26">
        <f t="shared" ca="1" si="13"/>
        <v>392750582439.74554</v>
      </c>
      <c r="N72" s="26">
        <f t="shared" ca="1" si="14"/>
        <v>18367877784.780281</v>
      </c>
      <c r="O72" s="26">
        <f t="shared" ca="1" si="15"/>
        <v>11531946918.609468</v>
      </c>
      <c r="P72">
        <f t="shared" ca="1" si="16"/>
        <v>-0.48556446660513375</v>
      </c>
    </row>
    <row r="73" spans="1:16">
      <c r="A73" s="113">
        <v>14410.5</v>
      </c>
      <c r="B73" s="113">
        <v>8.0404999971506186E-3</v>
      </c>
      <c r="D73" s="115">
        <f t="shared" si="4"/>
        <v>1.4410499999999999</v>
      </c>
      <c r="E73" s="115">
        <f t="shared" si="5"/>
        <v>0.80404999971506186</v>
      </c>
      <c r="F73" s="26">
        <f t="shared" si="6"/>
        <v>2.0766251025</v>
      </c>
      <c r="G73" s="26">
        <f t="shared" si="7"/>
        <v>2.9925206039576246</v>
      </c>
      <c r="H73" s="26">
        <f t="shared" si="8"/>
        <v>4.312371816333135</v>
      </c>
      <c r="I73" s="26">
        <f t="shared" si="9"/>
        <v>1.1586762520893898</v>
      </c>
      <c r="J73" s="26">
        <f t="shared" si="10"/>
        <v>1.6697104130734153</v>
      </c>
      <c r="K73" s="26">
        <f t="shared" ca="1" si="11"/>
        <v>1.3421726176994728</v>
      </c>
      <c r="L73" s="26">
        <f t="shared" ca="1" si="12"/>
        <v>0.2895759519863963</v>
      </c>
      <c r="M73" s="26">
        <f t="shared" ca="1" si="13"/>
        <v>391740703308.7843</v>
      </c>
      <c r="N73" s="26">
        <f t="shared" ca="1" si="14"/>
        <v>18445725161.830643</v>
      </c>
      <c r="O73" s="26">
        <f t="shared" ca="1" si="15"/>
        <v>11521805460.809626</v>
      </c>
      <c r="P73">
        <f t="shared" ca="1" si="16"/>
        <v>-0.53812261798441097</v>
      </c>
    </row>
    <row r="74" spans="1:16">
      <c r="A74" s="113">
        <v>14413</v>
      </c>
      <c r="B74" s="113">
        <v>8.0929999967338517E-3</v>
      </c>
      <c r="D74" s="115">
        <f t="shared" si="4"/>
        <v>1.4413</v>
      </c>
      <c r="E74" s="115">
        <f t="shared" si="5"/>
        <v>0.80929999967338517</v>
      </c>
      <c r="F74" s="26">
        <f t="shared" si="6"/>
        <v>2.07734569</v>
      </c>
      <c r="G74" s="26">
        <f t="shared" si="7"/>
        <v>2.9940783429970002</v>
      </c>
      <c r="H74" s="26">
        <f t="shared" si="8"/>
        <v>4.3153651157615762</v>
      </c>
      <c r="I74" s="26">
        <f t="shared" si="9"/>
        <v>1.16644408952925</v>
      </c>
      <c r="J74" s="26">
        <f t="shared" si="10"/>
        <v>1.681195866238508</v>
      </c>
      <c r="K74" s="26">
        <f t="shared" ca="1" si="11"/>
        <v>1.3430935215470523</v>
      </c>
      <c r="L74" s="26">
        <f t="shared" ca="1" si="12"/>
        <v>0.28493552399429317</v>
      </c>
      <c r="M74" s="26">
        <f t="shared" ca="1" si="13"/>
        <v>391592281997.75165</v>
      </c>
      <c r="N74" s="26">
        <f t="shared" ca="1" si="14"/>
        <v>18457169585.814407</v>
      </c>
      <c r="O74" s="26">
        <f t="shared" ca="1" si="15"/>
        <v>11520308608.385353</v>
      </c>
      <c r="P74">
        <f t="shared" ca="1" si="16"/>
        <v>-0.53379352187366713</v>
      </c>
    </row>
    <row r="75" spans="1:16">
      <c r="A75" s="113">
        <v>14432.5</v>
      </c>
      <c r="B75" s="113">
        <v>8.3825000037904829E-3</v>
      </c>
      <c r="D75" s="115">
        <f t="shared" si="4"/>
        <v>1.4432499999999999</v>
      </c>
      <c r="E75" s="115">
        <f t="shared" si="5"/>
        <v>0.83825000037904829</v>
      </c>
      <c r="F75" s="26">
        <f t="shared" si="6"/>
        <v>2.0829705624999999</v>
      </c>
      <c r="G75" s="26">
        <f t="shared" si="7"/>
        <v>3.0062472643281248</v>
      </c>
      <c r="H75" s="26">
        <f t="shared" si="8"/>
        <v>4.3387663642415664</v>
      </c>
      <c r="I75" s="26">
        <f t="shared" si="9"/>
        <v>1.2098043130470615</v>
      </c>
      <c r="J75" s="26">
        <f t="shared" si="10"/>
        <v>1.7460500748051715</v>
      </c>
      <c r="K75" s="26">
        <f t="shared" ca="1" si="11"/>
        <v>1.3502817417897672</v>
      </c>
      <c r="L75" s="26">
        <f t="shared" ca="1" si="12"/>
        <v>0.26217650421209338</v>
      </c>
      <c r="M75" s="26">
        <f t="shared" ca="1" si="13"/>
        <v>390435391142.00342</v>
      </c>
      <c r="N75" s="26">
        <f t="shared" ca="1" si="14"/>
        <v>18546402610.246357</v>
      </c>
      <c r="O75" s="26">
        <f t="shared" ca="1" si="15"/>
        <v>11508585149.724197</v>
      </c>
      <c r="P75">
        <f t="shared" ca="1" si="16"/>
        <v>-0.51203174141071894</v>
      </c>
    </row>
    <row r="76" spans="1:16">
      <c r="A76" s="113">
        <v>14432.5</v>
      </c>
      <c r="B76" s="113">
        <v>8.3825000037904829E-3</v>
      </c>
      <c r="D76" s="115">
        <f t="shared" si="4"/>
        <v>1.4432499999999999</v>
      </c>
      <c r="E76" s="115">
        <f t="shared" si="5"/>
        <v>0.83825000037904829</v>
      </c>
      <c r="F76" s="26">
        <f t="shared" si="6"/>
        <v>2.0829705624999999</v>
      </c>
      <c r="G76" s="26">
        <f t="shared" si="7"/>
        <v>3.0062472643281248</v>
      </c>
      <c r="H76" s="26">
        <f t="shared" si="8"/>
        <v>4.3387663642415664</v>
      </c>
      <c r="I76" s="26">
        <f t="shared" si="9"/>
        <v>1.2098043130470615</v>
      </c>
      <c r="J76" s="26">
        <f t="shared" si="10"/>
        <v>1.7460500748051715</v>
      </c>
      <c r="K76" s="26">
        <f t="shared" ca="1" si="11"/>
        <v>1.3502817417897672</v>
      </c>
      <c r="L76" s="26">
        <f t="shared" ca="1" si="12"/>
        <v>0.26217650421209338</v>
      </c>
      <c r="M76" s="26">
        <f t="shared" ca="1" si="13"/>
        <v>390435391142.00342</v>
      </c>
      <c r="N76" s="26">
        <f t="shared" ca="1" si="14"/>
        <v>18546402610.246357</v>
      </c>
      <c r="O76" s="26">
        <f t="shared" ca="1" si="15"/>
        <v>11508585149.724197</v>
      </c>
      <c r="P76">
        <f t="shared" ca="1" si="16"/>
        <v>-0.51203174141071894</v>
      </c>
    </row>
    <row r="77" spans="1:16">
      <c r="A77" s="113">
        <v>14433</v>
      </c>
      <c r="B77" s="113">
        <v>6.1129999958211556E-3</v>
      </c>
      <c r="D77" s="115">
        <f t="shared" si="4"/>
        <v>1.4433</v>
      </c>
      <c r="E77" s="115">
        <f t="shared" si="5"/>
        <v>0.61129999958211556</v>
      </c>
      <c r="F77" s="26">
        <f t="shared" si="6"/>
        <v>2.0831148900000001</v>
      </c>
      <c r="G77" s="26">
        <f t="shared" si="7"/>
        <v>3.0065597207370001</v>
      </c>
      <c r="H77" s="26">
        <f t="shared" si="8"/>
        <v>4.3393676449397125</v>
      </c>
      <c r="I77" s="26">
        <f t="shared" si="9"/>
        <v>0.88228928939686746</v>
      </c>
      <c r="J77" s="26">
        <f t="shared" si="10"/>
        <v>1.2734081313864989</v>
      </c>
      <c r="K77" s="26">
        <f t="shared" ca="1" si="11"/>
        <v>1.3504661756475429</v>
      </c>
      <c r="L77" s="26">
        <f t="shared" ca="1" si="12"/>
        <v>0.54636663583918632</v>
      </c>
      <c r="M77" s="26">
        <f t="shared" ca="1" si="13"/>
        <v>390405745820.76788</v>
      </c>
      <c r="N77" s="26">
        <f t="shared" ca="1" si="14"/>
        <v>18548689845.972008</v>
      </c>
      <c r="O77" s="26">
        <f t="shared" ca="1" si="15"/>
        <v>11508283429.814728</v>
      </c>
      <c r="P77">
        <f t="shared" ca="1" si="16"/>
        <v>-0.73916617606542734</v>
      </c>
    </row>
    <row r="78" spans="1:16">
      <c r="A78" s="113">
        <v>14641.5</v>
      </c>
      <c r="B78" s="113">
        <v>7.7315000016824342E-3</v>
      </c>
      <c r="D78" s="115">
        <f t="shared" si="4"/>
        <v>1.4641500000000001</v>
      </c>
      <c r="E78" s="115">
        <f t="shared" si="5"/>
        <v>0.77315000016824342</v>
      </c>
      <c r="F78" s="26">
        <f t="shared" si="6"/>
        <v>2.1437352225000001</v>
      </c>
      <c r="G78" s="26">
        <f t="shared" si="7"/>
        <v>3.1387499260233755</v>
      </c>
      <c r="H78" s="26">
        <f t="shared" si="8"/>
        <v>4.5956007041871247</v>
      </c>
      <c r="I78" s="26">
        <f t="shared" si="9"/>
        <v>1.1320075727463337</v>
      </c>
      <c r="J78" s="26">
        <f t="shared" si="10"/>
        <v>1.6574288876365446</v>
      </c>
      <c r="K78" s="26">
        <f t="shared" ca="1" si="11"/>
        <v>1.4279002705569495</v>
      </c>
      <c r="L78" s="26">
        <f t="shared" ca="1" si="12"/>
        <v>0.42869791657408368</v>
      </c>
      <c r="M78" s="26">
        <f t="shared" ca="1" si="13"/>
        <v>378124766989.70105</v>
      </c>
      <c r="N78" s="26">
        <f t="shared" ca="1" si="14"/>
        <v>19498581072.214687</v>
      </c>
      <c r="O78" s="26">
        <f t="shared" ca="1" si="15"/>
        <v>11377624439.156137</v>
      </c>
      <c r="P78">
        <f t="shared" ca="1" si="16"/>
        <v>-0.65475027038870603</v>
      </c>
    </row>
    <row r="79" spans="1:16">
      <c r="A79" s="113">
        <v>14644</v>
      </c>
      <c r="B79" s="113">
        <v>7.8839999987394549E-3</v>
      </c>
      <c r="D79" s="115">
        <f t="shared" si="4"/>
        <v>1.4643999999999999</v>
      </c>
      <c r="E79" s="115">
        <f t="shared" si="5"/>
        <v>0.78839999987394549</v>
      </c>
      <c r="F79" s="26">
        <f t="shared" si="6"/>
        <v>2.1444673599999997</v>
      </c>
      <c r="G79" s="26">
        <f t="shared" si="7"/>
        <v>3.1403580019839996</v>
      </c>
      <c r="H79" s="26">
        <f t="shared" si="8"/>
        <v>4.5987402581053685</v>
      </c>
      <c r="I79" s="26">
        <f t="shared" si="9"/>
        <v>1.1545329598154057</v>
      </c>
      <c r="J79" s="26">
        <f t="shared" si="10"/>
        <v>1.6906980663536801</v>
      </c>
      <c r="K79" s="26">
        <f t="shared" ca="1" si="11"/>
        <v>1.4288350942588197</v>
      </c>
      <c r="L79" s="26">
        <f t="shared" ca="1" si="12"/>
        <v>0.41015711011976275</v>
      </c>
      <c r="M79" s="26">
        <f t="shared" ca="1" si="13"/>
        <v>377978498375.22144</v>
      </c>
      <c r="N79" s="26">
        <f t="shared" ca="1" si="14"/>
        <v>19509918716.239109</v>
      </c>
      <c r="O79" s="26">
        <f t="shared" ca="1" si="15"/>
        <v>11375999538.69243</v>
      </c>
      <c r="P79">
        <f t="shared" ca="1" si="16"/>
        <v>-0.64043509438487423</v>
      </c>
    </row>
    <row r="80" spans="1:16">
      <c r="A80" s="113">
        <v>14647</v>
      </c>
      <c r="B80" s="113">
        <v>7.3669999983394518E-3</v>
      </c>
      <c r="D80" s="115">
        <f t="shared" si="4"/>
        <v>1.4646999999999999</v>
      </c>
      <c r="E80" s="115">
        <f t="shared" si="5"/>
        <v>0.73669999983394518</v>
      </c>
      <c r="F80" s="26">
        <f t="shared" si="6"/>
        <v>2.1453460899999999</v>
      </c>
      <c r="G80" s="26">
        <f t="shared" si="7"/>
        <v>3.1422884180229995</v>
      </c>
      <c r="H80" s="26">
        <f t="shared" si="8"/>
        <v>4.6025098458782878</v>
      </c>
      <c r="I80" s="26">
        <f t="shared" si="9"/>
        <v>1.0790444897567795</v>
      </c>
      <c r="J80" s="26">
        <f t="shared" si="10"/>
        <v>1.5804764641467548</v>
      </c>
      <c r="K80" s="26">
        <f t="shared" ca="1" si="11"/>
        <v>1.4299570815561267</v>
      </c>
      <c r="L80" s="26">
        <f t="shared" ca="1" si="12"/>
        <v>0.48060538135795539</v>
      </c>
      <c r="M80" s="26">
        <f t="shared" ca="1" si="13"/>
        <v>377803006964.87158</v>
      </c>
      <c r="N80" s="26">
        <f t="shared" ca="1" si="14"/>
        <v>19523522110.768803</v>
      </c>
      <c r="O80" s="26">
        <f t="shared" ca="1" si="15"/>
        <v>11374047848.003523</v>
      </c>
      <c r="P80">
        <f t="shared" ca="1" si="16"/>
        <v>-0.69325708172218148</v>
      </c>
    </row>
    <row r="81" spans="1:16">
      <c r="A81" s="113">
        <v>14661</v>
      </c>
      <c r="B81" s="113">
        <v>7.7210000017657876E-3</v>
      </c>
      <c r="D81" s="115">
        <f t="shared" si="4"/>
        <v>1.4661</v>
      </c>
      <c r="E81" s="115">
        <f t="shared" si="5"/>
        <v>0.77210000017657876</v>
      </c>
      <c r="F81" s="26">
        <f t="shared" si="6"/>
        <v>2.1494492099999998</v>
      </c>
      <c r="G81" s="26">
        <f t="shared" si="7"/>
        <v>3.1513074867809996</v>
      </c>
      <c r="H81" s="26">
        <f t="shared" si="8"/>
        <v>4.6201319063696236</v>
      </c>
      <c r="I81" s="26">
        <f t="shared" si="9"/>
        <v>1.1319758102588822</v>
      </c>
      <c r="J81" s="26">
        <f t="shared" si="10"/>
        <v>1.6595897354205471</v>
      </c>
      <c r="K81" s="26">
        <f t="shared" ca="1" si="11"/>
        <v>1.4351958906105025</v>
      </c>
      <c r="L81" s="26">
        <f t="shared" ca="1" si="12"/>
        <v>0.43969615991035815</v>
      </c>
      <c r="M81" s="26">
        <f t="shared" ca="1" si="13"/>
        <v>376984493288.68561</v>
      </c>
      <c r="N81" s="26">
        <f t="shared" ca="1" si="14"/>
        <v>19586978767.844898</v>
      </c>
      <c r="O81" s="26">
        <f t="shared" ca="1" si="15"/>
        <v>11364913864.141436</v>
      </c>
      <c r="P81">
        <f t="shared" ca="1" si="16"/>
        <v>-0.6630958904339237</v>
      </c>
    </row>
    <row r="82" spans="1:16">
      <c r="A82" s="113">
        <v>15577.5</v>
      </c>
      <c r="B82" s="113">
        <v>2.2750000061932951E-4</v>
      </c>
      <c r="D82" s="115">
        <f t="shared" si="4"/>
        <v>1.55775</v>
      </c>
      <c r="E82" s="115">
        <f t="shared" si="5"/>
        <v>2.2750000061932951E-2</v>
      </c>
      <c r="F82" s="26">
        <f t="shared" si="6"/>
        <v>2.4265850625000001</v>
      </c>
      <c r="G82" s="26">
        <f t="shared" si="7"/>
        <v>3.7800128811093749</v>
      </c>
      <c r="H82" s="26">
        <f t="shared" si="8"/>
        <v>5.8883150655481291</v>
      </c>
      <c r="I82" s="26">
        <f t="shared" si="9"/>
        <v>3.5438812596476056E-2</v>
      </c>
      <c r="J82" s="26">
        <f t="shared" si="10"/>
        <v>5.5204810322160576E-2</v>
      </c>
      <c r="K82" s="26">
        <f t="shared" ca="1" si="11"/>
        <v>1.788428616231269</v>
      </c>
      <c r="L82" s="26">
        <f t="shared" ca="1" si="12"/>
        <v>3.1176209755976618</v>
      </c>
      <c r="M82" s="26">
        <f t="shared" ca="1" si="13"/>
        <v>325024111671.31567</v>
      </c>
      <c r="N82" s="26">
        <f t="shared" ca="1" si="14"/>
        <v>23615486323.02961</v>
      </c>
      <c r="O82" s="26">
        <f t="shared" ca="1" si="15"/>
        <v>10676407634.448555</v>
      </c>
      <c r="P82">
        <f t="shared" ca="1" si="16"/>
        <v>-1.7656786161693361</v>
      </c>
    </row>
    <row r="83" spans="1:16">
      <c r="A83" s="113">
        <v>15639.5</v>
      </c>
      <c r="B83" s="113">
        <v>1.3809499992930796E-2</v>
      </c>
      <c r="D83" s="115">
        <f t="shared" ref="D83:D142" si="17">A83/A$18</f>
        <v>1.56395</v>
      </c>
      <c r="E83" s="115">
        <f t="shared" ref="E83:E142" si="18">B83/B$18</f>
        <v>1.3809499992930796</v>
      </c>
      <c r="F83" s="26">
        <f t="shared" ref="F83:F142" si="19">D83*D83</f>
        <v>2.4459396024999998</v>
      </c>
      <c r="G83" s="26">
        <f t="shared" ref="G83:G142" si="20">D83*F83</f>
        <v>3.8253272413298745</v>
      </c>
      <c r="H83" s="26">
        <f t="shared" ref="H83:H142" si="21">F83*F83</f>
        <v>5.9826205390778568</v>
      </c>
      <c r="I83" s="26">
        <f t="shared" ref="I83:I142" si="22">E83*D83</f>
        <v>2.1597367513944117</v>
      </c>
      <c r="J83" s="26">
        <f t="shared" ref="J83:J142" si="23">I83*D83</f>
        <v>3.3777202923432901</v>
      </c>
      <c r="K83" s="26">
        <f t="shared" ref="K83:K142" ca="1" si="24">+E$4+E$5*D83+E$6*D83^2</f>
        <v>1.8130554858653503</v>
      </c>
      <c r="L83" s="26">
        <f t="shared" ref="L83:L142" ca="1" si="25">+(K83-E83)^2</f>
        <v>0.18671515152585877</v>
      </c>
      <c r="M83" s="26">
        <f t="shared" ref="M83:M142" ca="1" si="26">(M$1-M$2*D83+M$3*F83)^2</f>
        <v>321626347265.15283</v>
      </c>
      <c r="N83" s="26">
        <f t="shared" ref="N83:N142" ca="1" si="27">(-M$2+M$4*D83-M$5*F83)^2</f>
        <v>23876681133.508034</v>
      </c>
      <c r="O83" s="26">
        <f t="shared" ref="O83:O142" ca="1" si="28">+(M$3-D83*M$5+F83*M$6)^2</f>
        <v>10623630363.341789</v>
      </c>
      <c r="P83">
        <f t="shared" ref="P83:P142" ca="1" si="29">+E83-K83</f>
        <v>-0.43210548657227066</v>
      </c>
    </row>
    <row r="84" spans="1:16">
      <c r="A84" s="113">
        <v>15655</v>
      </c>
      <c r="B84" s="113">
        <v>-9.5450000007986091E-3</v>
      </c>
      <c r="D84" s="115">
        <f t="shared" si="17"/>
        <v>1.5654999999999999</v>
      </c>
      <c r="E84" s="115">
        <f t="shared" si="18"/>
        <v>-0.95450000007986091</v>
      </c>
      <c r="F84" s="26">
        <f t="shared" si="19"/>
        <v>2.4507902499999998</v>
      </c>
      <c r="G84" s="26">
        <f t="shared" si="20"/>
        <v>3.8367121363749996</v>
      </c>
      <c r="H84" s="26">
        <f t="shared" si="21"/>
        <v>6.0063728494950617</v>
      </c>
      <c r="I84" s="26">
        <f t="shared" si="22"/>
        <v>-1.4942697501250222</v>
      </c>
      <c r="J84" s="26">
        <f t="shared" si="23"/>
        <v>-2.3392792938207219</v>
      </c>
      <c r="K84" s="26">
        <f t="shared" ca="1" si="24"/>
        <v>1.8192266805249255</v>
      </c>
      <c r="L84" s="26">
        <f t="shared" ca="1" si="25"/>
        <v>7.6935596986988486</v>
      </c>
      <c r="M84" s="26">
        <f t="shared" ca="1" si="26"/>
        <v>320779264845.02258</v>
      </c>
      <c r="N84" s="26">
        <f t="shared" ca="1" si="27"/>
        <v>23941710243.168678</v>
      </c>
      <c r="O84" s="26">
        <f t="shared" ca="1" si="28"/>
        <v>10610318425.934177</v>
      </c>
      <c r="P84">
        <f t="shared" ca="1" si="29"/>
        <v>-2.7737266806047867</v>
      </c>
    </row>
    <row r="85" spans="1:16">
      <c r="A85" s="113">
        <v>15707.5</v>
      </c>
      <c r="B85" s="113">
        <v>2.1574999991571531E-3</v>
      </c>
      <c r="D85" s="115">
        <f t="shared" si="17"/>
        <v>1.5707500000000001</v>
      </c>
      <c r="E85" s="115">
        <f t="shared" si="18"/>
        <v>0.21574999991571531</v>
      </c>
      <c r="F85" s="26">
        <f t="shared" si="19"/>
        <v>2.4672555625000001</v>
      </c>
      <c r="G85" s="26">
        <f t="shared" si="20"/>
        <v>3.8754416747968752</v>
      </c>
      <c r="H85" s="26">
        <f t="shared" si="21"/>
        <v>6.0873500106871923</v>
      </c>
      <c r="I85" s="26">
        <f t="shared" si="22"/>
        <v>0.33888931236760983</v>
      </c>
      <c r="J85" s="26">
        <f t="shared" si="23"/>
        <v>0.53231038740142322</v>
      </c>
      <c r="K85" s="26">
        <f t="shared" ca="1" si="24"/>
        <v>1.8401721390534658</v>
      </c>
      <c r="L85" s="26">
        <f t="shared" ca="1" si="25"/>
        <v>2.6387472861208652</v>
      </c>
      <c r="M85" s="26">
        <f t="shared" ca="1" si="26"/>
        <v>317917138659.24597</v>
      </c>
      <c r="N85" s="26">
        <f t="shared" ca="1" si="27"/>
        <v>24161152183.246624</v>
      </c>
      <c r="O85" s="26">
        <f t="shared" ca="1" si="28"/>
        <v>10564882207.954626</v>
      </c>
      <c r="P85">
        <f t="shared" ca="1" si="29"/>
        <v>-1.6244221391377505</v>
      </c>
    </row>
    <row r="86" spans="1:16">
      <c r="A86" s="113">
        <v>15713</v>
      </c>
      <c r="B86" s="113">
        <v>1.9299999985378236E-4</v>
      </c>
      <c r="D86" s="115">
        <f t="shared" si="17"/>
        <v>1.5712999999999999</v>
      </c>
      <c r="E86" s="115">
        <f t="shared" si="18"/>
        <v>1.9299999985378236E-2</v>
      </c>
      <c r="F86" s="26">
        <f t="shared" si="19"/>
        <v>2.46898369</v>
      </c>
      <c r="G86" s="26">
        <f t="shared" si="20"/>
        <v>3.8795140720969998</v>
      </c>
      <c r="H86" s="26">
        <f t="shared" si="21"/>
        <v>6.0958804614860158</v>
      </c>
      <c r="I86" s="26">
        <f t="shared" si="22"/>
        <v>3.0326089977024819E-2</v>
      </c>
      <c r="J86" s="26">
        <f t="shared" si="23"/>
        <v>4.7651385180899099E-2</v>
      </c>
      <c r="K86" s="26">
        <f t="shared" ca="1" si="24"/>
        <v>1.8423702697162121</v>
      </c>
      <c r="L86" s="26">
        <f t="shared" ca="1" si="25"/>
        <v>3.3235852083764552</v>
      </c>
      <c r="M86" s="26">
        <f t="shared" ca="1" si="26"/>
        <v>317617925214.6181</v>
      </c>
      <c r="N86" s="26">
        <f t="shared" ca="1" si="27"/>
        <v>24184067410.317459</v>
      </c>
      <c r="O86" s="26">
        <f t="shared" ca="1" si="28"/>
        <v>10560091291.170649</v>
      </c>
      <c r="P86">
        <f t="shared" ca="1" si="29"/>
        <v>-1.8230702697308339</v>
      </c>
    </row>
    <row r="87" spans="1:16">
      <c r="A87" s="113">
        <v>15761</v>
      </c>
      <c r="B87" s="113">
        <v>2.320999999938067E-3</v>
      </c>
      <c r="D87" s="115">
        <f t="shared" si="17"/>
        <v>1.5761000000000001</v>
      </c>
      <c r="E87" s="115">
        <f t="shared" si="18"/>
        <v>0.2320999999938067</v>
      </c>
      <c r="F87" s="26">
        <f t="shared" si="19"/>
        <v>2.4840912100000003</v>
      </c>
      <c r="G87" s="26">
        <f t="shared" si="20"/>
        <v>3.9151761560810008</v>
      </c>
      <c r="H87" s="26">
        <f t="shared" si="21"/>
        <v>6.1707091395992659</v>
      </c>
      <c r="I87" s="26">
        <f t="shared" si="22"/>
        <v>0.36581280999023874</v>
      </c>
      <c r="J87" s="26">
        <f t="shared" si="23"/>
        <v>0.57655756982561535</v>
      </c>
      <c r="K87" s="26">
        <f t="shared" ca="1" si="24"/>
        <v>1.8615849045788151</v>
      </c>
      <c r="L87" s="26">
        <f t="shared" ca="1" si="25"/>
        <v>2.655221054270414</v>
      </c>
      <c r="M87" s="26">
        <f t="shared" ca="1" si="26"/>
        <v>315011674484.64008</v>
      </c>
      <c r="N87" s="26">
        <f t="shared" ca="1" si="27"/>
        <v>24383450013.40675</v>
      </c>
      <c r="O87" s="26">
        <f t="shared" ca="1" si="28"/>
        <v>10518031932.638672</v>
      </c>
      <c r="P87">
        <f t="shared" ca="1" si="29"/>
        <v>-1.6294849045850084</v>
      </c>
    </row>
    <row r="88" spans="1:16">
      <c r="A88" s="113">
        <v>15871</v>
      </c>
      <c r="B88" s="113">
        <v>7.0310000010067597E-3</v>
      </c>
      <c r="D88" s="115">
        <f t="shared" si="17"/>
        <v>1.5871</v>
      </c>
      <c r="E88" s="115">
        <f t="shared" si="18"/>
        <v>0.70310000010067597</v>
      </c>
      <c r="F88" s="26">
        <f t="shared" si="19"/>
        <v>2.5188864099999999</v>
      </c>
      <c r="G88" s="26">
        <f t="shared" si="20"/>
        <v>3.9977246213109998</v>
      </c>
      <c r="H88" s="26">
        <f t="shared" si="21"/>
        <v>6.3447887464826875</v>
      </c>
      <c r="I88" s="26">
        <f t="shared" si="22"/>
        <v>1.1158900101597828</v>
      </c>
      <c r="J88" s="26">
        <f t="shared" si="23"/>
        <v>1.7710290351245912</v>
      </c>
      <c r="K88" s="26">
        <f t="shared" ca="1" si="24"/>
        <v>1.9058279034701893</v>
      </c>
      <c r="L88" s="26">
        <f t="shared" ca="1" si="25"/>
        <v>1.4465544095436254</v>
      </c>
      <c r="M88" s="26">
        <f t="shared" ca="1" si="26"/>
        <v>309073393807.8703</v>
      </c>
      <c r="N88" s="26">
        <f t="shared" ca="1" si="27"/>
        <v>24836174879.181122</v>
      </c>
      <c r="O88" s="26">
        <f t="shared" ca="1" si="28"/>
        <v>10419982970.178326</v>
      </c>
      <c r="P88">
        <f t="shared" ca="1" si="29"/>
        <v>-1.2027279033695133</v>
      </c>
    </row>
    <row r="89" spans="1:16">
      <c r="A89" s="113">
        <v>15879.5</v>
      </c>
      <c r="B89" s="113">
        <v>4.4494999965536408E-3</v>
      </c>
      <c r="D89" s="115">
        <f t="shared" si="17"/>
        <v>1.58795</v>
      </c>
      <c r="E89" s="115">
        <f t="shared" si="18"/>
        <v>0.44494999965536408</v>
      </c>
      <c r="F89" s="26">
        <f t="shared" si="19"/>
        <v>2.5215852024999998</v>
      </c>
      <c r="G89" s="26">
        <f t="shared" si="20"/>
        <v>4.0041512223098747</v>
      </c>
      <c r="H89" s="26">
        <f t="shared" si="21"/>
        <v>6.3583919334669652</v>
      </c>
      <c r="I89" s="26">
        <f t="shared" si="22"/>
        <v>0.70655835195273542</v>
      </c>
      <c r="J89" s="26">
        <f t="shared" si="23"/>
        <v>1.1219793349833462</v>
      </c>
      <c r="K89" s="26">
        <f t="shared" ca="1" si="24"/>
        <v>1.9092588198548563</v>
      </c>
      <c r="L89" s="26">
        <f t="shared" ca="1" si="25"/>
        <v>2.1442003209140288</v>
      </c>
      <c r="M89" s="26">
        <f t="shared" ca="1" si="26"/>
        <v>308616524114.22412</v>
      </c>
      <c r="N89" s="26">
        <f t="shared" ca="1" si="27"/>
        <v>24870909266.905315</v>
      </c>
      <c r="O89" s="26">
        <f t="shared" ca="1" si="28"/>
        <v>10412310897.900816</v>
      </c>
      <c r="P89">
        <f t="shared" ca="1" si="29"/>
        <v>-1.4643088201994923</v>
      </c>
    </row>
    <row r="90" spans="1:16">
      <c r="A90" s="113">
        <v>16542</v>
      </c>
      <c r="B90" s="113">
        <v>1.4361999994434882E-2</v>
      </c>
      <c r="D90" s="115">
        <f t="shared" si="17"/>
        <v>1.6541999999999999</v>
      </c>
      <c r="E90" s="115">
        <f t="shared" si="18"/>
        <v>1.4361999994434882</v>
      </c>
      <c r="F90" s="26">
        <f t="shared" si="19"/>
        <v>2.7363776399999997</v>
      </c>
      <c r="G90" s="26">
        <f t="shared" si="20"/>
        <v>4.5265158920879989</v>
      </c>
      <c r="H90" s="26">
        <f t="shared" si="21"/>
        <v>7.4877625886919681</v>
      </c>
      <c r="I90" s="26">
        <f t="shared" si="22"/>
        <v>2.3757620390794179</v>
      </c>
      <c r="J90" s="26">
        <f t="shared" si="23"/>
        <v>3.9299855650451727</v>
      </c>
      <c r="K90" s="26">
        <f t="shared" ca="1" si="24"/>
        <v>2.1820259660247276</v>
      </c>
      <c r="L90" s="26">
        <f t="shared" ca="1" si="25"/>
        <v>0.55625637242684012</v>
      </c>
      <c r="M90" s="26">
        <f t="shared" ca="1" si="26"/>
        <v>273899765482.42331</v>
      </c>
      <c r="N90" s="26">
        <f t="shared" ca="1" si="27"/>
        <v>27456679263.539455</v>
      </c>
      <c r="O90" s="26">
        <f t="shared" ca="1" si="28"/>
        <v>9773938166.270977</v>
      </c>
      <c r="P90">
        <f t="shared" ca="1" si="29"/>
        <v>-0.74582596658123945</v>
      </c>
    </row>
    <row r="91" spans="1:16">
      <c r="A91" s="113">
        <v>16567.5</v>
      </c>
      <c r="B91" s="113">
        <v>1.0617500003718305E-2</v>
      </c>
      <c r="D91" s="115">
        <f t="shared" si="17"/>
        <v>1.6567499999999999</v>
      </c>
      <c r="E91" s="115">
        <f t="shared" si="18"/>
        <v>1.0617500003718305</v>
      </c>
      <c r="F91" s="26">
        <f t="shared" si="19"/>
        <v>2.7448205624999997</v>
      </c>
      <c r="G91" s="26">
        <f t="shared" si="20"/>
        <v>4.5474814669218748</v>
      </c>
      <c r="H91" s="26">
        <f t="shared" si="21"/>
        <v>7.5340399203228152</v>
      </c>
      <c r="I91" s="26">
        <f t="shared" si="22"/>
        <v>1.7590543131160301</v>
      </c>
      <c r="J91" s="26">
        <f t="shared" si="23"/>
        <v>2.9143132332549828</v>
      </c>
      <c r="K91" s="26">
        <f t="shared" ca="1" si="24"/>
        <v>2.1927363650406715</v>
      </c>
      <c r="L91" s="26">
        <f t="shared" ca="1" si="25"/>
        <v>1.2791301570668405</v>
      </c>
      <c r="M91" s="26">
        <f t="shared" ca="1" si="26"/>
        <v>272599085153.27875</v>
      </c>
      <c r="N91" s="26">
        <f t="shared" ca="1" si="27"/>
        <v>27551021537.130203</v>
      </c>
      <c r="O91" s="26">
        <f t="shared" ca="1" si="28"/>
        <v>9747837780.5850811</v>
      </c>
      <c r="P91">
        <f t="shared" ca="1" si="29"/>
        <v>-1.1309863646688409</v>
      </c>
    </row>
    <row r="92" spans="1:16">
      <c r="A92" s="113">
        <v>16597</v>
      </c>
      <c r="B92" s="113">
        <v>-2.8300000121816993E-4</v>
      </c>
      <c r="D92" s="115">
        <f t="shared" si="17"/>
        <v>1.6597</v>
      </c>
      <c r="E92" s="115">
        <f t="shared" si="18"/>
        <v>-2.8300000121816993E-2</v>
      </c>
      <c r="F92" s="26">
        <f t="shared" si="19"/>
        <v>2.7546040899999999</v>
      </c>
      <c r="G92" s="26">
        <f t="shared" si="20"/>
        <v>4.5718164081729995</v>
      </c>
      <c r="H92" s="26">
        <f t="shared" si="21"/>
        <v>7.5878436926447277</v>
      </c>
      <c r="I92" s="26">
        <f t="shared" si="22"/>
        <v>-4.6969510202179661E-2</v>
      </c>
      <c r="J92" s="26">
        <f t="shared" si="23"/>
        <v>-7.7955296082557579E-2</v>
      </c>
      <c r="K92" s="26">
        <f t="shared" ca="1" si="24"/>
        <v>2.2051463807283809</v>
      </c>
      <c r="L92" s="26">
        <f t="shared" ca="1" si="25"/>
        <v>4.988282736132847</v>
      </c>
      <c r="M92" s="26">
        <f t="shared" ca="1" si="26"/>
        <v>271097703617.88171</v>
      </c>
      <c r="N92" s="26">
        <f t="shared" ca="1" si="27"/>
        <v>27659647220.538853</v>
      </c>
      <c r="O92" s="26">
        <f t="shared" ca="1" si="28"/>
        <v>9717508305.4470654</v>
      </c>
      <c r="P92">
        <f t="shared" ca="1" si="29"/>
        <v>-2.2334463808501979</v>
      </c>
    </row>
    <row r="93" spans="1:16">
      <c r="A93" s="113">
        <v>16751</v>
      </c>
      <c r="B93" s="113">
        <v>-4.2890000040642917E-3</v>
      </c>
      <c r="D93" s="115">
        <f t="shared" si="17"/>
        <v>1.6751</v>
      </c>
      <c r="E93" s="115">
        <f t="shared" si="18"/>
        <v>-0.42890000040642917</v>
      </c>
      <c r="F93" s="26">
        <f t="shared" si="19"/>
        <v>2.8059600100000002</v>
      </c>
      <c r="G93" s="26">
        <f t="shared" si="20"/>
        <v>4.7002636127510007</v>
      </c>
      <c r="H93" s="26">
        <f t="shared" si="21"/>
        <v>7.8734115777192013</v>
      </c>
      <c r="I93" s="26">
        <f t="shared" si="22"/>
        <v>-0.71845039068080951</v>
      </c>
      <c r="J93" s="26">
        <f t="shared" si="23"/>
        <v>-1.203476249429424</v>
      </c>
      <c r="K93" s="26">
        <f t="shared" ca="1" si="24"/>
        <v>2.2702714418381995</v>
      </c>
      <c r="L93" s="26">
        <f t="shared" ca="1" si="25"/>
        <v>7.2855264746289485</v>
      </c>
      <c r="M93" s="26">
        <f t="shared" ca="1" si="26"/>
        <v>263318113299.32434</v>
      </c>
      <c r="N93" s="26">
        <f t="shared" ca="1" si="27"/>
        <v>28217561177.122871</v>
      </c>
      <c r="O93" s="26">
        <f t="shared" ca="1" si="28"/>
        <v>9556862992.588213</v>
      </c>
      <c r="P93">
        <f t="shared" ca="1" si="29"/>
        <v>-2.6991714422446287</v>
      </c>
    </row>
    <row r="94" spans="1:16">
      <c r="A94" s="113">
        <v>17637.5</v>
      </c>
      <c r="B94" s="113">
        <v>2.4887500003387686E-2</v>
      </c>
      <c r="D94" s="115">
        <f t="shared" si="17"/>
        <v>1.7637499999999999</v>
      </c>
      <c r="E94" s="115">
        <f t="shared" si="18"/>
        <v>2.4887500003387686</v>
      </c>
      <c r="F94" s="26">
        <f t="shared" si="19"/>
        <v>3.1108140624999998</v>
      </c>
      <c r="G94" s="26">
        <f t="shared" si="20"/>
        <v>5.4866983027343741</v>
      </c>
      <c r="H94" s="26">
        <f t="shared" si="21"/>
        <v>9.6771641314477534</v>
      </c>
      <c r="I94" s="26">
        <f t="shared" si="22"/>
        <v>4.3895328130975031</v>
      </c>
      <c r="J94" s="26">
        <f t="shared" si="23"/>
        <v>7.7420384991007207</v>
      </c>
      <c r="K94" s="26">
        <f t="shared" ca="1" si="24"/>
        <v>2.6562800729134404</v>
      </c>
      <c r="L94" s="26">
        <f t="shared" ca="1" si="25"/>
        <v>2.8066325216874796E-2</v>
      </c>
      <c r="M94" s="26">
        <f t="shared" ca="1" si="26"/>
        <v>220463013854.81335</v>
      </c>
      <c r="N94" s="26">
        <f t="shared" ca="1" si="27"/>
        <v>31103622237.247242</v>
      </c>
      <c r="O94" s="26">
        <f t="shared" ca="1" si="28"/>
        <v>8562653447.1742268</v>
      </c>
      <c r="P94">
        <f t="shared" ca="1" si="29"/>
        <v>-0.16753007257467178</v>
      </c>
    </row>
    <row r="95" spans="1:16">
      <c r="A95" s="113">
        <v>17671.5</v>
      </c>
      <c r="B95" s="113">
        <v>2.7561499999137595E-2</v>
      </c>
      <c r="D95" s="115">
        <f t="shared" si="17"/>
        <v>1.76715</v>
      </c>
      <c r="E95" s="115">
        <f t="shared" si="18"/>
        <v>2.7561499999137595</v>
      </c>
      <c r="F95" s="26">
        <f t="shared" si="19"/>
        <v>3.1228191225000002</v>
      </c>
      <c r="G95" s="26">
        <f t="shared" si="20"/>
        <v>5.5184898123258757</v>
      </c>
      <c r="H95" s="26">
        <f t="shared" si="21"/>
        <v>9.7519992718516715</v>
      </c>
      <c r="I95" s="26">
        <f t="shared" si="22"/>
        <v>4.8705304723475997</v>
      </c>
      <c r="J95" s="26">
        <f t="shared" si="23"/>
        <v>8.6069579242090608</v>
      </c>
      <c r="K95" s="26">
        <f t="shared" ca="1" si="24"/>
        <v>2.6714618763316524</v>
      </c>
      <c r="L95" s="26">
        <f t="shared" ca="1" si="25"/>
        <v>7.1720782758582426E-3</v>
      </c>
      <c r="M95" s="26">
        <f t="shared" ca="1" si="26"/>
        <v>218885855262.23444</v>
      </c>
      <c r="N95" s="26">
        <f t="shared" ca="1" si="27"/>
        <v>31202412898.164806</v>
      </c>
      <c r="O95" s="26">
        <f t="shared" ca="1" si="28"/>
        <v>8522385693.9112568</v>
      </c>
      <c r="P95">
        <f t="shared" ca="1" si="29"/>
        <v>8.4688123582107089E-2</v>
      </c>
    </row>
    <row r="96" spans="1:16">
      <c r="A96" s="113">
        <v>17707</v>
      </c>
      <c r="B96" s="113">
        <v>1.3426999998046085E-2</v>
      </c>
      <c r="D96" s="115">
        <f t="shared" si="17"/>
        <v>1.7706999999999999</v>
      </c>
      <c r="E96" s="115">
        <f t="shared" si="18"/>
        <v>1.3426999998046085</v>
      </c>
      <c r="F96" s="26">
        <f t="shared" si="19"/>
        <v>3.1353784899999999</v>
      </c>
      <c r="G96" s="26">
        <f t="shared" si="20"/>
        <v>5.5518146922430001</v>
      </c>
      <c r="H96" s="26">
        <f t="shared" si="21"/>
        <v>9.8305982755546797</v>
      </c>
      <c r="I96" s="26">
        <f t="shared" si="22"/>
        <v>2.37751888965402</v>
      </c>
      <c r="J96" s="26">
        <f t="shared" si="23"/>
        <v>4.2098726979103729</v>
      </c>
      <c r="K96" s="26">
        <f t="shared" ca="1" si="24"/>
        <v>2.6873432000523616</v>
      </c>
      <c r="L96" s="26">
        <f t="shared" ca="1" si="25"/>
        <v>1.8080653359725189</v>
      </c>
      <c r="M96" s="26">
        <f t="shared" ca="1" si="26"/>
        <v>217244429626.75134</v>
      </c>
      <c r="N96" s="26">
        <f t="shared" ca="1" si="27"/>
        <v>31304568809.539642</v>
      </c>
      <c r="O96" s="26">
        <f t="shared" ca="1" si="28"/>
        <v>8480189209.8527908</v>
      </c>
      <c r="P96">
        <f t="shared" ca="1" si="29"/>
        <v>-1.3446432002477531</v>
      </c>
    </row>
    <row r="97" spans="1:16">
      <c r="A97" s="113">
        <v>17724</v>
      </c>
      <c r="B97" s="113">
        <v>1.9263999995018821E-2</v>
      </c>
      <c r="D97" s="115">
        <f t="shared" si="17"/>
        <v>1.7724</v>
      </c>
      <c r="E97" s="115">
        <f t="shared" si="18"/>
        <v>1.9263999995018821</v>
      </c>
      <c r="F97" s="26">
        <f t="shared" si="19"/>
        <v>3.1414017599999999</v>
      </c>
      <c r="G97" s="26">
        <f t="shared" si="20"/>
        <v>5.5678204794239994</v>
      </c>
      <c r="H97" s="26">
        <f t="shared" si="21"/>
        <v>9.8684050177310976</v>
      </c>
      <c r="I97" s="26">
        <f t="shared" si="22"/>
        <v>3.4143513591171359</v>
      </c>
      <c r="J97" s="26">
        <f t="shared" si="23"/>
        <v>6.0515963488992117</v>
      </c>
      <c r="K97" s="26">
        <f t="shared" ca="1" si="24"/>
        <v>2.6949590972400825</v>
      </c>
      <c r="L97" s="26">
        <f t="shared" ca="1" si="25"/>
        <v>0.59068308671615666</v>
      </c>
      <c r="M97" s="26">
        <f t="shared" ca="1" si="26"/>
        <v>216460319328.89319</v>
      </c>
      <c r="N97" s="26">
        <f t="shared" ca="1" si="27"/>
        <v>31353127604.485298</v>
      </c>
      <c r="O97" s="26">
        <f t="shared" ca="1" si="28"/>
        <v>8459927936.5460567</v>
      </c>
      <c r="P97">
        <f t="shared" ca="1" si="29"/>
        <v>-0.76855909773820041</v>
      </c>
    </row>
    <row r="98" spans="1:16">
      <c r="A98" s="113">
        <v>18578.5</v>
      </c>
      <c r="B98" s="113">
        <v>2.2688500001095235E-2</v>
      </c>
      <c r="D98" s="115">
        <f t="shared" si="17"/>
        <v>1.85785</v>
      </c>
      <c r="E98" s="115">
        <f t="shared" si="18"/>
        <v>2.2688500001095235</v>
      </c>
      <c r="F98" s="26">
        <f t="shared" si="19"/>
        <v>3.4516066224999999</v>
      </c>
      <c r="G98" s="26">
        <f t="shared" si="20"/>
        <v>6.4125673636116245</v>
      </c>
      <c r="H98" s="26">
        <f t="shared" si="21"/>
        <v>11.913588276485857</v>
      </c>
      <c r="I98" s="26">
        <f t="shared" si="22"/>
        <v>4.2151829727034782</v>
      </c>
      <c r="J98" s="26">
        <f t="shared" si="23"/>
        <v>7.8311776858371571</v>
      </c>
      <c r="K98" s="26">
        <f t="shared" ca="1" si="24"/>
        <v>3.0867448820096932</v>
      </c>
      <c r="L98" s="26">
        <f t="shared" ca="1" si="25"/>
        <v>0.66895203783849255</v>
      </c>
      <c r="M98" s="26">
        <f t="shared" ca="1" si="26"/>
        <v>178674290039.90021</v>
      </c>
      <c r="N98" s="26">
        <f t="shared" ca="1" si="27"/>
        <v>33479247904.871159</v>
      </c>
      <c r="O98" s="26">
        <f t="shared" ca="1" si="28"/>
        <v>7401072934.4729681</v>
      </c>
      <c r="P98">
        <f t="shared" ca="1" si="29"/>
        <v>-0.81789488190016968</v>
      </c>
    </row>
    <row r="99" spans="1:16">
      <c r="A99" s="113">
        <v>18644.5</v>
      </c>
      <c r="B99" s="113">
        <v>1.9114499998977408E-2</v>
      </c>
      <c r="D99" s="115">
        <f t="shared" si="17"/>
        <v>1.8644499999999999</v>
      </c>
      <c r="E99" s="115">
        <f t="shared" si="18"/>
        <v>1.9114499998977408</v>
      </c>
      <c r="F99" s="26">
        <f t="shared" si="19"/>
        <v>3.4761738025</v>
      </c>
      <c r="G99" s="26">
        <f t="shared" si="20"/>
        <v>6.4811522460711251</v>
      </c>
      <c r="H99" s="26">
        <f t="shared" si="21"/>
        <v>12.083784305187308</v>
      </c>
      <c r="I99" s="26">
        <f t="shared" si="22"/>
        <v>3.5638029523093429</v>
      </c>
      <c r="J99" s="26">
        <f t="shared" si="23"/>
        <v>6.6445324144331543</v>
      </c>
      <c r="K99" s="26">
        <f t="shared" ca="1" si="24"/>
        <v>3.1177378759355889</v>
      </c>
      <c r="L99" s="26">
        <f t="shared" ca="1" si="25"/>
        <v>1.4551304398759028</v>
      </c>
      <c r="M99" s="26">
        <f t="shared" ca="1" si="26"/>
        <v>175890299396.03363</v>
      </c>
      <c r="N99" s="26">
        <f t="shared" ca="1" si="27"/>
        <v>33616752912.119198</v>
      </c>
      <c r="O99" s="26">
        <f t="shared" ca="1" si="28"/>
        <v>7316434000.2751913</v>
      </c>
      <c r="P99">
        <f t="shared" ca="1" si="29"/>
        <v>-1.2062878760378482</v>
      </c>
    </row>
    <row r="100" spans="1:16">
      <c r="A100" s="113">
        <v>18650</v>
      </c>
      <c r="B100" s="113">
        <v>3.6149999999906868E-2</v>
      </c>
      <c r="D100" s="115">
        <f t="shared" si="17"/>
        <v>1.865</v>
      </c>
      <c r="E100" s="115">
        <f t="shared" si="18"/>
        <v>3.6149999999906868</v>
      </c>
      <c r="F100" s="26">
        <f t="shared" si="19"/>
        <v>3.4782250000000001</v>
      </c>
      <c r="G100" s="26">
        <f t="shared" si="20"/>
        <v>6.4868896249999999</v>
      </c>
      <c r="H100" s="26">
        <f t="shared" si="21"/>
        <v>12.098049150625</v>
      </c>
      <c r="I100" s="26">
        <f t="shared" si="22"/>
        <v>6.7419749999826308</v>
      </c>
      <c r="J100" s="26">
        <f t="shared" si="23"/>
        <v>12.573783374967606</v>
      </c>
      <c r="K100" s="26">
        <f t="shared" ca="1" si="24"/>
        <v>3.1203253648083753</v>
      </c>
      <c r="L100" s="26">
        <f t="shared" ca="1" si="25"/>
        <v>0.24470299469275295</v>
      </c>
      <c r="M100" s="26">
        <f t="shared" ca="1" si="26"/>
        <v>175659182516.51297</v>
      </c>
      <c r="N100" s="26">
        <f t="shared" ca="1" si="27"/>
        <v>33628032703.002064</v>
      </c>
      <c r="O100" s="26">
        <f t="shared" ca="1" si="28"/>
        <v>7309365216.6098204</v>
      </c>
      <c r="P100">
        <f t="shared" ca="1" si="29"/>
        <v>0.49467463518231147</v>
      </c>
    </row>
    <row r="101" spans="1:16">
      <c r="A101" s="113">
        <v>18753.5</v>
      </c>
      <c r="B101" s="113">
        <v>1.2363499998173211E-2</v>
      </c>
      <c r="D101" s="115">
        <f t="shared" si="17"/>
        <v>1.8753500000000001</v>
      </c>
      <c r="E101" s="115">
        <f t="shared" si="18"/>
        <v>1.2363499998173211</v>
      </c>
      <c r="F101" s="26">
        <f t="shared" si="19"/>
        <v>3.5169376225000004</v>
      </c>
      <c r="G101" s="26">
        <f t="shared" si="20"/>
        <v>6.5954889703553761</v>
      </c>
      <c r="H101" s="26">
        <f t="shared" si="21"/>
        <v>12.368850240555956</v>
      </c>
      <c r="I101" s="26">
        <f t="shared" si="22"/>
        <v>2.3185889721574133</v>
      </c>
      <c r="J101" s="26">
        <f t="shared" si="23"/>
        <v>4.3481658289354055</v>
      </c>
      <c r="K101" s="26">
        <f t="shared" ca="1" si="24"/>
        <v>3.1691531634977164</v>
      </c>
      <c r="L101" s="26">
        <f t="shared" ca="1" si="25"/>
        <v>3.7357280695329447</v>
      </c>
      <c r="M101" s="26">
        <f t="shared" ca="1" si="26"/>
        <v>171335358194.16705</v>
      </c>
      <c r="N101" s="26">
        <f t="shared" ca="1" si="27"/>
        <v>33835134672.041943</v>
      </c>
      <c r="O101" s="26">
        <f t="shared" ca="1" si="28"/>
        <v>7175914350.7999477</v>
      </c>
      <c r="P101">
        <f t="shared" ca="1" si="29"/>
        <v>-1.9328031636803953</v>
      </c>
    </row>
    <row r="102" spans="1:16">
      <c r="A102" s="113">
        <v>18835.5</v>
      </c>
      <c r="B102" s="113">
        <v>8.1654999958118424E-3</v>
      </c>
      <c r="D102" s="115">
        <f t="shared" si="17"/>
        <v>1.8835500000000001</v>
      </c>
      <c r="E102" s="115">
        <f t="shared" si="18"/>
        <v>0.81654999958118424</v>
      </c>
      <c r="F102" s="26">
        <f t="shared" si="19"/>
        <v>3.5477606025000004</v>
      </c>
      <c r="G102" s="26">
        <f t="shared" si="20"/>
        <v>6.6823844828388763</v>
      </c>
      <c r="H102" s="26">
        <f t="shared" si="21"/>
        <v>12.586605292651166</v>
      </c>
      <c r="I102" s="26">
        <f t="shared" si="22"/>
        <v>1.5380127517111397</v>
      </c>
      <c r="J102" s="26">
        <f t="shared" si="23"/>
        <v>2.8969239184855171</v>
      </c>
      <c r="K102" s="26">
        <f t="shared" ca="1" si="24"/>
        <v>3.2080213097753405</v>
      </c>
      <c r="L102" s="26">
        <f t="shared" ca="1" si="25"/>
        <v>5.7191350274817543</v>
      </c>
      <c r="M102" s="26">
        <f t="shared" ca="1" si="26"/>
        <v>167944025544.15945</v>
      </c>
      <c r="N102" s="26">
        <f t="shared" ca="1" si="27"/>
        <v>33992212189.615719</v>
      </c>
      <c r="O102" s="26">
        <f t="shared" ca="1" si="28"/>
        <v>7069631077.7473164</v>
      </c>
      <c r="P102">
        <f t="shared" ca="1" si="29"/>
        <v>-2.3914713101941563</v>
      </c>
    </row>
    <row r="103" spans="1:16">
      <c r="A103" s="113">
        <v>19409.5</v>
      </c>
      <c r="B103" s="113">
        <v>3.1779500000993721E-2</v>
      </c>
      <c r="D103" s="115">
        <f t="shared" si="17"/>
        <v>1.94095</v>
      </c>
      <c r="E103" s="115">
        <f t="shared" si="18"/>
        <v>3.1779500000993721</v>
      </c>
      <c r="F103" s="26">
        <f t="shared" si="19"/>
        <v>3.7672869025</v>
      </c>
      <c r="G103" s="26">
        <f t="shared" si="20"/>
        <v>7.3121155134073748</v>
      </c>
      <c r="H103" s="26">
        <f t="shared" si="21"/>
        <v>14.192450605748045</v>
      </c>
      <c r="I103" s="26">
        <f t="shared" si="22"/>
        <v>6.1682420526928761</v>
      </c>
      <c r="J103" s="26">
        <f t="shared" si="23"/>
        <v>11.972249412174238</v>
      </c>
      <c r="K103" s="26">
        <f t="shared" ca="1" si="24"/>
        <v>3.4846363749432459</v>
      </c>
      <c r="L103" s="26">
        <f t="shared" ca="1" si="25"/>
        <v>9.4056532514877028E-2</v>
      </c>
      <c r="M103" s="26">
        <f t="shared" ca="1" si="26"/>
        <v>145063038464.21729</v>
      </c>
      <c r="N103" s="26">
        <f t="shared" ca="1" si="27"/>
        <v>34914675007.270988</v>
      </c>
      <c r="O103" s="26">
        <f t="shared" ca="1" si="28"/>
        <v>6314423959.4391317</v>
      </c>
      <c r="P103">
        <f t="shared" ca="1" si="29"/>
        <v>-0.30668637484387373</v>
      </c>
    </row>
    <row r="104" spans="1:16">
      <c r="A104" s="113">
        <v>19752</v>
      </c>
      <c r="B104" s="113">
        <v>1.617199999600416E-2</v>
      </c>
      <c r="D104" s="115">
        <f t="shared" si="17"/>
        <v>1.9752000000000001</v>
      </c>
      <c r="E104" s="115">
        <f t="shared" si="18"/>
        <v>1.617199999600416</v>
      </c>
      <c r="F104" s="26">
        <f t="shared" si="19"/>
        <v>3.9014150400000003</v>
      </c>
      <c r="G104" s="26">
        <f t="shared" si="20"/>
        <v>7.7060749870080008</v>
      </c>
      <c r="H104" s="26">
        <f t="shared" si="21"/>
        <v>15.221039314338205</v>
      </c>
      <c r="I104" s="26">
        <f t="shared" si="22"/>
        <v>3.194293439210742</v>
      </c>
      <c r="J104" s="26">
        <f t="shared" si="23"/>
        <v>6.3093684011290581</v>
      </c>
      <c r="K104" s="26">
        <f t="shared" ca="1" si="24"/>
        <v>3.6534728712221876</v>
      </c>
      <c r="L104" s="26">
        <f t="shared" ca="1" si="25"/>
        <v>4.1464072077027758</v>
      </c>
      <c r="M104" s="26">
        <f t="shared" ca="1" si="26"/>
        <v>132135746641.17587</v>
      </c>
      <c r="N104" s="26">
        <f t="shared" ca="1" si="27"/>
        <v>35314016471.913086</v>
      </c>
      <c r="O104" s="26">
        <f t="shared" ca="1" si="28"/>
        <v>5857281221.6390247</v>
      </c>
      <c r="P104">
        <f t="shared" ca="1" si="29"/>
        <v>-2.0362728716217715</v>
      </c>
    </row>
    <row r="105" spans="1:16">
      <c r="A105" s="113">
        <v>19800</v>
      </c>
      <c r="B105" s="113">
        <v>8.3000000013271347E-3</v>
      </c>
      <c r="D105" s="115">
        <f t="shared" si="17"/>
        <v>1.98</v>
      </c>
      <c r="E105" s="115">
        <f t="shared" si="18"/>
        <v>0.83000000013271347</v>
      </c>
      <c r="F105" s="26">
        <f t="shared" si="19"/>
        <v>3.9203999999999999</v>
      </c>
      <c r="G105" s="26">
        <f t="shared" si="20"/>
        <v>7.7623919999999993</v>
      </c>
      <c r="H105" s="26">
        <f t="shared" si="21"/>
        <v>15.369536159999999</v>
      </c>
      <c r="I105" s="26">
        <f t="shared" si="22"/>
        <v>1.6434000002627727</v>
      </c>
      <c r="J105" s="26">
        <f t="shared" si="23"/>
        <v>3.2539320005202899</v>
      </c>
      <c r="K105" s="26">
        <f t="shared" ca="1" si="24"/>
        <v>3.6773605277145744</v>
      </c>
      <c r="L105" s="26">
        <f t="shared" ca="1" si="25"/>
        <v>8.1074619740312546</v>
      </c>
      <c r="M105" s="26">
        <f t="shared" ca="1" si="26"/>
        <v>130367943735.54848</v>
      </c>
      <c r="N105" s="26">
        <f t="shared" ca="1" si="27"/>
        <v>35360794668.548691</v>
      </c>
      <c r="O105" s="26">
        <f t="shared" ca="1" si="28"/>
        <v>5792994895.3644638</v>
      </c>
      <c r="P105">
        <f t="shared" ca="1" si="29"/>
        <v>-2.847360527581861</v>
      </c>
    </row>
    <row r="106" spans="1:16">
      <c r="A106" s="113">
        <v>19800</v>
      </c>
      <c r="B106" s="113">
        <v>2.629999999771826E-2</v>
      </c>
      <c r="D106" s="115">
        <f t="shared" si="17"/>
        <v>1.98</v>
      </c>
      <c r="E106" s="115">
        <f t="shared" si="18"/>
        <v>2.629999999771826</v>
      </c>
      <c r="F106" s="26">
        <f t="shared" si="19"/>
        <v>3.9203999999999999</v>
      </c>
      <c r="G106" s="26">
        <f t="shared" si="20"/>
        <v>7.7623919999999993</v>
      </c>
      <c r="H106" s="26">
        <f t="shared" si="21"/>
        <v>15.369536159999999</v>
      </c>
      <c r="I106" s="26">
        <f t="shared" si="22"/>
        <v>5.2073999995482154</v>
      </c>
      <c r="J106" s="26">
        <f t="shared" si="23"/>
        <v>10.310651999105467</v>
      </c>
      <c r="K106" s="26">
        <f t="shared" ca="1" si="24"/>
        <v>3.6773605277145744</v>
      </c>
      <c r="L106" s="26">
        <f t="shared" ca="1" si="25"/>
        <v>1.0969640754925127</v>
      </c>
      <c r="M106" s="26">
        <f t="shared" ca="1" si="26"/>
        <v>130367943735.54848</v>
      </c>
      <c r="N106" s="26">
        <f t="shared" ca="1" si="27"/>
        <v>35360794668.548691</v>
      </c>
      <c r="O106" s="26">
        <f t="shared" ca="1" si="28"/>
        <v>5792994895.3644638</v>
      </c>
      <c r="P106">
        <f t="shared" ca="1" si="29"/>
        <v>-1.0473605279427485</v>
      </c>
    </row>
    <row r="107" spans="1:16">
      <c r="A107" s="113">
        <v>19804</v>
      </c>
      <c r="B107" s="113">
        <v>2.4144000002706889E-2</v>
      </c>
      <c r="D107" s="115">
        <f t="shared" si="17"/>
        <v>1.9803999999999999</v>
      </c>
      <c r="E107" s="115">
        <f t="shared" si="18"/>
        <v>2.4144000002706889</v>
      </c>
      <c r="F107" s="26">
        <f t="shared" si="19"/>
        <v>3.9219841599999996</v>
      </c>
      <c r="G107" s="26">
        <f t="shared" si="20"/>
        <v>7.7670974304639993</v>
      </c>
      <c r="H107" s="26">
        <f t="shared" si="21"/>
        <v>15.381959751290902</v>
      </c>
      <c r="I107" s="26">
        <f t="shared" si="22"/>
        <v>4.7814777605360721</v>
      </c>
      <c r="J107" s="26">
        <f t="shared" si="23"/>
        <v>9.469238556965637</v>
      </c>
      <c r="K107" s="26">
        <f t="shared" ca="1" si="24"/>
        <v>3.6793536725345604</v>
      </c>
      <c r="L107" s="26">
        <f t="shared" ca="1" si="25"/>
        <v>1.6001077929738539</v>
      </c>
      <c r="M107" s="26">
        <f t="shared" ca="1" si="26"/>
        <v>130221116675.89041</v>
      </c>
      <c r="N107" s="26">
        <f t="shared" ca="1" si="27"/>
        <v>35364590280.051727</v>
      </c>
      <c r="O107" s="26">
        <f t="shared" ca="1" si="28"/>
        <v>5787636059.1658506</v>
      </c>
      <c r="P107">
        <f t="shared" ca="1" si="29"/>
        <v>-1.2649536722638715</v>
      </c>
    </row>
    <row r="108" spans="1:16">
      <c r="A108" s="113">
        <v>19823.5</v>
      </c>
      <c r="B108" s="113">
        <v>2.1633500000461936E-2</v>
      </c>
      <c r="D108" s="115">
        <f t="shared" si="17"/>
        <v>1.9823500000000001</v>
      </c>
      <c r="E108" s="115">
        <f t="shared" si="18"/>
        <v>2.1633500000461936</v>
      </c>
      <c r="F108" s="26">
        <f t="shared" si="19"/>
        <v>3.9297115225000003</v>
      </c>
      <c r="G108" s="26">
        <f t="shared" si="20"/>
        <v>7.7900636366278757</v>
      </c>
      <c r="H108" s="26">
        <f t="shared" si="21"/>
        <v>15.442632650069271</v>
      </c>
      <c r="I108" s="26">
        <f t="shared" si="22"/>
        <v>4.2885168725915719</v>
      </c>
      <c r="J108" s="26">
        <f t="shared" si="23"/>
        <v>8.5013414223819019</v>
      </c>
      <c r="K108" s="26">
        <f t="shared" ca="1" si="24"/>
        <v>3.6890757762793824</v>
      </c>
      <c r="L108" s="26">
        <f t="shared" ca="1" si="25"/>
        <v>2.3278391442623665</v>
      </c>
      <c r="M108" s="26">
        <f t="shared" ca="1" si="26"/>
        <v>129506415013.9929</v>
      </c>
      <c r="N108" s="26">
        <f t="shared" ca="1" si="27"/>
        <v>35382867686.80629</v>
      </c>
      <c r="O108" s="26">
        <f t="shared" ca="1" si="28"/>
        <v>5761508435.9197531</v>
      </c>
      <c r="P108">
        <f t="shared" ca="1" si="29"/>
        <v>-1.5257257762331888</v>
      </c>
    </row>
    <row r="109" spans="1:16">
      <c r="A109" s="113">
        <v>20557</v>
      </c>
      <c r="B109" s="113">
        <v>5.0277000002097338E-2</v>
      </c>
      <c r="D109" s="115">
        <f t="shared" si="17"/>
        <v>2.0556999999999999</v>
      </c>
      <c r="E109" s="115">
        <f t="shared" si="18"/>
        <v>5.0277000002097338</v>
      </c>
      <c r="F109" s="26">
        <f t="shared" si="19"/>
        <v>4.2259024899999993</v>
      </c>
      <c r="G109" s="26">
        <f t="shared" si="20"/>
        <v>8.6871877486929971</v>
      </c>
      <c r="H109" s="26">
        <f t="shared" si="21"/>
        <v>17.858251854988193</v>
      </c>
      <c r="I109" s="26">
        <f t="shared" si="22"/>
        <v>10.33544289043115</v>
      </c>
      <c r="J109" s="26">
        <f t="shared" si="23"/>
        <v>21.246569949859314</v>
      </c>
      <c r="K109" s="26">
        <f t="shared" ca="1" si="24"/>
        <v>4.0614329764668708</v>
      </c>
      <c r="L109" s="26">
        <f t="shared" ca="1" si="25"/>
        <v>0.93367196117289053</v>
      </c>
      <c r="M109" s="26">
        <f t="shared" ca="1" si="26"/>
        <v>103938156626.41295</v>
      </c>
      <c r="N109" s="26">
        <f t="shared" ca="1" si="27"/>
        <v>35795512430.856285</v>
      </c>
      <c r="O109" s="26">
        <f t="shared" ca="1" si="28"/>
        <v>4778941736.6723852</v>
      </c>
      <c r="P109">
        <f t="shared" ca="1" si="29"/>
        <v>0.966267023742863</v>
      </c>
    </row>
    <row r="110" spans="1:16">
      <c r="A110" s="113">
        <v>20570</v>
      </c>
      <c r="B110" s="113">
        <v>2.8270000002521556E-2</v>
      </c>
      <c r="D110" s="115">
        <f t="shared" si="17"/>
        <v>2.0569999999999999</v>
      </c>
      <c r="E110" s="115">
        <f t="shared" si="18"/>
        <v>2.8270000002521556</v>
      </c>
      <c r="F110" s="26">
        <f t="shared" si="19"/>
        <v>4.231249</v>
      </c>
      <c r="G110" s="26">
        <f t="shared" si="20"/>
        <v>8.7036791929999993</v>
      </c>
      <c r="H110" s="26">
        <f t="shared" si="21"/>
        <v>17.903468100001</v>
      </c>
      <c r="I110" s="26">
        <f t="shared" si="22"/>
        <v>5.815139000518684</v>
      </c>
      <c r="J110" s="26">
        <f t="shared" si="23"/>
        <v>11.961740924066932</v>
      </c>
      <c r="K110" s="26">
        <f t="shared" ca="1" si="24"/>
        <v>4.0681493111535758</v>
      </c>
      <c r="L110" s="26">
        <f t="shared" ca="1" si="25"/>
        <v>1.5404516119510703</v>
      </c>
      <c r="M110" s="26">
        <f t="shared" ca="1" si="26"/>
        <v>103508358679.52364</v>
      </c>
      <c r="N110" s="26">
        <f t="shared" ca="1" si="27"/>
        <v>35797966806.003944</v>
      </c>
      <c r="O110" s="26">
        <f t="shared" ca="1" si="28"/>
        <v>4761608162.9472895</v>
      </c>
      <c r="P110">
        <f t="shared" ca="1" si="29"/>
        <v>-1.2411493109014202</v>
      </c>
    </row>
    <row r="111" spans="1:16">
      <c r="A111" s="113">
        <v>20661</v>
      </c>
      <c r="B111" s="113">
        <v>4.3220999999903142E-2</v>
      </c>
      <c r="D111" s="115">
        <f t="shared" si="17"/>
        <v>2.0661</v>
      </c>
      <c r="E111" s="115">
        <f t="shared" si="18"/>
        <v>4.3220999999903142</v>
      </c>
      <c r="F111" s="26">
        <f t="shared" si="19"/>
        <v>4.2687692100000003</v>
      </c>
      <c r="G111" s="26">
        <f t="shared" si="20"/>
        <v>8.8197040647810017</v>
      </c>
      <c r="H111" s="26">
        <f t="shared" si="21"/>
        <v>18.222390568244027</v>
      </c>
      <c r="I111" s="26">
        <f t="shared" si="22"/>
        <v>8.9298908099799892</v>
      </c>
      <c r="J111" s="26">
        <f t="shared" si="23"/>
        <v>18.450047402499656</v>
      </c>
      <c r="K111" s="26">
        <f t="shared" ca="1" si="24"/>
        <v>4.1152777124029409</v>
      </c>
      <c r="L111" s="26">
        <f t="shared" ca="1" si="25"/>
        <v>4.2775458642874152E-2</v>
      </c>
      <c r="M111" s="26">
        <f t="shared" ca="1" si="26"/>
        <v>100522805980.93274</v>
      </c>
      <c r="N111" s="26">
        <f t="shared" ca="1" si="27"/>
        <v>35810389315.290741</v>
      </c>
      <c r="O111" s="26">
        <f t="shared" ca="1" si="28"/>
        <v>4640435617.4905128</v>
      </c>
      <c r="P111">
        <f t="shared" ca="1" si="29"/>
        <v>0.20682228758737331</v>
      </c>
    </row>
    <row r="112" spans="1:16">
      <c r="A112" s="113">
        <v>20712</v>
      </c>
      <c r="B112" s="113">
        <v>4.5731999998679385E-2</v>
      </c>
      <c r="D112" s="115">
        <f t="shared" si="17"/>
        <v>2.0712000000000002</v>
      </c>
      <c r="E112" s="115">
        <f t="shared" si="18"/>
        <v>4.5731999998679385</v>
      </c>
      <c r="F112" s="26">
        <f t="shared" si="19"/>
        <v>4.2898694400000004</v>
      </c>
      <c r="G112" s="26">
        <f t="shared" si="20"/>
        <v>8.8851775841280016</v>
      </c>
      <c r="H112" s="26">
        <f t="shared" si="21"/>
        <v>18.402979812245917</v>
      </c>
      <c r="I112" s="26">
        <f t="shared" si="22"/>
        <v>9.4720118397264752</v>
      </c>
      <c r="J112" s="26">
        <f t="shared" si="23"/>
        <v>19.618430922441476</v>
      </c>
      <c r="K112" s="26">
        <f t="shared" ca="1" si="24"/>
        <v>4.1417776121775347</v>
      </c>
      <c r="L112" s="26">
        <f t="shared" ca="1" si="25"/>
        <v>0.18612527660048903</v>
      </c>
      <c r="M112" s="26">
        <f t="shared" ca="1" si="26"/>
        <v>98867245813.841705</v>
      </c>
      <c r="N112" s="26">
        <f t="shared" ca="1" si="27"/>
        <v>35813709395.072937</v>
      </c>
      <c r="O112" s="26">
        <f t="shared" ca="1" si="28"/>
        <v>4572662229.0495234</v>
      </c>
      <c r="P112">
        <f t="shared" ca="1" si="29"/>
        <v>0.43142238769040375</v>
      </c>
    </row>
    <row r="113" spans="1:16">
      <c r="A113" s="113">
        <v>20790</v>
      </c>
      <c r="B113" s="113">
        <v>3.0689999992318917E-2</v>
      </c>
      <c r="D113" s="115">
        <f t="shared" si="17"/>
        <v>2.0790000000000002</v>
      </c>
      <c r="E113" s="115">
        <f t="shared" si="18"/>
        <v>3.0689999992318917</v>
      </c>
      <c r="F113" s="26">
        <f t="shared" si="19"/>
        <v>4.3222410000000009</v>
      </c>
      <c r="G113" s="26">
        <f t="shared" si="20"/>
        <v>8.9859390390000033</v>
      </c>
      <c r="H113" s="26">
        <f t="shared" si="21"/>
        <v>18.681767262081006</v>
      </c>
      <c r="I113" s="26">
        <f t="shared" si="22"/>
        <v>6.380450998403103</v>
      </c>
      <c r="J113" s="26">
        <f t="shared" si="23"/>
        <v>13.264957625680053</v>
      </c>
      <c r="K113" s="26">
        <f t="shared" ca="1" si="24"/>
        <v>4.1824281360882578</v>
      </c>
      <c r="L113" s="26">
        <f t="shared" ca="1" si="25"/>
        <v>1.2397222159434387</v>
      </c>
      <c r="M113" s="26">
        <f t="shared" ca="1" si="26"/>
        <v>96359823732.232925</v>
      </c>
      <c r="N113" s="26">
        <f t="shared" ca="1" si="27"/>
        <v>35813725943.628601</v>
      </c>
      <c r="O113" s="26">
        <f t="shared" ca="1" si="28"/>
        <v>4469222632.8406391</v>
      </c>
      <c r="P113">
        <f t="shared" ca="1" si="29"/>
        <v>-1.1134281368563661</v>
      </c>
    </row>
    <row r="114" spans="1:16">
      <c r="A114" s="113">
        <v>20804</v>
      </c>
      <c r="B114" s="113">
        <v>2.114399999845773E-2</v>
      </c>
      <c r="D114" s="115">
        <f t="shared" si="17"/>
        <v>2.0804</v>
      </c>
      <c r="E114" s="115">
        <f t="shared" si="18"/>
        <v>2.114399999845773</v>
      </c>
      <c r="F114" s="26">
        <f t="shared" si="19"/>
        <v>4.3280641600000003</v>
      </c>
      <c r="G114" s="26">
        <f t="shared" si="20"/>
        <v>9.0041046784640013</v>
      </c>
      <c r="H114" s="26">
        <f t="shared" si="21"/>
        <v>18.732139373076507</v>
      </c>
      <c r="I114" s="26">
        <f t="shared" si="22"/>
        <v>4.3987977596791463</v>
      </c>
      <c r="J114" s="26">
        <f t="shared" si="23"/>
        <v>9.1512588592364956</v>
      </c>
      <c r="K114" s="26">
        <f t="shared" ca="1" si="24"/>
        <v>4.1897399067162731</v>
      </c>
      <c r="L114" s="26">
        <f t="shared" ca="1" si="25"/>
        <v>4.3070357290492556</v>
      </c>
      <c r="M114" s="26">
        <f t="shared" ca="1" si="26"/>
        <v>95912929995.039154</v>
      </c>
      <c r="N114" s="26">
        <f t="shared" ca="1" si="27"/>
        <v>35813081033.151947</v>
      </c>
      <c r="O114" s="26">
        <f t="shared" ca="1" si="28"/>
        <v>4450685946.3776121</v>
      </c>
      <c r="P114">
        <f t="shared" ca="1" si="29"/>
        <v>-2.0753399068705001</v>
      </c>
    </row>
    <row r="115" spans="1:16">
      <c r="A115" s="113">
        <v>20804</v>
      </c>
      <c r="B115" s="113">
        <v>2.4143999995430931E-2</v>
      </c>
      <c r="D115" s="115">
        <f t="shared" si="17"/>
        <v>2.0804</v>
      </c>
      <c r="E115" s="115">
        <f t="shared" si="18"/>
        <v>2.4143999995430931</v>
      </c>
      <c r="F115" s="26">
        <f t="shared" si="19"/>
        <v>4.3280641600000003</v>
      </c>
      <c r="G115" s="26">
        <f t="shared" si="20"/>
        <v>9.0041046784640013</v>
      </c>
      <c r="H115" s="26">
        <f t="shared" si="21"/>
        <v>18.732139373076507</v>
      </c>
      <c r="I115" s="26">
        <f t="shared" si="22"/>
        <v>5.0229177590494514</v>
      </c>
      <c r="J115" s="26">
        <f t="shared" si="23"/>
        <v>10.449678105926479</v>
      </c>
      <c r="K115" s="26">
        <f t="shared" ca="1" si="24"/>
        <v>4.1897399067162731</v>
      </c>
      <c r="L115" s="26">
        <f t="shared" ca="1" si="25"/>
        <v>3.1518317860016749</v>
      </c>
      <c r="M115" s="26">
        <f t="shared" ca="1" si="26"/>
        <v>95912929995.039154</v>
      </c>
      <c r="N115" s="26">
        <f t="shared" ca="1" si="27"/>
        <v>35813081033.151947</v>
      </c>
      <c r="O115" s="26">
        <f t="shared" ca="1" si="28"/>
        <v>4450685946.3776121</v>
      </c>
      <c r="P115">
        <f t="shared" ca="1" si="29"/>
        <v>-1.7753399071731799</v>
      </c>
    </row>
    <row r="116" spans="1:16">
      <c r="A116" s="113">
        <v>20824.5</v>
      </c>
      <c r="B116" s="113">
        <v>4.4094500000937842E-2</v>
      </c>
      <c r="D116" s="115">
        <f t="shared" si="17"/>
        <v>2.0824500000000001</v>
      </c>
      <c r="E116" s="115">
        <f t="shared" si="18"/>
        <v>4.4094500000937842</v>
      </c>
      <c r="F116" s="26">
        <f t="shared" si="19"/>
        <v>4.3365980025000006</v>
      </c>
      <c r="G116" s="26">
        <f t="shared" si="20"/>
        <v>9.0307485103061271</v>
      </c>
      <c r="H116" s="26">
        <f t="shared" si="21"/>
        <v>18.806082235286997</v>
      </c>
      <c r="I116" s="26">
        <f t="shared" si="22"/>
        <v>9.1824591526953014</v>
      </c>
      <c r="J116" s="26">
        <f t="shared" si="23"/>
        <v>19.122012062530331</v>
      </c>
      <c r="K116" s="26">
        <f t="shared" ca="1" si="24"/>
        <v>4.2004549516440477</v>
      </c>
      <c r="L116" s="26">
        <f t="shared" ca="1" si="25"/>
        <v>4.3678930276507703E-2</v>
      </c>
      <c r="M116" s="26">
        <f t="shared" ca="1" si="26"/>
        <v>95260285664.240509</v>
      </c>
      <c r="N116" s="26">
        <f t="shared" ca="1" si="27"/>
        <v>35811780961.676178</v>
      </c>
      <c r="O116" s="26">
        <f t="shared" ca="1" si="28"/>
        <v>4423559960.725419</v>
      </c>
      <c r="P116">
        <f t="shared" ca="1" si="29"/>
        <v>0.20899504844973649</v>
      </c>
    </row>
    <row r="117" spans="1:16">
      <c r="A117" s="113">
        <v>21213</v>
      </c>
      <c r="B117" s="113">
        <v>2.5692999995953869E-2</v>
      </c>
      <c r="D117" s="115">
        <f t="shared" si="17"/>
        <v>2.1213000000000002</v>
      </c>
      <c r="E117" s="115">
        <f t="shared" si="18"/>
        <v>2.5692999995953869</v>
      </c>
      <c r="F117" s="26">
        <f t="shared" si="19"/>
        <v>4.4999136900000005</v>
      </c>
      <c r="G117" s="26">
        <f t="shared" si="20"/>
        <v>9.5456669105970011</v>
      </c>
      <c r="H117" s="26">
        <f t="shared" si="21"/>
        <v>20.249223217449419</v>
      </c>
      <c r="I117" s="26">
        <f t="shared" si="22"/>
        <v>5.4502560891416945</v>
      </c>
      <c r="J117" s="26">
        <f t="shared" si="23"/>
        <v>11.561628241896278</v>
      </c>
      <c r="K117" s="26">
        <f t="shared" ca="1" si="24"/>
        <v>4.4054331124714476</v>
      </c>
      <c r="L117" s="26">
        <f t="shared" ca="1" si="25"/>
        <v>3.3713848081999327</v>
      </c>
      <c r="M117" s="26">
        <f t="shared" ca="1" si="26"/>
        <v>83284049328.166519</v>
      </c>
      <c r="N117" s="26">
        <f t="shared" ca="1" si="27"/>
        <v>35707294379.53212</v>
      </c>
      <c r="O117" s="26">
        <f t="shared" ca="1" si="28"/>
        <v>3914065850.8716249</v>
      </c>
      <c r="P117">
        <f t="shared" ca="1" si="29"/>
        <v>-1.8361331128760607</v>
      </c>
    </row>
    <row r="118" spans="1:16">
      <c r="A118" s="113">
        <v>22627</v>
      </c>
      <c r="B118" s="113">
        <v>3.4546999995654915E-2</v>
      </c>
      <c r="D118" s="115">
        <f t="shared" si="17"/>
        <v>2.2627000000000002</v>
      </c>
      <c r="E118" s="115">
        <f t="shared" si="18"/>
        <v>3.4546999995654915</v>
      </c>
      <c r="F118" s="26">
        <f t="shared" si="19"/>
        <v>5.1198112900000003</v>
      </c>
      <c r="G118" s="26">
        <f t="shared" si="20"/>
        <v>11.584597005883001</v>
      </c>
      <c r="H118" s="26">
        <f t="shared" si="21"/>
        <v>26.212467645211468</v>
      </c>
      <c r="I118" s="26">
        <f t="shared" si="22"/>
        <v>7.8169496890168384</v>
      </c>
      <c r="J118" s="26">
        <f t="shared" si="23"/>
        <v>17.687412061338403</v>
      </c>
      <c r="K118" s="26">
        <f t="shared" ca="1" si="24"/>
        <v>5.1821966521629417</v>
      </c>
      <c r="L118" s="26">
        <f t="shared" ca="1" si="25"/>
        <v>2.9842446847353958</v>
      </c>
      <c r="M118" s="26">
        <f t="shared" ca="1" si="26"/>
        <v>46137896746.965675</v>
      </c>
      <c r="N118" s="26">
        <f t="shared" ca="1" si="27"/>
        <v>34066429277.491001</v>
      </c>
      <c r="O118" s="26">
        <f t="shared" ca="1" si="28"/>
        <v>2187783310.2704382</v>
      </c>
      <c r="P118">
        <f t="shared" ca="1" si="29"/>
        <v>-1.7274966525974502</v>
      </c>
    </row>
    <row r="119" spans="1:16">
      <c r="A119" s="113">
        <v>23595</v>
      </c>
      <c r="B119" s="113">
        <v>6.6794999998819549E-2</v>
      </c>
      <c r="D119" s="115">
        <f t="shared" si="17"/>
        <v>2.3595000000000002</v>
      </c>
      <c r="E119" s="115">
        <f t="shared" si="18"/>
        <v>6.6794999998819549</v>
      </c>
      <c r="F119" s="26">
        <f t="shared" si="19"/>
        <v>5.5672402500000011</v>
      </c>
      <c r="G119" s="26">
        <f t="shared" si="20"/>
        <v>13.135903369875004</v>
      </c>
      <c r="H119" s="26">
        <f t="shared" si="21"/>
        <v>30.994164001220074</v>
      </c>
      <c r="I119" s="26">
        <f t="shared" si="22"/>
        <v>15.760280249721474</v>
      </c>
      <c r="J119" s="26">
        <f t="shared" si="23"/>
        <v>37.186381249217817</v>
      </c>
      <c r="K119" s="26">
        <f t="shared" ca="1" si="24"/>
        <v>5.7417443692826007</v>
      </c>
      <c r="L119" s="26">
        <f t="shared" ca="1" si="25"/>
        <v>0.87938562272079246</v>
      </c>
      <c r="M119" s="26">
        <f t="shared" ca="1" si="26"/>
        <v>26748646965.253101</v>
      </c>
      <c r="N119" s="26">
        <f t="shared" ca="1" si="27"/>
        <v>31862002911.697292</v>
      </c>
      <c r="O119" s="26">
        <f t="shared" ca="1" si="28"/>
        <v>1202616923.4603779</v>
      </c>
      <c r="P119">
        <f t="shared" ca="1" si="29"/>
        <v>0.93775563059935418</v>
      </c>
    </row>
    <row r="120" spans="1:16">
      <c r="A120" s="113">
        <v>23732</v>
      </c>
      <c r="B120" s="113"/>
      <c r="D120" s="115">
        <f t="shared" si="17"/>
        <v>2.3732000000000002</v>
      </c>
      <c r="E120" s="115">
        <f t="shared" si="18"/>
        <v>0</v>
      </c>
      <c r="F120" s="26">
        <f t="shared" si="19"/>
        <v>5.6320782400000011</v>
      </c>
      <c r="G120" s="26">
        <f t="shared" si="20"/>
        <v>13.366048079168003</v>
      </c>
      <c r="H120" s="26">
        <f t="shared" si="21"/>
        <v>31.72030530148151</v>
      </c>
      <c r="I120" s="26">
        <f t="shared" si="22"/>
        <v>0</v>
      </c>
      <c r="J120" s="26">
        <f t="shared" si="23"/>
        <v>0</v>
      </c>
      <c r="K120" s="26">
        <f t="shared" ca="1" si="24"/>
        <v>5.8227610215775147</v>
      </c>
      <c r="L120" s="26">
        <f t="shared" ca="1" si="25"/>
        <v>33.904545914402426</v>
      </c>
      <c r="M120" s="26">
        <f t="shared" ca="1" si="26"/>
        <v>24413823224.252968</v>
      </c>
      <c r="N120" s="26">
        <f t="shared" ca="1" si="27"/>
        <v>31484529869.142559</v>
      </c>
      <c r="O120" s="26">
        <f t="shared" ca="1" si="28"/>
        <v>1081260679.9744768</v>
      </c>
      <c r="P120">
        <f t="shared" ca="1" si="29"/>
        <v>-5.8227610215775147</v>
      </c>
    </row>
    <row r="121" spans="1:16">
      <c r="A121" s="113">
        <v>23887</v>
      </c>
      <c r="B121" s="113">
        <v>4.9406999998609535E-2</v>
      </c>
      <c r="D121" s="115">
        <f t="shared" si="17"/>
        <v>2.3887</v>
      </c>
      <c r="E121" s="115">
        <f t="shared" si="18"/>
        <v>4.9406999998609535</v>
      </c>
      <c r="F121" s="26">
        <f t="shared" si="19"/>
        <v>5.70588769</v>
      </c>
      <c r="G121" s="26">
        <f t="shared" si="20"/>
        <v>13.629653925103</v>
      </c>
      <c r="H121" s="26">
        <f t="shared" si="21"/>
        <v>32.557154330893539</v>
      </c>
      <c r="I121" s="26">
        <f t="shared" si="22"/>
        <v>11.801850089667861</v>
      </c>
      <c r="J121" s="26">
        <f t="shared" si="23"/>
        <v>28.191079309189618</v>
      </c>
      <c r="K121" s="26">
        <f t="shared" ca="1" si="24"/>
        <v>5.9149676629906889</v>
      </c>
      <c r="L121" s="26">
        <f t="shared" ca="1" si="25"/>
        <v>0.94919747942027544</v>
      </c>
      <c r="M121" s="26">
        <f t="shared" ca="1" si="26"/>
        <v>21896528818.479675</v>
      </c>
      <c r="N121" s="26">
        <f t="shared" ca="1" si="27"/>
        <v>31038975680.406288</v>
      </c>
      <c r="O121" s="26">
        <f t="shared" ca="1" si="28"/>
        <v>950183025.54531324</v>
      </c>
      <c r="P121">
        <f t="shared" ca="1" si="29"/>
        <v>-0.97426766312973534</v>
      </c>
    </row>
    <row r="122" spans="1:16">
      <c r="A122" s="139">
        <v>23892.5</v>
      </c>
      <c r="B122" s="139">
        <v>6.9442500003788155E-2</v>
      </c>
      <c r="D122" s="115">
        <f t="shared" si="17"/>
        <v>2.3892500000000001</v>
      </c>
      <c r="E122" s="115">
        <f t="shared" si="18"/>
        <v>6.9442500003788155</v>
      </c>
      <c r="F122" s="26">
        <f t="shared" si="19"/>
        <v>5.7085155625000006</v>
      </c>
      <c r="G122" s="26">
        <f t="shared" si="20"/>
        <v>13.639070807703128</v>
      </c>
      <c r="H122" s="26">
        <f t="shared" si="21"/>
        <v>32.587149927304701</v>
      </c>
      <c r="I122" s="26">
        <f t="shared" si="22"/>
        <v>16.591549313405086</v>
      </c>
      <c r="J122" s="26">
        <f t="shared" si="23"/>
        <v>39.641359197053099</v>
      </c>
      <c r="K122" s="26">
        <f t="shared" ca="1" si="24"/>
        <v>5.918250150302744</v>
      </c>
      <c r="L122" s="26">
        <f t="shared" ca="1" si="25"/>
        <v>1.0526756923561211</v>
      </c>
      <c r="M122" s="26">
        <f t="shared" ca="1" si="26"/>
        <v>21809638581.484093</v>
      </c>
      <c r="N122" s="26">
        <f t="shared" ca="1" si="27"/>
        <v>31022810753.012768</v>
      </c>
      <c r="O122" s="26">
        <f t="shared" ca="1" si="28"/>
        <v>945657138.81523943</v>
      </c>
      <c r="P122">
        <f t="shared" ca="1" si="29"/>
        <v>1.0259998500760714</v>
      </c>
    </row>
    <row r="123" spans="1:16">
      <c r="A123" s="139">
        <v>23932</v>
      </c>
      <c r="B123" s="139">
        <v>5.6151999997382518E-2</v>
      </c>
      <c r="D123" s="115">
        <f t="shared" si="17"/>
        <v>2.3932000000000002</v>
      </c>
      <c r="E123" s="115">
        <f t="shared" si="18"/>
        <v>5.6151999997382518</v>
      </c>
      <c r="F123" s="26">
        <f t="shared" si="19"/>
        <v>5.7274062400000014</v>
      </c>
      <c r="G123" s="26">
        <f t="shared" si="20"/>
        <v>13.706828613568005</v>
      </c>
      <c r="H123" s="26">
        <f t="shared" si="21"/>
        <v>32.803182237990953</v>
      </c>
      <c r="I123" s="26">
        <f t="shared" si="22"/>
        <v>13.438296639373585</v>
      </c>
      <c r="J123" s="26">
        <f t="shared" si="23"/>
        <v>32.160531517348865</v>
      </c>
      <c r="K123" s="26">
        <f t="shared" ca="1" si="24"/>
        <v>5.9418457994754634</v>
      </c>
      <c r="L123" s="26">
        <f t="shared" ca="1" si="25"/>
        <v>0.10669747848596257</v>
      </c>
      <c r="M123" s="26">
        <f t="shared" ca="1" si="26"/>
        <v>21190520025.873638</v>
      </c>
      <c r="N123" s="26">
        <f t="shared" ca="1" si="27"/>
        <v>30906010288.701534</v>
      </c>
      <c r="O123" s="26">
        <f t="shared" ca="1" si="28"/>
        <v>913410545.26574385</v>
      </c>
      <c r="P123">
        <f t="shared" ca="1" si="29"/>
        <v>-0.32664579973721164</v>
      </c>
    </row>
    <row r="124" spans="1:16">
      <c r="A124" s="139">
        <v>24000.5</v>
      </c>
      <c r="B124" s="139">
        <v>4.6230500003730413E-2</v>
      </c>
      <c r="D124" s="115">
        <f t="shared" si="17"/>
        <v>2.4000499999999998</v>
      </c>
      <c r="E124" s="115">
        <f t="shared" si="18"/>
        <v>4.6230500003730413</v>
      </c>
      <c r="F124" s="26">
        <f t="shared" si="19"/>
        <v>5.7602400024999989</v>
      </c>
      <c r="G124" s="26">
        <f t="shared" si="20"/>
        <v>13.82486401800012</v>
      </c>
      <c r="H124" s="26">
        <f t="shared" si="21"/>
        <v>33.180364886401186</v>
      </c>
      <c r="I124" s="26">
        <f t="shared" si="22"/>
        <v>11.095551153395316</v>
      </c>
      <c r="J124" s="26">
        <f t="shared" si="23"/>
        <v>26.629877545706428</v>
      </c>
      <c r="K124" s="26">
        <f t="shared" ca="1" si="24"/>
        <v>5.9828539960267992</v>
      </c>
      <c r="L124" s="26">
        <f t="shared" ca="1" si="25"/>
        <v>1.8490669065959255</v>
      </c>
      <c r="M124" s="26">
        <f t="shared" ca="1" si="26"/>
        <v>20137328235.691368</v>
      </c>
      <c r="N124" s="26">
        <f t="shared" ca="1" si="27"/>
        <v>30700534316.172417</v>
      </c>
      <c r="O124" s="26">
        <f t="shared" ca="1" si="28"/>
        <v>858573526.87050092</v>
      </c>
      <c r="P124">
        <f t="shared" ca="1" si="29"/>
        <v>-1.359803995653758</v>
      </c>
    </row>
    <row r="125" spans="1:16">
      <c r="A125" s="139">
        <v>24076</v>
      </c>
      <c r="B125" s="139">
        <v>6.353599999420112E-2</v>
      </c>
      <c r="D125" s="115">
        <f t="shared" si="17"/>
        <v>2.4076</v>
      </c>
      <c r="E125" s="115">
        <f t="shared" si="18"/>
        <v>6.353599999420112</v>
      </c>
      <c r="F125" s="26">
        <f t="shared" si="19"/>
        <v>5.7965377599999997</v>
      </c>
      <c r="G125" s="26">
        <f t="shared" si="20"/>
        <v>13.955744310976</v>
      </c>
      <c r="H125" s="26">
        <f t="shared" si="21"/>
        <v>33.599850003105814</v>
      </c>
      <c r="I125" s="26">
        <f t="shared" si="22"/>
        <v>15.296927358603861</v>
      </c>
      <c r="J125" s="26">
        <f t="shared" si="23"/>
        <v>36.828882308574656</v>
      </c>
      <c r="K125" s="26">
        <f t="shared" ca="1" si="24"/>
        <v>6.0281838386114934</v>
      </c>
      <c r="L125" s="26">
        <f t="shared" ca="1" si="25"/>
        <v>0.1058956777154207</v>
      </c>
      <c r="M125" s="26">
        <f t="shared" ca="1" si="26"/>
        <v>19006660294.471275</v>
      </c>
      <c r="N125" s="26">
        <f t="shared" ca="1" si="27"/>
        <v>30469810245.426796</v>
      </c>
      <c r="O125" s="26">
        <f t="shared" ca="1" si="28"/>
        <v>799756140.03869057</v>
      </c>
      <c r="P125">
        <f t="shared" ca="1" si="29"/>
        <v>0.32541616080861857</v>
      </c>
    </row>
    <row r="126" spans="1:16">
      <c r="A126" s="139">
        <v>24084.5</v>
      </c>
      <c r="B126" s="139">
        <v>6.0954499997023959E-2</v>
      </c>
      <c r="D126" s="115">
        <f t="shared" si="17"/>
        <v>2.4084500000000002</v>
      </c>
      <c r="E126" s="115">
        <f t="shared" si="18"/>
        <v>6.0954499997023959</v>
      </c>
      <c r="F126" s="26">
        <f t="shared" si="19"/>
        <v>5.8006314025000005</v>
      </c>
      <c r="G126" s="26">
        <f t="shared" si="20"/>
        <v>13.970530701351127</v>
      </c>
      <c r="H126" s="26">
        <f t="shared" si="21"/>
        <v>33.647324667669125</v>
      </c>
      <c r="I126" s="26">
        <f t="shared" si="22"/>
        <v>14.680586551783236</v>
      </c>
      <c r="J126" s="26">
        <f t="shared" si="23"/>
        <v>35.357458680642338</v>
      </c>
      <c r="K126" s="26">
        <f t="shared" ca="1" si="24"/>
        <v>6.0332958033735196</v>
      </c>
      <c r="L126" s="26">
        <f t="shared" ca="1" si="25"/>
        <v>3.8631441212885012E-3</v>
      </c>
      <c r="M126" s="26">
        <f t="shared" ca="1" si="26"/>
        <v>18881350246.430805</v>
      </c>
      <c r="N126" s="26">
        <f t="shared" ca="1" si="27"/>
        <v>30443558057.052273</v>
      </c>
      <c r="O126" s="26">
        <f t="shared" ca="1" si="28"/>
        <v>793242571.54509616</v>
      </c>
      <c r="P126">
        <f t="shared" ca="1" si="29"/>
        <v>6.215419632887631E-2</v>
      </c>
    </row>
    <row r="127" spans="1:16">
      <c r="A127" s="139">
        <v>24723</v>
      </c>
      <c r="B127" s="139">
        <v>6.780300000536954E-2</v>
      </c>
      <c r="D127" s="115">
        <f t="shared" si="17"/>
        <v>2.4723000000000002</v>
      </c>
      <c r="E127" s="115">
        <f t="shared" si="18"/>
        <v>6.780300000536954</v>
      </c>
      <c r="F127" s="26">
        <f t="shared" si="19"/>
        <v>6.112267290000001</v>
      </c>
      <c r="G127" s="26">
        <f t="shared" si="20"/>
        <v>15.111358421067003</v>
      </c>
      <c r="H127" s="26">
        <f t="shared" si="21"/>
        <v>37.359811424403958</v>
      </c>
      <c r="I127" s="26">
        <f t="shared" si="22"/>
        <v>16.762935691327513</v>
      </c>
      <c r="J127" s="26">
        <f t="shared" si="23"/>
        <v>41.443005909669012</v>
      </c>
      <c r="K127" s="26">
        <f t="shared" ca="1" si="24"/>
        <v>6.4222732902626021</v>
      </c>
      <c r="L127" s="26">
        <f t="shared" ca="1" si="25"/>
        <v>0.12818312526987474</v>
      </c>
      <c r="M127" s="26">
        <f t="shared" ca="1" si="26"/>
        <v>10626229980.752232</v>
      </c>
      <c r="N127" s="26">
        <f t="shared" ca="1" si="27"/>
        <v>28318817874.094933</v>
      </c>
      <c r="O127" s="26">
        <f t="shared" ca="1" si="28"/>
        <v>371167416.18070102</v>
      </c>
      <c r="P127">
        <f t="shared" ca="1" si="29"/>
        <v>0.35802671027435196</v>
      </c>
    </row>
    <row r="128" spans="1:16">
      <c r="A128" s="139">
        <v>24812</v>
      </c>
      <c r="B128" s="139">
        <v>5.9831999999005347E-2</v>
      </c>
      <c r="D128" s="115">
        <f t="shared" si="17"/>
        <v>2.4811999999999999</v>
      </c>
      <c r="E128" s="115">
        <f t="shared" si="18"/>
        <v>5.9831999999005347</v>
      </c>
      <c r="F128" s="26">
        <f t="shared" si="19"/>
        <v>6.1563534399999993</v>
      </c>
      <c r="G128" s="26">
        <f t="shared" si="20"/>
        <v>15.275144155327997</v>
      </c>
      <c r="H128" s="26">
        <f t="shared" si="21"/>
        <v>37.900687678199823</v>
      </c>
      <c r="I128" s="26">
        <f t="shared" si="22"/>
        <v>14.845515839753206</v>
      </c>
      <c r="J128" s="26">
        <f t="shared" si="23"/>
        <v>36.834693901595656</v>
      </c>
      <c r="K128" s="26">
        <f t="shared" ca="1" si="24"/>
        <v>6.4772728737577197</v>
      </c>
      <c r="L128" s="26">
        <f t="shared" ca="1" si="25"/>
        <v>0.24410800468149774</v>
      </c>
      <c r="M128" s="26">
        <f t="shared" ca="1" si="26"/>
        <v>9658654626.523365</v>
      </c>
      <c r="N128" s="26">
        <f t="shared" ca="1" si="27"/>
        <v>27999949684.0797</v>
      </c>
      <c r="O128" s="26">
        <f t="shared" ca="1" si="28"/>
        <v>323610668.38337761</v>
      </c>
      <c r="P128">
        <f t="shared" ca="1" si="29"/>
        <v>-0.4940728738571849</v>
      </c>
    </row>
    <row r="129" spans="1:16">
      <c r="A129" s="139">
        <v>24815.5</v>
      </c>
      <c r="B129" s="139">
        <v>6.6945499995199498E-2</v>
      </c>
      <c r="D129" s="115">
        <f t="shared" si="17"/>
        <v>2.4815499999999999</v>
      </c>
      <c r="E129" s="115">
        <f t="shared" si="18"/>
        <v>6.6945499995199498</v>
      </c>
      <c r="F129" s="26">
        <f t="shared" si="19"/>
        <v>6.1580904024999992</v>
      </c>
      <c r="G129" s="26">
        <f t="shared" si="20"/>
        <v>15.281609238323872</v>
      </c>
      <c r="H129" s="26">
        <f t="shared" si="21"/>
        <v>37.9220774053626</v>
      </c>
      <c r="I129" s="26">
        <f t="shared" si="22"/>
        <v>16.612860551308732</v>
      </c>
      <c r="J129" s="26">
        <f t="shared" si="23"/>
        <v>41.22564410110018</v>
      </c>
      <c r="K129" s="26">
        <f t="shared" ca="1" si="24"/>
        <v>6.479439680503968</v>
      </c>
      <c r="L129" s="26">
        <f t="shared" ca="1" si="25"/>
        <v>4.6272449347157449E-2</v>
      </c>
      <c r="M129" s="26">
        <f t="shared" ca="1" si="26"/>
        <v>9621527519.2666092</v>
      </c>
      <c r="N129" s="26">
        <f t="shared" ca="1" si="27"/>
        <v>27987302857.426819</v>
      </c>
      <c r="O129" s="26">
        <f t="shared" ca="1" si="28"/>
        <v>321800581.59494787</v>
      </c>
      <c r="P129">
        <f t="shared" ca="1" si="29"/>
        <v>0.21511031901598177</v>
      </c>
    </row>
    <row r="130" spans="1:16">
      <c r="A130" s="139">
        <v>24817.5</v>
      </c>
      <c r="B130" s="139">
        <v>7.5867499996093102E-2</v>
      </c>
      <c r="D130" s="115">
        <f t="shared" si="17"/>
        <v>2.4817499999999999</v>
      </c>
      <c r="E130" s="115">
        <f t="shared" si="18"/>
        <v>7.5867499996093102</v>
      </c>
      <c r="F130" s="26">
        <f t="shared" si="19"/>
        <v>6.1590830624999997</v>
      </c>
      <c r="G130" s="26">
        <f t="shared" si="20"/>
        <v>15.285304390359373</v>
      </c>
      <c r="H130" s="26">
        <f t="shared" si="21"/>
        <v>37.934304170774375</v>
      </c>
      <c r="I130" s="26">
        <f t="shared" si="22"/>
        <v>18.828416811530406</v>
      </c>
      <c r="J130" s="26">
        <f t="shared" si="23"/>
        <v>46.727423422015583</v>
      </c>
      <c r="K130" s="26">
        <f t="shared" ca="1" si="24"/>
        <v>6.4806779883575807</v>
      </c>
      <c r="L130" s="26">
        <f t="shared" ca="1" si="25"/>
        <v>1.2233952940744459</v>
      </c>
      <c r="M130" s="26">
        <f t="shared" ca="1" si="26"/>
        <v>9600343446.2685127</v>
      </c>
      <c r="N130" s="26">
        <f t="shared" ca="1" si="27"/>
        <v>27980072491.23901</v>
      </c>
      <c r="O130" s="26">
        <f t="shared" ca="1" si="28"/>
        <v>320768305.72207475</v>
      </c>
      <c r="P130">
        <f t="shared" ca="1" si="29"/>
        <v>1.1060720112517295</v>
      </c>
    </row>
    <row r="131" spans="1:16">
      <c r="A131" s="139">
        <v>24865.5</v>
      </c>
      <c r="B131" s="139">
        <v>6.2995500004035421E-2</v>
      </c>
      <c r="D131" s="115">
        <f t="shared" si="17"/>
        <v>2.4865499999999998</v>
      </c>
      <c r="E131" s="115">
        <f t="shared" si="18"/>
        <v>6.2995500004035421</v>
      </c>
      <c r="F131" s="26">
        <f t="shared" si="19"/>
        <v>6.182930902499999</v>
      </c>
      <c r="G131" s="26">
        <f t="shared" si="20"/>
        <v>15.374166835611371</v>
      </c>
      <c r="H131" s="26">
        <f t="shared" si="21"/>
        <v>38.228634545089449</v>
      </c>
      <c r="I131" s="26">
        <f t="shared" si="22"/>
        <v>15.664146053503426</v>
      </c>
      <c r="J131" s="26">
        <f t="shared" si="23"/>
        <v>38.949682369338944</v>
      </c>
      <c r="K131" s="26">
        <f t="shared" ca="1" si="24"/>
        <v>6.5104263012168069</v>
      </c>
      <c r="L131" s="26">
        <f t="shared" ca="1" si="25"/>
        <v>4.4468814244686544E-2</v>
      </c>
      <c r="M131" s="26">
        <f t="shared" ca="1" si="26"/>
        <v>9098784676.3214474</v>
      </c>
      <c r="N131" s="26">
        <f t="shared" ca="1" si="27"/>
        <v>27805760178.721603</v>
      </c>
      <c r="O131" s="26">
        <f t="shared" ca="1" si="28"/>
        <v>296445080.32021749</v>
      </c>
      <c r="P131">
        <f t="shared" ca="1" si="29"/>
        <v>-0.21087630081326481</v>
      </c>
    </row>
    <row r="132" spans="1:16">
      <c r="A132" s="139">
        <v>24902.5</v>
      </c>
      <c r="B132" s="139">
        <v>6.4052499998069834E-2</v>
      </c>
      <c r="D132" s="115">
        <f t="shared" si="17"/>
        <v>2.4902500000000001</v>
      </c>
      <c r="E132" s="115">
        <f t="shared" si="18"/>
        <v>6.4052499998069834</v>
      </c>
      <c r="F132" s="26">
        <f t="shared" si="19"/>
        <v>6.2013450625000006</v>
      </c>
      <c r="G132" s="26">
        <f t="shared" si="20"/>
        <v>15.442899541890627</v>
      </c>
      <c r="H132" s="26">
        <f t="shared" si="21"/>
        <v>38.456680584193137</v>
      </c>
      <c r="I132" s="26">
        <f t="shared" si="22"/>
        <v>15.950673812019341</v>
      </c>
      <c r="J132" s="26">
        <f t="shared" si="23"/>
        <v>39.721165460381165</v>
      </c>
      <c r="K132" s="26">
        <f t="shared" ca="1" si="24"/>
        <v>6.5333951953589988</v>
      </c>
      <c r="L132" s="26">
        <f t="shared" ca="1" si="25"/>
        <v>1.6421191143064274E-2</v>
      </c>
      <c r="M132" s="26">
        <f t="shared" ca="1" si="26"/>
        <v>8721163947.5127106</v>
      </c>
      <c r="N132" s="26">
        <f t="shared" ca="1" si="27"/>
        <v>27670375618.724632</v>
      </c>
      <c r="O132" s="26">
        <f t="shared" ca="1" si="28"/>
        <v>278291850.3320995</v>
      </c>
      <c r="P132">
        <f t="shared" ca="1" si="29"/>
        <v>-0.12814519555201542</v>
      </c>
    </row>
    <row r="133" spans="1:16">
      <c r="A133" s="139">
        <v>25026.5</v>
      </c>
      <c r="B133" s="139">
        <v>6.5216499999223743E-2</v>
      </c>
      <c r="D133" s="115">
        <f t="shared" si="17"/>
        <v>2.50265</v>
      </c>
      <c r="E133" s="115">
        <f t="shared" si="18"/>
        <v>6.5216499999223743</v>
      </c>
      <c r="F133" s="26">
        <f t="shared" si="19"/>
        <v>6.2632570225000004</v>
      </c>
      <c r="G133" s="26">
        <f t="shared" si="20"/>
        <v>15.674740187359626</v>
      </c>
      <c r="H133" s="26">
        <f t="shared" si="21"/>
        <v>39.228388529895568</v>
      </c>
      <c r="I133" s="26">
        <f t="shared" si="22"/>
        <v>16.321407372305732</v>
      </c>
      <c r="J133" s="26">
        <f t="shared" si="23"/>
        <v>40.846770160300942</v>
      </c>
      <c r="K133" s="26">
        <f t="shared" ca="1" si="24"/>
        <v>6.6106126323538295</v>
      </c>
      <c r="L133" s="26">
        <f t="shared" ca="1" si="25"/>
        <v>7.9143499691342028E-3</v>
      </c>
      <c r="M133" s="26">
        <f t="shared" ca="1" si="26"/>
        <v>7512881860.9794703</v>
      </c>
      <c r="N133" s="26">
        <f t="shared" ca="1" si="27"/>
        <v>27210309464.877361</v>
      </c>
      <c r="O133" s="26">
        <f t="shared" ca="1" si="28"/>
        <v>221304303.40003556</v>
      </c>
      <c r="P133">
        <f t="shared" ca="1" si="29"/>
        <v>-8.8962632431455191E-2</v>
      </c>
    </row>
    <row r="134" spans="1:16">
      <c r="A134" s="139">
        <v>25032</v>
      </c>
      <c r="B134" s="139">
        <v>7.1252000001550186E-2</v>
      </c>
      <c r="D134" s="115">
        <f t="shared" si="17"/>
        <v>2.5032000000000001</v>
      </c>
      <c r="E134" s="115">
        <f t="shared" si="18"/>
        <v>7.1252000001550186</v>
      </c>
      <c r="F134" s="26">
        <f t="shared" si="19"/>
        <v>6.2660102400000008</v>
      </c>
      <c r="G134" s="26">
        <f t="shared" si="20"/>
        <v>15.685076832768003</v>
      </c>
      <c r="H134" s="26">
        <f t="shared" si="21"/>
        <v>39.262884327784867</v>
      </c>
      <c r="I134" s="26">
        <f t="shared" si="22"/>
        <v>17.835800640388044</v>
      </c>
      <c r="J134" s="26">
        <f t="shared" si="23"/>
        <v>44.646576163019354</v>
      </c>
      <c r="K134" s="26">
        <f t="shared" ca="1" si="24"/>
        <v>6.6140461832274573</v>
      </c>
      <c r="L134" s="26">
        <f t="shared" ca="1" si="25"/>
        <v>0.26127822455961491</v>
      </c>
      <c r="M134" s="26">
        <f t="shared" ca="1" si="26"/>
        <v>7461335533.2410564</v>
      </c>
      <c r="N134" s="26">
        <f t="shared" ca="1" si="27"/>
        <v>27189680462.151516</v>
      </c>
      <c r="O134" s="26">
        <f t="shared" ca="1" si="28"/>
        <v>218915921.82624096</v>
      </c>
      <c r="P134">
        <f t="shared" ca="1" si="29"/>
        <v>0.51115381692756134</v>
      </c>
    </row>
    <row r="135" spans="1:16">
      <c r="A135" s="139">
        <v>25119.5</v>
      </c>
      <c r="B135" s="139">
        <v>7.3089499994239304E-2</v>
      </c>
      <c r="D135" s="115">
        <f t="shared" si="17"/>
        <v>2.5119500000000001</v>
      </c>
      <c r="E135" s="115">
        <f t="shared" si="18"/>
        <v>7.3089499994239304</v>
      </c>
      <c r="F135" s="26">
        <f t="shared" si="19"/>
        <v>6.3098928025000003</v>
      </c>
      <c r="G135" s="26">
        <f t="shared" si="20"/>
        <v>15.850135225239876</v>
      </c>
      <c r="H135" s="26">
        <f t="shared" si="21"/>
        <v>39.814747179041305</v>
      </c>
      <c r="I135" s="26">
        <f t="shared" si="22"/>
        <v>18.359716951052942</v>
      </c>
      <c r="J135" s="26">
        <f t="shared" si="23"/>
        <v>46.11869099519744</v>
      </c>
      <c r="K135" s="26">
        <f t="shared" ca="1" si="24"/>
        <v>6.6687689279176636</v>
      </c>
      <c r="L135" s="26">
        <f t="shared" ca="1" si="25"/>
        <v>0.4098318043149119</v>
      </c>
      <c r="M135" s="26">
        <f t="shared" ca="1" si="26"/>
        <v>6664726031.7897415</v>
      </c>
      <c r="N135" s="26">
        <f t="shared" ca="1" si="27"/>
        <v>26858999048.678741</v>
      </c>
      <c r="O135" s="26">
        <f t="shared" ca="1" si="28"/>
        <v>182539173.42408615</v>
      </c>
      <c r="P135">
        <f t="shared" ca="1" si="29"/>
        <v>0.6401810715062668</v>
      </c>
    </row>
    <row r="136" spans="1:16">
      <c r="A136" s="139">
        <v>25128</v>
      </c>
      <c r="B136" s="139">
        <v>7.3507999994035345E-2</v>
      </c>
      <c r="D136" s="115">
        <f t="shared" si="17"/>
        <v>2.5127999999999999</v>
      </c>
      <c r="E136" s="115">
        <f t="shared" si="18"/>
        <v>7.3507999994035345</v>
      </c>
      <c r="F136" s="26">
        <f t="shared" si="19"/>
        <v>6.31416384</v>
      </c>
      <c r="G136" s="26">
        <f t="shared" si="20"/>
        <v>15.866230897151999</v>
      </c>
      <c r="H136" s="26">
        <f t="shared" si="21"/>
        <v>39.868664998363542</v>
      </c>
      <c r="I136" s="26">
        <f t="shared" si="22"/>
        <v>18.471090238501201</v>
      </c>
      <c r="J136" s="26">
        <f t="shared" si="23"/>
        <v>46.414155551305818</v>
      </c>
      <c r="K136" s="26">
        <f t="shared" ca="1" si="24"/>
        <v>6.6740946859742376</v>
      </c>
      <c r="L136" s="26">
        <f t="shared" ca="1" si="25"/>
        <v>0.45793008122344286</v>
      </c>
      <c r="M136" s="26">
        <f t="shared" ca="1" si="26"/>
        <v>6589695005.1686373</v>
      </c>
      <c r="N136" s="26">
        <f t="shared" ca="1" si="27"/>
        <v>26826628279.713799</v>
      </c>
      <c r="O136" s="26">
        <f t="shared" ca="1" si="28"/>
        <v>179169260.49809161</v>
      </c>
      <c r="P136">
        <f t="shared" ca="1" si="29"/>
        <v>0.67670531342929685</v>
      </c>
    </row>
    <row r="137" spans="1:16">
      <c r="A137" s="139">
        <v>25670.5</v>
      </c>
      <c r="B137" s="139">
        <v>6.1100499995518476E-2</v>
      </c>
      <c r="D137" s="115">
        <f t="shared" si="17"/>
        <v>2.5670500000000001</v>
      </c>
      <c r="E137" s="115">
        <f t="shared" si="18"/>
        <v>6.1100499995518476</v>
      </c>
      <c r="F137" s="26">
        <f t="shared" si="19"/>
        <v>6.5897457025000001</v>
      </c>
      <c r="G137" s="26">
        <f t="shared" si="20"/>
        <v>16.916206705602626</v>
      </c>
      <c r="H137" s="26">
        <f t="shared" si="21"/>
        <v>43.424748423617217</v>
      </c>
      <c r="I137" s="26">
        <f t="shared" si="22"/>
        <v>15.684803851349571</v>
      </c>
      <c r="J137" s="26">
        <f t="shared" si="23"/>
        <v>40.26367572660692</v>
      </c>
      <c r="K137" s="26">
        <f t="shared" ca="1" si="24"/>
        <v>7.0176058624099564</v>
      </c>
      <c r="L137" s="26">
        <f t="shared" ca="1" si="25"/>
        <v>0.82365764420812648</v>
      </c>
      <c r="M137" s="26">
        <f t="shared" ca="1" si="26"/>
        <v>2669792892.9029431</v>
      </c>
      <c r="N137" s="26">
        <f t="shared" ca="1" si="27"/>
        <v>24676021674.872787</v>
      </c>
      <c r="O137" s="26">
        <f t="shared" ca="1" si="28"/>
        <v>27269058.70918265</v>
      </c>
      <c r="P137">
        <f t="shared" ca="1" si="29"/>
        <v>-0.90755586285810885</v>
      </c>
    </row>
    <row r="138" spans="1:16">
      <c r="A138" s="139">
        <v>25730</v>
      </c>
      <c r="B138" s="139">
        <v>7.5029999999969732E-2</v>
      </c>
      <c r="D138" s="115">
        <f t="shared" si="17"/>
        <v>2.573</v>
      </c>
      <c r="E138" s="115">
        <f t="shared" si="18"/>
        <v>7.5029999999969732</v>
      </c>
      <c r="F138" s="26">
        <f t="shared" si="19"/>
        <v>6.6203289999999999</v>
      </c>
      <c r="G138" s="26">
        <f t="shared" si="20"/>
        <v>17.034106516999998</v>
      </c>
      <c r="H138" s="26">
        <f t="shared" si="21"/>
        <v>43.828756068240999</v>
      </c>
      <c r="I138" s="26">
        <f t="shared" si="22"/>
        <v>19.305218999992213</v>
      </c>
      <c r="J138" s="26">
        <f t="shared" si="23"/>
        <v>49.672328486979964</v>
      </c>
      <c r="K138" s="26">
        <f t="shared" ca="1" si="24"/>
        <v>7.0557129659695139</v>
      </c>
      <c r="L138" s="26">
        <f t="shared" ca="1" si="25"/>
        <v>0.20006569080908151</v>
      </c>
      <c r="M138" s="26">
        <f t="shared" ca="1" si="26"/>
        <v>2344734168.0028372</v>
      </c>
      <c r="N138" s="26">
        <f t="shared" ca="1" si="27"/>
        <v>24430732431.935635</v>
      </c>
      <c r="O138" s="26">
        <f t="shared" ca="1" si="28"/>
        <v>18547255.883204777</v>
      </c>
      <c r="P138">
        <f t="shared" ca="1" si="29"/>
        <v>0.44728703402745928</v>
      </c>
    </row>
    <row r="139" spans="1:16">
      <c r="A139" s="139">
        <v>25749.5</v>
      </c>
      <c r="B139" s="139">
        <v>7.9519499995512888E-2</v>
      </c>
      <c r="D139" s="115">
        <f t="shared" si="17"/>
        <v>2.5749499999999999</v>
      </c>
      <c r="E139" s="115">
        <f t="shared" si="18"/>
        <v>7.9519499995512888</v>
      </c>
      <c r="F139" s="26">
        <f t="shared" si="19"/>
        <v>6.6303675024999995</v>
      </c>
      <c r="G139" s="26">
        <f t="shared" si="20"/>
        <v>17.072864800562371</v>
      </c>
      <c r="H139" s="26">
        <f t="shared" si="21"/>
        <v>43.96177321820808</v>
      </c>
      <c r="I139" s="26">
        <f t="shared" si="22"/>
        <v>20.475873651344589</v>
      </c>
      <c r="J139" s="26">
        <f t="shared" si="23"/>
        <v>52.724350858529746</v>
      </c>
      <c r="K139" s="26">
        <f t="shared" ca="1" si="24"/>
        <v>7.0682204144803293</v>
      </c>
      <c r="L139" s="26">
        <f t="shared" ca="1" si="25"/>
        <v>0.78097797952969017</v>
      </c>
      <c r="M139" s="26">
        <f t="shared" ca="1" si="26"/>
        <v>2242745431.5354633</v>
      </c>
      <c r="N139" s="26">
        <f t="shared" ca="1" si="27"/>
        <v>24349971138.598095</v>
      </c>
      <c r="O139" s="26">
        <f t="shared" ca="1" si="28"/>
        <v>16046532.888591705</v>
      </c>
      <c r="P139">
        <f t="shared" ca="1" si="29"/>
        <v>0.88372958507095944</v>
      </c>
    </row>
    <row r="140" spans="1:16">
      <c r="A140" s="139">
        <v>25885</v>
      </c>
      <c r="B140" s="139">
        <v>6.5484999991895165E-2</v>
      </c>
      <c r="D140" s="115">
        <f t="shared" si="17"/>
        <v>2.5884999999999998</v>
      </c>
      <c r="E140" s="115">
        <f t="shared" si="18"/>
        <v>6.5484999991895165</v>
      </c>
      <c r="F140" s="26">
        <f t="shared" si="19"/>
        <v>6.7003322499999989</v>
      </c>
      <c r="G140" s="26">
        <f t="shared" si="20"/>
        <v>17.343810029124995</v>
      </c>
      <c r="H140" s="26">
        <f t="shared" si="21"/>
        <v>44.894452260390047</v>
      </c>
      <c r="I140" s="26">
        <f t="shared" si="22"/>
        <v>16.950792247902061</v>
      </c>
      <c r="J140" s="26">
        <f t="shared" si="23"/>
        <v>43.877125733694484</v>
      </c>
      <c r="K140" s="26">
        <f t="shared" ca="1" si="24"/>
        <v>7.1553842648294976</v>
      </c>
      <c r="L140" s="26">
        <f t="shared" ca="1" si="25"/>
        <v>0.36830851188137914</v>
      </c>
      <c r="M140" s="26">
        <f t="shared" ca="1" si="26"/>
        <v>1596149136.2385645</v>
      </c>
      <c r="N140" s="26">
        <f t="shared" ca="1" si="27"/>
        <v>23783866180.980301</v>
      </c>
      <c r="O140" s="26">
        <f t="shared" ca="1" si="28"/>
        <v>3623856.6519478546</v>
      </c>
      <c r="P140">
        <f t="shared" ca="1" si="29"/>
        <v>-0.6068842656399811</v>
      </c>
    </row>
    <row r="141" spans="1:16">
      <c r="A141" s="139">
        <v>25907.5</v>
      </c>
      <c r="B141" s="139">
        <v>7.2357500001089647E-2</v>
      </c>
      <c r="D141" s="115">
        <f t="shared" si="17"/>
        <v>2.5907499999999999</v>
      </c>
      <c r="E141" s="115">
        <f t="shared" si="18"/>
        <v>7.2357500001089647</v>
      </c>
      <c r="F141" s="26">
        <f t="shared" si="19"/>
        <v>6.7119855624999998</v>
      </c>
      <c r="G141" s="26">
        <f t="shared" si="20"/>
        <v>17.389076596046873</v>
      </c>
      <c r="H141" s="26">
        <f t="shared" si="21"/>
        <v>45.050750191208436</v>
      </c>
      <c r="I141" s="26">
        <f t="shared" si="22"/>
        <v>18.746019312782298</v>
      </c>
      <c r="J141" s="26">
        <f t="shared" si="23"/>
        <v>48.566249534590739</v>
      </c>
      <c r="K141" s="26">
        <f t="shared" ca="1" si="24"/>
        <v>7.1699008111438456</v>
      </c>
      <c r="L141" s="26">
        <f t="shared" ca="1" si="25"/>
        <v>4.3361156873639702E-3</v>
      </c>
      <c r="M141" s="26">
        <f t="shared" ca="1" si="26"/>
        <v>1499313080.1496506</v>
      </c>
      <c r="N141" s="26">
        <f t="shared" ca="1" si="27"/>
        <v>23689053736.103268</v>
      </c>
      <c r="O141" s="26">
        <f t="shared" ca="1" si="28"/>
        <v>2410539.2057450754</v>
      </c>
      <c r="P141">
        <f t="shared" ca="1" si="29"/>
        <v>6.5849188965119154E-2</v>
      </c>
    </row>
    <row r="142" spans="1:16">
      <c r="A142" s="139">
        <v>25927.5</v>
      </c>
      <c r="B142" s="139">
        <v>6.2577500000770669E-2</v>
      </c>
      <c r="D142" s="115">
        <f t="shared" si="17"/>
        <v>2.5927500000000001</v>
      </c>
      <c r="E142" s="115">
        <f t="shared" si="18"/>
        <v>6.2577500000770669</v>
      </c>
      <c r="F142" s="26">
        <f t="shared" si="19"/>
        <v>6.7223525625000002</v>
      </c>
      <c r="G142" s="26">
        <f t="shared" si="20"/>
        <v>17.429379606421875</v>
      </c>
      <c r="H142" s="26">
        <f t="shared" si="21"/>
        <v>45.190023974550321</v>
      </c>
      <c r="I142" s="26">
        <f t="shared" si="22"/>
        <v>16.224781312699815</v>
      </c>
      <c r="J142" s="26">
        <f t="shared" si="23"/>
        <v>42.066801748502449</v>
      </c>
      <c r="K142" s="26">
        <f t="shared" ca="1" si="24"/>
        <v>7.1828146519163223</v>
      </c>
      <c r="L142" s="26">
        <f t="shared" ca="1" si="25"/>
        <v>0.8557446100824827</v>
      </c>
      <c r="M142" s="26">
        <f t="shared" ca="1" si="26"/>
        <v>1415760105.5111461</v>
      </c>
      <c r="N142" s="26">
        <f t="shared" ca="1" si="27"/>
        <v>23604587858.695583</v>
      </c>
      <c r="O142" s="26">
        <f t="shared" ca="1" si="28"/>
        <v>1537775.7134353896</v>
      </c>
      <c r="P142">
        <f t="shared" ca="1" si="29"/>
        <v>-0.92506465183925535</v>
      </c>
    </row>
    <row r="143" spans="1:16">
      <c r="A143" s="139">
        <v>25951.5</v>
      </c>
      <c r="B143" s="139">
        <v>7.2641499995370395E-2</v>
      </c>
      <c r="D143" s="115">
        <f t="shared" ref="D143:D206" si="30">A143/A$18</f>
        <v>2.5951499999999998</v>
      </c>
      <c r="E143" s="115">
        <f t="shared" ref="E143:E206" si="31">B143/B$18</f>
        <v>7.2641499995370395</v>
      </c>
      <c r="F143" s="26">
        <f t="shared" ref="F143:F206" si="32">D143*D143</f>
        <v>6.7348035224999991</v>
      </c>
      <c r="G143" s="26">
        <f t="shared" ref="G143:G206" si="33">D143*F143</f>
        <v>17.477825361415871</v>
      </c>
      <c r="H143" s="26">
        <f t="shared" ref="H143:H206" si="34">F143*F143</f>
        <v>45.357578486678399</v>
      </c>
      <c r="I143" s="26">
        <f t="shared" ref="I143:I206" si="35">E143*D143</f>
        <v>18.851558871298547</v>
      </c>
      <c r="J143" s="26">
        <f t="shared" ref="J143:J206" si="36">I143*D143</f>
        <v>48.922623004850422</v>
      </c>
      <c r="K143" s="26">
        <f t="shared" ref="K143:K206" ca="1" si="37">+E$4+E$5*D143+E$6*D143^2</f>
        <v>7.198323987567214</v>
      </c>
      <c r="L143" s="26">
        <f t="shared" ref="L143:L206" ca="1" si="38">+(K143-E143)^2</f>
        <v>4.3330638518516117E-3</v>
      </c>
      <c r="M143" s="26">
        <f t="shared" ref="M143:M206" ca="1" si="39">(M$1-M$2*D143+M$3*F143)^2</f>
        <v>1318634071.7366953</v>
      </c>
      <c r="N143" s="26">
        <f t="shared" ref="N143:N206" ca="1" si="40">(-M$2+M$4*D143-M$5*F143)^2</f>
        <v>23502997622.15876</v>
      </c>
      <c r="O143" s="26">
        <f t="shared" ref="O143:O206" ca="1" si="41">+(M$3-D143*M$5+F143*M$6)^2</f>
        <v>747286.65016461932</v>
      </c>
      <c r="P143">
        <f t="shared" ref="P143:P206" ca="1" si="42">+E143-K143</f>
        <v>6.5826011969825515E-2</v>
      </c>
    </row>
    <row r="144" spans="1:16">
      <c r="A144" s="139">
        <v>26008</v>
      </c>
      <c r="B144" s="139">
        <v>6.4187999996647704E-2</v>
      </c>
      <c r="D144" s="115">
        <f t="shared" si="30"/>
        <v>2.6008</v>
      </c>
      <c r="E144" s="115">
        <f t="shared" si="31"/>
        <v>6.4187999996647704</v>
      </c>
      <c r="F144" s="26">
        <f t="shared" si="32"/>
        <v>6.7641606400000001</v>
      </c>
      <c r="G144" s="26">
        <f t="shared" si="33"/>
        <v>17.592228992512002</v>
      </c>
      <c r="H144" s="26">
        <f t="shared" si="34"/>
        <v>45.753869163725213</v>
      </c>
      <c r="I144" s="26">
        <f t="shared" si="35"/>
        <v>16.694015039128136</v>
      </c>
      <c r="J144" s="26">
        <f t="shared" si="36"/>
        <v>43.417794313764453</v>
      </c>
      <c r="K144" s="26">
        <f t="shared" ca="1" si="37"/>
        <v>7.2348903632776409</v>
      </c>
      <c r="L144" s="26">
        <f t="shared" ca="1" si="38"/>
        <v>0.66600348158178713</v>
      </c>
      <c r="M144" s="26">
        <f t="shared" ca="1" si="39"/>
        <v>1103512586.6255641</v>
      </c>
      <c r="N144" s="26">
        <f t="shared" ca="1" si="40"/>
        <v>23262858337.558319</v>
      </c>
      <c r="O144" s="26">
        <f t="shared" ca="1" si="41"/>
        <v>498.91442364349223</v>
      </c>
      <c r="P144">
        <f t="shared" ca="1" si="42"/>
        <v>-0.81609036361287046</v>
      </c>
    </row>
    <row r="145" spans="1:16">
      <c r="A145" s="139">
        <v>26030.5</v>
      </c>
      <c r="B145" s="139">
        <v>6.2060500000370666E-2</v>
      </c>
      <c r="D145" s="115">
        <f t="shared" si="30"/>
        <v>2.6030500000000001</v>
      </c>
      <c r="E145" s="115">
        <f t="shared" si="31"/>
        <v>6.2060500000370666</v>
      </c>
      <c r="F145" s="26">
        <f t="shared" si="32"/>
        <v>6.7758693025000003</v>
      </c>
      <c r="G145" s="26">
        <f t="shared" si="33"/>
        <v>17.637926587872627</v>
      </c>
      <c r="H145" s="26">
        <f t="shared" si="34"/>
        <v>45.912404804561838</v>
      </c>
      <c r="I145" s="26">
        <f t="shared" si="35"/>
        <v>16.154658452596486</v>
      </c>
      <c r="J145" s="26">
        <f t="shared" si="36"/>
        <v>42.051383685031283</v>
      </c>
      <c r="K145" s="26">
        <f t="shared" ca="1" si="37"/>
        <v>7.2494736164261893</v>
      </c>
      <c r="L145" s="26">
        <f t="shared" ca="1" si="38"/>
        <v>1.088732843238555</v>
      </c>
      <c r="M145" s="26">
        <f t="shared" ca="1" si="39"/>
        <v>1023138502.7450826</v>
      </c>
      <c r="N145" s="26">
        <f t="shared" ca="1" si="40"/>
        <v>23166851833.853352</v>
      </c>
      <c r="O145" s="26">
        <f t="shared" ca="1" si="41"/>
        <v>141734.14106211494</v>
      </c>
      <c r="P145">
        <f t="shared" ca="1" si="42"/>
        <v>-1.0434236163891226</v>
      </c>
    </row>
    <row r="146" spans="1:16">
      <c r="A146" s="139">
        <v>26056</v>
      </c>
      <c r="B146" s="139">
        <v>6.6315999996731989E-2</v>
      </c>
      <c r="D146" s="115">
        <f t="shared" si="30"/>
        <v>2.6055999999999999</v>
      </c>
      <c r="E146" s="115">
        <f t="shared" si="31"/>
        <v>6.6315999996731989</v>
      </c>
      <c r="F146" s="26">
        <f t="shared" si="32"/>
        <v>6.78915136</v>
      </c>
      <c r="G146" s="26">
        <f t="shared" si="33"/>
        <v>17.689812783615999</v>
      </c>
      <c r="H146" s="26">
        <f t="shared" si="34"/>
        <v>46.092576188989852</v>
      </c>
      <c r="I146" s="26">
        <f t="shared" si="35"/>
        <v>17.279296959148486</v>
      </c>
      <c r="J146" s="26">
        <f t="shared" si="36"/>
        <v>45.022936156757289</v>
      </c>
      <c r="K146" s="26">
        <f t="shared" ca="1" si="37"/>
        <v>7.2660160547578787</v>
      </c>
      <c r="L146" s="26">
        <f t="shared" ca="1" si="38"/>
        <v>0.40248373094920747</v>
      </c>
      <c r="M146" s="26">
        <f t="shared" ca="1" si="39"/>
        <v>935697638.20693791</v>
      </c>
      <c r="N146" s="26">
        <f t="shared" ca="1" si="40"/>
        <v>23057790427.395348</v>
      </c>
      <c r="O146" s="26">
        <f t="shared" ca="1" si="41"/>
        <v>606088.5975294587</v>
      </c>
      <c r="P146">
        <f t="shared" ca="1" si="42"/>
        <v>-0.6344160550846798</v>
      </c>
    </row>
    <row r="147" spans="1:16">
      <c r="A147" s="139">
        <v>26109.5</v>
      </c>
      <c r="B147" s="139">
        <v>7.5479500002984423E-2</v>
      </c>
      <c r="D147" s="115">
        <f t="shared" si="30"/>
        <v>2.6109499999999999</v>
      </c>
      <c r="E147" s="115">
        <f t="shared" si="31"/>
        <v>7.5479500002984423</v>
      </c>
      <c r="F147" s="26">
        <f t="shared" si="32"/>
        <v>6.8170599024999996</v>
      </c>
      <c r="G147" s="26">
        <f t="shared" si="33"/>
        <v>17.799002552432373</v>
      </c>
      <c r="H147" s="26">
        <f t="shared" si="34"/>
        <v>46.472305714273304</v>
      </c>
      <c r="I147" s="26">
        <f t="shared" si="35"/>
        <v>19.707320053279219</v>
      </c>
      <c r="J147" s="26">
        <f t="shared" si="36"/>
        <v>51.454827293109375</v>
      </c>
      <c r="K147" s="26">
        <f t="shared" ca="1" si="37"/>
        <v>7.3007736761260853</v>
      </c>
      <c r="L147" s="26">
        <f t="shared" ca="1" si="38"/>
        <v>6.1096135231358123E-2</v>
      </c>
      <c r="M147" s="26">
        <f t="shared" ca="1" si="39"/>
        <v>764860883.63421631</v>
      </c>
      <c r="N147" s="26">
        <f t="shared" ca="1" si="40"/>
        <v>22828114191.707481</v>
      </c>
      <c r="O147" s="26">
        <f t="shared" ca="1" si="41"/>
        <v>2638585.6667410852</v>
      </c>
      <c r="P147">
        <f t="shared" ca="1" si="42"/>
        <v>0.24717632417235702</v>
      </c>
    </row>
    <row r="148" spans="1:16">
      <c r="A148" s="139">
        <v>26126.5</v>
      </c>
      <c r="B148" s="139">
        <v>6.8316500000946689E-2</v>
      </c>
      <c r="D148" s="115">
        <f t="shared" si="30"/>
        <v>2.6126499999999999</v>
      </c>
      <c r="E148" s="115">
        <f t="shared" si="31"/>
        <v>6.8316500000946689</v>
      </c>
      <c r="F148" s="26">
        <f t="shared" si="32"/>
        <v>6.8259400224999993</v>
      </c>
      <c r="G148" s="26">
        <f t="shared" si="33"/>
        <v>17.833792199784622</v>
      </c>
      <c r="H148" s="26">
        <f t="shared" si="34"/>
        <v>46.593457190767289</v>
      </c>
      <c r="I148" s="26">
        <f t="shared" si="35"/>
        <v>17.848710372747338</v>
      </c>
      <c r="J148" s="26">
        <f t="shared" si="36"/>
        <v>46.632433155358328</v>
      </c>
      <c r="K148" s="26">
        <f t="shared" ca="1" si="37"/>
        <v>7.3118325980525629</v>
      </c>
      <c r="L148" s="26">
        <f t="shared" ca="1" si="38"/>
        <v>0.23057532738159245</v>
      </c>
      <c r="M148" s="26">
        <f t="shared" ca="1" si="39"/>
        <v>714158251.85358608</v>
      </c>
      <c r="N148" s="26">
        <f t="shared" ca="1" si="40"/>
        <v>22754893101.748253</v>
      </c>
      <c r="O148" s="26">
        <f t="shared" ca="1" si="41"/>
        <v>3586544.6363855563</v>
      </c>
      <c r="P148">
        <f t="shared" ca="1" si="42"/>
        <v>-0.48018259795789398</v>
      </c>
    </row>
    <row r="149" spans="1:16">
      <c r="A149" s="139">
        <v>26868</v>
      </c>
      <c r="B149" s="139">
        <v>9.3647999994573183E-2</v>
      </c>
      <c r="D149" s="115">
        <f t="shared" si="30"/>
        <v>2.6867999999999999</v>
      </c>
      <c r="E149" s="115">
        <f t="shared" si="31"/>
        <v>9.3647999994573183</v>
      </c>
      <c r="F149" s="26">
        <f t="shared" si="32"/>
        <v>7.2188942399999991</v>
      </c>
      <c r="G149" s="26">
        <f t="shared" si="33"/>
        <v>19.395725044031998</v>
      </c>
      <c r="H149" s="26">
        <f t="shared" si="34"/>
        <v>52.112434048305168</v>
      </c>
      <c r="I149" s="26">
        <f t="shared" si="35"/>
        <v>25.161344638541923</v>
      </c>
      <c r="J149" s="26">
        <f t="shared" si="36"/>
        <v>67.60350077483443</v>
      </c>
      <c r="K149" s="26">
        <f t="shared" ca="1" si="37"/>
        <v>7.8009750305659571</v>
      </c>
      <c r="L149" s="26">
        <f t="shared" ca="1" si="38"/>
        <v>2.4455485333280671</v>
      </c>
      <c r="M149" s="26">
        <f t="shared" ca="1" si="39"/>
        <v>199446184.19115695</v>
      </c>
      <c r="N149" s="26">
        <f t="shared" ca="1" si="40"/>
        <v>19466473659.721268</v>
      </c>
      <c r="O149" s="26">
        <f t="shared" ca="1" si="41"/>
        <v>194885156.34141436</v>
      </c>
      <c r="P149">
        <f t="shared" ca="1" si="42"/>
        <v>1.5638249688913612</v>
      </c>
    </row>
    <row r="150" spans="1:16">
      <c r="A150" s="139">
        <v>26888</v>
      </c>
      <c r="B150" s="139">
        <v>7.0867999995243736E-2</v>
      </c>
      <c r="D150" s="115">
        <f t="shared" si="30"/>
        <v>2.6888000000000001</v>
      </c>
      <c r="E150" s="115">
        <f t="shared" si="31"/>
        <v>7.0867999995243736</v>
      </c>
      <c r="F150" s="26">
        <f t="shared" si="32"/>
        <v>7.2296454400000005</v>
      </c>
      <c r="G150" s="26">
        <f t="shared" si="33"/>
        <v>19.439070659072001</v>
      </c>
      <c r="H150" s="26">
        <f t="shared" si="34"/>
        <v>52.267773188112798</v>
      </c>
      <c r="I150" s="26">
        <f t="shared" si="35"/>
        <v>19.054987838721136</v>
      </c>
      <c r="J150" s="26">
        <f t="shared" si="36"/>
        <v>51.235051300753391</v>
      </c>
      <c r="K150" s="26">
        <f t="shared" ca="1" si="37"/>
        <v>7.8143519023357326</v>
      </c>
      <c r="L150" s="26">
        <f t="shared" ca="1" si="38"/>
        <v>0.52933177128442932</v>
      </c>
      <c r="M150" s="26">
        <f t="shared" ca="1" si="39"/>
        <v>231925030.39983964</v>
      </c>
      <c r="N150" s="26">
        <f t="shared" ca="1" si="40"/>
        <v>19375694584.391533</v>
      </c>
      <c r="O150" s="26">
        <f t="shared" ca="1" si="41"/>
        <v>204320728.09045696</v>
      </c>
      <c r="P150">
        <f t="shared" ca="1" si="42"/>
        <v>-0.72755190281135906</v>
      </c>
    </row>
    <row r="151" spans="1:16">
      <c r="A151" s="139">
        <v>26919</v>
      </c>
      <c r="B151" s="139">
        <v>7.2159000003011897E-2</v>
      </c>
      <c r="D151" s="115">
        <f t="shared" si="30"/>
        <v>2.6919</v>
      </c>
      <c r="E151" s="115">
        <f t="shared" si="31"/>
        <v>7.2159000003011897</v>
      </c>
      <c r="F151" s="26">
        <f t="shared" si="32"/>
        <v>7.2463256099999995</v>
      </c>
      <c r="G151" s="26">
        <f t="shared" si="33"/>
        <v>19.506383909558998</v>
      </c>
      <c r="H151" s="26">
        <f t="shared" si="34"/>
        <v>52.509234846141865</v>
      </c>
      <c r="I151" s="26">
        <f t="shared" si="35"/>
        <v>19.424481210810772</v>
      </c>
      <c r="J151" s="26">
        <f t="shared" si="36"/>
        <v>52.288760971381514</v>
      </c>
      <c r="K151" s="26">
        <f t="shared" ca="1" si="37"/>
        <v>7.8351051075093014</v>
      </c>
      <c r="L151" s="26">
        <f t="shared" ca="1" si="38"/>
        <v>0.38341496479260911</v>
      </c>
      <c r="M151" s="26">
        <f t="shared" ca="1" si="39"/>
        <v>287123800.63751256</v>
      </c>
      <c r="N151" s="26">
        <f t="shared" ca="1" si="40"/>
        <v>19234823482.161194</v>
      </c>
      <c r="O151" s="26">
        <f t="shared" ca="1" si="41"/>
        <v>219412792.16299373</v>
      </c>
      <c r="P151">
        <f t="shared" ca="1" si="42"/>
        <v>-0.61920510720811173</v>
      </c>
    </row>
    <row r="152" spans="1:16">
      <c r="A152" s="139">
        <v>26964</v>
      </c>
      <c r="B152" s="139">
        <v>7.8903999994508922E-2</v>
      </c>
      <c r="D152" s="115">
        <f t="shared" si="30"/>
        <v>2.6964000000000001</v>
      </c>
      <c r="E152" s="115">
        <f t="shared" si="31"/>
        <v>7.8903999994508922</v>
      </c>
      <c r="F152" s="26">
        <f t="shared" si="32"/>
        <v>7.2705729600000009</v>
      </c>
      <c r="G152" s="26">
        <f t="shared" si="33"/>
        <v>19.604372929344002</v>
      </c>
      <c r="H152" s="26">
        <f t="shared" si="34"/>
        <v>52.861231166683176</v>
      </c>
      <c r="I152" s="26">
        <f t="shared" si="35"/>
        <v>21.275674558519388</v>
      </c>
      <c r="J152" s="26">
        <f t="shared" si="36"/>
        <v>57.367728879591681</v>
      </c>
      <c r="K152" s="26">
        <f t="shared" ca="1" si="37"/>
        <v>7.8652719451534363</v>
      </c>
      <c r="L152" s="26">
        <f t="shared" ca="1" si="38"/>
        <v>6.3141911277589217E-4</v>
      </c>
      <c r="M152" s="26">
        <f t="shared" ca="1" si="39"/>
        <v>377768205.41796184</v>
      </c>
      <c r="N152" s="26">
        <f t="shared" ca="1" si="40"/>
        <v>19029993699.780365</v>
      </c>
      <c r="O152" s="26">
        <f t="shared" ca="1" si="41"/>
        <v>242336809.19786447</v>
      </c>
      <c r="P152">
        <f t="shared" ca="1" si="42"/>
        <v>2.5128054297455904E-2</v>
      </c>
    </row>
    <row r="153" spans="1:16">
      <c r="A153" s="139">
        <v>26981</v>
      </c>
      <c r="B153" s="139">
        <v>7.2740999996312894E-2</v>
      </c>
      <c r="D153" s="115">
        <f t="shared" si="30"/>
        <v>2.6981000000000002</v>
      </c>
      <c r="E153" s="115">
        <f t="shared" si="31"/>
        <v>7.2740999996312894</v>
      </c>
      <c r="F153" s="26">
        <f t="shared" si="32"/>
        <v>7.2797436100000006</v>
      </c>
      <c r="G153" s="26">
        <f t="shared" si="33"/>
        <v>19.641476234141003</v>
      </c>
      <c r="H153" s="26">
        <f t="shared" si="34"/>
        <v>52.994667027335844</v>
      </c>
      <c r="I153" s="26">
        <f t="shared" si="35"/>
        <v>19.626249209005184</v>
      </c>
      <c r="J153" s="26">
        <f t="shared" si="36"/>
        <v>52.953582990816891</v>
      </c>
      <c r="K153" s="26">
        <f t="shared" ca="1" si="37"/>
        <v>7.8766810086615004</v>
      </c>
      <c r="L153" s="26">
        <f t="shared" ca="1" si="38"/>
        <v>0.36310387244386733</v>
      </c>
      <c r="M153" s="26">
        <f t="shared" ca="1" si="39"/>
        <v>415256337.11547834</v>
      </c>
      <c r="N153" s="26">
        <f t="shared" ca="1" si="40"/>
        <v>18952513223.168655</v>
      </c>
      <c r="O153" s="26">
        <f t="shared" ca="1" si="41"/>
        <v>251312001.07896584</v>
      </c>
      <c r="P153">
        <f t="shared" ca="1" si="42"/>
        <v>-0.60258100903021106</v>
      </c>
    </row>
    <row r="154" spans="1:16">
      <c r="A154" s="139">
        <v>27077</v>
      </c>
      <c r="B154" s="139">
        <v>6.9996999998693354E-2</v>
      </c>
      <c r="D154" s="115">
        <f t="shared" si="30"/>
        <v>2.7077</v>
      </c>
      <c r="E154" s="115">
        <f t="shared" si="31"/>
        <v>6.9996999998693354</v>
      </c>
      <c r="F154" s="26">
        <f t="shared" si="32"/>
        <v>7.33163929</v>
      </c>
      <c r="G154" s="26">
        <f t="shared" si="33"/>
        <v>19.851879705533001</v>
      </c>
      <c r="H154" s="26">
        <f t="shared" si="34"/>
        <v>53.752934678671707</v>
      </c>
      <c r="I154" s="26">
        <f t="shared" si="35"/>
        <v>18.9530876896462</v>
      </c>
      <c r="J154" s="26">
        <f t="shared" si="36"/>
        <v>51.319275537255017</v>
      </c>
      <c r="K154" s="26">
        <f t="shared" ca="1" si="37"/>
        <v>7.9412393995768618</v>
      </c>
      <c r="L154" s="26">
        <f t="shared" ca="1" si="38"/>
        <v>0.88649644120160898</v>
      </c>
      <c r="M154" s="26">
        <f t="shared" ca="1" si="39"/>
        <v>660409219.07472956</v>
      </c>
      <c r="N154" s="26">
        <f t="shared" ca="1" si="40"/>
        <v>18514019217.621441</v>
      </c>
      <c r="O154" s="26">
        <f t="shared" ca="1" si="41"/>
        <v>305269725.31579673</v>
      </c>
      <c r="P154">
        <f t="shared" ca="1" si="42"/>
        <v>-0.94153939970752631</v>
      </c>
    </row>
    <row r="155" spans="1:16">
      <c r="A155" s="139">
        <v>27822</v>
      </c>
      <c r="B155" s="139">
        <v>7.7441999994334765E-2</v>
      </c>
      <c r="D155" s="115">
        <f t="shared" si="30"/>
        <v>2.7822</v>
      </c>
      <c r="E155" s="115">
        <f t="shared" si="31"/>
        <v>7.7441999994334765</v>
      </c>
      <c r="F155" s="26">
        <f t="shared" si="32"/>
        <v>7.7406368399999996</v>
      </c>
      <c r="G155" s="26">
        <f t="shared" si="33"/>
        <v>21.535999816247998</v>
      </c>
      <c r="H155" s="26">
        <f t="shared" si="34"/>
        <v>59.91745868876518</v>
      </c>
      <c r="I155" s="26">
        <f t="shared" si="35"/>
        <v>21.545913238423818</v>
      </c>
      <c r="J155" s="26">
        <f t="shared" si="36"/>
        <v>59.945039811942749</v>
      </c>
      <c r="K155" s="26">
        <f t="shared" ca="1" si="37"/>
        <v>8.4497904211603299</v>
      </c>
      <c r="L155" s="26">
        <f t="shared" ca="1" si="38"/>
        <v>0.49785784323267879</v>
      </c>
      <c r="M155" s="26">
        <f t="shared" ca="1" si="39"/>
        <v>4514069821.5992699</v>
      </c>
      <c r="N155" s="26">
        <f t="shared" ca="1" si="40"/>
        <v>15080372623.87204</v>
      </c>
      <c r="O155" s="26">
        <f t="shared" ca="1" si="41"/>
        <v>923353890.8510952</v>
      </c>
      <c r="P155">
        <f t="shared" ca="1" si="42"/>
        <v>-0.70559042172685338</v>
      </c>
    </row>
    <row r="156" spans="1:16">
      <c r="A156" s="139">
        <v>27841.5</v>
      </c>
      <c r="B156" s="139">
        <v>9.2931500003032852E-2</v>
      </c>
      <c r="D156" s="115">
        <f t="shared" si="30"/>
        <v>2.7841499999999999</v>
      </c>
      <c r="E156" s="115">
        <f t="shared" si="31"/>
        <v>9.2931500003032852</v>
      </c>
      <c r="F156" s="26">
        <f t="shared" si="32"/>
        <v>7.7514912224999994</v>
      </c>
      <c r="G156" s="26">
        <f t="shared" si="33"/>
        <v>21.581314287123373</v>
      </c>
      <c r="H156" s="26">
        <f t="shared" si="34"/>
        <v>60.085616172494539</v>
      </c>
      <c r="I156" s="26">
        <f t="shared" si="35"/>
        <v>25.873523573344389</v>
      </c>
      <c r="J156" s="26">
        <f t="shared" si="36"/>
        <v>72.035770656726783</v>
      </c>
      <c r="K156" s="26">
        <f t="shared" ca="1" si="37"/>
        <v>8.4632811537161103</v>
      </c>
      <c r="L156" s="26">
        <f t="shared" ca="1" si="38"/>
        <v>0.68868230253592799</v>
      </c>
      <c r="M156" s="26">
        <f t="shared" ca="1" si="39"/>
        <v>4661815182.2619982</v>
      </c>
      <c r="N156" s="26">
        <f t="shared" ca="1" si="40"/>
        <v>14990372328.254047</v>
      </c>
      <c r="O156" s="26">
        <f t="shared" ca="1" si="41"/>
        <v>944522979.05738592</v>
      </c>
      <c r="P156">
        <f t="shared" ca="1" si="42"/>
        <v>0.82986884658717486</v>
      </c>
    </row>
    <row r="157" spans="1:16">
      <c r="A157" s="139">
        <v>27841.5</v>
      </c>
      <c r="B157" s="139">
        <v>9.2931500003032852E-2</v>
      </c>
      <c r="D157" s="115">
        <f t="shared" si="30"/>
        <v>2.7841499999999999</v>
      </c>
      <c r="E157" s="115">
        <f t="shared" si="31"/>
        <v>9.2931500003032852</v>
      </c>
      <c r="F157" s="26">
        <f t="shared" si="32"/>
        <v>7.7514912224999994</v>
      </c>
      <c r="G157" s="26">
        <f t="shared" si="33"/>
        <v>21.581314287123373</v>
      </c>
      <c r="H157" s="26">
        <f t="shared" si="34"/>
        <v>60.085616172494539</v>
      </c>
      <c r="I157" s="26">
        <f t="shared" si="35"/>
        <v>25.873523573344389</v>
      </c>
      <c r="J157" s="26">
        <f t="shared" si="36"/>
        <v>72.035770656726783</v>
      </c>
      <c r="K157" s="26">
        <f t="shared" ca="1" si="37"/>
        <v>8.4632811537161103</v>
      </c>
      <c r="L157" s="26">
        <f t="shared" ca="1" si="38"/>
        <v>0.68868230253592799</v>
      </c>
      <c r="M157" s="26">
        <f t="shared" ca="1" si="39"/>
        <v>4661815182.2619982</v>
      </c>
      <c r="N157" s="26">
        <f t="shared" ca="1" si="40"/>
        <v>14990372328.254047</v>
      </c>
      <c r="O157" s="26">
        <f t="shared" ca="1" si="41"/>
        <v>944522979.05738592</v>
      </c>
      <c r="P157">
        <f t="shared" ca="1" si="42"/>
        <v>0.82986884658717486</v>
      </c>
    </row>
    <row r="158" spans="1:16">
      <c r="A158" s="139">
        <v>27881</v>
      </c>
      <c r="B158" s="139">
        <v>9.2641000002913643E-2</v>
      </c>
      <c r="D158" s="115">
        <f t="shared" si="30"/>
        <v>2.7881</v>
      </c>
      <c r="E158" s="115">
        <f t="shared" si="31"/>
        <v>9.2641000002913643</v>
      </c>
      <c r="F158" s="26">
        <f t="shared" si="32"/>
        <v>7.7735016100000003</v>
      </c>
      <c r="G158" s="26">
        <f t="shared" si="33"/>
        <v>21.673299838841</v>
      </c>
      <c r="H158" s="26">
        <f t="shared" si="34"/>
        <v>60.4273272806726</v>
      </c>
      <c r="I158" s="26">
        <f t="shared" si="35"/>
        <v>25.829237210812352</v>
      </c>
      <c r="J158" s="26">
        <f t="shared" si="36"/>
        <v>72.014496267465915</v>
      </c>
      <c r="K158" s="26">
        <f t="shared" ca="1" si="37"/>
        <v>8.4906366218179841</v>
      </c>
      <c r="L158" s="26">
        <f t="shared" ca="1" si="38"/>
        <v>0.59824559783945541</v>
      </c>
      <c r="M158" s="26">
        <f t="shared" ca="1" si="39"/>
        <v>4968488795.0909414</v>
      </c>
      <c r="N158" s="26">
        <f t="shared" ca="1" si="40"/>
        <v>14808135685.474731</v>
      </c>
      <c r="O158" s="26">
        <f t="shared" ca="1" si="41"/>
        <v>988220912.92663801</v>
      </c>
      <c r="P158">
        <f t="shared" ca="1" si="42"/>
        <v>0.7734633784733802</v>
      </c>
    </row>
    <row r="159" spans="1:16">
      <c r="A159" s="139">
        <v>27881</v>
      </c>
      <c r="B159" s="139">
        <v>0.11164100000314647</v>
      </c>
      <c r="D159" s="115">
        <f t="shared" si="30"/>
        <v>2.7881</v>
      </c>
      <c r="E159" s="115">
        <f t="shared" si="31"/>
        <v>11.164100000314647</v>
      </c>
      <c r="F159" s="26">
        <f t="shared" si="32"/>
        <v>7.7735016100000003</v>
      </c>
      <c r="G159" s="26">
        <f t="shared" si="33"/>
        <v>21.673299838841</v>
      </c>
      <c r="H159" s="26">
        <f t="shared" si="34"/>
        <v>60.4273272806726</v>
      </c>
      <c r="I159" s="26">
        <f t="shared" si="35"/>
        <v>31.126627210877267</v>
      </c>
      <c r="J159" s="26">
        <f t="shared" si="36"/>
        <v>86.784149326646912</v>
      </c>
      <c r="K159" s="26">
        <f t="shared" ca="1" si="37"/>
        <v>8.4906366218179841</v>
      </c>
      <c r="L159" s="26">
        <f t="shared" ca="1" si="38"/>
        <v>7.1474064361627931</v>
      </c>
      <c r="M159" s="26">
        <f t="shared" ca="1" si="39"/>
        <v>4968488795.0909414</v>
      </c>
      <c r="N159" s="26">
        <f t="shared" ca="1" si="40"/>
        <v>14808135685.474731</v>
      </c>
      <c r="O159" s="26">
        <f t="shared" ca="1" si="41"/>
        <v>988220912.92663801</v>
      </c>
      <c r="P159">
        <f t="shared" ca="1" si="42"/>
        <v>2.6734633784966633</v>
      </c>
    </row>
    <row r="160" spans="1:16">
      <c r="A160" s="139">
        <v>27920.5</v>
      </c>
      <c r="B160" s="139">
        <v>9.1350499998952728E-2</v>
      </c>
      <c r="D160" s="115">
        <f t="shared" si="30"/>
        <v>2.7920500000000001</v>
      </c>
      <c r="E160" s="115">
        <f t="shared" si="31"/>
        <v>9.1350499998952728</v>
      </c>
      <c r="F160" s="26">
        <f t="shared" si="32"/>
        <v>7.7955432025000011</v>
      </c>
      <c r="G160" s="26">
        <f t="shared" si="33"/>
        <v>21.765546398540128</v>
      </c>
      <c r="H160" s="26">
        <f t="shared" si="34"/>
        <v>60.770493822043974</v>
      </c>
      <c r="I160" s="26">
        <f t="shared" si="35"/>
        <v>25.505516352207596</v>
      </c>
      <c r="J160" s="26">
        <f t="shared" si="36"/>
        <v>71.212676931181221</v>
      </c>
      <c r="K160" s="26">
        <f t="shared" ca="1" si="37"/>
        <v>8.5180296976300873</v>
      </c>
      <c r="L160" s="26">
        <f t="shared" ca="1" si="38"/>
        <v>0.38071405340742082</v>
      </c>
      <c r="M160" s="26">
        <f t="shared" ca="1" si="39"/>
        <v>5285074476.159996</v>
      </c>
      <c r="N160" s="26">
        <f t="shared" ca="1" si="40"/>
        <v>14626010429.397135</v>
      </c>
      <c r="O160" s="26">
        <f t="shared" ca="1" si="41"/>
        <v>1033018847.066355</v>
      </c>
      <c r="P160">
        <f t="shared" ca="1" si="42"/>
        <v>0.61702030226518545</v>
      </c>
    </row>
    <row r="161" spans="1:16">
      <c r="A161" s="139">
        <v>27920.5</v>
      </c>
      <c r="B161" s="139">
        <v>0.10635049999837065</v>
      </c>
      <c r="D161" s="115">
        <f t="shared" si="30"/>
        <v>2.7920500000000001</v>
      </c>
      <c r="E161" s="115">
        <f t="shared" si="31"/>
        <v>10.635049999837065</v>
      </c>
      <c r="F161" s="26">
        <f t="shared" si="32"/>
        <v>7.7955432025000011</v>
      </c>
      <c r="G161" s="26">
        <f t="shared" si="33"/>
        <v>21.765546398540128</v>
      </c>
      <c r="H161" s="26">
        <f t="shared" si="34"/>
        <v>60.770493822043974</v>
      </c>
      <c r="I161" s="26">
        <f t="shared" si="35"/>
        <v>29.693591352045079</v>
      </c>
      <c r="J161" s="26">
        <f t="shared" si="36"/>
        <v>82.905991734477468</v>
      </c>
      <c r="K161" s="26">
        <f t="shared" ca="1" si="37"/>
        <v>8.5180296976300873</v>
      </c>
      <c r="L161" s="26">
        <f t="shared" ca="1" si="38"/>
        <v>4.4817749599565238</v>
      </c>
      <c r="M161" s="26">
        <f t="shared" ca="1" si="39"/>
        <v>5285074476.159996</v>
      </c>
      <c r="N161" s="26">
        <f t="shared" ca="1" si="40"/>
        <v>14626010429.397135</v>
      </c>
      <c r="O161" s="26">
        <f t="shared" ca="1" si="41"/>
        <v>1033018847.066355</v>
      </c>
      <c r="P161">
        <f t="shared" ca="1" si="42"/>
        <v>2.1170203022069778</v>
      </c>
    </row>
    <row r="162" spans="1:16">
      <c r="A162" s="139">
        <v>27952</v>
      </c>
      <c r="B162" s="139">
        <v>9.3371999995724764E-2</v>
      </c>
      <c r="D162" s="115">
        <f t="shared" si="30"/>
        <v>2.7951999999999999</v>
      </c>
      <c r="E162" s="115">
        <f t="shared" si="31"/>
        <v>9.3371999995724764</v>
      </c>
      <c r="F162" s="26">
        <f t="shared" si="32"/>
        <v>7.813143039999999</v>
      </c>
      <c r="G162" s="26">
        <f t="shared" si="33"/>
        <v>21.839297425407995</v>
      </c>
      <c r="H162" s="26">
        <f t="shared" si="34"/>
        <v>61.045204163500429</v>
      </c>
      <c r="I162" s="26">
        <f t="shared" si="35"/>
        <v>26.099341438804984</v>
      </c>
      <c r="J162" s="26">
        <f t="shared" si="36"/>
        <v>72.952879189747691</v>
      </c>
      <c r="K162" s="26">
        <f t="shared" ca="1" si="37"/>
        <v>8.5399017626204223</v>
      </c>
      <c r="L162" s="26">
        <f t="shared" ca="1" si="38"/>
        <v>0.63568447864685373</v>
      </c>
      <c r="M162" s="26">
        <f t="shared" ca="1" si="39"/>
        <v>5544654398.3192053</v>
      </c>
      <c r="N162" s="26">
        <f t="shared" ca="1" si="40"/>
        <v>14480863612.921307</v>
      </c>
      <c r="O162" s="26">
        <f t="shared" ca="1" si="41"/>
        <v>1069537083.3291171</v>
      </c>
      <c r="P162">
        <f t="shared" ca="1" si="42"/>
        <v>0.79729823695205404</v>
      </c>
    </row>
    <row r="163" spans="1:16">
      <c r="A163" s="139">
        <v>28033</v>
      </c>
      <c r="B163" s="139">
        <v>8.9712999993935227E-2</v>
      </c>
      <c r="D163" s="115">
        <f t="shared" si="30"/>
        <v>2.8033000000000001</v>
      </c>
      <c r="E163" s="115">
        <f t="shared" si="31"/>
        <v>8.9712999993935227</v>
      </c>
      <c r="F163" s="26">
        <f t="shared" si="32"/>
        <v>7.8584908900000006</v>
      </c>
      <c r="G163" s="26">
        <f t="shared" si="33"/>
        <v>22.029707511937001</v>
      </c>
      <c r="H163" s="26">
        <f t="shared" si="34"/>
        <v>61.755879068212998</v>
      </c>
      <c r="I163" s="26">
        <f t="shared" si="35"/>
        <v>25.149245288299863</v>
      </c>
      <c r="J163" s="26">
        <f t="shared" si="36"/>
        <v>70.500879316691012</v>
      </c>
      <c r="K163" s="26">
        <f t="shared" ca="1" si="37"/>
        <v>8.5962540376797598</v>
      </c>
      <c r="L163" s="26">
        <f t="shared" ca="1" si="38"/>
        <v>0.14065947339780133</v>
      </c>
      <c r="M163" s="26">
        <f t="shared" ca="1" si="39"/>
        <v>6241175725.5974455</v>
      </c>
      <c r="N163" s="26">
        <f t="shared" ca="1" si="40"/>
        <v>14108075473.934681</v>
      </c>
      <c r="O163" s="26">
        <f t="shared" ca="1" si="41"/>
        <v>1166701030.0356996</v>
      </c>
      <c r="P163">
        <f t="shared" ca="1" si="42"/>
        <v>0.37504596171376292</v>
      </c>
    </row>
    <row r="164" spans="1:16">
      <c r="A164" s="139">
        <v>28075.5</v>
      </c>
      <c r="B164" s="139">
        <v>7.6805500000773463E-2</v>
      </c>
      <c r="D164" s="115">
        <f t="shared" si="30"/>
        <v>2.80755</v>
      </c>
      <c r="E164" s="115">
        <f t="shared" si="31"/>
        <v>7.6805500000773463</v>
      </c>
      <c r="F164" s="26">
        <f t="shared" si="32"/>
        <v>7.8823370024999999</v>
      </c>
      <c r="G164" s="26">
        <f t="shared" si="33"/>
        <v>22.130055251368876</v>
      </c>
      <c r="H164" s="26">
        <f t="shared" si="34"/>
        <v>62.131236620980687</v>
      </c>
      <c r="I164" s="26">
        <f t="shared" si="35"/>
        <v>21.563528152717154</v>
      </c>
      <c r="J164" s="26">
        <f t="shared" si="36"/>
        <v>60.540683465161045</v>
      </c>
      <c r="K164" s="26">
        <f t="shared" ca="1" si="37"/>
        <v>8.6258848464086064</v>
      </c>
      <c r="L164" s="26">
        <f t="shared" ca="1" si="38"/>
        <v>0.89365797168814709</v>
      </c>
      <c r="M164" s="26">
        <f t="shared" ca="1" si="39"/>
        <v>6623384497.300683</v>
      </c>
      <c r="N164" s="26">
        <f t="shared" ca="1" si="40"/>
        <v>13912775596.153946</v>
      </c>
      <c r="O164" s="26">
        <f t="shared" ca="1" si="41"/>
        <v>1219576091.3812239</v>
      </c>
      <c r="P164">
        <f t="shared" ca="1" si="42"/>
        <v>-0.94533484633126008</v>
      </c>
    </row>
    <row r="165" spans="1:16">
      <c r="A165" s="139">
        <v>28113</v>
      </c>
      <c r="B165" s="139">
        <v>9.5293000005767681E-2</v>
      </c>
      <c r="D165" s="115">
        <f t="shared" si="30"/>
        <v>2.8113000000000001</v>
      </c>
      <c r="E165" s="115">
        <f t="shared" si="31"/>
        <v>9.5293000005767681</v>
      </c>
      <c r="F165" s="26">
        <f t="shared" si="32"/>
        <v>7.9034076900000008</v>
      </c>
      <c r="G165" s="26">
        <f t="shared" si="33"/>
        <v>22.218850038897003</v>
      </c>
      <c r="H165" s="26">
        <f t="shared" si="34"/>
        <v>62.463853114351146</v>
      </c>
      <c r="I165" s="26">
        <f t="shared" si="35"/>
        <v>26.78972109162147</v>
      </c>
      <c r="J165" s="26">
        <f t="shared" si="36"/>
        <v>75.313942904875447</v>
      </c>
      <c r="K165" s="26">
        <f t="shared" ca="1" si="37"/>
        <v>8.6520658331056381</v>
      </c>
      <c r="L165" s="26">
        <f t="shared" ca="1" si="38"/>
        <v>0.76953978457876637</v>
      </c>
      <c r="M165" s="26">
        <f t="shared" ca="1" si="39"/>
        <v>6970218418.9957647</v>
      </c>
      <c r="N165" s="26">
        <f t="shared" ca="1" si="40"/>
        <v>13740647863.098715</v>
      </c>
      <c r="O165" s="26">
        <f t="shared" ca="1" si="41"/>
        <v>1267322786.9767859</v>
      </c>
      <c r="P165">
        <f t="shared" ca="1" si="42"/>
        <v>0.87723416747112992</v>
      </c>
    </row>
    <row r="166" spans="1:16">
      <c r="A166" s="139">
        <v>28138.5</v>
      </c>
      <c r="B166" s="139">
        <v>8.8848500003223307E-2</v>
      </c>
      <c r="D166" s="115">
        <f t="shared" si="30"/>
        <v>2.81385</v>
      </c>
      <c r="E166" s="115">
        <f t="shared" si="31"/>
        <v>8.8848500003223307</v>
      </c>
      <c r="F166" s="26">
        <f t="shared" si="32"/>
        <v>7.9177518224999996</v>
      </c>
      <c r="G166" s="26">
        <f t="shared" si="33"/>
        <v>22.279365965741622</v>
      </c>
      <c r="H166" s="26">
        <f t="shared" si="34"/>
        <v>62.690793922702063</v>
      </c>
      <c r="I166" s="26">
        <f t="shared" si="35"/>
        <v>25.000635173406991</v>
      </c>
      <c r="J166" s="26">
        <f t="shared" si="36"/>
        <v>70.348037282691266</v>
      </c>
      <c r="K166" s="26">
        <f t="shared" ca="1" si="37"/>
        <v>8.6698882653114939</v>
      </c>
      <c r="L166" s="26">
        <f t="shared" ca="1" si="38"/>
        <v>4.6208547518869228E-2</v>
      </c>
      <c r="M166" s="26">
        <f t="shared" ca="1" si="39"/>
        <v>7211207427.6414852</v>
      </c>
      <c r="N166" s="26">
        <f t="shared" ca="1" si="40"/>
        <v>13623714583.423624</v>
      </c>
      <c r="O166" s="26">
        <f t="shared" ca="1" si="41"/>
        <v>1300378842.1194482</v>
      </c>
      <c r="P166">
        <f t="shared" ca="1" si="42"/>
        <v>0.21496173501083682</v>
      </c>
    </row>
    <row r="167" spans="1:16">
      <c r="A167" s="139">
        <v>28177</v>
      </c>
      <c r="B167" s="139">
        <v>8.4096999999019317E-2</v>
      </c>
      <c r="D167" s="115">
        <f t="shared" si="30"/>
        <v>2.8176999999999999</v>
      </c>
      <c r="E167" s="115">
        <f t="shared" si="31"/>
        <v>8.4096999999019317</v>
      </c>
      <c r="F167" s="26">
        <f t="shared" si="32"/>
        <v>7.9394332899999993</v>
      </c>
      <c r="G167" s="26">
        <f t="shared" si="33"/>
        <v>22.370941181232997</v>
      </c>
      <c r="H167" s="26">
        <f t="shared" si="34"/>
        <v>63.034600966360216</v>
      </c>
      <c r="I167" s="26">
        <f t="shared" si="35"/>
        <v>23.696011689723672</v>
      </c>
      <c r="J167" s="26">
        <f t="shared" si="36"/>
        <v>66.768252138134386</v>
      </c>
      <c r="K167" s="26">
        <f t="shared" ca="1" si="37"/>
        <v>8.696826339036944</v>
      </c>
      <c r="L167" s="26">
        <f t="shared" ca="1" si="38"/>
        <v>8.2441534625074087E-2</v>
      </c>
      <c r="M167" s="26">
        <f t="shared" ca="1" si="39"/>
        <v>7582949018.321332</v>
      </c>
      <c r="N167" s="26">
        <f t="shared" ca="1" si="40"/>
        <v>13447355493.603506</v>
      </c>
      <c r="O167" s="26">
        <f t="shared" ca="1" si="41"/>
        <v>1351194371.1058846</v>
      </c>
      <c r="P167">
        <f t="shared" ca="1" si="42"/>
        <v>-0.28712633913501229</v>
      </c>
    </row>
    <row r="168" spans="1:16">
      <c r="A168" s="139">
        <v>28185.5</v>
      </c>
      <c r="B168" s="139">
        <v>8.2515499998407904E-2</v>
      </c>
      <c r="D168" s="115">
        <f t="shared" si="30"/>
        <v>2.8185500000000001</v>
      </c>
      <c r="E168" s="115">
        <f t="shared" si="31"/>
        <v>8.2515499998407904</v>
      </c>
      <c r="F168" s="26">
        <f t="shared" si="32"/>
        <v>7.9442241025000007</v>
      </c>
      <c r="G168" s="26">
        <f t="shared" si="33"/>
        <v>22.391192844101379</v>
      </c>
      <c r="H168" s="26">
        <f t="shared" si="34"/>
        <v>63.110696590741938</v>
      </c>
      <c r="I168" s="26">
        <f t="shared" si="35"/>
        <v>23.257406252051261</v>
      </c>
      <c r="J168" s="26">
        <f t="shared" si="36"/>
        <v>65.552162391719079</v>
      </c>
      <c r="K168" s="26">
        <f t="shared" ca="1" si="37"/>
        <v>8.7027785206661914</v>
      </c>
      <c r="L168" s="26">
        <f t="shared" ca="1" si="38"/>
        <v>0.20360717800627934</v>
      </c>
      <c r="M168" s="26">
        <f t="shared" ca="1" si="39"/>
        <v>7666302991.9727736</v>
      </c>
      <c r="N168" s="26">
        <f t="shared" ca="1" si="40"/>
        <v>13408450943.100113</v>
      </c>
      <c r="O168" s="26">
        <f t="shared" ca="1" si="41"/>
        <v>1362561085.3267527</v>
      </c>
      <c r="P168">
        <f t="shared" ca="1" si="42"/>
        <v>-0.45122852082540099</v>
      </c>
    </row>
    <row r="169" spans="1:16">
      <c r="A169" s="139">
        <v>28216.5</v>
      </c>
      <c r="B169" s="139">
        <v>8.1806499998492654E-2</v>
      </c>
      <c r="D169" s="115">
        <f t="shared" si="30"/>
        <v>2.82165</v>
      </c>
      <c r="E169" s="115">
        <f t="shared" si="31"/>
        <v>8.1806499998492654</v>
      </c>
      <c r="F169" s="26">
        <f t="shared" si="32"/>
        <v>7.9617087225000001</v>
      </c>
      <c r="G169" s="26">
        <f t="shared" si="33"/>
        <v>22.465155416842126</v>
      </c>
      <c r="H169" s="26">
        <f t="shared" si="34"/>
        <v>63.388805781932582</v>
      </c>
      <c r="I169" s="26">
        <f t="shared" si="35"/>
        <v>23.082931072074679</v>
      </c>
      <c r="J169" s="26">
        <f t="shared" si="36"/>
        <v>65.131952459519525</v>
      </c>
      <c r="K169" s="26">
        <f t="shared" ca="1" si="37"/>
        <v>8.7245012346522941</v>
      </c>
      <c r="L169" s="26">
        <f t="shared" ca="1" si="38"/>
        <v>0.29577416559677899</v>
      </c>
      <c r="M169" s="26">
        <f t="shared" ca="1" si="39"/>
        <v>7974230077.8580084</v>
      </c>
      <c r="N169" s="26">
        <f t="shared" ca="1" si="40"/>
        <v>13266666461.374968</v>
      </c>
      <c r="O169" s="26">
        <f t="shared" ca="1" si="41"/>
        <v>1404470811.3478951</v>
      </c>
      <c r="P169">
        <f t="shared" ca="1" si="42"/>
        <v>-0.54385123480302866</v>
      </c>
    </row>
    <row r="170" spans="1:16">
      <c r="A170" s="139">
        <v>28256</v>
      </c>
      <c r="B170" s="139">
        <v>7.651600000099279E-2</v>
      </c>
      <c r="D170" s="115">
        <f t="shared" si="30"/>
        <v>2.8256000000000001</v>
      </c>
      <c r="E170" s="115">
        <f t="shared" si="31"/>
        <v>7.651600000099279</v>
      </c>
      <c r="F170" s="26">
        <f t="shared" si="32"/>
        <v>7.9840153600000008</v>
      </c>
      <c r="G170" s="26">
        <f t="shared" si="33"/>
        <v>22.559633801216002</v>
      </c>
      <c r="H170" s="26">
        <f t="shared" si="34"/>
        <v>63.744501268715943</v>
      </c>
      <c r="I170" s="26">
        <f t="shared" si="35"/>
        <v>21.620360960280525</v>
      </c>
      <c r="J170" s="26">
        <f t="shared" si="36"/>
        <v>61.090491929368653</v>
      </c>
      <c r="K170" s="26">
        <f t="shared" ca="1" si="37"/>
        <v>8.752213737977879</v>
      </c>
      <c r="L170" s="26">
        <f t="shared" ca="1" si="38"/>
        <v>1.2113506000071037</v>
      </c>
      <c r="M170" s="26">
        <f t="shared" ca="1" si="39"/>
        <v>8375534738.7719383</v>
      </c>
      <c r="N170" s="26">
        <f t="shared" ca="1" si="40"/>
        <v>13086250745.799032</v>
      </c>
      <c r="O170" s="26">
        <f t="shared" ca="1" si="41"/>
        <v>1458910340.2021267</v>
      </c>
      <c r="P170">
        <f t="shared" ca="1" si="42"/>
        <v>-1.1006137378786001</v>
      </c>
    </row>
    <row r="171" spans="1:16">
      <c r="A171" s="139">
        <v>28309.5</v>
      </c>
      <c r="B171" s="139">
        <v>6.6679499999736436E-2</v>
      </c>
      <c r="D171" s="115">
        <f t="shared" si="30"/>
        <v>2.8309500000000001</v>
      </c>
      <c r="E171" s="115">
        <f t="shared" si="31"/>
        <v>6.6679499999736436</v>
      </c>
      <c r="F171" s="26">
        <f t="shared" si="32"/>
        <v>8.0142779024999999</v>
      </c>
      <c r="G171" s="26">
        <f t="shared" si="33"/>
        <v>22.688020028082377</v>
      </c>
      <c r="H171" s="26">
        <f t="shared" si="34"/>
        <v>64.228650298499801</v>
      </c>
      <c r="I171" s="26">
        <f t="shared" si="35"/>
        <v>18.876633052425387</v>
      </c>
      <c r="J171" s="26">
        <f t="shared" si="36"/>
        <v>53.438804339763649</v>
      </c>
      <c r="K171" s="26">
        <f t="shared" ca="1" si="37"/>
        <v>8.789808358220732</v>
      </c>
      <c r="L171" s="26">
        <f t="shared" ca="1" si="38"/>
        <v>4.5022828924630298</v>
      </c>
      <c r="M171" s="26">
        <f t="shared" ca="1" si="39"/>
        <v>8935079616.0066185</v>
      </c>
      <c r="N171" s="26">
        <f t="shared" ca="1" si="40"/>
        <v>12842360889.897902</v>
      </c>
      <c r="O171" s="26">
        <f t="shared" ca="1" si="41"/>
        <v>1534512784.6265185</v>
      </c>
      <c r="P171">
        <f t="shared" ca="1" si="42"/>
        <v>-2.1218583582470885</v>
      </c>
    </row>
    <row r="172" spans="1:16">
      <c r="A172" s="139">
        <v>28902.5</v>
      </c>
      <c r="B172" s="139">
        <v>9.7052499993878882E-2</v>
      </c>
      <c r="D172" s="115">
        <f t="shared" si="30"/>
        <v>2.89025</v>
      </c>
      <c r="E172" s="115">
        <f t="shared" si="31"/>
        <v>9.7052499993878882</v>
      </c>
      <c r="F172" s="26">
        <f t="shared" si="32"/>
        <v>8.3535450625000003</v>
      </c>
      <c r="G172" s="26">
        <f t="shared" si="33"/>
        <v>24.143833616890625</v>
      </c>
      <c r="H172" s="26">
        <f t="shared" si="34"/>
        <v>69.781715111218134</v>
      </c>
      <c r="I172" s="26">
        <f t="shared" si="35"/>
        <v>28.050598810730843</v>
      </c>
      <c r="J172" s="26">
        <f t="shared" si="36"/>
        <v>81.073243212714814</v>
      </c>
      <c r="K172" s="26">
        <f t="shared" ca="1" si="37"/>
        <v>9.2111317064056202</v>
      </c>
      <c r="L172" s="26">
        <f t="shared" ca="1" si="38"/>
        <v>0.2441528874597105</v>
      </c>
      <c r="M172" s="26">
        <f t="shared" ca="1" si="39"/>
        <v>16379791237.02704</v>
      </c>
      <c r="N172" s="26">
        <f t="shared" ca="1" si="40"/>
        <v>10189575848.283367</v>
      </c>
      <c r="O172" s="26">
        <f t="shared" ca="1" si="41"/>
        <v>2521829113.6467257</v>
      </c>
      <c r="P172">
        <f t="shared" ca="1" si="42"/>
        <v>0.49411829298226806</v>
      </c>
    </row>
    <row r="173" spans="1:16">
      <c r="A173" s="139">
        <v>28921.5</v>
      </c>
      <c r="B173" s="139">
        <v>8.88115000052494E-2</v>
      </c>
      <c r="D173" s="115">
        <f t="shared" si="30"/>
        <v>2.89215</v>
      </c>
      <c r="E173" s="115">
        <f t="shared" si="31"/>
        <v>8.88115000052494</v>
      </c>
      <c r="F173" s="26">
        <f t="shared" si="32"/>
        <v>8.3645316224999995</v>
      </c>
      <c r="G173" s="26">
        <f t="shared" si="33"/>
        <v>24.191480132013375</v>
      </c>
      <c r="H173" s="26">
        <f t="shared" si="34"/>
        <v>69.965389263802479</v>
      </c>
      <c r="I173" s="26">
        <f t="shared" si="35"/>
        <v>25.685617974018204</v>
      </c>
      <c r="J173" s="26">
        <f t="shared" si="36"/>
        <v>74.286660023556749</v>
      </c>
      <c r="K173" s="26">
        <f t="shared" ca="1" si="37"/>
        <v>9.2247712440049998</v>
      </c>
      <c r="L173" s="26">
        <f t="shared" ca="1" si="38"/>
        <v>0.11807555897078258</v>
      </c>
      <c r="M173" s="26">
        <f t="shared" ca="1" si="39"/>
        <v>16656290311.090521</v>
      </c>
      <c r="N173" s="26">
        <f t="shared" ca="1" si="40"/>
        <v>10106540557.446829</v>
      </c>
      <c r="O173" s="26">
        <f t="shared" ca="1" si="41"/>
        <v>2558153207.8691397</v>
      </c>
      <c r="P173">
        <f t="shared" ca="1" si="42"/>
        <v>-0.34362124348005985</v>
      </c>
    </row>
    <row r="174" spans="1:16">
      <c r="A174" s="139">
        <v>28927</v>
      </c>
      <c r="B174" s="139">
        <v>9.4847000000299886E-2</v>
      </c>
      <c r="D174" s="115">
        <f t="shared" si="30"/>
        <v>2.8927</v>
      </c>
      <c r="E174" s="115">
        <f t="shared" si="31"/>
        <v>9.4847000000299886</v>
      </c>
      <c r="F174" s="26">
        <f t="shared" si="32"/>
        <v>8.3677132900000011</v>
      </c>
      <c r="G174" s="26">
        <f t="shared" si="33"/>
        <v>24.205284233983004</v>
      </c>
      <c r="H174" s="26">
        <f t="shared" si="34"/>
        <v>70.018625703642641</v>
      </c>
      <c r="I174" s="26">
        <f t="shared" si="35"/>
        <v>27.436391690086747</v>
      </c>
      <c r="J174" s="26">
        <f t="shared" si="36"/>
        <v>79.365250241913941</v>
      </c>
      <c r="K174" s="26">
        <f t="shared" ca="1" si="37"/>
        <v>9.2287211551878201</v>
      </c>
      <c r="L174" s="26">
        <f t="shared" ca="1" si="38"/>
        <v>6.5525169006730971E-2</v>
      </c>
      <c r="M174" s="26">
        <f t="shared" ca="1" si="39"/>
        <v>16736772472.518482</v>
      </c>
      <c r="N174" s="26">
        <f t="shared" ca="1" si="40"/>
        <v>10082531464.118784</v>
      </c>
      <c r="O174" s="26">
        <f t="shared" ca="1" si="41"/>
        <v>2568724172.6139593</v>
      </c>
      <c r="P174">
        <f t="shared" ca="1" si="42"/>
        <v>0.25597884484216848</v>
      </c>
    </row>
    <row r="175" spans="1:16">
      <c r="A175" s="139">
        <v>28964.5</v>
      </c>
      <c r="B175" s="139">
        <v>9.2634499997075181E-2</v>
      </c>
      <c r="D175" s="115">
        <f t="shared" si="30"/>
        <v>2.8964500000000002</v>
      </c>
      <c r="E175" s="115">
        <f t="shared" si="31"/>
        <v>9.2634499997075181</v>
      </c>
      <c r="F175" s="26">
        <f t="shared" si="32"/>
        <v>8.3894226025000016</v>
      </c>
      <c r="G175" s="26">
        <f t="shared" si="33"/>
        <v>24.299543097011131</v>
      </c>
      <c r="H175" s="26">
        <f t="shared" si="34"/>
        <v>70.3824116033379</v>
      </c>
      <c r="I175" s="26">
        <f t="shared" si="35"/>
        <v>26.831119751652842</v>
      </c>
      <c r="J175" s="26">
        <f t="shared" si="36"/>
        <v>77.714996804674882</v>
      </c>
      <c r="K175" s="26">
        <f t="shared" ca="1" si="37"/>
        <v>9.2556718013607728</v>
      </c>
      <c r="L175" s="26">
        <f t="shared" ca="1" si="38"/>
        <v>6.0500369521311519E-5</v>
      </c>
      <c r="M175" s="26">
        <f t="shared" ca="1" si="39"/>
        <v>17290818744.536865</v>
      </c>
      <c r="N175" s="26">
        <f t="shared" ca="1" si="40"/>
        <v>9919167219.0572834</v>
      </c>
      <c r="O175" s="26">
        <f t="shared" ca="1" si="41"/>
        <v>2641472321.0070338</v>
      </c>
      <c r="P175">
        <f t="shared" ca="1" si="42"/>
        <v>7.7781983467453131E-3</v>
      </c>
    </row>
    <row r="176" spans="1:16">
      <c r="A176" s="139">
        <v>28992</v>
      </c>
      <c r="B176" s="139">
        <v>7.7811999995901715E-2</v>
      </c>
      <c r="D176" s="115">
        <f t="shared" si="30"/>
        <v>2.8992</v>
      </c>
      <c r="E176" s="115">
        <f t="shared" si="31"/>
        <v>7.7811999995901715</v>
      </c>
      <c r="F176" s="26">
        <f t="shared" si="32"/>
        <v>8.4053606399999996</v>
      </c>
      <c r="G176" s="26">
        <f t="shared" si="33"/>
        <v>24.368821567487998</v>
      </c>
      <c r="H176" s="26">
        <f t="shared" si="34"/>
        <v>70.650087488461196</v>
      </c>
      <c r="I176" s="26">
        <f t="shared" si="35"/>
        <v>22.559255038811827</v>
      </c>
      <c r="J176" s="26">
        <f t="shared" si="36"/>
        <v>65.403792208523242</v>
      </c>
      <c r="K176" s="26">
        <f t="shared" ca="1" si="37"/>
        <v>9.2754571511859112</v>
      </c>
      <c r="L176" s="26">
        <f t="shared" ca="1" si="38"/>
        <v>2.2328044350950136</v>
      </c>
      <c r="M176" s="26">
        <f t="shared" ca="1" si="39"/>
        <v>17703003783.376518</v>
      </c>
      <c r="N176" s="26">
        <f t="shared" ca="1" si="40"/>
        <v>9799744452.8335934</v>
      </c>
      <c r="O176" s="26">
        <f t="shared" ca="1" si="41"/>
        <v>2695570105.7697196</v>
      </c>
      <c r="P176">
        <f t="shared" ca="1" si="42"/>
        <v>-1.4942571515957397</v>
      </c>
    </row>
    <row r="177" spans="1:16">
      <c r="A177" s="139">
        <v>28992</v>
      </c>
      <c r="B177" s="139">
        <v>8.4811999993689824E-2</v>
      </c>
      <c r="D177" s="115">
        <f t="shared" si="30"/>
        <v>2.8992</v>
      </c>
      <c r="E177" s="115">
        <f t="shared" si="31"/>
        <v>8.4811999993689824</v>
      </c>
      <c r="F177" s="26">
        <f t="shared" si="32"/>
        <v>8.4053606399999996</v>
      </c>
      <c r="G177" s="26">
        <f t="shared" si="33"/>
        <v>24.368821567487998</v>
      </c>
      <c r="H177" s="26">
        <f t="shared" si="34"/>
        <v>70.650087488461196</v>
      </c>
      <c r="I177" s="26">
        <f t="shared" si="35"/>
        <v>24.588695038170552</v>
      </c>
      <c r="J177" s="26">
        <f t="shared" si="36"/>
        <v>71.28754465466406</v>
      </c>
      <c r="K177" s="26">
        <f t="shared" ca="1" si="37"/>
        <v>9.2754571511859112</v>
      </c>
      <c r="L177" s="26">
        <f t="shared" ca="1" si="38"/>
        <v>0.63084442321233991</v>
      </c>
      <c r="M177" s="26">
        <f t="shared" ca="1" si="39"/>
        <v>17703003783.376518</v>
      </c>
      <c r="N177" s="26">
        <f t="shared" ca="1" si="40"/>
        <v>9799744452.8335934</v>
      </c>
      <c r="O177" s="26">
        <f t="shared" ca="1" si="41"/>
        <v>2695570105.7697196</v>
      </c>
      <c r="P177">
        <f t="shared" ca="1" si="42"/>
        <v>-0.7942571518169288</v>
      </c>
    </row>
    <row r="178" spans="1:16">
      <c r="A178" s="139">
        <v>29062.5</v>
      </c>
      <c r="B178" s="139">
        <v>0.10281250000116415</v>
      </c>
      <c r="D178" s="115">
        <f t="shared" si="30"/>
        <v>2.90625</v>
      </c>
      <c r="E178" s="115">
        <f t="shared" si="31"/>
        <v>10.281250000116415</v>
      </c>
      <c r="F178" s="26">
        <f t="shared" si="32"/>
        <v>8.4462890625</v>
      </c>
      <c r="G178" s="26">
        <f t="shared" si="33"/>
        <v>24.547027587890625</v>
      </c>
      <c r="H178" s="26">
        <f t="shared" si="34"/>
        <v>71.339798927307129</v>
      </c>
      <c r="I178" s="26">
        <f t="shared" si="35"/>
        <v>29.879882812838332</v>
      </c>
      <c r="J178" s="26">
        <f t="shared" si="36"/>
        <v>86.838409424811402</v>
      </c>
      <c r="K178" s="26">
        <f t="shared" ca="1" si="37"/>
        <v>9.3262628595023926</v>
      </c>
      <c r="L178" s="26">
        <f t="shared" ca="1" si="38"/>
        <v>0.91200043873814707</v>
      </c>
      <c r="M178" s="26">
        <f t="shared" ca="1" si="39"/>
        <v>18782474321.068424</v>
      </c>
      <c r="N178" s="26">
        <f t="shared" ca="1" si="40"/>
        <v>9495102175.1111908</v>
      </c>
      <c r="O178" s="26">
        <f t="shared" ca="1" si="41"/>
        <v>2837172618.5759029</v>
      </c>
      <c r="P178">
        <f t="shared" ca="1" si="42"/>
        <v>0.95498714061402268</v>
      </c>
    </row>
    <row r="179" spans="1:16">
      <c r="A179" s="139">
        <v>29153.5</v>
      </c>
      <c r="B179" s="139">
        <v>0.10076349999872036</v>
      </c>
      <c r="D179" s="115">
        <f t="shared" si="30"/>
        <v>2.9153500000000001</v>
      </c>
      <c r="E179" s="115">
        <f t="shared" si="31"/>
        <v>10.076349999872036</v>
      </c>
      <c r="F179" s="26">
        <f t="shared" si="32"/>
        <v>8.4992656225000012</v>
      </c>
      <c r="G179" s="26">
        <f t="shared" si="33"/>
        <v>24.778334032555378</v>
      </c>
      <c r="H179" s="26">
        <f t="shared" si="34"/>
        <v>72.23751612181033</v>
      </c>
      <c r="I179" s="26">
        <f t="shared" si="35"/>
        <v>29.376086972126942</v>
      </c>
      <c r="J179" s="26">
        <f t="shared" si="36"/>
        <v>85.641575154190278</v>
      </c>
      <c r="K179" s="26">
        <f t="shared" ca="1" si="37"/>
        <v>9.3920189784901424</v>
      </c>
      <c r="L179" s="26">
        <f t="shared" ca="1" si="38"/>
        <v>0.46830894682558605</v>
      </c>
      <c r="M179" s="26">
        <f t="shared" ca="1" si="39"/>
        <v>20224385456.025982</v>
      </c>
      <c r="N179" s="26">
        <f t="shared" ca="1" si="40"/>
        <v>9105259774.1332684</v>
      </c>
      <c r="O179" s="26">
        <f t="shared" ca="1" si="41"/>
        <v>3026211201.3854904</v>
      </c>
      <c r="P179">
        <f t="shared" ca="1" si="42"/>
        <v>0.68433102138189383</v>
      </c>
    </row>
    <row r="180" spans="1:16">
      <c r="A180" s="139">
        <v>29229</v>
      </c>
      <c r="B180" s="139">
        <v>0.1030689999970491</v>
      </c>
      <c r="D180" s="115">
        <f t="shared" si="30"/>
        <v>2.9228999999999998</v>
      </c>
      <c r="E180" s="115">
        <f t="shared" si="31"/>
        <v>10.30689999970491</v>
      </c>
      <c r="F180" s="26">
        <f t="shared" si="32"/>
        <v>8.5433444099999996</v>
      </c>
      <c r="G180" s="26">
        <f t="shared" si="33"/>
        <v>24.971341375988999</v>
      </c>
      <c r="H180" s="26">
        <f t="shared" si="34"/>
        <v>72.988733707878239</v>
      </c>
      <c r="I180" s="26">
        <f t="shared" si="35"/>
        <v>30.126038009137481</v>
      </c>
      <c r="J180" s="26">
        <f t="shared" si="36"/>
        <v>88.055396496907946</v>
      </c>
      <c r="K180" s="26">
        <f t="shared" ca="1" si="37"/>
        <v>9.4467263798486609</v>
      </c>
      <c r="L180" s="26">
        <f t="shared" ca="1" si="38"/>
        <v>0.73989865629660367</v>
      </c>
      <c r="M180" s="26">
        <f t="shared" ca="1" si="39"/>
        <v>21462332688.013561</v>
      </c>
      <c r="N180" s="26">
        <f t="shared" ca="1" si="40"/>
        <v>8784889382.775156</v>
      </c>
      <c r="O180" s="26">
        <f t="shared" ca="1" si="41"/>
        <v>3188469959.8845577</v>
      </c>
      <c r="P180">
        <f t="shared" ca="1" si="42"/>
        <v>0.86017361985624952</v>
      </c>
    </row>
    <row r="181" spans="1:16">
      <c r="A181" s="139">
        <v>29955</v>
      </c>
      <c r="B181" s="139">
        <v>0.10375499999645399</v>
      </c>
      <c r="D181" s="115">
        <f t="shared" si="30"/>
        <v>2.9954999999999998</v>
      </c>
      <c r="E181" s="115">
        <f t="shared" si="31"/>
        <v>10.375499999645399</v>
      </c>
      <c r="F181" s="26">
        <f t="shared" si="32"/>
        <v>8.9730202499999994</v>
      </c>
      <c r="G181" s="26">
        <f t="shared" si="33"/>
        <v>26.878682158874998</v>
      </c>
      <c r="H181" s="26">
        <f t="shared" si="34"/>
        <v>80.515092406910057</v>
      </c>
      <c r="I181" s="26">
        <f t="shared" si="35"/>
        <v>31.07981024893779</v>
      </c>
      <c r="J181" s="26">
        <f t="shared" si="36"/>
        <v>93.099571600693139</v>
      </c>
      <c r="K181" s="26">
        <f t="shared" ca="1" si="37"/>
        <v>9.9797997770935289</v>
      </c>
      <c r="L181" s="26">
        <f t="shared" ca="1" si="38"/>
        <v>0.15657866612759944</v>
      </c>
      <c r="M181" s="26">
        <f t="shared" ca="1" si="39"/>
        <v>35312325379.181786</v>
      </c>
      <c r="N181" s="26">
        <f t="shared" ca="1" si="40"/>
        <v>5877912242.1051254</v>
      </c>
      <c r="O181" s="26">
        <f t="shared" ca="1" si="41"/>
        <v>5010849313.2505627</v>
      </c>
      <c r="P181">
        <f t="shared" ca="1" si="42"/>
        <v>0.39570022255186998</v>
      </c>
    </row>
    <row r="182" spans="1:16">
      <c r="A182" s="139">
        <v>29996</v>
      </c>
      <c r="B182" s="139">
        <v>0.10065600000234554</v>
      </c>
      <c r="D182" s="115">
        <f t="shared" si="30"/>
        <v>2.9996</v>
      </c>
      <c r="E182" s="115">
        <f t="shared" si="31"/>
        <v>10.065600000234554</v>
      </c>
      <c r="F182" s="26">
        <f t="shared" si="32"/>
        <v>8.9976001600000011</v>
      </c>
      <c r="G182" s="26">
        <f t="shared" si="33"/>
        <v>26.989201439936004</v>
      </c>
      <c r="H182" s="26">
        <f t="shared" si="34"/>
        <v>80.956808639232051</v>
      </c>
      <c r="I182" s="26">
        <f t="shared" si="35"/>
        <v>30.192773760703567</v>
      </c>
      <c r="J182" s="26">
        <f t="shared" si="36"/>
        <v>90.566244172606417</v>
      </c>
      <c r="K182" s="26">
        <f t="shared" ca="1" si="37"/>
        <v>10.010283466724397</v>
      </c>
      <c r="L182" s="26">
        <f t="shared" ca="1" si="38"/>
        <v>3.059918879580258E-3</v>
      </c>
      <c r="M182" s="26">
        <f t="shared" ca="1" si="39"/>
        <v>36200613494.097694</v>
      </c>
      <c r="N182" s="26">
        <f t="shared" ca="1" si="40"/>
        <v>5724782997.3664999</v>
      </c>
      <c r="O182" s="26">
        <f t="shared" ca="1" si="41"/>
        <v>5128514386.7909451</v>
      </c>
      <c r="P182">
        <f t="shared" ca="1" si="42"/>
        <v>5.5316533510156418E-2</v>
      </c>
    </row>
    <row r="183" spans="1:16">
      <c r="A183" s="139">
        <v>30042</v>
      </c>
      <c r="B183" s="139">
        <v>9.4861999998101965E-2</v>
      </c>
      <c r="D183" s="115">
        <f t="shared" si="30"/>
        <v>3.0042</v>
      </c>
      <c r="E183" s="115">
        <f t="shared" si="31"/>
        <v>9.4861999998101965</v>
      </c>
      <c r="F183" s="26">
        <f t="shared" si="32"/>
        <v>9.0252176399999993</v>
      </c>
      <c r="G183" s="26">
        <f t="shared" si="33"/>
        <v>27.113558834087996</v>
      </c>
      <c r="H183" s="26">
        <f t="shared" si="34"/>
        <v>81.454553449367154</v>
      </c>
      <c r="I183" s="26">
        <f t="shared" si="35"/>
        <v>28.498442039429793</v>
      </c>
      <c r="J183" s="26">
        <f t="shared" si="36"/>
        <v>85.615019574854983</v>
      </c>
      <c r="K183" s="26">
        <f t="shared" ca="1" si="37"/>
        <v>10.04453291087221</v>
      </c>
      <c r="L183" s="26">
        <f t="shared" ca="1" si="38"/>
        <v>0.31173563957498218</v>
      </c>
      <c r="M183" s="26">
        <f t="shared" ca="1" si="39"/>
        <v>37210853039.813843</v>
      </c>
      <c r="N183" s="26">
        <f t="shared" ca="1" si="40"/>
        <v>5554592412.368124</v>
      </c>
      <c r="O183" s="26">
        <f t="shared" ca="1" si="41"/>
        <v>5262478228.0231619</v>
      </c>
      <c r="P183">
        <f t="shared" ca="1" si="42"/>
        <v>-0.55833291106201344</v>
      </c>
    </row>
    <row r="184" spans="1:16">
      <c r="A184" s="139">
        <v>30067</v>
      </c>
      <c r="B184" s="139">
        <v>0.10718700000143144</v>
      </c>
      <c r="D184" s="115">
        <f t="shared" si="30"/>
        <v>3.0066999999999999</v>
      </c>
      <c r="E184" s="115">
        <f t="shared" si="31"/>
        <v>10.718700000143144</v>
      </c>
      <c r="F184" s="26">
        <f t="shared" si="32"/>
        <v>9.0402448900000003</v>
      </c>
      <c r="G184" s="26">
        <f t="shared" si="33"/>
        <v>27.181304310763</v>
      </c>
      <c r="H184" s="26">
        <f t="shared" si="34"/>
        <v>81.726027671171124</v>
      </c>
      <c r="I184" s="26">
        <f t="shared" si="35"/>
        <v>32.227915290430388</v>
      </c>
      <c r="J184" s="26">
        <f t="shared" si="36"/>
        <v>96.899672903737041</v>
      </c>
      <c r="K184" s="26">
        <f t="shared" ca="1" si="37"/>
        <v>10.063168131197282</v>
      </c>
      <c r="L184" s="26">
        <f t="shared" ca="1" si="38"/>
        <v>0.42972203120365571</v>
      </c>
      <c r="M184" s="26">
        <f t="shared" ca="1" si="39"/>
        <v>37765945944.173958</v>
      </c>
      <c r="N184" s="26">
        <f t="shared" ca="1" si="40"/>
        <v>5462825932.793664</v>
      </c>
      <c r="O184" s="26">
        <f t="shared" ca="1" si="41"/>
        <v>5336153743.2696724</v>
      </c>
      <c r="P184">
        <f t="shared" ca="1" si="42"/>
        <v>0.65553186894586268</v>
      </c>
    </row>
    <row r="185" spans="1:16">
      <c r="A185" s="139">
        <v>30070</v>
      </c>
      <c r="B185" s="139">
        <v>0.10516999999526888</v>
      </c>
      <c r="D185" s="115">
        <f t="shared" si="30"/>
        <v>3.0070000000000001</v>
      </c>
      <c r="E185" s="115">
        <f t="shared" si="31"/>
        <v>10.516999999526888</v>
      </c>
      <c r="F185" s="26">
        <f t="shared" si="32"/>
        <v>9.0420490000000004</v>
      </c>
      <c r="G185" s="26">
        <f t="shared" si="33"/>
        <v>27.189441343000002</v>
      </c>
      <c r="H185" s="26">
        <f t="shared" si="34"/>
        <v>81.758650118401007</v>
      </c>
      <c r="I185" s="26">
        <f t="shared" si="35"/>
        <v>31.624618998577354</v>
      </c>
      <c r="J185" s="26">
        <f t="shared" si="36"/>
        <v>95.095229328722112</v>
      </c>
      <c r="K185" s="26">
        <f t="shared" ca="1" si="37"/>
        <v>10.06540536998933</v>
      </c>
      <c r="L185" s="26">
        <f t="shared" ca="1" si="38"/>
        <v>0.20393770942716438</v>
      </c>
      <c r="M185" s="26">
        <f t="shared" ca="1" si="39"/>
        <v>37832843612.793488</v>
      </c>
      <c r="N185" s="26">
        <f t="shared" ca="1" si="40"/>
        <v>5451848834.2666521</v>
      </c>
      <c r="O185" s="26">
        <f t="shared" ca="1" si="41"/>
        <v>5345036073.6785259</v>
      </c>
      <c r="P185">
        <f t="shared" ca="1" si="42"/>
        <v>0.45159462953755813</v>
      </c>
    </row>
    <row r="186" spans="1:16">
      <c r="A186" s="139">
        <v>30072.5</v>
      </c>
      <c r="B186" s="139">
        <v>0.10912250000546919</v>
      </c>
      <c r="D186" s="115">
        <f t="shared" si="30"/>
        <v>3.00725</v>
      </c>
      <c r="E186" s="115">
        <f t="shared" si="31"/>
        <v>10.912250000546919</v>
      </c>
      <c r="F186" s="26">
        <f t="shared" si="32"/>
        <v>9.0435525625000004</v>
      </c>
      <c r="G186" s="26">
        <f t="shared" si="33"/>
        <v>27.196223443578127</v>
      </c>
      <c r="H186" s="26">
        <f t="shared" si="34"/>
        <v>81.785842950700328</v>
      </c>
      <c r="I186" s="26">
        <f t="shared" si="35"/>
        <v>32.81586381414472</v>
      </c>
      <c r="J186" s="26">
        <f t="shared" si="36"/>
        <v>98.68550645508671</v>
      </c>
      <c r="K186" s="26">
        <f t="shared" ca="1" si="37"/>
        <v>10.06726990136192</v>
      </c>
      <c r="L186" s="26">
        <f t="shared" ca="1" si="38"/>
        <v>0.71399136801869145</v>
      </c>
      <c r="M186" s="26">
        <f t="shared" ca="1" si="39"/>
        <v>37888638585.81871</v>
      </c>
      <c r="N186" s="26">
        <f t="shared" ca="1" si="40"/>
        <v>5442706989.1139364</v>
      </c>
      <c r="O186" s="26">
        <f t="shared" ca="1" si="41"/>
        <v>5352444780.4346361</v>
      </c>
      <c r="P186">
        <f t="shared" ca="1" si="42"/>
        <v>0.84498009918499939</v>
      </c>
    </row>
    <row r="187" spans="1:16">
      <c r="A187" s="139">
        <v>30075</v>
      </c>
      <c r="B187" s="139">
        <v>0.10817500000121072</v>
      </c>
      <c r="D187" s="115">
        <f t="shared" si="30"/>
        <v>3.0074999999999998</v>
      </c>
      <c r="E187" s="115">
        <f t="shared" si="31"/>
        <v>10.817500000121072</v>
      </c>
      <c r="F187" s="26">
        <f t="shared" si="32"/>
        <v>9.0450562499999982</v>
      </c>
      <c r="G187" s="26">
        <f t="shared" si="33"/>
        <v>27.203006671874995</v>
      </c>
      <c r="H187" s="26">
        <f t="shared" si="34"/>
        <v>81.813042565664034</v>
      </c>
      <c r="I187" s="26">
        <f t="shared" si="35"/>
        <v>32.533631250364124</v>
      </c>
      <c r="J187" s="26">
        <f t="shared" si="36"/>
        <v>97.844895985470103</v>
      </c>
      <c r="K187" s="26">
        <f t="shared" ca="1" si="37"/>
        <v>10.069134583382283</v>
      </c>
      <c r="L187" s="26">
        <f t="shared" ca="1" si="38"/>
        <v>0.56005079697062132</v>
      </c>
      <c r="M187" s="26">
        <f t="shared" ca="1" si="39"/>
        <v>37944476213.24192</v>
      </c>
      <c r="N187" s="26">
        <f t="shared" ca="1" si="40"/>
        <v>5433570365.957757</v>
      </c>
      <c r="O187" s="26">
        <f t="shared" ca="1" si="41"/>
        <v>5359859639.2227268</v>
      </c>
      <c r="P187">
        <f t="shared" ca="1" si="42"/>
        <v>0.74836541673878898</v>
      </c>
    </row>
    <row r="188" spans="1:16">
      <c r="A188" s="139">
        <v>30075.5</v>
      </c>
      <c r="B188" s="139">
        <v>0.10750549999647774</v>
      </c>
      <c r="D188" s="115">
        <f t="shared" si="30"/>
        <v>3.0075500000000002</v>
      </c>
      <c r="E188" s="115">
        <f t="shared" si="31"/>
        <v>10.750549999647774</v>
      </c>
      <c r="F188" s="26">
        <f t="shared" si="32"/>
        <v>9.0453570025000012</v>
      </c>
      <c r="G188" s="26">
        <f t="shared" si="33"/>
        <v>27.204363452868879</v>
      </c>
      <c r="H188" s="26">
        <f t="shared" si="34"/>
        <v>81.818483302675801</v>
      </c>
      <c r="I188" s="26">
        <f t="shared" si="35"/>
        <v>32.332816651440666</v>
      </c>
      <c r="J188" s="26">
        <f t="shared" si="36"/>
        <v>97.242562720040382</v>
      </c>
      <c r="K188" s="26">
        <f t="shared" ca="1" si="37"/>
        <v>10.069507537864093</v>
      </c>
      <c r="L188" s="26">
        <f t="shared" ca="1" si="38"/>
        <v>0.4638188347523769</v>
      </c>
      <c r="M188" s="26">
        <f t="shared" ca="1" si="39"/>
        <v>37955648857.554031</v>
      </c>
      <c r="N188" s="26">
        <f t="shared" ca="1" si="40"/>
        <v>5431743668.5093775</v>
      </c>
      <c r="O188" s="26">
        <f t="shared" ca="1" si="41"/>
        <v>5361343349.410718</v>
      </c>
      <c r="P188">
        <f t="shared" ca="1" si="42"/>
        <v>0.68104246178368122</v>
      </c>
    </row>
    <row r="189" spans="1:16">
      <c r="A189" s="139">
        <v>30183</v>
      </c>
      <c r="B189" s="139">
        <v>0.10886300000129268</v>
      </c>
      <c r="D189" s="115">
        <f t="shared" si="30"/>
        <v>3.0183</v>
      </c>
      <c r="E189" s="115">
        <f t="shared" si="31"/>
        <v>10.886300000129268</v>
      </c>
      <c r="F189" s="26">
        <f t="shared" si="32"/>
        <v>9.1101348899999994</v>
      </c>
      <c r="G189" s="26">
        <f t="shared" si="33"/>
        <v>27.497120138486999</v>
      </c>
      <c r="H189" s="26">
        <f t="shared" si="34"/>
        <v>82.994557713995306</v>
      </c>
      <c r="I189" s="26">
        <f t="shared" si="35"/>
        <v>32.858119290390171</v>
      </c>
      <c r="J189" s="26">
        <f t="shared" si="36"/>
        <v>99.175661454184649</v>
      </c>
      <c r="K189" s="26">
        <f t="shared" ca="1" si="37"/>
        <v>10.149832673104564</v>
      </c>
      <c r="L189" s="26">
        <f t="shared" ca="1" si="38"/>
        <v>0.54238412377491163</v>
      </c>
      <c r="M189" s="26">
        <f t="shared" ca="1" si="39"/>
        <v>40397433722.909241</v>
      </c>
      <c r="N189" s="26">
        <f t="shared" ca="1" si="40"/>
        <v>5043942861.5084782</v>
      </c>
      <c r="O189" s="26">
        <f t="shared" ca="1" si="41"/>
        <v>5686085538.2876263</v>
      </c>
      <c r="P189">
        <f t="shared" ca="1" si="42"/>
        <v>0.73646732702470352</v>
      </c>
    </row>
    <row r="190" spans="1:16">
      <c r="A190" s="139">
        <v>30327</v>
      </c>
      <c r="B190" s="139">
        <v>8.7247000003117137E-2</v>
      </c>
      <c r="D190" s="115">
        <f t="shared" si="30"/>
        <v>3.0327000000000002</v>
      </c>
      <c r="E190" s="115">
        <f t="shared" si="31"/>
        <v>8.7247000003117137</v>
      </c>
      <c r="F190" s="26">
        <f t="shared" si="32"/>
        <v>9.1972692900000013</v>
      </c>
      <c r="G190" s="26">
        <f t="shared" si="33"/>
        <v>27.892558575783006</v>
      </c>
      <c r="H190" s="26">
        <f t="shared" si="34"/>
        <v>84.589762392777132</v>
      </c>
      <c r="I190" s="26">
        <f t="shared" si="35"/>
        <v>26.459397690945334</v>
      </c>
      <c r="J190" s="26">
        <f t="shared" si="36"/>
        <v>80.243415377329924</v>
      </c>
      <c r="K190" s="26">
        <f t="shared" ca="1" si="37"/>
        <v>10.257867462580618</v>
      </c>
      <c r="L190" s="26">
        <f t="shared" ca="1" si="38"/>
        <v>2.3506024673600732</v>
      </c>
      <c r="M190" s="26">
        <f t="shared" ca="1" si="39"/>
        <v>43792355943.599831</v>
      </c>
      <c r="N190" s="26">
        <f t="shared" ca="1" si="40"/>
        <v>4540484213.5525293</v>
      </c>
      <c r="O190" s="26">
        <f t="shared" ca="1" si="41"/>
        <v>6139215665.0400724</v>
      </c>
      <c r="P190">
        <f t="shared" ca="1" si="42"/>
        <v>-1.5331674622689047</v>
      </c>
    </row>
    <row r="191" spans="1:16">
      <c r="A191" s="139">
        <v>30329</v>
      </c>
      <c r="B191" s="139">
        <v>0.10916900000302121</v>
      </c>
      <c r="D191" s="115">
        <f t="shared" si="30"/>
        <v>3.0329000000000002</v>
      </c>
      <c r="E191" s="115">
        <f t="shared" si="31"/>
        <v>10.916900000302121</v>
      </c>
      <c r="F191" s="26">
        <f t="shared" si="32"/>
        <v>9.1984824100000004</v>
      </c>
      <c r="G191" s="26">
        <f t="shared" si="33"/>
        <v>27.898077301289003</v>
      </c>
      <c r="H191" s="26">
        <f t="shared" si="34"/>
        <v>84.612078647079414</v>
      </c>
      <c r="I191" s="26">
        <f t="shared" si="35"/>
        <v>33.109866010916306</v>
      </c>
      <c r="J191" s="26">
        <f t="shared" si="36"/>
        <v>100.41891262450807</v>
      </c>
      <c r="K191" s="26">
        <f t="shared" ca="1" si="37"/>
        <v>10.259371464899781</v>
      </c>
      <c r="L191" s="26">
        <f t="shared" ca="1" si="38"/>
        <v>0.43234377486834674</v>
      </c>
      <c r="M191" s="26">
        <f t="shared" ca="1" si="39"/>
        <v>43840510647.427048</v>
      </c>
      <c r="N191" s="26">
        <f t="shared" ca="1" si="40"/>
        <v>4533625805.8229895</v>
      </c>
      <c r="O191" s="26">
        <f t="shared" ca="1" si="41"/>
        <v>6145656977.0064192</v>
      </c>
      <c r="P191">
        <f t="shared" ca="1" si="42"/>
        <v>0.65752853540234035</v>
      </c>
    </row>
    <row r="192" spans="1:16">
      <c r="A192" s="83">
        <v>30413.5</v>
      </c>
      <c r="B192" s="83">
        <v>0.11362350000126753</v>
      </c>
      <c r="D192" s="115">
        <f t="shared" si="30"/>
        <v>3.04135</v>
      </c>
      <c r="E192" s="115">
        <f t="shared" si="31"/>
        <v>11.362350000126753</v>
      </c>
      <c r="F192" s="26">
        <f t="shared" si="32"/>
        <v>9.2498098224999996</v>
      </c>
      <c r="G192" s="26">
        <f t="shared" si="33"/>
        <v>28.131909103660373</v>
      </c>
      <c r="H192" s="26">
        <f t="shared" si="34"/>
        <v>85.55898175241748</v>
      </c>
      <c r="I192" s="26">
        <f t="shared" si="35"/>
        <v>34.556883172885499</v>
      </c>
      <c r="J192" s="26">
        <f t="shared" si="36"/>
        <v>105.09957663785531</v>
      </c>
      <c r="K192" s="26">
        <f t="shared" ca="1" si="37"/>
        <v>10.323003652663553</v>
      </c>
      <c r="L192" s="26">
        <f t="shared" ca="1" si="38"/>
        <v>1.0802408299850941</v>
      </c>
      <c r="M192" s="26">
        <f t="shared" ca="1" si="39"/>
        <v>45900215174.42836</v>
      </c>
      <c r="N192" s="26">
        <f t="shared" ca="1" si="40"/>
        <v>4247327979.2305484</v>
      </c>
      <c r="O192" s="26">
        <f t="shared" ca="1" si="41"/>
        <v>6421541631.1140308</v>
      </c>
      <c r="P192">
        <f t="shared" ca="1" si="42"/>
        <v>1.0393463474631996</v>
      </c>
    </row>
    <row r="193" spans="1:16">
      <c r="A193" s="83">
        <v>30902.5</v>
      </c>
      <c r="B193" s="83">
        <v>0.11905249999836087</v>
      </c>
      <c r="D193" s="115">
        <f t="shared" si="30"/>
        <v>3.0902500000000002</v>
      </c>
      <c r="E193" s="115">
        <f t="shared" si="31"/>
        <v>11.905249999836087</v>
      </c>
      <c r="F193" s="26">
        <f t="shared" si="32"/>
        <v>9.5496450625000016</v>
      </c>
      <c r="G193" s="26">
        <f t="shared" si="33"/>
        <v>29.510790654390632</v>
      </c>
      <c r="H193" s="26">
        <f t="shared" si="34"/>
        <v>91.195720819730653</v>
      </c>
      <c r="I193" s="26">
        <f t="shared" si="35"/>
        <v>36.79019881199347</v>
      </c>
      <c r="J193" s="26">
        <f t="shared" si="36"/>
        <v>113.69091187876283</v>
      </c>
      <c r="K193" s="26">
        <f t="shared" ca="1" si="37"/>
        <v>10.694621824697693</v>
      </c>
      <c r="L193" s="26">
        <f t="shared" ca="1" si="38"/>
        <v>1.4656205784389187</v>
      </c>
      <c r="M193" s="26">
        <f t="shared" ca="1" si="39"/>
        <v>58791235895.145683</v>
      </c>
      <c r="N193" s="26">
        <f t="shared" ca="1" si="40"/>
        <v>2734768837.5962305</v>
      </c>
      <c r="O193" s="26">
        <f t="shared" ca="1" si="41"/>
        <v>8165280798.6891212</v>
      </c>
      <c r="P193">
        <f t="shared" ca="1" si="42"/>
        <v>1.2106281751383943</v>
      </c>
    </row>
    <row r="194" spans="1:16">
      <c r="A194" s="83">
        <v>30984</v>
      </c>
      <c r="B194" s="83">
        <v>0.10812400000577327</v>
      </c>
      <c r="D194" s="115">
        <f t="shared" si="30"/>
        <v>3.0983999999999998</v>
      </c>
      <c r="E194" s="115">
        <f t="shared" si="31"/>
        <v>10.812400000577327</v>
      </c>
      <c r="F194" s="26">
        <f t="shared" si="32"/>
        <v>9.6000825599999988</v>
      </c>
      <c r="G194" s="26">
        <f t="shared" si="33"/>
        <v>29.744895803903994</v>
      </c>
      <c r="H194" s="26">
        <f t="shared" si="34"/>
        <v>92.161585158816138</v>
      </c>
      <c r="I194" s="26">
        <f t="shared" si="35"/>
        <v>33.50114016178879</v>
      </c>
      <c r="J194" s="26">
        <f t="shared" si="36"/>
        <v>103.79993267728638</v>
      </c>
      <c r="K194" s="26">
        <f t="shared" ca="1" si="37"/>
        <v>10.757118545201365</v>
      </c>
      <c r="L194" s="26">
        <f t="shared" ca="1" si="38"/>
        <v>3.0560393084844493E-3</v>
      </c>
      <c r="M194" s="26">
        <f t="shared" ca="1" si="39"/>
        <v>61101930197.975304</v>
      </c>
      <c r="N194" s="26">
        <f t="shared" ca="1" si="40"/>
        <v>2508721520.3741183</v>
      </c>
      <c r="O194" s="26">
        <f t="shared" ca="1" si="41"/>
        <v>8481019545.7273664</v>
      </c>
      <c r="P194">
        <f t="shared" ca="1" si="42"/>
        <v>5.5281455375961741E-2</v>
      </c>
    </row>
    <row r="195" spans="1:16">
      <c r="A195" s="83">
        <v>30986</v>
      </c>
      <c r="B195" s="83">
        <v>0.11704599999939092</v>
      </c>
      <c r="D195" s="115">
        <f t="shared" si="30"/>
        <v>3.0985999999999998</v>
      </c>
      <c r="E195" s="115">
        <f t="shared" si="31"/>
        <v>11.704599999939092</v>
      </c>
      <c r="F195" s="26">
        <f t="shared" si="32"/>
        <v>9.6013219599999982</v>
      </c>
      <c r="G195" s="26">
        <f t="shared" si="33"/>
        <v>29.750656225255991</v>
      </c>
      <c r="H195" s="26">
        <f t="shared" si="34"/>
        <v>92.185383379578212</v>
      </c>
      <c r="I195" s="26">
        <f t="shared" si="35"/>
        <v>36.267873559811264</v>
      </c>
      <c r="J195" s="26">
        <f t="shared" si="36"/>
        <v>112.37963301243117</v>
      </c>
      <c r="K195" s="26">
        <f t="shared" ca="1" si="37"/>
        <v>10.758654219708472</v>
      </c>
      <c r="L195" s="26">
        <f t="shared" ca="1" si="38"/>
        <v>0.8948134191361159</v>
      </c>
      <c r="M195" s="26">
        <f t="shared" ca="1" si="39"/>
        <v>61159220399.238129</v>
      </c>
      <c r="N195" s="26">
        <f t="shared" ca="1" si="40"/>
        <v>2503274698.745616</v>
      </c>
      <c r="O195" s="26">
        <f t="shared" ca="1" si="41"/>
        <v>8488860194.460371</v>
      </c>
      <c r="P195">
        <f t="shared" ca="1" si="42"/>
        <v>0.9459457802306197</v>
      </c>
    </row>
    <row r="196" spans="1:16">
      <c r="A196" s="83">
        <v>31001</v>
      </c>
      <c r="B196" s="83">
        <v>0.11796099999628495</v>
      </c>
      <c r="D196" s="115">
        <f t="shared" si="30"/>
        <v>3.1000999999999999</v>
      </c>
      <c r="E196" s="115">
        <f t="shared" si="31"/>
        <v>11.796099999628495</v>
      </c>
      <c r="F196" s="26">
        <f t="shared" si="32"/>
        <v>9.6106200099999999</v>
      </c>
      <c r="G196" s="26">
        <f t="shared" si="33"/>
        <v>29.793883093001</v>
      </c>
      <c r="H196" s="26">
        <f t="shared" si="34"/>
        <v>92.364016976612405</v>
      </c>
      <c r="I196" s="26">
        <f t="shared" si="35"/>
        <v>36.569089608848294</v>
      </c>
      <c r="J196" s="26">
        <f t="shared" si="36"/>
        <v>113.36783469639059</v>
      </c>
      <c r="K196" s="26">
        <f t="shared" ca="1" si="37"/>
        <v>10.770174851726367</v>
      </c>
      <c r="L196" s="26">
        <f t="shared" ca="1" si="38"/>
        <v>1.0525224090980048</v>
      </c>
      <c r="M196" s="26">
        <f t="shared" ca="1" si="39"/>
        <v>61589792691.643066</v>
      </c>
      <c r="N196" s="26">
        <f t="shared" ca="1" si="40"/>
        <v>2462578581.4135337</v>
      </c>
      <c r="O196" s="26">
        <f t="shared" ca="1" si="41"/>
        <v>8547806835.1051674</v>
      </c>
      <c r="P196">
        <f t="shared" ca="1" si="42"/>
        <v>1.0259251479021287</v>
      </c>
    </row>
    <row r="197" spans="1:16">
      <c r="A197" s="83">
        <v>31156.5</v>
      </c>
      <c r="B197" s="83">
        <v>0.11114650000672555</v>
      </c>
      <c r="D197" s="115">
        <f t="shared" si="30"/>
        <v>3.11565</v>
      </c>
      <c r="E197" s="115">
        <f t="shared" si="31"/>
        <v>11.114650000672555</v>
      </c>
      <c r="F197" s="26">
        <f t="shared" si="32"/>
        <v>9.7072749224999999</v>
      </c>
      <c r="G197" s="26">
        <f t="shared" si="33"/>
        <v>30.244471112287126</v>
      </c>
      <c r="H197" s="26">
        <f t="shared" si="34"/>
        <v>94.231186420997375</v>
      </c>
      <c r="I197" s="26">
        <f t="shared" si="35"/>
        <v>34.629359274595444</v>
      </c>
      <c r="J197" s="26">
        <f t="shared" si="36"/>
        <v>107.89296322389329</v>
      </c>
      <c r="K197" s="26">
        <f t="shared" ca="1" si="37"/>
        <v>10.889924930586194</v>
      </c>
      <c r="L197" s="26">
        <f t="shared" ca="1" si="38"/>
        <v>5.0501357125319862E-2</v>
      </c>
      <c r="M197" s="26">
        <f t="shared" ca="1" si="39"/>
        <v>66146695961.319069</v>
      </c>
      <c r="N197" s="26">
        <f t="shared" ca="1" si="40"/>
        <v>2057147941.2894075</v>
      </c>
      <c r="O197" s="26">
        <f t="shared" ca="1" si="41"/>
        <v>9173736443.0077171</v>
      </c>
      <c r="P197">
        <f t="shared" ca="1" si="42"/>
        <v>0.224725070086361</v>
      </c>
    </row>
    <row r="198" spans="1:16">
      <c r="A198" s="83">
        <v>31209</v>
      </c>
      <c r="B198" s="83">
        <v>0.10684899999614572</v>
      </c>
      <c r="D198" s="115">
        <f t="shared" si="30"/>
        <v>3.1208999999999998</v>
      </c>
      <c r="E198" s="115">
        <f t="shared" si="31"/>
        <v>10.684899999614572</v>
      </c>
      <c r="F198" s="26">
        <f t="shared" si="32"/>
        <v>9.7400168099999984</v>
      </c>
      <c r="G198" s="26">
        <f t="shared" si="33"/>
        <v>30.397618462328992</v>
      </c>
      <c r="H198" s="26">
        <f t="shared" si="34"/>
        <v>94.867927459082551</v>
      </c>
      <c r="I198" s="26">
        <f t="shared" si="35"/>
        <v>33.346504408797117</v>
      </c>
      <c r="J198" s="26">
        <f t="shared" si="36"/>
        <v>104.07110560941491</v>
      </c>
      <c r="K198" s="26">
        <f t="shared" ca="1" si="37"/>
        <v>10.930486627414695</v>
      </c>
      <c r="L198" s="26">
        <f t="shared" ca="1" si="38"/>
        <v>6.0312791754235859E-2</v>
      </c>
      <c r="M198" s="26">
        <f t="shared" ca="1" si="39"/>
        <v>67723719458.637146</v>
      </c>
      <c r="N198" s="26">
        <f t="shared" ca="1" si="40"/>
        <v>1927220442.4562159</v>
      </c>
      <c r="O198" s="26">
        <f t="shared" ca="1" si="41"/>
        <v>9391237431.6988125</v>
      </c>
      <c r="P198">
        <f t="shared" ca="1" si="42"/>
        <v>-0.24558662780012241</v>
      </c>
    </row>
    <row r="199" spans="1:16">
      <c r="A199" s="83">
        <v>31258</v>
      </c>
      <c r="B199" s="83">
        <v>9.0437999999267049E-2</v>
      </c>
      <c r="D199" s="115">
        <f t="shared" si="30"/>
        <v>3.1257999999999999</v>
      </c>
      <c r="E199" s="115">
        <f t="shared" si="31"/>
        <v>9.0437999999267049</v>
      </c>
      <c r="F199" s="26">
        <f t="shared" si="32"/>
        <v>9.7706256399999987</v>
      </c>
      <c r="G199" s="26">
        <f t="shared" si="33"/>
        <v>30.541021625511995</v>
      </c>
      <c r="H199" s="26">
        <f t="shared" si="34"/>
        <v>95.465125397025389</v>
      </c>
      <c r="I199" s="26">
        <f t="shared" si="35"/>
        <v>28.269110039770894</v>
      </c>
      <c r="J199" s="26">
        <f t="shared" si="36"/>
        <v>88.36358416231586</v>
      </c>
      <c r="K199" s="26">
        <f t="shared" ca="1" si="37"/>
        <v>10.968404150857504</v>
      </c>
      <c r="L199" s="26">
        <f t="shared" ca="1" si="38"/>
        <v>3.7041011377800617</v>
      </c>
      <c r="M199" s="26">
        <f t="shared" ca="1" si="39"/>
        <v>69213198549.701981</v>
      </c>
      <c r="N199" s="26">
        <f t="shared" ca="1" si="40"/>
        <v>1809216032.1138227</v>
      </c>
      <c r="O199" s="26">
        <f t="shared" ca="1" si="41"/>
        <v>9597081037.6205711</v>
      </c>
      <c r="P199">
        <f t="shared" ca="1" si="42"/>
        <v>-1.924604150930799</v>
      </c>
    </row>
    <row r="200" spans="1:16">
      <c r="A200" s="83">
        <v>32038</v>
      </c>
      <c r="B200" s="83">
        <v>0.12101800000527874</v>
      </c>
      <c r="D200" s="115">
        <f t="shared" si="30"/>
        <v>3.2038000000000002</v>
      </c>
      <c r="E200" s="115">
        <f t="shared" si="31"/>
        <v>12.101800000527874</v>
      </c>
      <c r="F200" s="26">
        <f t="shared" si="32"/>
        <v>10.264334440000001</v>
      </c>
      <c r="G200" s="26">
        <f t="shared" si="33"/>
        <v>32.884874678872002</v>
      </c>
      <c r="H200" s="26">
        <f t="shared" si="34"/>
        <v>105.35656149617013</v>
      </c>
      <c r="I200" s="26">
        <f t="shared" si="35"/>
        <v>38.771746841691204</v>
      </c>
      <c r="J200" s="26">
        <f t="shared" si="36"/>
        <v>124.21692253141029</v>
      </c>
      <c r="K200" s="26">
        <f t="shared" ca="1" si="37"/>
        <v>11.579782166981587</v>
      </c>
      <c r="L200" s="26">
        <f t="shared" ca="1" si="38"/>
        <v>0.27250261854035812</v>
      </c>
      <c r="M200" s="26">
        <f t="shared" ca="1" si="39"/>
        <v>95231278953.101395</v>
      </c>
      <c r="N200" s="26">
        <f t="shared" ca="1" si="40"/>
        <v>397729129.19558126</v>
      </c>
      <c r="O200" s="26">
        <f t="shared" ca="1" si="41"/>
        <v>13257199210.496288</v>
      </c>
      <c r="P200">
        <f t="shared" ca="1" si="42"/>
        <v>0.52201783354628617</v>
      </c>
    </row>
    <row r="201" spans="1:16">
      <c r="A201" s="83">
        <v>32124</v>
      </c>
      <c r="B201" s="83">
        <v>0.11266400000022259</v>
      </c>
      <c r="D201" s="115">
        <f t="shared" si="30"/>
        <v>3.2124000000000001</v>
      </c>
      <c r="E201" s="115">
        <f t="shared" si="31"/>
        <v>11.266400000022259</v>
      </c>
      <c r="F201" s="26">
        <f t="shared" si="32"/>
        <v>10.319513760000001</v>
      </c>
      <c r="G201" s="26">
        <f t="shared" si="33"/>
        <v>33.150406002624003</v>
      </c>
      <c r="H201" s="26">
        <f t="shared" si="34"/>
        <v>106.49236424282937</v>
      </c>
      <c r="I201" s="26">
        <f t="shared" si="35"/>
        <v>36.192183360071503</v>
      </c>
      <c r="J201" s="26">
        <f t="shared" si="36"/>
        <v>116.2637698258937</v>
      </c>
      <c r="K201" s="26">
        <f t="shared" ca="1" si="37"/>
        <v>11.648088083836745</v>
      </c>
      <c r="L201" s="26">
        <f t="shared" ca="1" si="38"/>
        <v>0.14568579332597445</v>
      </c>
      <c r="M201" s="26">
        <f t="shared" ca="1" si="39"/>
        <v>98368287660.782288</v>
      </c>
      <c r="N201" s="26">
        <f t="shared" ca="1" si="40"/>
        <v>301136505.22889352</v>
      </c>
      <c r="O201" s="26">
        <f t="shared" ca="1" si="41"/>
        <v>13706587400.919207</v>
      </c>
      <c r="P201">
        <f t="shared" ca="1" si="42"/>
        <v>-0.38168808381448649</v>
      </c>
    </row>
    <row r="202" spans="1:16">
      <c r="A202" s="83">
        <v>32205.5</v>
      </c>
      <c r="B202" s="83">
        <v>0.11373549999552779</v>
      </c>
      <c r="D202" s="115">
        <f t="shared" si="30"/>
        <v>3.2205499999999998</v>
      </c>
      <c r="E202" s="115">
        <f t="shared" si="31"/>
        <v>11.373549999552779</v>
      </c>
      <c r="F202" s="26">
        <f t="shared" si="32"/>
        <v>10.371942302499999</v>
      </c>
      <c r="G202" s="26">
        <f t="shared" si="33"/>
        <v>33.403358782316367</v>
      </c>
      <c r="H202" s="26">
        <f t="shared" si="34"/>
        <v>107.57718712638898</v>
      </c>
      <c r="I202" s="26">
        <f t="shared" si="35"/>
        <v>36.629086451059699</v>
      </c>
      <c r="J202" s="26">
        <f t="shared" si="36"/>
        <v>117.96580436996031</v>
      </c>
      <c r="K202" s="26">
        <f t="shared" ca="1" si="37"/>
        <v>11.712984376313388</v>
      </c>
      <c r="L202" s="26">
        <f t="shared" ca="1" si="38"/>
        <v>0.11521569612686318</v>
      </c>
      <c r="M202" s="26">
        <f t="shared" ca="1" si="39"/>
        <v>101390817469.35397</v>
      </c>
      <c r="N202" s="26">
        <f t="shared" ca="1" si="40"/>
        <v>221438099.69015115</v>
      </c>
      <c r="O202" s="26">
        <f t="shared" ca="1" si="41"/>
        <v>14141184760.887674</v>
      </c>
      <c r="P202">
        <f t="shared" ca="1" si="42"/>
        <v>-0.33943437676060917</v>
      </c>
    </row>
    <row r="203" spans="1:16">
      <c r="A203" s="83">
        <v>32975.5</v>
      </c>
      <c r="B203" s="83">
        <v>0.13270550000015646</v>
      </c>
      <c r="D203" s="115">
        <f t="shared" si="30"/>
        <v>3.2975500000000002</v>
      </c>
      <c r="E203" s="115">
        <f t="shared" si="31"/>
        <v>13.270550000015646</v>
      </c>
      <c r="F203" s="26">
        <f t="shared" si="32"/>
        <v>10.873836002500001</v>
      </c>
      <c r="G203" s="26">
        <f t="shared" si="33"/>
        <v>35.857017910043879</v>
      </c>
      <c r="H203" s="26">
        <f t="shared" si="34"/>
        <v>118.24030940926519</v>
      </c>
      <c r="I203" s="26">
        <f t="shared" si="35"/>
        <v>43.760302152551596</v>
      </c>
      <c r="J203" s="26">
        <f t="shared" si="36"/>
        <v>144.30178436314651</v>
      </c>
      <c r="K203" s="26">
        <f t="shared" ca="1" si="37"/>
        <v>12.334016829636548</v>
      </c>
      <c r="L203" s="26">
        <f t="shared" ca="1" si="38"/>
        <v>0.87709437922032507</v>
      </c>
      <c r="M203" s="26">
        <f t="shared" ca="1" si="39"/>
        <v>132355567612.12445</v>
      </c>
      <c r="N203" s="26">
        <f t="shared" ca="1" si="40"/>
        <v>87427776.508361533</v>
      </c>
      <c r="O203" s="26">
        <f t="shared" ca="1" si="41"/>
        <v>18681812140.377281</v>
      </c>
      <c r="P203">
        <f t="shared" ca="1" si="42"/>
        <v>0.93653317037909822</v>
      </c>
    </row>
    <row r="204" spans="1:16">
      <c r="A204" s="83">
        <v>32978</v>
      </c>
      <c r="B204" s="83">
        <v>0.13835800000379095</v>
      </c>
      <c r="D204" s="115">
        <f t="shared" si="30"/>
        <v>3.2978000000000001</v>
      </c>
      <c r="E204" s="115">
        <f t="shared" si="31"/>
        <v>13.835800000379095</v>
      </c>
      <c r="F204" s="26">
        <f t="shared" si="32"/>
        <v>10.87548484</v>
      </c>
      <c r="G204" s="26">
        <f t="shared" si="33"/>
        <v>35.865173905352002</v>
      </c>
      <c r="H204" s="26">
        <f t="shared" si="34"/>
        <v>118.27617050506983</v>
      </c>
      <c r="I204" s="26">
        <f t="shared" si="35"/>
        <v>45.627701241250179</v>
      </c>
      <c r="J204" s="26">
        <f t="shared" si="36"/>
        <v>150.47103315339484</v>
      </c>
      <c r="K204" s="26">
        <f t="shared" ca="1" si="37"/>
        <v>12.336056443851753</v>
      </c>
      <c r="L204" s="26">
        <f t="shared" ca="1" si="38"/>
        <v>2.249230735345281</v>
      </c>
      <c r="M204" s="26">
        <f t="shared" ca="1" si="39"/>
        <v>132463257888.45123</v>
      </c>
      <c r="N204" s="26">
        <f t="shared" ca="1" si="40"/>
        <v>88953590.908340394</v>
      </c>
      <c r="O204" s="26">
        <f t="shared" ca="1" si="41"/>
        <v>18697877021.708191</v>
      </c>
      <c r="P204">
        <f t="shared" ca="1" si="42"/>
        <v>1.499743556527342</v>
      </c>
    </row>
    <row r="205" spans="1:16">
      <c r="A205" s="83">
        <v>33084.5</v>
      </c>
      <c r="B205" s="83">
        <v>0.13479449999431381</v>
      </c>
      <c r="D205" s="115">
        <f t="shared" si="30"/>
        <v>3.3084500000000001</v>
      </c>
      <c r="E205" s="115">
        <f t="shared" si="31"/>
        <v>13.479449999431381</v>
      </c>
      <c r="F205" s="26">
        <f t="shared" si="32"/>
        <v>10.945841402500001</v>
      </c>
      <c r="G205" s="26">
        <f t="shared" si="33"/>
        <v>36.21376898810113</v>
      </c>
      <c r="H205" s="26">
        <f t="shared" si="34"/>
        <v>119.8114440086832</v>
      </c>
      <c r="I205" s="26">
        <f t="shared" si="35"/>
        <v>44.596086350618755</v>
      </c>
      <c r="J205" s="26">
        <f t="shared" si="36"/>
        <v>147.54392188670462</v>
      </c>
      <c r="K205" s="26">
        <f t="shared" ca="1" si="37"/>
        <v>12.423083912994002</v>
      </c>
      <c r="L205" s="26">
        <f t="shared" ca="1" si="38"/>
        <v>1.1159093085750236</v>
      </c>
      <c r="M205" s="26">
        <f t="shared" ca="1" si="39"/>
        <v>137094255549.83417</v>
      </c>
      <c r="N205" s="26">
        <f t="shared" ca="1" si="40"/>
        <v>166609470.68110844</v>
      </c>
      <c r="O205" s="26">
        <f t="shared" ca="1" si="41"/>
        <v>19390456305.479095</v>
      </c>
      <c r="P205">
        <f t="shared" ca="1" si="42"/>
        <v>1.0563660864373787</v>
      </c>
    </row>
    <row r="206" spans="1:16">
      <c r="A206" s="83">
        <v>33085</v>
      </c>
      <c r="B206" s="83">
        <v>0.13438499999756459</v>
      </c>
      <c r="D206" s="115">
        <f t="shared" si="30"/>
        <v>3.3085</v>
      </c>
      <c r="E206" s="115">
        <f t="shared" si="31"/>
        <v>13.438499999756459</v>
      </c>
      <c r="F206" s="26">
        <f t="shared" si="32"/>
        <v>10.94617225</v>
      </c>
      <c r="G206" s="26">
        <f t="shared" si="33"/>
        <v>36.215410889125003</v>
      </c>
      <c r="H206" s="26">
        <f t="shared" si="34"/>
        <v>119.81868692667007</v>
      </c>
      <c r="I206" s="26">
        <f t="shared" si="35"/>
        <v>44.461277249194247</v>
      </c>
      <c r="J206" s="26">
        <f t="shared" si="36"/>
        <v>147.10013577895916</v>
      </c>
      <c r="K206" s="26">
        <f t="shared" ca="1" si="37"/>
        <v>12.423493137433807</v>
      </c>
      <c r="L206" s="26">
        <f t="shared" ca="1" si="38"/>
        <v>1.0302389305620752</v>
      </c>
      <c r="M206" s="26">
        <f t="shared" ca="1" si="39"/>
        <v>137116197522.48495</v>
      </c>
      <c r="N206" s="26">
        <f t="shared" ca="1" si="40"/>
        <v>167032888.97268614</v>
      </c>
      <c r="O206" s="26">
        <f t="shared" ca="1" si="41"/>
        <v>19393745867.382446</v>
      </c>
      <c r="P206">
        <f t="shared" ca="1" si="42"/>
        <v>1.015006862322652</v>
      </c>
    </row>
    <row r="207" spans="1:16">
      <c r="A207" s="83">
        <v>33093</v>
      </c>
      <c r="B207" s="83">
        <v>0.13444300000264775</v>
      </c>
      <c r="D207" s="115">
        <f t="shared" ref="D207:D246" si="43">A207/A$18</f>
        <v>3.3092999999999999</v>
      </c>
      <c r="E207" s="115">
        <f t="shared" ref="E207:E246" si="44">B207/B$18</f>
        <v>13.444300000264775</v>
      </c>
      <c r="F207" s="26">
        <f t="shared" ref="F207:F246" si="45">D207*D207</f>
        <v>10.95146649</v>
      </c>
      <c r="G207" s="26">
        <f t="shared" ref="G207:G246" si="46">D207*F207</f>
        <v>36.241688055356995</v>
      </c>
      <c r="H207" s="26">
        <f t="shared" ref="H207:H246" si="47">F207*F207</f>
        <v>119.93461828159292</v>
      </c>
      <c r="I207" s="26">
        <f t="shared" ref="I207:I246" si="48">E207*D207</f>
        <v>44.49122199087622</v>
      </c>
      <c r="J207" s="26">
        <f t="shared" ref="J207:J246" si="49">I207*D207</f>
        <v>147.23480093440668</v>
      </c>
      <c r="K207" s="26">
        <f t="shared" ref="K207:K246" ca="1" si="50">+E$4+E$5*D207+E$6*D207^2</f>
        <v>12.430041547994593</v>
      </c>
      <c r="L207" s="26">
        <f t="shared" ref="L207:L246" ca="1" si="51">+(K207-E207)^2</f>
        <v>1.0287202080015052</v>
      </c>
      <c r="M207" s="26">
        <f t="shared" ref="M207:M246" ca="1" si="52">(M$1-M$2*D207+M$3*F207)^2</f>
        <v>137467523837.61462</v>
      </c>
      <c r="N207" s="26">
        <f t="shared" ref="N207:N246" ca="1" si="53">(-M$2+M$4*D207-M$5*F207)^2</f>
        <v>173883044.77627978</v>
      </c>
      <c r="O207" s="26">
        <f t="shared" ref="O207:O246" ca="1" si="54">+(M$3-D207*M$5+F207*M$6)^2</f>
        <v>19446427383.060432</v>
      </c>
      <c r="P207">
        <f t="shared" ref="P207:P246" ca="1" si="55">+E207-K207</f>
        <v>1.0142584522701821</v>
      </c>
    </row>
    <row r="208" spans="1:16">
      <c r="A208" s="83">
        <v>33093.5</v>
      </c>
      <c r="B208" s="83">
        <v>0.13474349999887636</v>
      </c>
      <c r="D208" s="115">
        <f t="shared" si="43"/>
        <v>3.3093499999999998</v>
      </c>
      <c r="E208" s="115">
        <f t="shared" si="44"/>
        <v>13.474349999887636</v>
      </c>
      <c r="F208" s="26">
        <f t="shared" si="45"/>
        <v>10.951797422499999</v>
      </c>
      <c r="G208" s="26">
        <f t="shared" si="46"/>
        <v>36.243330800150368</v>
      </c>
      <c r="H208" s="26">
        <f t="shared" si="47"/>
        <v>119.94186678347761</v>
      </c>
      <c r="I208" s="26">
        <f t="shared" si="48"/>
        <v>44.591340172128142</v>
      </c>
      <c r="J208" s="26">
        <f t="shared" si="49"/>
        <v>147.56835159863226</v>
      </c>
      <c r="K208" s="26">
        <f t="shared" ca="1" si="50"/>
        <v>12.430450874874882</v>
      </c>
      <c r="L208" s="26">
        <f t="shared" ca="1" si="51"/>
        <v>1.0897253832023925</v>
      </c>
      <c r="M208" s="26">
        <f t="shared" ca="1" si="52"/>
        <v>137489497655.79047</v>
      </c>
      <c r="N208" s="26">
        <f t="shared" ca="1" si="53"/>
        <v>174315899.29426625</v>
      </c>
      <c r="O208" s="26">
        <f t="shared" ca="1" si="54"/>
        <v>19449723011.62513</v>
      </c>
      <c r="P208">
        <f t="shared" ca="1" si="55"/>
        <v>1.0438991250127536</v>
      </c>
    </row>
    <row r="209" spans="1:16">
      <c r="A209" s="83">
        <v>33131</v>
      </c>
      <c r="B209" s="83">
        <v>0.13449099999706959</v>
      </c>
      <c r="D209" s="115">
        <f t="shared" si="43"/>
        <v>3.3130999999999999</v>
      </c>
      <c r="E209" s="115">
        <f t="shared" si="44"/>
        <v>13.449099999706959</v>
      </c>
      <c r="F209" s="26">
        <f t="shared" si="45"/>
        <v>10.97663161</v>
      </c>
      <c r="G209" s="26">
        <f t="shared" si="46"/>
        <v>36.366678187090997</v>
      </c>
      <c r="H209" s="26">
        <f t="shared" si="47"/>
        <v>120.4864415016512</v>
      </c>
      <c r="I209" s="26">
        <f t="shared" si="48"/>
        <v>44.558213209029127</v>
      </c>
      <c r="J209" s="26">
        <f t="shared" si="49"/>
        <v>147.6258161828344</v>
      </c>
      <c r="K209" s="26">
        <f t="shared" ca="1" si="50"/>
        <v>12.461167564742999</v>
      </c>
      <c r="L209" s="26">
        <f t="shared" ca="1" si="51"/>
        <v>0.9760104960538204</v>
      </c>
      <c r="M209" s="26">
        <f t="shared" ca="1" si="52"/>
        <v>139142875528.83652</v>
      </c>
      <c r="N209" s="26">
        <f t="shared" ca="1" si="53"/>
        <v>208368221.85824561</v>
      </c>
      <c r="O209" s="26">
        <f t="shared" ca="1" si="54"/>
        <v>19697914109.848484</v>
      </c>
      <c r="P209">
        <f t="shared" ca="1" si="55"/>
        <v>0.98793243496396066</v>
      </c>
    </row>
    <row r="210" spans="1:16">
      <c r="A210" s="83">
        <v>33133.5</v>
      </c>
      <c r="B210" s="83">
        <v>0.13504349999857368</v>
      </c>
      <c r="D210" s="115">
        <f t="shared" si="43"/>
        <v>3.3133499999999998</v>
      </c>
      <c r="E210" s="115">
        <f t="shared" si="44"/>
        <v>13.504349999857368</v>
      </c>
      <c r="F210" s="26">
        <f t="shared" si="45"/>
        <v>10.978288222499998</v>
      </c>
      <c r="G210" s="26">
        <f t="shared" si="46"/>
        <v>36.374911282020364</v>
      </c>
      <c r="H210" s="26">
        <f t="shared" si="47"/>
        <v>120.52281229628217</v>
      </c>
      <c r="I210" s="26">
        <f t="shared" si="48"/>
        <v>44.744638072027406</v>
      </c>
      <c r="J210" s="26">
        <f t="shared" si="49"/>
        <v>148.25464655595201</v>
      </c>
      <c r="K210" s="26">
        <f t="shared" ca="1" si="50"/>
        <v>12.463216549249726</v>
      </c>
      <c r="L210" s="26">
        <f t="shared" ca="1" si="51"/>
        <v>1.0839588619741758</v>
      </c>
      <c r="M210" s="26">
        <f t="shared" ca="1" si="52"/>
        <v>139253475715.21732</v>
      </c>
      <c r="N210" s="26">
        <f t="shared" ca="1" si="53"/>
        <v>210750185.39767346</v>
      </c>
      <c r="O210" s="26">
        <f t="shared" ca="1" si="54"/>
        <v>19714531795.619492</v>
      </c>
      <c r="P210">
        <f t="shared" ca="1" si="55"/>
        <v>1.0411334506076422</v>
      </c>
    </row>
    <row r="211" spans="1:16">
      <c r="A211" s="83">
        <v>33134</v>
      </c>
      <c r="B211" s="83">
        <v>0.1349740000005113</v>
      </c>
      <c r="D211" s="115">
        <f t="shared" si="43"/>
        <v>3.3134000000000001</v>
      </c>
      <c r="E211" s="115">
        <f t="shared" si="44"/>
        <v>13.49740000005113</v>
      </c>
      <c r="F211" s="26">
        <f t="shared" si="45"/>
        <v>10.97861956</v>
      </c>
      <c r="G211" s="26">
        <f t="shared" si="46"/>
        <v>36.376558050104002</v>
      </c>
      <c r="H211" s="26">
        <f t="shared" si="47"/>
        <v>120.5300874432146</v>
      </c>
      <c r="I211" s="26">
        <f t="shared" si="48"/>
        <v>44.722285160169413</v>
      </c>
      <c r="J211" s="26">
        <f t="shared" si="49"/>
        <v>148.18281964970535</v>
      </c>
      <c r="K211" s="26">
        <f t="shared" ca="1" si="50"/>
        <v>12.463626364228809</v>
      </c>
      <c r="L211" s="26">
        <f t="shared" ca="1" si="51"/>
        <v>1.0686879301213008</v>
      </c>
      <c r="M211" s="26">
        <f t="shared" ca="1" si="52"/>
        <v>139275601379.69736</v>
      </c>
      <c r="N211" s="26">
        <f t="shared" ca="1" si="53"/>
        <v>211228260.54605705</v>
      </c>
      <c r="O211" s="26">
        <f t="shared" ca="1" si="54"/>
        <v>19717856408.566044</v>
      </c>
      <c r="P211">
        <f t="shared" ca="1" si="55"/>
        <v>1.0337736358223211</v>
      </c>
    </row>
    <row r="212" spans="1:16">
      <c r="A212" s="83">
        <v>33136.5</v>
      </c>
      <c r="B212" s="83">
        <v>0.1343265000032261</v>
      </c>
      <c r="D212" s="115">
        <f t="shared" si="43"/>
        <v>3.31365</v>
      </c>
      <c r="E212" s="115">
        <f t="shared" si="44"/>
        <v>13.43265000032261</v>
      </c>
      <c r="F212" s="26">
        <f t="shared" si="45"/>
        <v>10.9802763225</v>
      </c>
      <c r="G212" s="26">
        <f t="shared" si="46"/>
        <v>36.384792636052126</v>
      </c>
      <c r="H212" s="26">
        <f t="shared" si="47"/>
        <v>120.56646811845413</v>
      </c>
      <c r="I212" s="26">
        <f t="shared" si="48"/>
        <v>44.511100673569018</v>
      </c>
      <c r="J212" s="26">
        <f t="shared" si="49"/>
        <v>147.49420874697196</v>
      </c>
      <c r="K212" s="26">
        <f t="shared" ca="1" si="50"/>
        <v>12.465675529512867</v>
      </c>
      <c r="L212" s="26">
        <f t="shared" ca="1" si="51"/>
        <v>0.93503962719778377</v>
      </c>
      <c r="M212" s="26">
        <f t="shared" ca="1" si="52"/>
        <v>139386257839.66354</v>
      </c>
      <c r="N212" s="26">
        <f t="shared" ca="1" si="53"/>
        <v>213627052.09906828</v>
      </c>
      <c r="O212" s="26">
        <f t="shared" ca="1" si="54"/>
        <v>19734484853.350105</v>
      </c>
      <c r="P212">
        <f t="shared" ca="1" si="55"/>
        <v>0.96697447080974364</v>
      </c>
    </row>
    <row r="213" spans="1:16">
      <c r="A213" s="83">
        <v>33263</v>
      </c>
      <c r="B213" s="83">
        <v>0.12174299999605864</v>
      </c>
      <c r="D213" s="115">
        <f t="shared" si="43"/>
        <v>3.3262999999999998</v>
      </c>
      <c r="E213" s="115">
        <f t="shared" si="44"/>
        <v>12.174299999605864</v>
      </c>
      <c r="F213" s="26">
        <f t="shared" si="45"/>
        <v>11.064271689999998</v>
      </c>
      <c r="G213" s="26">
        <f t="shared" si="46"/>
        <v>36.803086922446994</v>
      </c>
      <c r="H213" s="26">
        <f t="shared" si="47"/>
        <v>122.41810803013541</v>
      </c>
      <c r="I213" s="26">
        <f t="shared" si="48"/>
        <v>40.495374088688983</v>
      </c>
      <c r="J213" s="26">
        <f t="shared" si="49"/>
        <v>134.69976283120616</v>
      </c>
      <c r="K213" s="26">
        <f t="shared" ca="1" si="50"/>
        <v>12.56955996054189</v>
      </c>
      <c r="L213" s="26">
        <f t="shared" ca="1" si="51"/>
        <v>0.15623043671914819</v>
      </c>
      <c r="M213" s="26">
        <f t="shared" ca="1" si="52"/>
        <v>145046775815.04092</v>
      </c>
      <c r="N213" s="26">
        <f t="shared" ca="1" si="53"/>
        <v>353502391.79193801</v>
      </c>
      <c r="O213" s="26">
        <f t="shared" ca="1" si="54"/>
        <v>20587645986.533634</v>
      </c>
      <c r="P213">
        <f t="shared" ca="1" si="55"/>
        <v>-0.39525996093602522</v>
      </c>
    </row>
    <row r="214" spans="1:16">
      <c r="A214" s="83">
        <v>33843.5</v>
      </c>
      <c r="B214" s="83">
        <v>0.14167349999479484</v>
      </c>
      <c r="D214" s="115">
        <f t="shared" si="43"/>
        <v>3.38435</v>
      </c>
      <c r="E214" s="115">
        <f t="shared" si="44"/>
        <v>14.167349999479484</v>
      </c>
      <c r="F214" s="26">
        <f t="shared" si="45"/>
        <v>11.453824922499999</v>
      </c>
      <c r="G214" s="26">
        <f t="shared" si="46"/>
        <v>38.763752376462868</v>
      </c>
      <c r="H214" s="26">
        <f t="shared" si="47"/>
        <v>131.1901053552821</v>
      </c>
      <c r="I214" s="26">
        <f t="shared" si="48"/>
        <v>47.947270970738387</v>
      </c>
      <c r="J214" s="26">
        <f t="shared" si="49"/>
        <v>162.27034650981847</v>
      </c>
      <c r="K214" s="26">
        <f t="shared" ca="1" si="50"/>
        <v>13.051224864563586</v>
      </c>
      <c r="L214" s="26">
        <f t="shared" ca="1" si="51"/>
        <v>1.2457353167910301</v>
      </c>
      <c r="M214" s="26">
        <f t="shared" ca="1" si="52"/>
        <v>172575206270.0564</v>
      </c>
      <c r="N214" s="26">
        <f t="shared" ca="1" si="53"/>
        <v>1486478248.1731689</v>
      </c>
      <c r="O214" s="26">
        <f t="shared" ca="1" si="54"/>
        <v>24806325856.906525</v>
      </c>
      <c r="P214">
        <f t="shared" ca="1" si="55"/>
        <v>1.1161251349158974</v>
      </c>
    </row>
    <row r="215" spans="1:16">
      <c r="A215" s="83">
        <v>35031</v>
      </c>
      <c r="B215" s="83">
        <v>0.1587909999943804</v>
      </c>
      <c r="D215" s="115">
        <f t="shared" si="43"/>
        <v>3.5030999999999999</v>
      </c>
      <c r="E215" s="115">
        <f t="shared" si="44"/>
        <v>15.87909999943804</v>
      </c>
      <c r="F215" s="26">
        <f t="shared" si="45"/>
        <v>12.271709609999998</v>
      </c>
      <c r="G215" s="26">
        <f t="shared" si="46"/>
        <v>42.989025934790995</v>
      </c>
      <c r="H215" s="26">
        <f t="shared" si="47"/>
        <v>150.59485675216632</v>
      </c>
      <c r="I215" s="26">
        <f t="shared" si="48"/>
        <v>55.626075208031395</v>
      </c>
      <c r="J215" s="26">
        <f t="shared" si="49"/>
        <v>194.86370406125477</v>
      </c>
      <c r="K215" s="26">
        <f t="shared" ca="1" si="50"/>
        <v>14.061845620753898</v>
      </c>
      <c r="L215" s="26">
        <f t="shared" ca="1" si="51"/>
        <v>3.3024134768466871</v>
      </c>
      <c r="M215" s="26">
        <f t="shared" ca="1" si="52"/>
        <v>236982117904.41077</v>
      </c>
      <c r="N215" s="26">
        <f t="shared" ca="1" si="53"/>
        <v>6683599744.796216</v>
      </c>
      <c r="O215" s="26">
        <f t="shared" ca="1" si="54"/>
        <v>35097720999.266716</v>
      </c>
      <c r="P215">
        <f t="shared" ca="1" si="55"/>
        <v>1.817254378684142</v>
      </c>
    </row>
    <row r="216" spans="1:16">
      <c r="A216" s="83">
        <v>35134</v>
      </c>
      <c r="B216" s="83">
        <v>0.15497399999730987</v>
      </c>
      <c r="D216" s="115">
        <f t="shared" si="43"/>
        <v>3.5133999999999999</v>
      </c>
      <c r="E216" s="115">
        <f t="shared" si="44"/>
        <v>15.497399999730987</v>
      </c>
      <c r="F216" s="26">
        <f t="shared" si="45"/>
        <v>12.343979559999999</v>
      </c>
      <c r="G216" s="26">
        <f t="shared" si="46"/>
        <v>43.369337786103998</v>
      </c>
      <c r="H216" s="26">
        <f t="shared" si="47"/>
        <v>152.37383137769777</v>
      </c>
      <c r="I216" s="26">
        <f t="shared" si="48"/>
        <v>54.448565159054851</v>
      </c>
      <c r="J216" s="26">
        <f t="shared" si="49"/>
        <v>191.29958882982331</v>
      </c>
      <c r="K216" s="26">
        <f t="shared" ca="1" si="50"/>
        <v>14.151105619956214</v>
      </c>
      <c r="L216" s="26">
        <f t="shared" ca="1" si="51"/>
        <v>1.8125085570131427</v>
      </c>
      <c r="M216" s="26">
        <f t="shared" ca="1" si="52"/>
        <v>243090426488.3927</v>
      </c>
      <c r="N216" s="26">
        <f t="shared" ca="1" si="53"/>
        <v>7340519709.4442673</v>
      </c>
      <c r="O216" s="26">
        <f t="shared" ca="1" si="54"/>
        <v>36102488564.092651</v>
      </c>
      <c r="P216">
        <f t="shared" ca="1" si="55"/>
        <v>1.3462943797747737</v>
      </c>
    </row>
    <row r="217" spans="1:16">
      <c r="A217" s="1">
        <v>35134.5</v>
      </c>
      <c r="B217" s="1">
        <v>0.15340450000076089</v>
      </c>
      <c r="D217" s="115">
        <f t="shared" si="43"/>
        <v>3.5134500000000002</v>
      </c>
      <c r="E217" s="115">
        <f t="shared" si="44"/>
        <v>15.340450000076089</v>
      </c>
      <c r="F217" s="26">
        <f t="shared" si="45"/>
        <v>12.344330902500001</v>
      </c>
      <c r="G217" s="26">
        <f t="shared" si="46"/>
        <v>43.371189409388634</v>
      </c>
      <c r="H217" s="26">
        <f t="shared" si="47"/>
        <v>152.3825054304165</v>
      </c>
      <c r="I217" s="26">
        <f t="shared" si="48"/>
        <v>53.897904052767338</v>
      </c>
      <c r="J217" s="26">
        <f t="shared" si="49"/>
        <v>189.36759099419541</v>
      </c>
      <c r="K217" s="26">
        <f t="shared" ca="1" si="50"/>
        <v>14.151539544605001</v>
      </c>
      <c r="L217" s="26">
        <f t="shared" ca="1" si="51"/>
        <v>1.4135080711284707</v>
      </c>
      <c r="M217" s="26">
        <f t="shared" ca="1" si="52"/>
        <v>243120284197.92795</v>
      </c>
      <c r="N217" s="26">
        <f t="shared" ca="1" si="53"/>
        <v>7343795520.9487076</v>
      </c>
      <c r="O217" s="26">
        <f t="shared" ca="1" si="54"/>
        <v>36107411631.931107</v>
      </c>
      <c r="P217">
        <f t="shared" ca="1" si="55"/>
        <v>1.1889104554710883</v>
      </c>
    </row>
    <row r="218" spans="1:16">
      <c r="A218" s="1">
        <v>35137</v>
      </c>
      <c r="B218" s="1">
        <v>0.15395700000226498</v>
      </c>
      <c r="D218" s="115">
        <f t="shared" si="43"/>
        <v>3.5137</v>
      </c>
      <c r="E218" s="115">
        <f t="shared" si="44"/>
        <v>15.395700000226498</v>
      </c>
      <c r="F218" s="26">
        <f t="shared" si="45"/>
        <v>12.346087690000001</v>
      </c>
      <c r="G218" s="26">
        <f t="shared" si="46"/>
        <v>43.380448316353004</v>
      </c>
      <c r="H218" s="26">
        <f t="shared" si="47"/>
        <v>152.42588124916955</v>
      </c>
      <c r="I218" s="26">
        <f t="shared" si="48"/>
        <v>54.095871090795846</v>
      </c>
      <c r="J218" s="26">
        <f t="shared" si="49"/>
        <v>190.07666225172937</v>
      </c>
      <c r="K218" s="26">
        <f t="shared" ca="1" si="50"/>
        <v>14.153709258237591</v>
      </c>
      <c r="L218" s="26">
        <f t="shared" ca="1" si="51"/>
        <v>1.5425410031861562</v>
      </c>
      <c r="M218" s="26">
        <f t="shared" ca="1" si="52"/>
        <v>243269602591.46619</v>
      </c>
      <c r="N218" s="26">
        <f t="shared" ca="1" si="53"/>
        <v>7360187250.3663187</v>
      </c>
      <c r="O218" s="26">
        <f t="shared" ca="1" si="54"/>
        <v>36132033596.309296</v>
      </c>
      <c r="P218">
        <f t="shared" ca="1" si="55"/>
        <v>1.2419907419889071</v>
      </c>
    </row>
    <row r="219" spans="1:16">
      <c r="A219" s="1">
        <v>35137.5</v>
      </c>
      <c r="B219" s="1">
        <v>0.15298749999783468</v>
      </c>
      <c r="D219" s="115">
        <f t="shared" si="43"/>
        <v>3.5137499999999999</v>
      </c>
      <c r="E219" s="115">
        <f t="shared" si="44"/>
        <v>15.298749999783468</v>
      </c>
      <c r="F219" s="26">
        <f t="shared" si="45"/>
        <v>12.3464390625</v>
      </c>
      <c r="G219" s="26">
        <f t="shared" si="46"/>
        <v>43.382300255859377</v>
      </c>
      <c r="H219" s="26">
        <f t="shared" si="47"/>
        <v>152.43455752402588</v>
      </c>
      <c r="I219" s="26">
        <f t="shared" si="48"/>
        <v>53.755982811739159</v>
      </c>
      <c r="J219" s="26">
        <f t="shared" si="49"/>
        <v>188.88508460474847</v>
      </c>
      <c r="K219" s="26">
        <f t="shared" ca="1" si="50"/>
        <v>14.154143219041838</v>
      </c>
      <c r="L219" s="26">
        <f t="shared" ca="1" si="51"/>
        <v>1.3101246825197159</v>
      </c>
      <c r="M219" s="26">
        <f t="shared" ca="1" si="52"/>
        <v>243299472239.5477</v>
      </c>
      <c r="N219" s="26">
        <f t="shared" ca="1" si="53"/>
        <v>7363468131.162488</v>
      </c>
      <c r="O219" s="26">
        <f t="shared" ca="1" si="54"/>
        <v>36136959314.373909</v>
      </c>
      <c r="P219">
        <f t="shared" ca="1" si="55"/>
        <v>1.1446067807416291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-1.4629555702709256</v>
      </c>
      <c r="L220" s="26">
        <f t="shared" ca="1" si="51"/>
        <v>2.1402390005867291</v>
      </c>
      <c r="M220" s="26">
        <f t="shared" ca="1" si="52"/>
        <v>1546621050529.7332</v>
      </c>
      <c r="N220" s="26">
        <f t="shared" ca="1" si="53"/>
        <v>146718928272.63568</v>
      </c>
      <c r="O220" s="26">
        <f t="shared" ca="1" si="54"/>
        <v>1002839670.2958214</v>
      </c>
      <c r="P220">
        <f t="shared" ca="1" si="55"/>
        <v>1.4629555702709256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-1.4629555702709256</v>
      </c>
      <c r="L221" s="26">
        <f t="shared" ca="1" si="51"/>
        <v>2.1402390005867291</v>
      </c>
      <c r="M221" s="26">
        <f t="shared" ca="1" si="52"/>
        <v>1546621050529.7332</v>
      </c>
      <c r="N221" s="26">
        <f t="shared" ca="1" si="53"/>
        <v>146718928272.63568</v>
      </c>
      <c r="O221" s="26">
        <f t="shared" ca="1" si="54"/>
        <v>1002839670.2958214</v>
      </c>
      <c r="P221">
        <f t="shared" ca="1" si="55"/>
        <v>1.4629555702709256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-1.4629555702709256</v>
      </c>
      <c r="L222" s="26">
        <f t="shared" ca="1" si="51"/>
        <v>2.1402390005867291</v>
      </c>
      <c r="M222" s="26">
        <f t="shared" ca="1" si="52"/>
        <v>1546621050529.7332</v>
      </c>
      <c r="N222" s="26">
        <f t="shared" ca="1" si="53"/>
        <v>146718928272.63568</v>
      </c>
      <c r="O222" s="26">
        <f t="shared" ca="1" si="54"/>
        <v>1002839670.2958214</v>
      </c>
      <c r="P222">
        <f t="shared" ca="1" si="55"/>
        <v>1.4629555702709256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-1.4629555702709256</v>
      </c>
      <c r="L223" s="26">
        <f t="shared" ca="1" si="51"/>
        <v>2.1402390005867291</v>
      </c>
      <c r="M223" s="26">
        <f t="shared" ca="1" si="52"/>
        <v>1546621050529.7332</v>
      </c>
      <c r="N223" s="26">
        <f t="shared" ca="1" si="53"/>
        <v>146718928272.63568</v>
      </c>
      <c r="O223" s="26">
        <f t="shared" ca="1" si="54"/>
        <v>1002839670.2958214</v>
      </c>
      <c r="P223">
        <f t="shared" ca="1" si="55"/>
        <v>1.4629555702709256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-1.4629555702709256</v>
      </c>
      <c r="L224" s="26">
        <f t="shared" ca="1" si="51"/>
        <v>2.1402390005867291</v>
      </c>
      <c r="M224" s="26">
        <f t="shared" ca="1" si="52"/>
        <v>1546621050529.7332</v>
      </c>
      <c r="N224" s="26">
        <f t="shared" ca="1" si="53"/>
        <v>146718928272.63568</v>
      </c>
      <c r="O224" s="26">
        <f t="shared" ca="1" si="54"/>
        <v>1002839670.2958214</v>
      </c>
      <c r="P224">
        <f t="shared" ca="1" si="55"/>
        <v>1.4629555702709256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-1.4629555702709256</v>
      </c>
      <c r="L225" s="26">
        <f t="shared" ca="1" si="51"/>
        <v>2.1402390005867291</v>
      </c>
      <c r="M225" s="26">
        <f t="shared" ca="1" si="52"/>
        <v>1546621050529.7332</v>
      </c>
      <c r="N225" s="26">
        <f t="shared" ca="1" si="53"/>
        <v>146718928272.63568</v>
      </c>
      <c r="O225" s="26">
        <f t="shared" ca="1" si="54"/>
        <v>1002839670.2958214</v>
      </c>
      <c r="P225">
        <f t="shared" ca="1" si="55"/>
        <v>1.4629555702709256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-1.4629555702709256</v>
      </c>
      <c r="L226" s="26">
        <f t="shared" ca="1" si="51"/>
        <v>2.1402390005867291</v>
      </c>
      <c r="M226" s="26">
        <f t="shared" ca="1" si="52"/>
        <v>1546621050529.7332</v>
      </c>
      <c r="N226" s="26">
        <f t="shared" ca="1" si="53"/>
        <v>146718928272.63568</v>
      </c>
      <c r="O226" s="26">
        <f t="shared" ca="1" si="54"/>
        <v>1002839670.2958214</v>
      </c>
      <c r="P226">
        <f t="shared" ca="1" si="55"/>
        <v>1.4629555702709256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-1.4629555702709256</v>
      </c>
      <c r="L227" s="26">
        <f t="shared" ca="1" si="51"/>
        <v>2.1402390005867291</v>
      </c>
      <c r="M227" s="26">
        <f t="shared" ca="1" si="52"/>
        <v>1546621050529.7332</v>
      </c>
      <c r="N227" s="26">
        <f t="shared" ca="1" si="53"/>
        <v>146718928272.63568</v>
      </c>
      <c r="O227" s="26">
        <f t="shared" ca="1" si="54"/>
        <v>1002839670.2958214</v>
      </c>
      <c r="P227">
        <f t="shared" ca="1" si="55"/>
        <v>1.4629555702709256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-1.4629555702709256</v>
      </c>
      <c r="L228" s="26">
        <f t="shared" ca="1" si="51"/>
        <v>2.1402390005867291</v>
      </c>
      <c r="M228" s="26">
        <f t="shared" ca="1" si="52"/>
        <v>1546621050529.7332</v>
      </c>
      <c r="N228" s="26">
        <f t="shared" ca="1" si="53"/>
        <v>146718928272.63568</v>
      </c>
      <c r="O228" s="26">
        <f t="shared" ca="1" si="54"/>
        <v>1002839670.2958214</v>
      </c>
      <c r="P228">
        <f t="shared" ca="1" si="55"/>
        <v>1.4629555702709256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-1.4629555702709256</v>
      </c>
      <c r="L229" s="26">
        <f t="shared" ca="1" si="51"/>
        <v>2.1402390005867291</v>
      </c>
      <c r="M229" s="26">
        <f t="shared" ca="1" si="52"/>
        <v>1546621050529.7332</v>
      </c>
      <c r="N229" s="26">
        <f t="shared" ca="1" si="53"/>
        <v>146718928272.63568</v>
      </c>
      <c r="O229" s="26">
        <f t="shared" ca="1" si="54"/>
        <v>1002839670.2958214</v>
      </c>
      <c r="P229">
        <f t="shared" ca="1" si="55"/>
        <v>1.4629555702709256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-1.4629555702709256</v>
      </c>
      <c r="L230" s="26">
        <f t="shared" ca="1" si="51"/>
        <v>2.1402390005867291</v>
      </c>
      <c r="M230" s="26">
        <f t="shared" ca="1" si="52"/>
        <v>1546621050529.7332</v>
      </c>
      <c r="N230" s="26">
        <f t="shared" ca="1" si="53"/>
        <v>146718928272.63568</v>
      </c>
      <c r="O230" s="26">
        <f t="shared" ca="1" si="54"/>
        <v>1002839670.2958214</v>
      </c>
      <c r="P230">
        <f t="shared" ca="1" si="55"/>
        <v>1.4629555702709256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-1.4629555702709256</v>
      </c>
      <c r="L231" s="26">
        <f t="shared" ca="1" si="51"/>
        <v>2.1402390005867291</v>
      </c>
      <c r="M231" s="26">
        <f t="shared" ca="1" si="52"/>
        <v>1546621050529.7332</v>
      </c>
      <c r="N231" s="26">
        <f t="shared" ca="1" si="53"/>
        <v>146718928272.63568</v>
      </c>
      <c r="O231" s="26">
        <f t="shared" ca="1" si="54"/>
        <v>1002839670.2958214</v>
      </c>
      <c r="P231">
        <f t="shared" ca="1" si="55"/>
        <v>1.4629555702709256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-1.4629555702709256</v>
      </c>
      <c r="L232" s="26">
        <f t="shared" ca="1" si="51"/>
        <v>2.1402390005867291</v>
      </c>
      <c r="M232" s="26">
        <f t="shared" ca="1" si="52"/>
        <v>1546621050529.7332</v>
      </c>
      <c r="N232" s="26">
        <f t="shared" ca="1" si="53"/>
        <v>146718928272.63568</v>
      </c>
      <c r="O232" s="26">
        <f t="shared" ca="1" si="54"/>
        <v>1002839670.2958214</v>
      </c>
      <c r="P232">
        <f t="shared" ca="1" si="55"/>
        <v>1.4629555702709256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-1.4629555702709256</v>
      </c>
      <c r="L233" s="26">
        <f t="shared" ca="1" si="51"/>
        <v>2.1402390005867291</v>
      </c>
      <c r="M233" s="26">
        <f t="shared" ca="1" si="52"/>
        <v>1546621050529.7332</v>
      </c>
      <c r="N233" s="26">
        <f t="shared" ca="1" si="53"/>
        <v>146718928272.63568</v>
      </c>
      <c r="O233" s="26">
        <f t="shared" ca="1" si="54"/>
        <v>1002839670.2958214</v>
      </c>
      <c r="P233">
        <f t="shared" ca="1" si="55"/>
        <v>1.4629555702709256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-1.4629555702709256</v>
      </c>
      <c r="L234" s="26">
        <f t="shared" ca="1" si="51"/>
        <v>2.1402390005867291</v>
      </c>
      <c r="M234" s="26">
        <f t="shared" ca="1" si="52"/>
        <v>1546621050529.7332</v>
      </c>
      <c r="N234" s="26">
        <f t="shared" ca="1" si="53"/>
        <v>146718928272.63568</v>
      </c>
      <c r="O234" s="26">
        <f t="shared" ca="1" si="54"/>
        <v>1002839670.2958214</v>
      </c>
      <c r="P234">
        <f t="shared" ca="1" si="55"/>
        <v>1.4629555702709256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-1.4629555702709256</v>
      </c>
      <c r="L235" s="26">
        <f t="shared" ca="1" si="51"/>
        <v>2.1402390005867291</v>
      </c>
      <c r="M235" s="26">
        <f t="shared" ca="1" si="52"/>
        <v>1546621050529.7332</v>
      </c>
      <c r="N235" s="26">
        <f t="shared" ca="1" si="53"/>
        <v>146718928272.63568</v>
      </c>
      <c r="O235" s="26">
        <f t="shared" ca="1" si="54"/>
        <v>1002839670.2958214</v>
      </c>
      <c r="P235">
        <f t="shared" ca="1" si="55"/>
        <v>1.4629555702709256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-1.4629555702709256</v>
      </c>
      <c r="L236" s="26">
        <f t="shared" ca="1" si="51"/>
        <v>2.1402390005867291</v>
      </c>
      <c r="M236" s="26">
        <f t="shared" ca="1" si="52"/>
        <v>1546621050529.7332</v>
      </c>
      <c r="N236" s="26">
        <f t="shared" ca="1" si="53"/>
        <v>146718928272.63568</v>
      </c>
      <c r="O236" s="26">
        <f t="shared" ca="1" si="54"/>
        <v>1002839670.2958214</v>
      </c>
      <c r="P236">
        <f t="shared" ca="1" si="55"/>
        <v>1.4629555702709256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-1.4629555702709256</v>
      </c>
      <c r="L237" s="26">
        <f t="shared" ca="1" si="51"/>
        <v>2.1402390005867291</v>
      </c>
      <c r="M237" s="26">
        <f t="shared" ca="1" si="52"/>
        <v>1546621050529.7332</v>
      </c>
      <c r="N237" s="26">
        <f t="shared" ca="1" si="53"/>
        <v>146718928272.63568</v>
      </c>
      <c r="O237" s="26">
        <f t="shared" ca="1" si="54"/>
        <v>1002839670.2958214</v>
      </c>
      <c r="P237">
        <f t="shared" ca="1" si="55"/>
        <v>1.4629555702709256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-1.4629555702709256</v>
      </c>
      <c r="L238" s="26">
        <f t="shared" ca="1" si="51"/>
        <v>2.1402390005867291</v>
      </c>
      <c r="M238" s="26">
        <f t="shared" ca="1" si="52"/>
        <v>1546621050529.7332</v>
      </c>
      <c r="N238" s="26">
        <f t="shared" ca="1" si="53"/>
        <v>146718928272.63568</v>
      </c>
      <c r="O238" s="26">
        <f t="shared" ca="1" si="54"/>
        <v>1002839670.2958214</v>
      </c>
      <c r="P238">
        <f t="shared" ca="1" si="55"/>
        <v>1.4629555702709256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-1.4629555702709256</v>
      </c>
      <c r="L239" s="26">
        <f t="shared" ca="1" si="51"/>
        <v>2.1402390005867291</v>
      </c>
      <c r="M239" s="26">
        <f t="shared" ca="1" si="52"/>
        <v>1546621050529.7332</v>
      </c>
      <c r="N239" s="26">
        <f t="shared" ca="1" si="53"/>
        <v>146718928272.63568</v>
      </c>
      <c r="O239" s="26">
        <f t="shared" ca="1" si="54"/>
        <v>1002839670.2958214</v>
      </c>
      <c r="P239">
        <f t="shared" ca="1" si="55"/>
        <v>1.4629555702709256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-1.4629555702709256</v>
      </c>
      <c r="L240" s="26">
        <f t="shared" ca="1" si="51"/>
        <v>2.1402390005867291</v>
      </c>
      <c r="M240" s="26">
        <f t="shared" ca="1" si="52"/>
        <v>1546621050529.7332</v>
      </c>
      <c r="N240" s="26">
        <f t="shared" ca="1" si="53"/>
        <v>146718928272.63568</v>
      </c>
      <c r="O240" s="26">
        <f t="shared" ca="1" si="54"/>
        <v>1002839670.2958214</v>
      </c>
      <c r="P240">
        <f t="shared" ca="1" si="55"/>
        <v>1.4629555702709256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-1.4629555702709256</v>
      </c>
      <c r="L241" s="26">
        <f t="shared" ca="1" si="51"/>
        <v>2.1402390005867291</v>
      </c>
      <c r="M241" s="26">
        <f t="shared" ca="1" si="52"/>
        <v>1546621050529.7332</v>
      </c>
      <c r="N241" s="26">
        <f t="shared" ca="1" si="53"/>
        <v>146718928272.63568</v>
      </c>
      <c r="O241" s="26">
        <f t="shared" ca="1" si="54"/>
        <v>1002839670.2958214</v>
      </c>
      <c r="P241">
        <f t="shared" ca="1" si="55"/>
        <v>1.4629555702709256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-1.4629555702709256</v>
      </c>
      <c r="L242" s="26">
        <f t="shared" ca="1" si="51"/>
        <v>2.1402390005867291</v>
      </c>
      <c r="M242" s="26">
        <f t="shared" ca="1" si="52"/>
        <v>1546621050529.7332</v>
      </c>
      <c r="N242" s="26">
        <f t="shared" ca="1" si="53"/>
        <v>146718928272.63568</v>
      </c>
      <c r="O242" s="26">
        <f t="shared" ca="1" si="54"/>
        <v>1002839670.2958214</v>
      </c>
      <c r="P242">
        <f t="shared" ca="1" si="55"/>
        <v>1.4629555702709256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-1.4629555702709256</v>
      </c>
      <c r="L243" s="26">
        <f t="shared" ca="1" si="51"/>
        <v>2.1402390005867291</v>
      </c>
      <c r="M243" s="26">
        <f t="shared" ca="1" si="52"/>
        <v>1546621050529.7332</v>
      </c>
      <c r="N243" s="26">
        <f t="shared" ca="1" si="53"/>
        <v>146718928272.63568</v>
      </c>
      <c r="O243" s="26">
        <f t="shared" ca="1" si="54"/>
        <v>1002839670.2958214</v>
      </c>
      <c r="P243">
        <f t="shared" ca="1" si="55"/>
        <v>1.4629555702709256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-1.4629555702709256</v>
      </c>
      <c r="L244" s="26">
        <f t="shared" ca="1" si="51"/>
        <v>2.1402390005867291</v>
      </c>
      <c r="M244" s="26">
        <f t="shared" ca="1" si="52"/>
        <v>1546621050529.7332</v>
      </c>
      <c r="N244" s="26">
        <f t="shared" ca="1" si="53"/>
        <v>146718928272.63568</v>
      </c>
      <c r="O244" s="26">
        <f t="shared" ca="1" si="54"/>
        <v>1002839670.2958214</v>
      </c>
      <c r="P244">
        <f t="shared" ca="1" si="55"/>
        <v>1.4629555702709256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-1.4629555702709256</v>
      </c>
      <c r="L245" s="26">
        <f t="shared" ca="1" si="51"/>
        <v>2.1402390005867291</v>
      </c>
      <c r="M245" s="26">
        <f t="shared" ca="1" si="52"/>
        <v>1546621050529.7332</v>
      </c>
      <c r="N245" s="26">
        <f t="shared" ca="1" si="53"/>
        <v>146718928272.63568</v>
      </c>
      <c r="O245" s="26">
        <f t="shared" ca="1" si="54"/>
        <v>1002839670.2958214</v>
      </c>
      <c r="P245">
        <f t="shared" ca="1" si="55"/>
        <v>1.4629555702709256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-1.4629555702709256</v>
      </c>
      <c r="L246" s="26">
        <f t="shared" ca="1" si="51"/>
        <v>2.1402390005867291</v>
      </c>
      <c r="M246" s="26">
        <f t="shared" ca="1" si="52"/>
        <v>1546621050529.7332</v>
      </c>
      <c r="N246" s="26">
        <f t="shared" ca="1" si="53"/>
        <v>146718928272.63568</v>
      </c>
      <c r="O246" s="26">
        <f t="shared" ca="1" si="54"/>
        <v>1002839670.2958214</v>
      </c>
      <c r="P246">
        <f t="shared" ca="1" si="55"/>
        <v>1.4629555702709256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AH225"/>
  <sheetViews>
    <sheetView workbookViewId="0">
      <selection activeCell="F18" sqref="F18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10.57031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 t="shared" ref="V2:V17" si="0">+D$11+D$12*U2+D$13*U2^2</f>
        <v>0.36677798873690848</v>
      </c>
      <c r="AG2" s="1">
        <v>0</v>
      </c>
      <c r="AH2" s="1">
        <v>5.9999999939464033E-4</v>
      </c>
    </row>
    <row r="3" spans="1:34">
      <c r="A3" s="1" t="s">
        <v>6</v>
      </c>
      <c r="C3" s="22" t="s">
        <v>341</v>
      </c>
      <c r="U3" s="1">
        <v>-35000</v>
      </c>
      <c r="V3" s="1">
        <f t="shared" si="0"/>
        <v>0.29038087307113314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0.22292246159010104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0.16440275429381224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0.11482175118226673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39532.4879</v>
      </c>
      <c r="D7" s="1">
        <v>51990.086799999997</v>
      </c>
      <c r="E7" s="1">
        <v>39532.4879</v>
      </c>
      <c r="U7" s="1">
        <v>-15000</v>
      </c>
      <c r="V7" s="1">
        <f t="shared" si="0"/>
        <v>7.4179452255464517E-2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0.35453901999999998</v>
      </c>
      <c r="D8" s="1">
        <v>0.35454813000000002</v>
      </c>
      <c r="E8" s="1">
        <v>0.35453901999999998</v>
      </c>
      <c r="U8" s="1">
        <v>-10000</v>
      </c>
      <c r="V8" s="1">
        <f t="shared" si="0"/>
        <v>4.2475857513405574E-2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1.9710966956089922E-2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5.8847805835175538E-3</v>
      </c>
      <c r="AG10" s="1">
        <v>327</v>
      </c>
      <c r="AH10" s="1">
        <v>-2.5143002858385444E-5</v>
      </c>
    </row>
    <row r="11" spans="1:34">
      <c r="A11" s="1" t="s">
        <v>16</v>
      </c>
      <c r="C11" s="15">
        <f ca="1">INTERCEPT(INDIRECT(E9):G637,INDIRECT(D9):$F637)</f>
        <v>-0.15483392934787338</v>
      </c>
      <c r="D11" s="2">
        <f>+E11*F11</f>
        <v>5.8847805835175538E-3</v>
      </c>
      <c r="E11" s="16">
        <v>0.58847805835175537</v>
      </c>
      <c r="F11" s="17">
        <v>0.01</v>
      </c>
      <c r="U11" s="1">
        <v>5000</v>
      </c>
      <c r="V11" s="1">
        <f t="shared" si="0"/>
        <v>9.97298395688467E-4</v>
      </c>
      <c r="AG11" s="1">
        <v>397.5</v>
      </c>
      <c r="AH11" s="1">
        <v>-8.9707749430090189E-4</v>
      </c>
    </row>
    <row r="12" spans="1:34">
      <c r="A12" s="1" t="s">
        <v>17</v>
      </c>
      <c r="C12" s="15">
        <f ca="1">SLOPE(INDIRECT(E9):G637,INDIRECT(D9):$F637)</f>
        <v>8.906718815129214E-6</v>
      </c>
      <c r="D12" s="2">
        <f>+E12*F12</f>
        <v>-1.8713668560401456E-6</v>
      </c>
      <c r="E12" s="18">
        <v>-1.8713668560401457</v>
      </c>
      <c r="F12" s="17">
        <v>9.9999999999999995E-7</v>
      </c>
      <c r="U12" s="1">
        <v>10000</v>
      </c>
      <c r="V12" s="1">
        <f t="shared" si="0"/>
        <v>5.048520392602663E-3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1.7877408369486569E-10</v>
      </c>
      <c r="E13" s="20">
        <v>1.7877408369486567</v>
      </c>
      <c r="F13" s="17">
        <v>1E-10</v>
      </c>
      <c r="U13" s="1">
        <v>15000</v>
      </c>
      <c r="V13" s="1">
        <f t="shared" si="0"/>
        <v>1.8038446574260153E-2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1.5602771124245246E-2</v>
      </c>
      <c r="U14" s="1">
        <v>20000</v>
      </c>
      <c r="V14" s="1">
        <f t="shared" si="0"/>
        <v>3.9967076940660907E-2</v>
      </c>
      <c r="AG14" s="1">
        <v>3334.5</v>
      </c>
      <c r="AH14" s="1">
        <v>-3.6917104953317903E-3</v>
      </c>
    </row>
    <row r="15" spans="1:34">
      <c r="A15" s="6" t="s">
        <v>21</v>
      </c>
      <c r="C15" s="21">
        <f ca="1">(C7+C11)+(C8+C12)*INT(MAX(F21:F3148))</f>
        <v>51990.083567189657</v>
      </c>
      <c r="D15" s="22">
        <f>+C7+INT(MAX(F21:F1203))*C8+D11+D12*INT(MAX(F21:F3638))+D13*INT(MAX(F21:F3665)^2)</f>
        <v>51990.08629863635</v>
      </c>
      <c r="E15" s="6" t="s">
        <v>342</v>
      </c>
      <c r="H15" s="1" t="s">
        <v>343</v>
      </c>
      <c r="U15" s="1">
        <v>25000</v>
      </c>
      <c r="V15" s="1">
        <f t="shared" si="0"/>
        <v>7.0834411491804972E-2</v>
      </c>
      <c r="AG15" s="1">
        <v>3335</v>
      </c>
      <c r="AH15" s="1">
        <v>-3.9610150051885284E-3</v>
      </c>
    </row>
    <row r="16" spans="1:34">
      <c r="A16" s="6" t="s">
        <v>24</v>
      </c>
      <c r="C16" s="21">
        <f ca="1">+C8+C12</f>
        <v>0.35454792671881513</v>
      </c>
      <c r="D16" s="25">
        <f>+C8+D12+2*D13*MAX(F21:F118)</f>
        <v>0.35454459439495578</v>
      </c>
      <c r="E16" s="140" t="s">
        <v>344</v>
      </c>
      <c r="F16" s="141">
        <v>0.5</v>
      </c>
      <c r="G16" s="142" t="s">
        <v>345</v>
      </c>
      <c r="H16" s="1">
        <v>2.8248731641359538E-2</v>
      </c>
      <c r="U16" s="1">
        <v>30000</v>
      </c>
      <c r="V16" s="1">
        <f t="shared" si="0"/>
        <v>0.11064045022769231</v>
      </c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COUNT(C21:C1806)</f>
        <v>205</v>
      </c>
      <c r="E17" s="143" t="s">
        <v>346</v>
      </c>
      <c r="F17" s="34">
        <v>1</v>
      </c>
      <c r="G17" s="144" t="s">
        <v>347</v>
      </c>
      <c r="H17" s="1">
        <v>1.5602771124245296E-2</v>
      </c>
      <c r="U17" s="1">
        <v>35000</v>
      </c>
      <c r="V17" s="1">
        <f t="shared" si="0"/>
        <v>0.15938519314832292</v>
      </c>
      <c r="AG17" s="1">
        <v>3343.5</v>
      </c>
      <c r="AH17" s="1">
        <v>-1.2391915006446652E-3</v>
      </c>
    </row>
    <row r="18" spans="1:34">
      <c r="A18" s="6" t="s">
        <v>348</v>
      </c>
      <c r="C18" s="121">
        <f ca="1">+C15</f>
        <v>51990.083567189657</v>
      </c>
      <c r="D18" s="122">
        <f ca="1">C16</f>
        <v>0.35454792671881513</v>
      </c>
      <c r="E18" s="60" t="s">
        <v>349</v>
      </c>
      <c r="F18" s="33">
        <v>1</v>
      </c>
      <c r="U18" s="1">
        <v>40000</v>
      </c>
      <c r="V18" s="1">
        <f>+D$11+D$12*U18+D$13*U18^2</f>
        <v>0.21706864025369682</v>
      </c>
      <c r="AG18" s="1">
        <v>3346</v>
      </c>
      <c r="AH18" s="1">
        <v>-3.0857140009175055E-3</v>
      </c>
    </row>
    <row r="19" spans="1:34">
      <c r="A19" s="6" t="s">
        <v>350</v>
      </c>
      <c r="C19" s="123">
        <f>D15</f>
        <v>51990.08629863635</v>
      </c>
      <c r="D19" s="124">
        <f>+D16</f>
        <v>0.35454459439495578</v>
      </c>
      <c r="E19" s="15"/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 t="s">
        <v>53</v>
      </c>
      <c r="C21" s="127">
        <v>27283.442999999999</v>
      </c>
      <c r="D21" s="128" t="s">
        <v>55</v>
      </c>
      <c r="E21" s="129">
        <f t="shared" ref="E21:E84" si="1">+(C21-C$7)/C$8</f>
        <v>-34549.215203449261</v>
      </c>
      <c r="F21" s="145">
        <f>ROUND(2*E21,0)/2-F$18</f>
        <v>-34550</v>
      </c>
      <c r="G21" s="1">
        <f t="shared" ref="G21:G52" si="2">+C21-(C$7+F21*C$8)</f>
        <v>0.27824099999997998</v>
      </c>
      <c r="H21" s="1">
        <f>G21</f>
        <v>0.27824099999997998</v>
      </c>
      <c r="P21" s="1">
        <f t="shared" ref="P21:P84" si="3">+D$11+D$12*F21+D$13*F21^2</f>
        <v>0.28394357610147503</v>
      </c>
      <c r="Q21" s="39">
        <f t="shared" ref="Q21:Q84" si="4">+C21-15018.5</f>
        <v>12264.942999999999</v>
      </c>
      <c r="R21" s="1">
        <f t="shared" ref="R21:R52" si="5">+(P21-G21)^2</f>
        <v>3.2519374193342475E-5</v>
      </c>
      <c r="S21" s="22"/>
    </row>
    <row r="22" spans="1:34">
      <c r="A22" s="125" t="s">
        <v>56</v>
      </c>
      <c r="B22" s="126" t="s">
        <v>53</v>
      </c>
      <c r="C22" s="127">
        <v>27360.375</v>
      </c>
      <c r="D22" s="128" t="s">
        <v>55</v>
      </c>
      <c r="E22" s="131">
        <f t="shared" si="1"/>
        <v>-34332.223573021671</v>
      </c>
      <c r="F22" s="145">
        <f>ROUND(2*E22,0)/2-F$18</f>
        <v>-34333</v>
      </c>
      <c r="G22" s="1">
        <f t="shared" si="2"/>
        <v>0.27527366000140319</v>
      </c>
      <c r="H22" s="1">
        <f>G22</f>
        <v>0.27527366000140319</v>
      </c>
      <c r="P22" s="1">
        <f t="shared" si="3"/>
        <v>0.28086524403376201</v>
      </c>
      <c r="Q22" s="39">
        <f t="shared" si="4"/>
        <v>12341.875</v>
      </c>
      <c r="R22" s="1">
        <f t="shared" si="5"/>
        <v>3.1265811990930128E-5</v>
      </c>
      <c r="S22" s="22"/>
    </row>
    <row r="23" spans="1:34">
      <c r="A23" s="125" t="s">
        <v>58</v>
      </c>
      <c r="B23" s="126" t="s">
        <v>53</v>
      </c>
      <c r="C23" s="127">
        <v>38112.392</v>
      </c>
      <c r="D23" s="128" t="s">
        <v>26</v>
      </c>
      <c r="E23" s="132">
        <f t="shared" si="1"/>
        <v>-4005.4713864781379</v>
      </c>
      <c r="F23" s="57">
        <f t="shared" ref="F23:F54" si="6">ROUND(2*E23,0)/2</f>
        <v>-4005.5</v>
      </c>
      <c r="G23" s="1">
        <f t="shared" si="2"/>
        <v>1.0144610001589172E-2</v>
      </c>
      <c r="H23" s="1">
        <f>G23</f>
        <v>1.0144610001589172E-2</v>
      </c>
      <c r="P23" s="1">
        <f t="shared" si="3"/>
        <v>1.6248797332102813E-2</v>
      </c>
      <c r="Q23" s="39">
        <f t="shared" si="4"/>
        <v>23093.892</v>
      </c>
      <c r="R23" s="1">
        <f t="shared" si="5"/>
        <v>3.7261102966003251E-5</v>
      </c>
      <c r="S23" s="22"/>
    </row>
    <row r="24" spans="1:34">
      <c r="A24" s="125" t="s">
        <v>274</v>
      </c>
      <c r="B24" s="126" t="s">
        <v>61</v>
      </c>
      <c r="C24" s="133">
        <v>39532.497100000001</v>
      </c>
      <c r="D24" s="128" t="s">
        <v>275</v>
      </c>
      <c r="E24" s="132">
        <f t="shared" si="1"/>
        <v>2.5949188894410256E-2</v>
      </c>
      <c r="F24" s="57">
        <f t="shared" si="6"/>
        <v>0</v>
      </c>
      <c r="G24" s="1">
        <f t="shared" si="2"/>
        <v>9.2000000004190952E-3</v>
      </c>
      <c r="I24" s="1">
        <f>G24</f>
        <v>9.2000000004190952E-3</v>
      </c>
      <c r="P24" s="1">
        <f t="shared" si="3"/>
        <v>5.8847805835175538E-3</v>
      </c>
      <c r="Q24" s="39">
        <f t="shared" si="4"/>
        <v>24513.997100000001</v>
      </c>
      <c r="R24" s="1">
        <f t="shared" si="5"/>
        <v>1.0990679782200997E-5</v>
      </c>
      <c r="S24" s="22"/>
      <c r="AG24" s="1">
        <v>8269.5</v>
      </c>
      <c r="AH24" s="1">
        <v>-1.2527125501947012E-2</v>
      </c>
    </row>
    <row r="25" spans="1:34">
      <c r="A25" s="125" t="s">
        <v>276</v>
      </c>
      <c r="B25" s="126" t="s">
        <v>53</v>
      </c>
      <c r="C25" s="133">
        <v>39532.672700000003</v>
      </c>
      <c r="D25" s="128" t="s">
        <v>58</v>
      </c>
      <c r="E25" s="132">
        <f t="shared" si="1"/>
        <v>0.52124022908035372</v>
      </c>
      <c r="F25" s="57">
        <f t="shared" si="6"/>
        <v>0.5</v>
      </c>
      <c r="G25" s="1">
        <f t="shared" si="2"/>
        <v>7.5304900019546039E-3</v>
      </c>
      <c r="I25" s="1">
        <f>G25</f>
        <v>7.5304900019546039E-3</v>
      </c>
      <c r="P25" s="1">
        <f t="shared" si="3"/>
        <v>5.8838449447830539E-3</v>
      </c>
      <c r="Q25" s="39">
        <f t="shared" si="4"/>
        <v>24514.172700000003</v>
      </c>
      <c r="R25" s="1">
        <f t="shared" si="5"/>
        <v>2.7114399443074971E-6</v>
      </c>
      <c r="S25" s="22"/>
      <c r="AG25" s="1">
        <v>8563</v>
      </c>
      <c r="AH25" s="1">
        <v>-1.6088670017779805E-3</v>
      </c>
    </row>
    <row r="26" spans="1:34">
      <c r="A26" s="125" t="s">
        <v>62</v>
      </c>
      <c r="B26" s="126" t="s">
        <v>61</v>
      </c>
      <c r="C26" s="127">
        <v>39533.572</v>
      </c>
      <c r="D26" s="128" t="s">
        <v>63</v>
      </c>
      <c r="E26" s="132">
        <f t="shared" si="1"/>
        <v>3.0577734433858224</v>
      </c>
      <c r="F26" s="57">
        <f t="shared" si="6"/>
        <v>3</v>
      </c>
      <c r="G26" s="1">
        <f t="shared" si="2"/>
        <v>2.0482940002693795E-2</v>
      </c>
      <c r="J26" s="1">
        <f>G26</f>
        <v>2.0482940002693795E-2</v>
      </c>
      <c r="P26" s="1">
        <f t="shared" si="3"/>
        <v>5.8791680919161862E-3</v>
      </c>
      <c r="Q26" s="39">
        <f t="shared" si="4"/>
        <v>24515.072</v>
      </c>
      <c r="R26" s="1">
        <f t="shared" si="5"/>
        <v>2.1327015402201706E-4</v>
      </c>
      <c r="S26" s="22"/>
      <c r="AG26" s="1">
        <v>10189</v>
      </c>
      <c r="AH26" s="1">
        <v>-2.0387101001688279E-2</v>
      </c>
    </row>
    <row r="27" spans="1:34">
      <c r="A27" s="125" t="s">
        <v>276</v>
      </c>
      <c r="B27" s="126" t="s">
        <v>61</v>
      </c>
      <c r="C27" s="133">
        <v>39561.568500000001</v>
      </c>
      <c r="D27" s="128" t="s">
        <v>275</v>
      </c>
      <c r="E27" s="132">
        <f t="shared" si="1"/>
        <v>82.023693753091393</v>
      </c>
      <c r="F27" s="57">
        <f t="shared" si="6"/>
        <v>82</v>
      </c>
      <c r="G27" s="1">
        <f t="shared" si="2"/>
        <v>8.4003599986317568E-3</v>
      </c>
      <c r="I27" s="1">
        <f>G27</f>
        <v>8.4003599986317568E-3</v>
      </c>
      <c r="P27" s="1">
        <f t="shared" si="3"/>
        <v>5.7325305782610254E-3</v>
      </c>
      <c r="Q27" s="39">
        <f t="shared" si="4"/>
        <v>24543.068500000001</v>
      </c>
      <c r="R27" s="1">
        <f t="shared" si="5"/>
        <v>7.1173138161956322E-6</v>
      </c>
      <c r="S27" s="22"/>
    </row>
    <row r="28" spans="1:34">
      <c r="A28" s="125" t="s">
        <v>276</v>
      </c>
      <c r="B28" s="126" t="s">
        <v>53</v>
      </c>
      <c r="C28" s="133">
        <v>39562.4545</v>
      </c>
      <c r="D28" s="128" t="s">
        <v>275</v>
      </c>
      <c r="E28" s="132">
        <f t="shared" si="1"/>
        <v>84.522713466065724</v>
      </c>
      <c r="F28" s="57">
        <f t="shared" si="6"/>
        <v>84.5</v>
      </c>
      <c r="G28" s="1">
        <f t="shared" si="2"/>
        <v>8.0528100006631576E-3</v>
      </c>
      <c r="I28" s="1">
        <f>G28</f>
        <v>8.0528100006631576E-3</v>
      </c>
      <c r="P28" s="1">
        <f t="shared" si="3"/>
        <v>5.7279265758332634E-3</v>
      </c>
      <c r="Q28" s="39">
        <f t="shared" si="4"/>
        <v>24543.9545</v>
      </c>
      <c r="R28" s="1">
        <f t="shared" si="5"/>
        <v>5.4050829390487783E-6</v>
      </c>
      <c r="S28" s="22"/>
      <c r="AG28" s="1">
        <v>10248</v>
      </c>
      <c r="AH28" s="1">
        <v>-1.650320045882836E-4</v>
      </c>
    </row>
    <row r="29" spans="1:34">
      <c r="A29" s="125" t="s">
        <v>276</v>
      </c>
      <c r="B29" s="126" t="s">
        <v>53</v>
      </c>
      <c r="C29" s="133">
        <v>39563.517899999999</v>
      </c>
      <c r="D29" s="128" t="s">
        <v>275</v>
      </c>
      <c r="E29" s="132">
        <f t="shared" si="1"/>
        <v>87.52210123443912</v>
      </c>
      <c r="F29" s="57">
        <f t="shared" si="6"/>
        <v>87.5</v>
      </c>
      <c r="G29" s="1">
        <f t="shared" si="2"/>
        <v>7.8357500024139881E-3</v>
      </c>
      <c r="I29" s="1">
        <f>G29</f>
        <v>7.8357500024139881E-3</v>
      </c>
      <c r="P29" s="1">
        <f t="shared" si="3"/>
        <v>5.72240472269233E-3</v>
      </c>
      <c r="Q29" s="39">
        <f t="shared" si="4"/>
        <v>24545.017899999999</v>
      </c>
      <c r="R29" s="1">
        <f t="shared" si="5"/>
        <v>4.4662282713218135E-6</v>
      </c>
      <c r="S29" s="22"/>
      <c r="AG29" s="1">
        <v>10248</v>
      </c>
      <c r="AH29" s="1">
        <v>5.8349679966340773E-3</v>
      </c>
    </row>
    <row r="30" spans="1:34">
      <c r="A30" s="125" t="s">
        <v>276</v>
      </c>
      <c r="B30" s="126" t="s">
        <v>61</v>
      </c>
      <c r="C30" s="133">
        <v>39566.532800000001</v>
      </c>
      <c r="D30" s="128" t="s">
        <v>275</v>
      </c>
      <c r="E30" s="132">
        <f t="shared" si="1"/>
        <v>96.025819668596085</v>
      </c>
      <c r="F30" s="57">
        <f t="shared" si="6"/>
        <v>96</v>
      </c>
      <c r="G30" s="1">
        <f t="shared" si="2"/>
        <v>9.1540799985523336E-3</v>
      </c>
      <c r="I30" s="1">
        <f>G30</f>
        <v>9.1540799985523336E-3</v>
      </c>
      <c r="P30" s="1">
        <f t="shared" si="3"/>
        <v>5.7067769472930316E-3</v>
      </c>
      <c r="Q30" s="39">
        <f t="shared" si="4"/>
        <v>24548.032800000001</v>
      </c>
      <c r="R30" s="1">
        <f t="shared" si="5"/>
        <v>1.1883898327221693E-5</v>
      </c>
      <c r="S30" s="22"/>
      <c r="AG30" s="1">
        <v>10276.5</v>
      </c>
      <c r="AH30" s="1">
        <v>-5.1538850675569847E-4</v>
      </c>
    </row>
    <row r="31" spans="1:34">
      <c r="A31" s="125" t="s">
        <v>62</v>
      </c>
      <c r="B31" s="126" t="s">
        <v>61</v>
      </c>
      <c r="C31" s="127">
        <v>39593.461000000003</v>
      </c>
      <c r="D31" s="128" t="s">
        <v>63</v>
      </c>
      <c r="E31" s="132">
        <f t="shared" si="1"/>
        <v>171.97853144627885</v>
      </c>
      <c r="F31" s="57">
        <f t="shared" si="6"/>
        <v>172</v>
      </c>
      <c r="G31" s="1">
        <f t="shared" si="2"/>
        <v>-7.611439999891445E-3</v>
      </c>
      <c r="J31" s="1">
        <f>G31</f>
        <v>-7.611439999891445E-3</v>
      </c>
      <c r="P31" s="1">
        <f t="shared" si="3"/>
        <v>5.5681943367706776E-3</v>
      </c>
      <c r="Q31" s="39">
        <f t="shared" si="4"/>
        <v>24574.961000000003</v>
      </c>
      <c r="R31" s="1">
        <f t="shared" si="5"/>
        <v>1.7370276124812324E-4</v>
      </c>
      <c r="S31" s="22"/>
      <c r="AG31" s="1">
        <v>10302</v>
      </c>
      <c r="AH31" s="1">
        <v>-1.2499180011218414E-3</v>
      </c>
    </row>
    <row r="32" spans="1:34">
      <c r="A32" s="125" t="s">
        <v>276</v>
      </c>
      <c r="B32" s="126" t="s">
        <v>61</v>
      </c>
      <c r="C32" s="133">
        <v>39614.395499999999</v>
      </c>
      <c r="D32" s="128" t="s">
        <v>275</v>
      </c>
      <c r="E32" s="132">
        <f t="shared" si="1"/>
        <v>231.02562871640657</v>
      </c>
      <c r="F32" s="57">
        <f t="shared" si="6"/>
        <v>231</v>
      </c>
      <c r="G32" s="1">
        <f t="shared" si="2"/>
        <v>9.086379999644123E-3</v>
      </c>
      <c r="I32" s="1">
        <f>G32</f>
        <v>9.086379999644123E-3</v>
      </c>
      <c r="P32" s="1">
        <f t="shared" si="3"/>
        <v>5.4620344036523218E-3</v>
      </c>
      <c r="Q32" s="39">
        <f t="shared" si="4"/>
        <v>24595.895499999999</v>
      </c>
      <c r="R32" s="1">
        <f t="shared" si="5"/>
        <v>1.3135880999185165E-5</v>
      </c>
      <c r="S32" s="22"/>
    </row>
    <row r="33" spans="1:34">
      <c r="A33" s="125" t="s">
        <v>276</v>
      </c>
      <c r="B33" s="126" t="s">
        <v>61</v>
      </c>
      <c r="C33" s="133">
        <v>39643.467299999997</v>
      </c>
      <c r="D33" s="128" t="s">
        <v>275</v>
      </c>
      <c r="E33" s="132">
        <f t="shared" si="1"/>
        <v>313.02450150619961</v>
      </c>
      <c r="F33" s="57">
        <f t="shared" si="6"/>
        <v>313</v>
      </c>
      <c r="G33" s="1">
        <f t="shared" si="2"/>
        <v>8.6867399950278923E-3</v>
      </c>
      <c r="I33" s="1">
        <f>G33</f>
        <v>8.6867399950278923E-3</v>
      </c>
      <c r="P33" s="1">
        <f t="shared" si="3"/>
        <v>5.3165570757824909E-3</v>
      </c>
      <c r="Q33" s="39">
        <f t="shared" si="4"/>
        <v>24624.967299999997</v>
      </c>
      <c r="R33" s="1">
        <f t="shared" si="5"/>
        <v>1.1358132909173456E-5</v>
      </c>
      <c r="S33" s="22"/>
      <c r="AG33" s="1">
        <v>10304.5</v>
      </c>
      <c r="AH33" s="1">
        <v>3.4035595017485321E-3</v>
      </c>
    </row>
    <row r="34" spans="1:34">
      <c r="A34" s="125" t="s">
        <v>276</v>
      </c>
      <c r="B34" s="126" t="s">
        <v>61</v>
      </c>
      <c r="C34" s="133">
        <v>39648.4306</v>
      </c>
      <c r="D34" s="128" t="s">
        <v>275</v>
      </c>
      <c r="E34" s="132">
        <f t="shared" si="1"/>
        <v>327.02380685770385</v>
      </c>
      <c r="F34" s="57">
        <f t="shared" si="6"/>
        <v>327</v>
      </c>
      <c r="G34" s="1">
        <f t="shared" si="2"/>
        <v>8.4404599983827211E-3</v>
      </c>
      <c r="I34" s="1">
        <f>G34</f>
        <v>8.4404599983827211E-3</v>
      </c>
      <c r="P34" s="1">
        <f t="shared" si="3"/>
        <v>5.2919597555878342E-3</v>
      </c>
      <c r="Q34" s="39">
        <f t="shared" si="4"/>
        <v>24629.9306</v>
      </c>
      <c r="R34" s="1">
        <f t="shared" si="5"/>
        <v>9.9130537788794614E-6</v>
      </c>
      <c r="S34" s="22"/>
      <c r="AG34" s="1">
        <v>10546.5</v>
      </c>
      <c r="AH34" s="1">
        <v>1.7060181497072335E-2</v>
      </c>
    </row>
    <row r="35" spans="1:34">
      <c r="A35" s="125" t="s">
        <v>62</v>
      </c>
      <c r="B35" s="126" t="s">
        <v>61</v>
      </c>
      <c r="C35" s="127">
        <v>39648.442000000003</v>
      </c>
      <c r="D35" s="128" t="s">
        <v>63</v>
      </c>
      <c r="E35" s="132">
        <f t="shared" si="1"/>
        <v>327.05596128742798</v>
      </c>
      <c r="F35" s="57">
        <f t="shared" si="6"/>
        <v>327</v>
      </c>
      <c r="G35" s="1">
        <f t="shared" si="2"/>
        <v>1.9840460001432803E-2</v>
      </c>
      <c r="J35" s="1">
        <f>G35</f>
        <v>1.9840460001432803E-2</v>
      </c>
      <c r="P35" s="1">
        <f t="shared" si="3"/>
        <v>5.2919597555878342E-3</v>
      </c>
      <c r="Q35" s="39">
        <f t="shared" si="4"/>
        <v>24629.942000000003</v>
      </c>
      <c r="R35" s="1">
        <f t="shared" si="5"/>
        <v>2.1165885940335109E-4</v>
      </c>
      <c r="S35" s="22"/>
      <c r="AG35" s="1">
        <v>10605</v>
      </c>
      <c r="AH35" s="1">
        <v>1.8551554996520281E-2</v>
      </c>
    </row>
    <row r="36" spans="1:34">
      <c r="A36" s="125" t="s">
        <v>62</v>
      </c>
      <c r="B36" s="126" t="s">
        <v>53</v>
      </c>
      <c r="C36" s="127">
        <v>39651.447</v>
      </c>
      <c r="D36" s="128" t="s">
        <v>63</v>
      </c>
      <c r="E36" s="132">
        <f t="shared" si="1"/>
        <v>335.53175613787175</v>
      </c>
      <c r="F36" s="57">
        <f t="shared" si="6"/>
        <v>335.5</v>
      </c>
      <c r="G36" s="1">
        <f t="shared" si="2"/>
        <v>1.1258790000283625E-2</v>
      </c>
      <c r="J36" s="1">
        <f>G36</f>
        <v>1.1258790000283625E-2</v>
      </c>
      <c r="P36" s="1">
        <f t="shared" si="3"/>
        <v>5.2770598588703001E-3</v>
      </c>
      <c r="Q36" s="39">
        <f t="shared" si="4"/>
        <v>24632.947</v>
      </c>
      <c r="R36" s="1">
        <f t="shared" si="5"/>
        <v>3.5781095484692678E-5</v>
      </c>
      <c r="S36" s="22"/>
    </row>
    <row r="37" spans="1:34">
      <c r="A37" s="125" t="s">
        <v>276</v>
      </c>
      <c r="B37" s="126" t="s">
        <v>53</v>
      </c>
      <c r="C37" s="133">
        <v>39673.424700000003</v>
      </c>
      <c r="D37" s="128" t="s">
        <v>275</v>
      </c>
      <c r="E37" s="134">
        <f t="shared" si="1"/>
        <v>397.52126578339147</v>
      </c>
      <c r="F37" s="57">
        <f t="shared" si="6"/>
        <v>397.5</v>
      </c>
      <c r="G37" s="1">
        <f t="shared" si="2"/>
        <v>7.5395500025479123E-3</v>
      </c>
      <c r="I37" s="1">
        <f>G37</f>
        <v>7.5395500025479123E-3</v>
      </c>
      <c r="P37" s="1">
        <f t="shared" si="3"/>
        <v>5.169159680803408E-3</v>
      </c>
      <c r="Q37" s="39">
        <f t="shared" si="4"/>
        <v>24654.924700000003</v>
      </c>
      <c r="R37" s="1">
        <f t="shared" si="5"/>
        <v>5.6187502774200142E-6</v>
      </c>
      <c r="S37" s="22"/>
    </row>
    <row r="38" spans="1:34">
      <c r="A38" s="125" t="s">
        <v>276</v>
      </c>
      <c r="B38" s="126" t="s">
        <v>61</v>
      </c>
      <c r="C38" s="133">
        <v>39676.440699999999</v>
      </c>
      <c r="D38" s="128" t="s">
        <v>275</v>
      </c>
      <c r="E38" s="132">
        <f t="shared" si="1"/>
        <v>406.02808683794274</v>
      </c>
      <c r="F38" s="57">
        <f t="shared" si="6"/>
        <v>406</v>
      </c>
      <c r="G38" s="57">
        <f t="shared" si="2"/>
        <v>9.9578800000017509E-3</v>
      </c>
      <c r="I38" s="1">
        <f>G38</f>
        <v>9.9578800000017509E-3</v>
      </c>
      <c r="P38" s="1">
        <f t="shared" si="3"/>
        <v>5.1544740448251818E-3</v>
      </c>
      <c r="Q38" s="39">
        <f t="shared" si="4"/>
        <v>24657.940699999999</v>
      </c>
      <c r="R38" s="1">
        <f t="shared" si="5"/>
        <v>2.307270877022573E-5</v>
      </c>
      <c r="S38" s="22"/>
      <c r="AG38" s="1">
        <v>10661.5</v>
      </c>
      <c r="AH38" s="1">
        <v>1.3120146504661534E-2</v>
      </c>
    </row>
    <row r="39" spans="1:34">
      <c r="A39" s="125" t="s">
        <v>276</v>
      </c>
      <c r="B39" s="126" t="s">
        <v>61</v>
      </c>
      <c r="C39" s="133">
        <v>39681.402300000002</v>
      </c>
      <c r="D39" s="128" t="s">
        <v>275</v>
      </c>
      <c r="E39" s="132">
        <f t="shared" si="1"/>
        <v>420.02259723062775</v>
      </c>
      <c r="F39" s="57">
        <f t="shared" si="6"/>
        <v>420</v>
      </c>
      <c r="G39" s="57">
        <f t="shared" si="2"/>
        <v>8.0116000026464462E-3</v>
      </c>
      <c r="I39" s="1">
        <f>G39</f>
        <v>8.0116000026464462E-3</v>
      </c>
      <c r="P39" s="1">
        <f t="shared" si="3"/>
        <v>5.1303422523444669E-3</v>
      </c>
      <c r="Q39" s="39">
        <f t="shared" si="4"/>
        <v>24662.902300000002</v>
      </c>
      <c r="R39" s="1">
        <f t="shared" si="5"/>
        <v>8.3016462236752224E-6</v>
      </c>
      <c r="S39" s="22"/>
      <c r="AG39" s="1">
        <v>11438</v>
      </c>
      <c r="AH39" s="1">
        <v>1.2890258003608324E-2</v>
      </c>
    </row>
    <row r="40" spans="1:34">
      <c r="A40" s="125" t="s">
        <v>62</v>
      </c>
      <c r="B40" s="126" t="s">
        <v>53</v>
      </c>
      <c r="C40" s="127">
        <v>39701.400999999998</v>
      </c>
      <c r="D40" s="128" t="s">
        <v>63</v>
      </c>
      <c r="E40" s="132">
        <f t="shared" si="1"/>
        <v>476.43021070007455</v>
      </c>
      <c r="F40" s="57">
        <f t="shared" si="6"/>
        <v>476.5</v>
      </c>
      <c r="G40" s="57">
        <f t="shared" si="2"/>
        <v>-2.4743030000536237E-2</v>
      </c>
      <c r="J40" s="1">
        <f t="shared" ref="J40:J47" si="7">G40</f>
        <v>-2.4743030000536237E-2</v>
      </c>
      <c r="P40" s="1">
        <f t="shared" si="3"/>
        <v>5.0336653345590321E-3</v>
      </c>
      <c r="Q40" s="39">
        <f t="shared" si="4"/>
        <v>24682.900999999998</v>
      </c>
      <c r="R40" s="1">
        <f t="shared" si="5"/>
        <v>8.8665158507908438E-4</v>
      </c>
      <c r="S40" s="22"/>
      <c r="AG40" s="1">
        <v>11604.5</v>
      </c>
      <c r="AH40" s="1">
        <v>3.2118594972416759E-3</v>
      </c>
    </row>
    <row r="41" spans="1:34">
      <c r="A41" s="125" t="s">
        <v>62</v>
      </c>
      <c r="B41" s="126" t="s">
        <v>53</v>
      </c>
      <c r="C41" s="127">
        <v>39711.364999999998</v>
      </c>
      <c r="D41" s="128" t="s">
        <v>63</v>
      </c>
      <c r="E41" s="132">
        <f t="shared" si="1"/>
        <v>504.53431049704454</v>
      </c>
      <c r="F41" s="57">
        <f t="shared" si="6"/>
        <v>504.5</v>
      </c>
      <c r="G41" s="57">
        <f t="shared" si="2"/>
        <v>1.2164409999968484E-2</v>
      </c>
      <c r="J41" s="1">
        <f t="shared" si="7"/>
        <v>1.2164409999968484E-2</v>
      </c>
      <c r="P41" s="1">
        <f t="shared" si="3"/>
        <v>4.9861776291208384E-3</v>
      </c>
      <c r="Q41" s="39">
        <f t="shared" si="4"/>
        <v>24692.864999999998</v>
      </c>
      <c r="R41" s="1">
        <f t="shared" si="5"/>
        <v>5.1527019969885015E-5</v>
      </c>
      <c r="S41" s="22"/>
    </row>
    <row r="42" spans="1:34">
      <c r="A42" s="125" t="s">
        <v>62</v>
      </c>
      <c r="B42" s="126" t="s">
        <v>53</v>
      </c>
      <c r="C42" s="127">
        <v>39760.286</v>
      </c>
      <c r="D42" s="128" t="s">
        <v>63</v>
      </c>
      <c r="E42" s="132">
        <f t="shared" si="1"/>
        <v>642.51912243679124</v>
      </c>
      <c r="F42" s="57">
        <f t="shared" si="6"/>
        <v>642.5</v>
      </c>
      <c r="G42" s="57">
        <f t="shared" si="2"/>
        <v>6.7796500006807037E-3</v>
      </c>
      <c r="J42" s="1">
        <f t="shared" si="7"/>
        <v>6.7796500006807037E-3</v>
      </c>
      <c r="P42" s="1">
        <f t="shared" si="3"/>
        <v>4.7562264375990244E-3</v>
      </c>
      <c r="Q42" s="39">
        <f t="shared" si="4"/>
        <v>24741.786</v>
      </c>
      <c r="R42" s="1">
        <f t="shared" si="5"/>
        <v>4.0942429156341588E-6</v>
      </c>
      <c r="S42" s="22"/>
    </row>
    <row r="43" spans="1:34">
      <c r="A43" s="125" t="s">
        <v>62</v>
      </c>
      <c r="B43" s="126" t="s">
        <v>61</v>
      </c>
      <c r="C43" s="127">
        <v>39944.455000000002</v>
      </c>
      <c r="D43" s="128" t="s">
        <v>63</v>
      </c>
      <c r="E43" s="44">
        <f t="shared" si="1"/>
        <v>1161.979575619072</v>
      </c>
      <c r="F43" s="57">
        <f t="shared" si="6"/>
        <v>1162</v>
      </c>
      <c r="G43" s="1">
        <f t="shared" si="2"/>
        <v>-7.2412399968015961E-3</v>
      </c>
      <c r="J43" s="1">
        <f t="shared" si="7"/>
        <v>-7.2412399968015961E-3</v>
      </c>
      <c r="P43" s="1">
        <f t="shared" si="3"/>
        <v>3.9516409306633946E-3</v>
      </c>
      <c r="Q43" s="39">
        <f t="shared" si="4"/>
        <v>24925.955000000002</v>
      </c>
      <c r="R43" s="1">
        <f t="shared" si="5"/>
        <v>1.2528058345640956E-4</v>
      </c>
      <c r="S43" s="22"/>
    </row>
    <row r="44" spans="1:34">
      <c r="A44" s="125" t="s">
        <v>62</v>
      </c>
      <c r="B44" s="126" t="s">
        <v>53</v>
      </c>
      <c r="C44" s="127">
        <v>39969.468999999997</v>
      </c>
      <c r="D44" s="128" t="s">
        <v>63</v>
      </c>
      <c r="E44" s="44">
        <f t="shared" si="1"/>
        <v>1232.5331637685388</v>
      </c>
      <c r="F44" s="57">
        <f t="shared" si="6"/>
        <v>1232.5</v>
      </c>
      <c r="G44" s="1">
        <f t="shared" si="2"/>
        <v>1.1757849999412429E-2</v>
      </c>
      <c r="J44" s="1">
        <f t="shared" si="7"/>
        <v>1.1757849999412429E-2</v>
      </c>
      <c r="P44" s="1">
        <f t="shared" si="3"/>
        <v>3.8498888226227834E-3</v>
      </c>
      <c r="Q44" s="39">
        <f t="shared" si="4"/>
        <v>24950.968999999997</v>
      </c>
      <c r="R44" s="1">
        <f t="shared" si="5"/>
        <v>6.2535849973612269E-5</v>
      </c>
      <c r="S44" s="22"/>
    </row>
    <row r="45" spans="1:34">
      <c r="A45" s="125" t="s">
        <v>62</v>
      </c>
      <c r="B45" s="126" t="s">
        <v>53</v>
      </c>
      <c r="C45" s="127">
        <v>40007.415000000001</v>
      </c>
      <c r="D45" s="128" t="s">
        <v>63</v>
      </c>
      <c r="E45" s="44">
        <f t="shared" si="1"/>
        <v>1339.5622856970745</v>
      </c>
      <c r="F45" s="57">
        <f t="shared" si="6"/>
        <v>1339.5</v>
      </c>
      <c r="G45" s="1">
        <f t="shared" si="2"/>
        <v>2.2082709998358041E-2</v>
      </c>
      <c r="J45" s="1">
        <f t="shared" si="7"/>
        <v>2.2082709998358041E-2</v>
      </c>
      <c r="P45" s="1">
        <f t="shared" si="3"/>
        <v>3.6988519119556494E-3</v>
      </c>
      <c r="Q45" s="39">
        <f t="shared" si="4"/>
        <v>24988.915000000001</v>
      </c>
      <c r="R45" s="1">
        <f t="shared" si="5"/>
        <v>3.3796623814098261E-4</v>
      </c>
      <c r="S45" s="22"/>
    </row>
    <row r="46" spans="1:34">
      <c r="A46" s="125" t="s">
        <v>62</v>
      </c>
      <c r="B46" s="126" t="s">
        <v>61</v>
      </c>
      <c r="C46" s="127">
        <v>40021.411</v>
      </c>
      <c r="D46" s="128" t="s">
        <v>63</v>
      </c>
      <c r="E46" s="44">
        <f t="shared" si="1"/>
        <v>1379.0388995829007</v>
      </c>
      <c r="F46" s="57">
        <f t="shared" si="6"/>
        <v>1379</v>
      </c>
      <c r="G46" s="1">
        <f t="shared" si="2"/>
        <v>1.37914200022351E-2</v>
      </c>
      <c r="J46" s="1">
        <f t="shared" si="7"/>
        <v>1.37914200022351E-2</v>
      </c>
      <c r="P46" s="1">
        <f t="shared" si="3"/>
        <v>3.644129816329781E-3</v>
      </c>
      <c r="Q46" s="39">
        <f t="shared" si="4"/>
        <v>25002.911</v>
      </c>
      <c r="R46" s="1">
        <f t="shared" si="5"/>
        <v>1.0296749811697039E-4</v>
      </c>
      <c r="S46" s="22"/>
    </row>
    <row r="47" spans="1:34">
      <c r="A47" s="125" t="s">
        <v>62</v>
      </c>
      <c r="B47" s="126" t="s">
        <v>61</v>
      </c>
      <c r="C47" s="127">
        <v>40093.385000000002</v>
      </c>
      <c r="D47" s="128" t="s">
        <v>63</v>
      </c>
      <c r="E47" s="44">
        <f t="shared" si="1"/>
        <v>1582.0461736482546</v>
      </c>
      <c r="F47" s="57">
        <f t="shared" si="6"/>
        <v>1582</v>
      </c>
      <c r="G47" s="1">
        <f t="shared" si="2"/>
        <v>1.6370360004657414E-2</v>
      </c>
      <c r="J47" s="1">
        <f t="shared" si="7"/>
        <v>1.6370360004657414E-2</v>
      </c>
      <c r="P47" s="1">
        <f t="shared" si="3"/>
        <v>3.3717004071031928E-3</v>
      </c>
      <c r="Q47" s="39">
        <f t="shared" si="4"/>
        <v>25074.885000000002</v>
      </c>
      <c r="R47" s="1">
        <f t="shared" si="5"/>
        <v>1.6896515133308845E-4</v>
      </c>
      <c r="S47" s="22"/>
    </row>
    <row r="48" spans="1:34">
      <c r="A48" s="125" t="s">
        <v>277</v>
      </c>
      <c r="B48" s="126" t="s">
        <v>53</v>
      </c>
      <c r="C48" s="133">
        <v>40714.701800000003</v>
      </c>
      <c r="D48" s="128" t="s">
        <v>275</v>
      </c>
      <c r="E48" s="44">
        <f t="shared" si="1"/>
        <v>3334.5099786195678</v>
      </c>
      <c r="F48" s="57">
        <f t="shared" si="6"/>
        <v>3334.5</v>
      </c>
      <c r="G48" s="1">
        <f t="shared" si="2"/>
        <v>3.5378100001253188E-3</v>
      </c>
      <c r="K48" s="1">
        <f t="shared" ref="K48:K54" si="8">G48</f>
        <v>3.5378100001253188E-3</v>
      </c>
      <c r="P48" s="1">
        <f t="shared" si="3"/>
        <v>1.6324772181992146E-3</v>
      </c>
      <c r="Q48" s="39">
        <f t="shared" si="4"/>
        <v>25696.201800000003</v>
      </c>
      <c r="R48" s="1">
        <f t="shared" si="5"/>
        <v>3.6302930098822671E-6</v>
      </c>
      <c r="S48" s="22"/>
    </row>
    <row r="49" spans="1:34">
      <c r="A49" s="125" t="s">
        <v>277</v>
      </c>
      <c r="B49" s="126" t="s">
        <v>61</v>
      </c>
      <c r="C49" s="133">
        <v>40714.878799999999</v>
      </c>
      <c r="D49" s="128" t="s">
        <v>275</v>
      </c>
      <c r="E49" s="44">
        <f t="shared" si="1"/>
        <v>3335.0092184493501</v>
      </c>
      <c r="F49" s="57">
        <f t="shared" si="6"/>
        <v>3335</v>
      </c>
      <c r="G49" s="1">
        <f t="shared" si="2"/>
        <v>3.2682999953976832E-3</v>
      </c>
      <c r="K49" s="1">
        <f t="shared" si="8"/>
        <v>3.2682999953976832E-3</v>
      </c>
      <c r="P49" s="1">
        <f t="shared" si="3"/>
        <v>1.6321377016467954E-3</v>
      </c>
      <c r="Q49" s="39">
        <f t="shared" si="4"/>
        <v>25696.378799999999</v>
      </c>
      <c r="R49" s="1">
        <f t="shared" si="5"/>
        <v>2.6770270514921663E-6</v>
      </c>
      <c r="S49" s="22"/>
      <c r="AG49" s="1">
        <v>12273</v>
      </c>
      <c r="AH49" s="1">
        <v>1.1517429957166314E-3</v>
      </c>
    </row>
    <row r="50" spans="1:34">
      <c r="A50" s="125" t="s">
        <v>277</v>
      </c>
      <c r="B50" s="126" t="s">
        <v>61</v>
      </c>
      <c r="C50" s="133">
        <v>40717.7163</v>
      </c>
      <c r="D50" s="128" t="s">
        <v>275</v>
      </c>
      <c r="E50" s="44">
        <f t="shared" si="1"/>
        <v>3343.0125688281082</v>
      </c>
      <c r="F50" s="57">
        <f t="shared" si="6"/>
        <v>3343</v>
      </c>
      <c r="G50" s="1">
        <f t="shared" si="2"/>
        <v>4.4561399990925565E-3</v>
      </c>
      <c r="K50" s="1">
        <f t="shared" si="8"/>
        <v>4.4561399990925565E-3</v>
      </c>
      <c r="P50" s="1">
        <f t="shared" si="3"/>
        <v>1.6267175934457892E-3</v>
      </c>
      <c r="Q50" s="39">
        <f t="shared" si="4"/>
        <v>25699.2163</v>
      </c>
      <c r="R50" s="1">
        <f t="shared" si="5"/>
        <v>8.0056311495759403E-6</v>
      </c>
      <c r="S50" s="22"/>
      <c r="AG50" s="1">
        <v>13545</v>
      </c>
      <c r="AH50" s="1">
        <v>2.5041095002961811E-2</v>
      </c>
    </row>
    <row r="51" spans="1:34">
      <c r="A51" s="125" t="s">
        <v>277</v>
      </c>
      <c r="B51" s="126" t="s">
        <v>53</v>
      </c>
      <c r="C51" s="133">
        <v>40717.895100000002</v>
      </c>
      <c r="D51" s="128" t="s">
        <v>275</v>
      </c>
      <c r="E51" s="44">
        <f t="shared" si="1"/>
        <v>3343.5168856731243</v>
      </c>
      <c r="F51" s="57">
        <f t="shared" si="6"/>
        <v>3343.5</v>
      </c>
      <c r="G51" s="1">
        <f t="shared" si="2"/>
        <v>5.9866299998247996E-3</v>
      </c>
      <c r="K51" s="1">
        <f t="shared" si="8"/>
        <v>5.9866299998247996E-3</v>
      </c>
      <c r="P51" s="1">
        <f t="shared" si="3"/>
        <v>1.6263795964730817E-3</v>
      </c>
      <c r="Q51" s="39">
        <f t="shared" si="4"/>
        <v>25699.395100000002</v>
      </c>
      <c r="R51" s="1">
        <f t="shared" si="5"/>
        <v>1.9011783579928819E-5</v>
      </c>
      <c r="S51" s="22"/>
      <c r="AG51" s="1">
        <v>13584.5</v>
      </c>
      <c r="AH51" s="1">
        <v>4.7660394993727095E-3</v>
      </c>
    </row>
    <row r="52" spans="1:34">
      <c r="A52" s="125" t="s">
        <v>277</v>
      </c>
      <c r="B52" s="126" t="s">
        <v>61</v>
      </c>
      <c r="C52" s="133">
        <v>40718.779600000002</v>
      </c>
      <c r="D52" s="128" t="s">
        <v>275</v>
      </c>
      <c r="E52" s="44">
        <f t="shared" si="1"/>
        <v>3346.0116745400878</v>
      </c>
      <c r="F52" s="57">
        <f t="shared" si="6"/>
        <v>3346</v>
      </c>
      <c r="G52" s="1">
        <f t="shared" si="2"/>
        <v>4.1390800033695996E-3</v>
      </c>
      <c r="K52" s="1">
        <f t="shared" si="8"/>
        <v>4.1390800033695996E-3</v>
      </c>
      <c r="P52" s="1">
        <f t="shared" si="3"/>
        <v>1.6246909524151735E-3</v>
      </c>
      <c r="Q52" s="39">
        <f t="shared" si="4"/>
        <v>25700.279600000002</v>
      </c>
      <c r="R52" s="1">
        <f t="shared" si="5"/>
        <v>6.3221522995595001E-6</v>
      </c>
      <c r="S52" s="22"/>
      <c r="AG52" s="1">
        <v>14290</v>
      </c>
      <c r="AH52" s="1">
        <v>3.7773900039610453E-3</v>
      </c>
    </row>
    <row r="53" spans="1:34">
      <c r="A53" s="125" t="s">
        <v>277</v>
      </c>
      <c r="B53" s="126" t="s">
        <v>53</v>
      </c>
      <c r="C53" s="133">
        <v>41395.770100000002</v>
      </c>
      <c r="D53" s="128" t="s">
        <v>275</v>
      </c>
      <c r="E53" s="44">
        <f t="shared" si="1"/>
        <v>5255.5067140423689</v>
      </c>
      <c r="F53" s="57">
        <f t="shared" si="6"/>
        <v>5255.5</v>
      </c>
      <c r="G53" s="1">
        <f t="shared" ref="G53:G69" si="9">+C53-(C$7+F53*C$8)</f>
        <v>2.3803900039638393E-3</v>
      </c>
      <c r="K53" s="1">
        <f t="shared" si="8"/>
        <v>2.3803900039638393E-3</v>
      </c>
      <c r="P53" s="1">
        <f t="shared" si="3"/>
        <v>9.8760236468771381E-4</v>
      </c>
      <c r="Q53" s="39">
        <f t="shared" si="4"/>
        <v>26377.270100000002</v>
      </c>
      <c r="R53" s="1">
        <f t="shared" ref="R53:R69" si="10">+(P53-G53)^2</f>
        <v>1.9398574081203625E-6</v>
      </c>
      <c r="S53" s="22"/>
      <c r="AG53" s="1">
        <v>14390.5</v>
      </c>
      <c r="AH53" s="1">
        <v>1.3947185500001069E-2</v>
      </c>
    </row>
    <row r="54" spans="1:34">
      <c r="A54" s="125" t="s">
        <v>277</v>
      </c>
      <c r="B54" s="126" t="s">
        <v>61</v>
      </c>
      <c r="C54" s="133">
        <v>41395.948299999996</v>
      </c>
      <c r="D54" s="128" t="s">
        <v>275</v>
      </c>
      <c r="E54" s="44">
        <f t="shared" si="1"/>
        <v>5256.0093385489599</v>
      </c>
      <c r="F54" s="57">
        <f t="shared" si="6"/>
        <v>5256</v>
      </c>
      <c r="G54" s="1">
        <f t="shared" si="9"/>
        <v>3.3108799980254844E-3</v>
      </c>
      <c r="K54" s="1">
        <f t="shared" si="8"/>
        <v>3.3108799980254844E-3</v>
      </c>
      <c r="P54" s="1">
        <f t="shared" si="3"/>
        <v>9.8760627315007312E-4</v>
      </c>
      <c r="Q54" s="39">
        <f t="shared" si="4"/>
        <v>26377.448299999996</v>
      </c>
      <c r="R54" s="1">
        <f t="shared" si="10"/>
        <v>5.3976008006964679E-6</v>
      </c>
      <c r="S54" s="22"/>
      <c r="AG54" s="1">
        <v>14391</v>
      </c>
      <c r="AH54" s="1">
        <v>1.2377880993881263E-2</v>
      </c>
    </row>
    <row r="55" spans="1:34">
      <c r="A55" s="125" t="s">
        <v>278</v>
      </c>
      <c r="B55" s="126" t="s">
        <v>53</v>
      </c>
      <c r="C55" s="127">
        <v>42464.341</v>
      </c>
      <c r="D55" s="128" t="s">
        <v>26</v>
      </c>
      <c r="E55" s="44">
        <f t="shared" si="1"/>
        <v>8269.479336858325</v>
      </c>
      <c r="F55" s="57">
        <f t="shared" ref="F55:F86" si="11">ROUND(2*E55,0)/2</f>
        <v>8269.5</v>
      </c>
      <c r="G55" s="1">
        <f t="shared" si="9"/>
        <v>-7.3258900010841899E-3</v>
      </c>
      <c r="L55" s="1">
        <f>G55</f>
        <v>-7.3258900010841899E-3</v>
      </c>
      <c r="P55" s="1">
        <f t="shared" si="3"/>
        <v>2.6349119792495133E-3</v>
      </c>
      <c r="Q55" s="39">
        <f t="shared" si="4"/>
        <v>27445.841</v>
      </c>
      <c r="R55" s="1">
        <f t="shared" si="10"/>
        <v>9.9217576091419817E-5</v>
      </c>
      <c r="S55" s="22"/>
      <c r="AG55" s="1">
        <v>14393.5</v>
      </c>
      <c r="AH55" s="1">
        <v>1.413135850452818E-2</v>
      </c>
    </row>
    <row r="56" spans="1:34">
      <c r="A56" s="125" t="s">
        <v>279</v>
      </c>
      <c r="B56" s="126" t="s">
        <v>61</v>
      </c>
      <c r="C56" s="127">
        <v>42568.409</v>
      </c>
      <c r="D56" s="128" t="s">
        <v>26</v>
      </c>
      <c r="E56" s="44">
        <f t="shared" si="1"/>
        <v>8563.0097922648965</v>
      </c>
      <c r="F56" s="57">
        <f t="shared" si="11"/>
        <v>8563</v>
      </c>
      <c r="G56" s="1">
        <f t="shared" si="9"/>
        <v>3.4717399976216257E-3</v>
      </c>
      <c r="L56" s="1">
        <f>G56</f>
        <v>3.4717399976216257E-3</v>
      </c>
      <c r="P56" s="1">
        <f t="shared" si="3"/>
        <v>2.9688703401752198E-3</v>
      </c>
      <c r="Q56" s="39">
        <f t="shared" si="4"/>
        <v>27549.909</v>
      </c>
      <c r="R56" s="1">
        <f t="shared" si="10"/>
        <v>2.528778923802656E-7</v>
      </c>
      <c r="S56" s="22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125" t="s">
        <v>281</v>
      </c>
      <c r="B57" s="126" t="s">
        <v>61</v>
      </c>
      <c r="C57" s="127">
        <v>43144.87</v>
      </c>
      <c r="D57" s="128" t="s">
        <v>26</v>
      </c>
      <c r="E57" s="44">
        <f t="shared" si="1"/>
        <v>10188.954942110469</v>
      </c>
      <c r="F57" s="57">
        <f t="shared" si="11"/>
        <v>10189</v>
      </c>
      <c r="G57" s="1">
        <f t="shared" si="9"/>
        <v>-1.5974779998941813E-2</v>
      </c>
      <c r="M57" s="1">
        <f t="shared" ref="M57:M63" si="12">G57</f>
        <v>-1.5974779998941813E-2</v>
      </c>
      <c r="P57" s="1">
        <f t="shared" si="3"/>
        <v>5.3769840822213352E-3</v>
      </c>
      <c r="Q57" s="39">
        <f t="shared" si="4"/>
        <v>28126.370000000003</v>
      </c>
      <c r="R57" s="1">
        <f t="shared" si="10"/>
        <v>4.5589782937764878E-4</v>
      </c>
      <c r="S57" s="22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125" t="s">
        <v>281</v>
      </c>
      <c r="B58" s="126" t="s">
        <v>61</v>
      </c>
      <c r="C58" s="127">
        <v>43165.807999999997</v>
      </c>
      <c r="D58" s="128" t="s">
        <v>26</v>
      </c>
      <c r="E58" s="44">
        <f t="shared" si="1"/>
        <v>10248.01191135463</v>
      </c>
      <c r="F58" s="57">
        <f t="shared" si="11"/>
        <v>10248</v>
      </c>
      <c r="G58" s="1">
        <f t="shared" si="9"/>
        <v>4.2230399994878098E-3</v>
      </c>
      <c r="M58" s="1">
        <f t="shared" si="12"/>
        <v>4.2230399994878098E-3</v>
      </c>
      <c r="P58" s="1">
        <f t="shared" si="3"/>
        <v>5.4821361886748139E-3</v>
      </c>
      <c r="Q58" s="39">
        <f t="shared" si="4"/>
        <v>28147.307999999997</v>
      </c>
      <c r="R58" s="1">
        <f t="shared" si="10"/>
        <v>1.585323213625236E-6</v>
      </c>
      <c r="S58" s="22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125" t="s">
        <v>281</v>
      </c>
      <c r="B59" s="126" t="s">
        <v>61</v>
      </c>
      <c r="C59" s="127">
        <v>43165.813999999998</v>
      </c>
      <c r="D59" s="128" t="s">
        <v>26</v>
      </c>
      <c r="E59" s="44">
        <f t="shared" si="1"/>
        <v>10248.028834738694</v>
      </c>
      <c r="F59" s="57">
        <f t="shared" si="11"/>
        <v>10248</v>
      </c>
      <c r="G59" s="1">
        <f t="shared" si="9"/>
        <v>1.0223040000710171E-2</v>
      </c>
      <c r="M59" s="1">
        <f t="shared" si="12"/>
        <v>1.0223040000710171E-2</v>
      </c>
      <c r="P59" s="1">
        <f t="shared" si="3"/>
        <v>5.4821361886748139E-3</v>
      </c>
      <c r="Q59" s="39">
        <f t="shared" si="4"/>
        <v>28147.313999999998</v>
      </c>
      <c r="R59" s="1">
        <f t="shared" si="10"/>
        <v>2.2476168954971378E-5</v>
      </c>
      <c r="S59" s="22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125" t="s">
        <v>281</v>
      </c>
      <c r="B60" s="126" t="s">
        <v>53</v>
      </c>
      <c r="C60" s="127">
        <v>43175.911999999997</v>
      </c>
      <c r="D60" s="128" t="s">
        <v>26</v>
      </c>
      <c r="E60" s="44">
        <f t="shared" si="1"/>
        <v>10276.510890113017</v>
      </c>
      <c r="F60" s="57">
        <f t="shared" si="11"/>
        <v>10276.5</v>
      </c>
      <c r="G60" s="1">
        <f t="shared" si="9"/>
        <v>3.8609699986409396E-3</v>
      </c>
      <c r="M60" s="1">
        <f t="shared" si="12"/>
        <v>3.8609699986409396E-3</v>
      </c>
      <c r="P60" s="1">
        <f t="shared" si="3"/>
        <v>5.5333758206803328E-3</v>
      </c>
      <c r="Q60" s="39">
        <f t="shared" si="4"/>
        <v>28157.411999999997</v>
      </c>
      <c r="R60" s="1">
        <f t="shared" si="10"/>
        <v>2.7969412335912585E-6</v>
      </c>
      <c r="S60" s="22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125" t="s">
        <v>281</v>
      </c>
      <c r="B61" s="126" t="s">
        <v>61</v>
      </c>
      <c r="C61" s="127">
        <v>43184.951999999997</v>
      </c>
      <c r="D61" s="128" t="s">
        <v>26</v>
      </c>
      <c r="E61" s="44">
        <f t="shared" si="1"/>
        <v>10302.008788764626</v>
      </c>
      <c r="F61" s="57">
        <f t="shared" si="11"/>
        <v>10302</v>
      </c>
      <c r="G61" s="1">
        <f t="shared" si="9"/>
        <v>3.1159599966485985E-3</v>
      </c>
      <c r="M61" s="1">
        <f t="shared" si="12"/>
        <v>3.1159599966485985E-3</v>
      </c>
      <c r="P61" s="1">
        <f t="shared" si="3"/>
        <v>5.5794679791248379E-3</v>
      </c>
      <c r="Q61" s="39">
        <f t="shared" si="4"/>
        <v>28166.451999999997</v>
      </c>
      <c r="R61" s="1">
        <f t="shared" si="10"/>
        <v>6.0688715797241513E-6</v>
      </c>
      <c r="S61" s="22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125" t="s">
        <v>281</v>
      </c>
      <c r="B62" s="126" t="s">
        <v>53</v>
      </c>
      <c r="C62" s="127">
        <v>43185.843000000001</v>
      </c>
      <c r="D62" s="128" t="s">
        <v>26</v>
      </c>
      <c r="E62" s="44">
        <f t="shared" si="1"/>
        <v>10304.521911297665</v>
      </c>
      <c r="F62" s="57">
        <f t="shared" si="11"/>
        <v>10304.5</v>
      </c>
      <c r="G62" s="1">
        <f t="shared" si="9"/>
        <v>7.7684100033366121E-3</v>
      </c>
      <c r="M62" s="1">
        <f t="shared" si="12"/>
        <v>7.7684100033366121E-3</v>
      </c>
      <c r="P62" s="1">
        <f t="shared" si="3"/>
        <v>5.5839993323738811E-3</v>
      </c>
      <c r="Q62" s="39">
        <f t="shared" si="4"/>
        <v>28167.343000000001</v>
      </c>
      <c r="R62" s="1">
        <f t="shared" si="10"/>
        <v>4.7716499794158486E-6</v>
      </c>
      <c r="S62" s="22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125" t="s">
        <v>281</v>
      </c>
      <c r="B63" s="126" t="s">
        <v>53</v>
      </c>
      <c r="C63" s="127">
        <v>43271.654999999999</v>
      </c>
      <c r="D63" s="128" t="s">
        <v>26</v>
      </c>
      <c r="E63" s="44">
        <f t="shared" si="1"/>
        <v>10546.560150135234</v>
      </c>
      <c r="F63" s="57">
        <f t="shared" si="11"/>
        <v>10546.5</v>
      </c>
      <c r="G63" s="1">
        <f t="shared" si="9"/>
        <v>2.1325570000044536E-2</v>
      </c>
      <c r="M63" s="1">
        <f t="shared" si="12"/>
        <v>2.1325570000044536E-2</v>
      </c>
      <c r="P63" s="1">
        <f t="shared" si="3"/>
        <v>6.0332122106396061E-3</v>
      </c>
      <c r="Q63" s="39">
        <f t="shared" si="4"/>
        <v>28253.154999999999</v>
      </c>
      <c r="R63" s="1">
        <f t="shared" si="10"/>
        <v>2.3385620675917364E-4</v>
      </c>
      <c r="S63" s="22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125" t="s">
        <v>283</v>
      </c>
      <c r="B64" s="126" t="s">
        <v>61</v>
      </c>
      <c r="C64" s="127">
        <v>43292.396999999997</v>
      </c>
      <c r="D64" s="128" t="s">
        <v>26</v>
      </c>
      <c r="E64" s="44">
        <f t="shared" si="1"/>
        <v>10605.064288833419</v>
      </c>
      <c r="F64" s="57">
        <f t="shared" si="11"/>
        <v>10605</v>
      </c>
      <c r="G64" s="1">
        <f t="shared" si="9"/>
        <v>2.2792899995693006E-2</v>
      </c>
      <c r="N64" s="1">
        <f>G64</f>
        <v>2.2792899995693006E-2</v>
      </c>
      <c r="P64" s="1">
        <f t="shared" si="3"/>
        <v>6.1449456413906652E-3</v>
      </c>
      <c r="Q64" s="39">
        <f t="shared" si="4"/>
        <v>28273.896999999997</v>
      </c>
      <c r="R64" s="1">
        <f t="shared" si="10"/>
        <v>2.7715438418293427E-4</v>
      </c>
      <c r="S64" s="22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125" t="s">
        <v>283</v>
      </c>
      <c r="B65" s="126" t="s">
        <v>53</v>
      </c>
      <c r="C65" s="127">
        <v>43312.423000000003</v>
      </c>
      <c r="D65" s="128" t="s">
        <v>26</v>
      </c>
      <c r="E65" s="44">
        <f t="shared" si="1"/>
        <v>10661.548903700368</v>
      </c>
      <c r="F65" s="57">
        <f t="shared" si="11"/>
        <v>10661.5</v>
      </c>
      <c r="G65" s="1">
        <f t="shared" si="9"/>
        <v>1.7338270001346245E-2</v>
      </c>
      <c r="N65" s="1">
        <f>G65</f>
        <v>1.7338270001346245E-2</v>
      </c>
      <c r="P65" s="1">
        <f t="shared" si="3"/>
        <v>6.2540207104000711E-3</v>
      </c>
      <c r="Q65" s="39">
        <f t="shared" si="4"/>
        <v>28293.923000000003</v>
      </c>
      <c r="R65" s="1">
        <f t="shared" si="10"/>
        <v>1.2286058234384076E-4</v>
      </c>
      <c r="S65" s="22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125" t="s">
        <v>281</v>
      </c>
      <c r="B66" s="126" t="s">
        <v>61</v>
      </c>
      <c r="C66" s="127">
        <v>43587.722000000002</v>
      </c>
      <c r="D66" s="128" t="s">
        <v>26</v>
      </c>
      <c r="E66" s="44">
        <f t="shared" si="1"/>
        <v>11438.047355126106</v>
      </c>
      <c r="F66" s="57">
        <f t="shared" si="11"/>
        <v>11438</v>
      </c>
      <c r="G66" s="1">
        <f t="shared" si="9"/>
        <v>1.6789239998615813E-2</v>
      </c>
      <c r="M66" s="1">
        <f t="shared" ref="M66:M71" si="13">G66</f>
        <v>1.6789239998615813E-2</v>
      </c>
      <c r="P66" s="1">
        <f t="shared" si="3"/>
        <v>7.8687144170052001E-3</v>
      </c>
      <c r="Q66" s="39">
        <f t="shared" si="4"/>
        <v>28569.222000000002</v>
      </c>
      <c r="R66" s="1">
        <f t="shared" si="10"/>
        <v>7.9575776652169358E-5</v>
      </c>
      <c r="S66" s="22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125" t="s">
        <v>281</v>
      </c>
      <c r="B67" s="126" t="s">
        <v>53</v>
      </c>
      <c r="C67" s="127">
        <v>43646.743000000002</v>
      </c>
      <c r="D67" s="128" t="s">
        <v>26</v>
      </c>
      <c r="E67" s="44">
        <f t="shared" si="1"/>
        <v>11604.519863568197</v>
      </c>
      <c r="F67" s="57">
        <f t="shared" si="11"/>
        <v>11604.5</v>
      </c>
      <c r="G67" s="1">
        <f t="shared" si="9"/>
        <v>7.0424100049422123E-3</v>
      </c>
      <c r="M67" s="1">
        <f t="shared" si="13"/>
        <v>7.0424100049422123E-3</v>
      </c>
      <c r="P67" s="1">
        <f t="shared" si="3"/>
        <v>8.2430122390937492E-3</v>
      </c>
      <c r="Q67" s="39">
        <f t="shared" si="4"/>
        <v>28628.243000000002</v>
      </c>
      <c r="R67" s="1">
        <f t="shared" si="10"/>
        <v>1.4414457246496619E-6</v>
      </c>
      <c r="S67" s="22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125" t="s">
        <v>281</v>
      </c>
      <c r="B68" s="126" t="s">
        <v>61</v>
      </c>
      <c r="C68" s="127">
        <v>43883.75</v>
      </c>
      <c r="D68" s="128" t="s">
        <v>26</v>
      </c>
      <c r="E68" s="44">
        <f t="shared" si="1"/>
        <v>12273.0132779179</v>
      </c>
      <c r="F68" s="57">
        <f t="shared" si="11"/>
        <v>12273</v>
      </c>
      <c r="G68" s="1">
        <f t="shared" si="9"/>
        <v>4.7075399997993372E-3</v>
      </c>
      <c r="M68" s="1">
        <f t="shared" si="13"/>
        <v>4.7075399997993372E-3</v>
      </c>
      <c r="P68" s="1">
        <f t="shared" si="3"/>
        <v>9.845614861449959E-3</v>
      </c>
      <c r="Q68" s="39">
        <f t="shared" si="4"/>
        <v>28865.25</v>
      </c>
      <c r="R68" s="1">
        <f t="shared" si="10"/>
        <v>2.6399813283926057E-5</v>
      </c>
      <c r="S68" s="22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125" t="s">
        <v>281</v>
      </c>
      <c r="B69" s="126" t="s">
        <v>61</v>
      </c>
      <c r="C69" s="127">
        <v>44334.747000000003</v>
      </c>
      <c r="D69" s="128" t="s">
        <v>26</v>
      </c>
      <c r="E69" s="44">
        <f t="shared" si="1"/>
        <v>13545.079184796086</v>
      </c>
      <c r="F69" s="57">
        <f t="shared" si="11"/>
        <v>13545</v>
      </c>
      <c r="G69" s="1">
        <f t="shared" si="9"/>
        <v>2.8074100002413616E-2</v>
      </c>
      <c r="M69" s="1">
        <f t="shared" si="13"/>
        <v>2.8074100002413616E-2</v>
      </c>
      <c r="P69" s="1">
        <f t="shared" si="3"/>
        <v>1.3336265801051794E-2</v>
      </c>
      <c r="Q69" s="39">
        <f t="shared" si="4"/>
        <v>29316.247000000003</v>
      </c>
      <c r="R69" s="1">
        <f t="shared" si="10"/>
        <v>2.1720375694683024E-4</v>
      </c>
      <c r="S69" s="22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125" t="s">
        <v>281</v>
      </c>
      <c r="B70" s="126" t="s">
        <v>53</v>
      </c>
      <c r="C70" s="127">
        <v>44348.731</v>
      </c>
      <c r="D70" s="128" t="s">
        <v>26</v>
      </c>
      <c r="E70" s="44">
        <f t="shared" si="1"/>
        <v>13584.521951913783</v>
      </c>
      <c r="F70" s="57">
        <f t="shared" si="11"/>
        <v>13584.5</v>
      </c>
      <c r="M70" s="1">
        <f t="shared" si="13"/>
        <v>0</v>
      </c>
      <c r="P70" s="1">
        <f t="shared" si="3"/>
        <v>1.3453923844630403E-2</v>
      </c>
      <c r="Q70" s="39">
        <f t="shared" si="4"/>
        <v>29330.231</v>
      </c>
      <c r="S70" s="22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125" t="s">
        <v>281</v>
      </c>
      <c r="B71" s="126" t="s">
        <v>61</v>
      </c>
      <c r="C71" s="127">
        <v>44598.857000000004</v>
      </c>
      <c r="D71" s="128" t="s">
        <v>26</v>
      </c>
      <c r="E71" s="44">
        <f t="shared" si="1"/>
        <v>14290.018345512446</v>
      </c>
      <c r="F71" s="57">
        <f t="shared" si="11"/>
        <v>14290</v>
      </c>
      <c r="M71" s="1">
        <f t="shared" si="13"/>
        <v>0</v>
      </c>
      <c r="P71" s="1">
        <f t="shared" si="3"/>
        <v>1.5649349074938593E-2</v>
      </c>
      <c r="Q71" s="39">
        <f t="shared" si="4"/>
        <v>29580.357000000004</v>
      </c>
      <c r="S71" s="22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125" t="s">
        <v>284</v>
      </c>
      <c r="B72" s="126" t="s">
        <v>53</v>
      </c>
      <c r="C72" s="133">
        <v>44634.498299999999</v>
      </c>
      <c r="D72" s="128" t="s">
        <v>275</v>
      </c>
      <c r="E72" s="44">
        <f t="shared" si="1"/>
        <v>14390.546913566805</v>
      </c>
      <c r="F72" s="57">
        <f t="shared" si="11"/>
        <v>14390.5</v>
      </c>
      <c r="G72" s="1">
        <f t="shared" ref="G72:G103" si="14">+C72-(C$7+F72*C$8)</f>
        <v>1.6632689999823924E-2</v>
      </c>
      <c r="I72" s="1">
        <f t="shared" ref="I72:I77" si="15">G72</f>
        <v>1.6632689999823924E-2</v>
      </c>
      <c r="P72" s="1">
        <f t="shared" si="3"/>
        <v>1.5976573381701324E-2</v>
      </c>
      <c r="Q72" s="39">
        <f t="shared" si="4"/>
        <v>29615.998299999999</v>
      </c>
      <c r="R72" s="1">
        <f t="shared" ref="R72:R103" si="16">+(P72-G72)^2</f>
        <v>4.3048901657663771E-7</v>
      </c>
      <c r="S72" s="22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125" t="s">
        <v>284</v>
      </c>
      <c r="B73" s="126" t="s">
        <v>61</v>
      </c>
      <c r="C73" s="133">
        <v>44634.673999999999</v>
      </c>
      <c r="D73" s="128" t="s">
        <v>275</v>
      </c>
      <c r="E73" s="44">
        <f t="shared" si="1"/>
        <v>14391.042486663384</v>
      </c>
      <c r="F73" s="57">
        <f t="shared" si="11"/>
        <v>14391</v>
      </c>
      <c r="G73" s="1">
        <f t="shared" si="14"/>
        <v>1.506317999883322E-2</v>
      </c>
      <c r="I73" s="1">
        <f t="shared" si="15"/>
        <v>1.506317999883322E-2</v>
      </c>
      <c r="P73" s="1">
        <f t="shared" si="3"/>
        <v>1.5978210391418234E-2</v>
      </c>
      <c r="Q73" s="39">
        <f t="shared" si="4"/>
        <v>29616.173999999999</v>
      </c>
      <c r="R73" s="1">
        <f t="shared" si="16"/>
        <v>8.3728061935428446E-7</v>
      </c>
      <c r="S73" s="22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125" t="s">
        <v>284</v>
      </c>
      <c r="B74" s="126" t="s">
        <v>53</v>
      </c>
      <c r="C74" s="133">
        <v>44635.562100000003</v>
      </c>
      <c r="D74" s="128" t="s">
        <v>275</v>
      </c>
      <c r="E74" s="44">
        <f t="shared" si="1"/>
        <v>14393.547429560795</v>
      </c>
      <c r="F74" s="57">
        <f t="shared" si="11"/>
        <v>14393.5</v>
      </c>
      <c r="G74" s="1">
        <f t="shared" si="14"/>
        <v>1.681563000602182E-2</v>
      </c>
      <c r="I74" s="1">
        <f t="shared" si="15"/>
        <v>1.681563000602182E-2</v>
      </c>
      <c r="P74" s="1">
        <f t="shared" si="3"/>
        <v>1.5986396780808421E-2</v>
      </c>
      <c r="Q74" s="39">
        <f t="shared" si="4"/>
        <v>29617.062100000003</v>
      </c>
      <c r="R74" s="1">
        <f t="shared" si="16"/>
        <v>6.8762774179781518E-7</v>
      </c>
      <c r="S74" s="22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125" t="s">
        <v>284</v>
      </c>
      <c r="B75" s="126" t="s">
        <v>53</v>
      </c>
      <c r="C75" s="133">
        <v>44641.588799999998</v>
      </c>
      <c r="D75" s="128" t="s">
        <v>275</v>
      </c>
      <c r="E75" s="44">
        <f t="shared" si="1"/>
        <v>14410.546122680651</v>
      </c>
      <c r="F75" s="57">
        <f t="shared" si="11"/>
        <v>14410.5</v>
      </c>
      <c r="G75" s="1">
        <f t="shared" si="14"/>
        <v>1.6352289996575564E-2</v>
      </c>
      <c r="I75" s="1">
        <f t="shared" si="15"/>
        <v>1.6352289996575564E-2</v>
      </c>
      <c r="P75" s="1">
        <f t="shared" si="3"/>
        <v>1.6042123492270438E-2</v>
      </c>
      <c r="Q75" s="39">
        <f t="shared" si="4"/>
        <v>29623.088799999998</v>
      </c>
      <c r="R75" s="1">
        <f t="shared" si="16"/>
        <v>9.6203260392861777E-8</v>
      </c>
      <c r="S75" s="22"/>
      <c r="AG75" s="1">
        <v>16751</v>
      </c>
      <c r="AH75" s="1">
        <v>2.2606409984291531E-3</v>
      </c>
    </row>
    <row r="76" spans="1:34">
      <c r="A76" s="125" t="s">
        <v>284</v>
      </c>
      <c r="B76" s="126" t="s">
        <v>61</v>
      </c>
      <c r="C76" s="133">
        <v>44642.475200000001</v>
      </c>
      <c r="D76" s="128" t="s">
        <v>275</v>
      </c>
      <c r="E76" s="44">
        <f t="shared" si="1"/>
        <v>14413.046270619243</v>
      </c>
      <c r="F76" s="57">
        <f t="shared" si="11"/>
        <v>14413</v>
      </c>
      <c r="G76" s="1">
        <f t="shared" si="14"/>
        <v>1.640474000305403E-2</v>
      </c>
      <c r="I76" s="1">
        <f t="shared" si="15"/>
        <v>1.640474000305403E-2</v>
      </c>
      <c r="P76" s="1">
        <f t="shared" si="3"/>
        <v>1.6050327312133787E-2</v>
      </c>
      <c r="Q76" s="39">
        <f t="shared" si="4"/>
        <v>29623.975200000001</v>
      </c>
      <c r="R76" s="1">
        <f t="shared" si="16"/>
        <v>1.2560835548532771E-7</v>
      </c>
      <c r="S76" s="22"/>
      <c r="AG76" s="1">
        <v>17637.5</v>
      </c>
      <c r="AH76" s="1">
        <v>3.1783762497070711E-2</v>
      </c>
    </row>
    <row r="77" spans="1:34">
      <c r="A77" s="125" t="s">
        <v>284</v>
      </c>
      <c r="B77" s="126" t="s">
        <v>53</v>
      </c>
      <c r="C77" s="133">
        <v>44649.389000000003</v>
      </c>
      <c r="D77" s="128" t="s">
        <v>275</v>
      </c>
      <c r="E77" s="44">
        <f t="shared" si="1"/>
        <v>14432.547086072509</v>
      </c>
      <c r="F77" s="57">
        <f t="shared" si="11"/>
        <v>14432.5</v>
      </c>
      <c r="G77" s="1">
        <f t="shared" si="14"/>
        <v>1.6693850004230626E-2</v>
      </c>
      <c r="I77" s="1">
        <f t="shared" si="15"/>
        <v>1.6693850004230626E-2</v>
      </c>
      <c r="P77" s="1">
        <f t="shared" si="3"/>
        <v>1.6114393801149794E-2</v>
      </c>
      <c r="Q77" s="39">
        <f t="shared" si="4"/>
        <v>29630.889000000003</v>
      </c>
      <c r="R77" s="1">
        <f t="shared" si="16"/>
        <v>3.3576949128885491E-7</v>
      </c>
      <c r="S77" s="22"/>
      <c r="AG77" s="1">
        <v>17707</v>
      </c>
      <c r="AH77" s="1">
        <v>2.0350437000161037E-2</v>
      </c>
    </row>
    <row r="78" spans="1:34">
      <c r="A78" s="125" t="s">
        <v>285</v>
      </c>
      <c r="B78" s="126" t="s">
        <v>53</v>
      </c>
      <c r="C78" s="127">
        <v>44649.389000000003</v>
      </c>
      <c r="D78" s="128" t="s">
        <v>275</v>
      </c>
      <c r="E78" s="44">
        <f t="shared" si="1"/>
        <v>14432.547086072509</v>
      </c>
      <c r="F78" s="57">
        <f t="shared" si="11"/>
        <v>14432.5</v>
      </c>
      <c r="G78" s="1">
        <f t="shared" si="14"/>
        <v>1.6693850004230626E-2</v>
      </c>
      <c r="N78" s="1">
        <f>G78</f>
        <v>1.6693850004230626E-2</v>
      </c>
      <c r="P78" s="1">
        <f t="shared" si="3"/>
        <v>1.6114393801149794E-2</v>
      </c>
      <c r="Q78" s="39">
        <f t="shared" si="4"/>
        <v>29630.889000000003</v>
      </c>
      <c r="R78" s="1">
        <f t="shared" si="16"/>
        <v>3.3576949128885491E-7</v>
      </c>
      <c r="S78" s="22"/>
      <c r="AG78" s="1">
        <v>17671.5</v>
      </c>
      <c r="AH78" s="1">
        <v>3.4471056504116859E-2</v>
      </c>
    </row>
    <row r="79" spans="1:34">
      <c r="A79" s="125" t="s">
        <v>285</v>
      </c>
      <c r="B79" s="126" t="s">
        <v>61</v>
      </c>
      <c r="C79" s="127">
        <v>44649.563999999998</v>
      </c>
      <c r="D79" s="128" t="s">
        <v>275</v>
      </c>
      <c r="E79" s="44">
        <f t="shared" si="1"/>
        <v>14433.040684774271</v>
      </c>
      <c r="F79" s="57">
        <f t="shared" si="11"/>
        <v>14433</v>
      </c>
      <c r="G79" s="1">
        <f t="shared" si="14"/>
        <v>1.4424339999095537E-2</v>
      </c>
      <c r="N79" s="1">
        <f>G79</f>
        <v>1.4424339999095537E-2</v>
      </c>
      <c r="P79" s="1">
        <f t="shared" si="3"/>
        <v>1.6116038319378224E-2</v>
      </c>
      <c r="Q79" s="39">
        <f t="shared" si="4"/>
        <v>29631.063999999998</v>
      </c>
      <c r="R79" s="1">
        <f t="shared" si="16"/>
        <v>2.8618432068472668E-6</v>
      </c>
      <c r="S79" s="22"/>
      <c r="AG79" s="1">
        <v>17724</v>
      </c>
      <c r="AH79" s="1">
        <v>2.6194083999143913E-2</v>
      </c>
    </row>
    <row r="80" spans="1:34">
      <c r="A80" s="125" t="s">
        <v>284</v>
      </c>
      <c r="B80" s="126" t="s">
        <v>53</v>
      </c>
      <c r="C80" s="133">
        <v>44723.487000000001</v>
      </c>
      <c r="D80" s="128" t="s">
        <v>275</v>
      </c>
      <c r="E80" s="44">
        <f t="shared" si="1"/>
        <v>14641.545238095376</v>
      </c>
      <c r="F80" s="57">
        <f t="shared" si="11"/>
        <v>14641.5</v>
      </c>
      <c r="G80" s="1">
        <f t="shared" si="14"/>
        <v>1.6038670000853017E-2</v>
      </c>
      <c r="I80" s="1">
        <f>G80</f>
        <v>1.6038670000853017E-2</v>
      </c>
      <c r="P80" s="1">
        <f t="shared" si="3"/>
        <v>1.6809592769490411E-2</v>
      </c>
      <c r="Q80" s="39">
        <f t="shared" si="4"/>
        <v>29704.987000000001</v>
      </c>
      <c r="R80" s="1">
        <f t="shared" si="16"/>
        <v>5.943219152035443E-7</v>
      </c>
      <c r="S80" s="22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125" t="s">
        <v>284</v>
      </c>
      <c r="B81" s="126" t="s">
        <v>61</v>
      </c>
      <c r="C81" s="133">
        <v>44724.373500000002</v>
      </c>
      <c r="D81" s="128" t="s">
        <v>275</v>
      </c>
      <c r="E81" s="44">
        <f t="shared" si="1"/>
        <v>14644.045668090361</v>
      </c>
      <c r="F81" s="57">
        <f t="shared" si="11"/>
        <v>14644</v>
      </c>
      <c r="G81" s="1">
        <f t="shared" si="14"/>
        <v>1.6191120004805271E-2</v>
      </c>
      <c r="I81" s="1">
        <f>G81</f>
        <v>1.6191120004805271E-2</v>
      </c>
      <c r="P81" s="1">
        <f t="shared" si="3"/>
        <v>1.6818003073420424E-2</v>
      </c>
      <c r="Q81" s="39">
        <f t="shared" si="4"/>
        <v>29705.873500000002</v>
      </c>
      <c r="R81" s="1">
        <f t="shared" si="16"/>
        <v>3.9298238171635119E-7</v>
      </c>
      <c r="S81" s="22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125" t="s">
        <v>284</v>
      </c>
      <c r="B82" s="126" t="s">
        <v>61</v>
      </c>
      <c r="C82" s="133">
        <v>44725.436600000001</v>
      </c>
      <c r="D82" s="128" t="s">
        <v>275</v>
      </c>
      <c r="E82" s="44">
        <f t="shared" si="1"/>
        <v>14647.044209689531</v>
      </c>
      <c r="F82" s="57">
        <f t="shared" si="11"/>
        <v>14647</v>
      </c>
      <c r="G82" s="1">
        <f t="shared" si="14"/>
        <v>1.5674059999582823E-2</v>
      </c>
      <c r="I82" s="1">
        <f>G82</f>
        <v>1.5674059999582823E-2</v>
      </c>
      <c r="P82" s="1">
        <f t="shared" si="3"/>
        <v>1.6828098387908826E-2</v>
      </c>
      <c r="Q82" s="39">
        <f t="shared" si="4"/>
        <v>29706.936600000001</v>
      </c>
      <c r="R82" s="1">
        <f t="shared" si="16"/>
        <v>1.3318046017300782E-6</v>
      </c>
      <c r="S82" s="22"/>
      <c r="AG82" s="1">
        <v>18650</v>
      </c>
      <c r="AH82" s="1">
        <v>4.3442149995826185E-2</v>
      </c>
    </row>
    <row r="83" spans="1:34">
      <c r="A83" s="125" t="s">
        <v>284</v>
      </c>
      <c r="B83" s="126" t="s">
        <v>61</v>
      </c>
      <c r="C83" s="133">
        <v>44730.400500000003</v>
      </c>
      <c r="D83" s="128" t="s">
        <v>275</v>
      </c>
      <c r="E83" s="44">
        <f t="shared" si="1"/>
        <v>14661.04520737944</v>
      </c>
      <c r="F83" s="57">
        <f t="shared" si="11"/>
        <v>14661</v>
      </c>
      <c r="G83" s="1">
        <f t="shared" si="14"/>
        <v>1.6027780002332292E-2</v>
      </c>
      <c r="I83" s="1">
        <f>G83</f>
        <v>1.6027780002332292E-2</v>
      </c>
      <c r="P83" s="1">
        <f t="shared" si="3"/>
        <v>1.6875252403753267E-2</v>
      </c>
      <c r="Q83" s="39">
        <f t="shared" si="4"/>
        <v>29711.900500000003</v>
      </c>
      <c r="R83" s="1">
        <f t="shared" si="16"/>
        <v>7.1820947117023373E-7</v>
      </c>
      <c r="S83" s="22"/>
      <c r="AG83" s="1">
        <v>18753.5</v>
      </c>
      <c r="AH83" s="1">
        <v>1.9696118499268778E-2</v>
      </c>
    </row>
    <row r="84" spans="1:34">
      <c r="A84" s="125" t="s">
        <v>286</v>
      </c>
      <c r="B84" s="126" t="s">
        <v>61</v>
      </c>
      <c r="C84" s="125">
        <v>45055.328000000001</v>
      </c>
      <c r="D84" s="128" t="s">
        <v>26</v>
      </c>
      <c r="E84" s="44">
        <f t="shared" si="1"/>
        <v>15577.524019782086</v>
      </c>
      <c r="F84" s="57">
        <f t="shared" si="11"/>
        <v>15577.5</v>
      </c>
      <c r="G84" s="1">
        <f t="shared" si="14"/>
        <v>8.5159500013105571E-3</v>
      </c>
      <c r="L84" s="1">
        <f>G84</f>
        <v>8.5159500013105571E-3</v>
      </c>
      <c r="P84" s="1">
        <f t="shared" si="3"/>
        <v>2.0114615489160773E-2</v>
      </c>
      <c r="Q84" s="39">
        <f t="shared" si="4"/>
        <v>30036.828000000001</v>
      </c>
      <c r="R84" s="1">
        <f t="shared" si="16"/>
        <v>1.3452904109904768E-4</v>
      </c>
      <c r="S84" s="22"/>
      <c r="AG84" s="1">
        <v>18835.5</v>
      </c>
      <c r="AH84" s="1">
        <v>1.5530180498899426E-2</v>
      </c>
    </row>
    <row r="85" spans="1:34">
      <c r="A85" s="125" t="s">
        <v>287</v>
      </c>
      <c r="B85" s="126" t="s">
        <v>61</v>
      </c>
      <c r="C85" s="125">
        <v>45077.322999999997</v>
      </c>
      <c r="D85" s="128" t="s">
        <v>26</v>
      </c>
      <c r="E85" s="44">
        <f t="shared" ref="E85:E148" si="17">+(C85-C$7)/C$8</f>
        <v>15639.562325184959</v>
      </c>
      <c r="F85" s="57">
        <f t="shared" si="11"/>
        <v>15639.5</v>
      </c>
      <c r="G85" s="1">
        <f t="shared" si="14"/>
        <v>2.2096709995821584E-2</v>
      </c>
      <c r="L85" s="1">
        <f>G85</f>
        <v>2.2096709995821584E-2</v>
      </c>
      <c r="P85" s="1">
        <f t="shared" ref="P85:P148" si="18">+D$11+D$12*F85+D$13*F85^2</f>
        <v>2.0344599759469846E-2</v>
      </c>
      <c r="Q85" s="39">
        <f t="shared" ref="Q85:Q148" si="19">+C85-15018.5</f>
        <v>30058.822999999997</v>
      </c>
      <c r="R85" s="1">
        <f t="shared" si="16"/>
        <v>3.0698902803285433E-6</v>
      </c>
      <c r="S85" s="22"/>
      <c r="AG85" s="1">
        <v>19409.5</v>
      </c>
      <c r="AH85" s="1">
        <v>3.9368614503473509E-2</v>
      </c>
    </row>
    <row r="86" spans="1:34">
      <c r="A86" s="125" t="s">
        <v>281</v>
      </c>
      <c r="B86" s="126" t="s">
        <v>61</v>
      </c>
      <c r="C86" s="127">
        <v>45082.794999999998</v>
      </c>
      <c r="D86" s="128" t="s">
        <v>26</v>
      </c>
      <c r="E86" s="44">
        <f t="shared" si="17"/>
        <v>15654.996451448415</v>
      </c>
      <c r="F86" s="57">
        <f t="shared" si="11"/>
        <v>15655</v>
      </c>
      <c r="G86" s="1">
        <f t="shared" si="14"/>
        <v>-1.2581000046338886E-3</v>
      </c>
      <c r="M86" s="1">
        <f>G86</f>
        <v>-1.2581000046338886E-3</v>
      </c>
      <c r="P86" s="1">
        <f t="shared" si="18"/>
        <v>2.0402310579415151E-2</v>
      </c>
      <c r="Q86" s="39">
        <f t="shared" si="19"/>
        <v>30064.294999999998</v>
      </c>
      <c r="R86" s="1">
        <f t="shared" si="16"/>
        <v>4.6917338666958364E-4</v>
      </c>
      <c r="S86" s="22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125" t="s">
        <v>287</v>
      </c>
      <c r="B87" s="126" t="s">
        <v>61</v>
      </c>
      <c r="C87" s="125">
        <v>45101.42</v>
      </c>
      <c r="D87" s="128" t="s">
        <v>26</v>
      </c>
      <c r="E87" s="44">
        <f t="shared" si="17"/>
        <v>15707.52945613715</v>
      </c>
      <c r="F87" s="57">
        <f t="shared" ref="F87:F118" si="20">ROUND(2*E87,0)/2</f>
        <v>15707.5</v>
      </c>
      <c r="G87" s="1">
        <f t="shared" si="14"/>
        <v>1.0443349994602613E-2</v>
      </c>
      <c r="L87" s="1">
        <f t="shared" ref="L87:L93" si="21">G87</f>
        <v>1.0443349994602613E-2</v>
      </c>
      <c r="P87" s="1">
        <f t="shared" si="18"/>
        <v>2.0598420934966756E-2</v>
      </c>
      <c r="Q87" s="39">
        <f t="shared" si="19"/>
        <v>30082.92</v>
      </c>
      <c r="R87" s="1">
        <f t="shared" si="16"/>
        <v>1.0312546580382827E-4</v>
      </c>
      <c r="S87" s="22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125" t="s">
        <v>287</v>
      </c>
      <c r="B88" s="126" t="s">
        <v>53</v>
      </c>
      <c r="C88" s="125">
        <v>45103.368000000002</v>
      </c>
      <c r="D88" s="128" t="s">
        <v>26</v>
      </c>
      <c r="E88" s="44">
        <f t="shared" si="17"/>
        <v>15713.023914828902</v>
      </c>
      <c r="F88" s="57">
        <f t="shared" si="20"/>
        <v>15713</v>
      </c>
      <c r="G88" s="1">
        <f t="shared" si="14"/>
        <v>8.4787400046479888E-3</v>
      </c>
      <c r="L88" s="1">
        <f t="shared" si="21"/>
        <v>8.4787400046479888E-3</v>
      </c>
      <c r="P88" s="1">
        <f t="shared" si="18"/>
        <v>2.0619022858290578E-2</v>
      </c>
      <c r="Q88" s="39">
        <f t="shared" si="19"/>
        <v>30084.868000000002</v>
      </c>
      <c r="R88" s="1">
        <f t="shared" si="16"/>
        <v>1.4738646776644824E-4</v>
      </c>
      <c r="S88" s="22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125" t="s">
        <v>287</v>
      </c>
      <c r="B89" s="126" t="s">
        <v>53</v>
      </c>
      <c r="C89" s="125">
        <v>45120.387999999999</v>
      </c>
      <c r="D89" s="128" t="s">
        <v>26</v>
      </c>
      <c r="E89" s="44">
        <f t="shared" si="17"/>
        <v>15761.029914281366</v>
      </c>
      <c r="F89" s="57">
        <f t="shared" si="20"/>
        <v>15761</v>
      </c>
      <c r="G89" s="1">
        <f t="shared" si="14"/>
        <v>1.0605780000332743E-2</v>
      </c>
      <c r="L89" s="1">
        <f t="shared" si="21"/>
        <v>1.0605780000332743E-2</v>
      </c>
      <c r="P89" s="1">
        <f t="shared" si="18"/>
        <v>2.0799280553690836E-2</v>
      </c>
      <c r="Q89" s="39">
        <f t="shared" si="19"/>
        <v>30101.887999999999</v>
      </c>
      <c r="R89" s="1">
        <f t="shared" si="16"/>
        <v>1.0390745353131176E-4</v>
      </c>
      <c r="S89" s="22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125" t="s">
        <v>289</v>
      </c>
      <c r="B90" s="126" t="s">
        <v>53</v>
      </c>
      <c r="C90" s="125">
        <v>45159.392</v>
      </c>
      <c r="D90" s="128" t="s">
        <v>26</v>
      </c>
      <c r="E90" s="44">
        <f t="shared" si="17"/>
        <v>15871.043192932615</v>
      </c>
      <c r="F90" s="57">
        <f t="shared" si="20"/>
        <v>15871</v>
      </c>
      <c r="G90" s="1">
        <f t="shared" si="14"/>
        <v>1.5313579999201465E-2</v>
      </c>
      <c r="L90" s="1">
        <f t="shared" si="21"/>
        <v>1.5313579999201465E-2</v>
      </c>
      <c r="P90" s="1">
        <f t="shared" si="18"/>
        <v>2.1215478199224379E-2</v>
      </c>
      <c r="Q90" s="39">
        <f t="shared" si="19"/>
        <v>30140.892</v>
      </c>
      <c r="R90" s="1">
        <f t="shared" si="16"/>
        <v>3.483240236343371E-5</v>
      </c>
      <c r="S90" s="22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125" t="s">
        <v>289</v>
      </c>
      <c r="B91" s="126" t="s">
        <v>61</v>
      </c>
      <c r="C91" s="125">
        <v>45162.402999999998</v>
      </c>
      <c r="D91" s="128" t="s">
        <v>26</v>
      </c>
      <c r="E91" s="44">
        <f t="shared" si="17"/>
        <v>15879.535911167122</v>
      </c>
      <c r="F91" s="57">
        <f t="shared" si="20"/>
        <v>15879.5</v>
      </c>
      <c r="G91" s="1">
        <f t="shared" si="14"/>
        <v>1.2731909999274649E-2</v>
      </c>
      <c r="L91" s="1">
        <f t="shared" si="21"/>
        <v>1.2731909999274649E-2</v>
      </c>
      <c r="P91" s="1">
        <f t="shared" si="18"/>
        <v>2.1247818996575043E-2</v>
      </c>
      <c r="Q91" s="39">
        <f t="shared" si="19"/>
        <v>30143.902999999998</v>
      </c>
      <c r="R91" s="1">
        <f t="shared" si="16"/>
        <v>7.2520706050301805E-5</v>
      </c>
      <c r="S91" s="22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125" t="s">
        <v>290</v>
      </c>
      <c r="B92" s="135" t="s">
        <v>61</v>
      </c>
      <c r="C92" s="125">
        <v>45397.294999999998</v>
      </c>
      <c r="D92" s="128" t="s">
        <v>26</v>
      </c>
      <c r="E92" s="44">
        <f t="shared" si="17"/>
        <v>16542.063832635398</v>
      </c>
      <c r="F92" s="57">
        <f t="shared" si="20"/>
        <v>16542</v>
      </c>
      <c r="G92" s="1">
        <f t="shared" si="14"/>
        <v>2.2631159998127259E-2</v>
      </c>
      <c r="L92" s="1">
        <f t="shared" si="21"/>
        <v>2.2631159998127259E-2</v>
      </c>
      <c r="P92" s="1">
        <f t="shared" si="18"/>
        <v>2.3847970574313367E-2</v>
      </c>
      <c r="Q92" s="39">
        <f t="shared" si="19"/>
        <v>30378.794999999998</v>
      </c>
      <c r="R92" s="1">
        <f t="shared" si="16"/>
        <v>1.480627978318368E-6</v>
      </c>
      <c r="S92" s="22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125" t="s">
        <v>290</v>
      </c>
      <c r="B93" s="126" t="s">
        <v>53</v>
      </c>
      <c r="C93" s="125">
        <v>45406.332000000002</v>
      </c>
      <c r="D93" s="128" t="s">
        <v>26</v>
      </c>
      <c r="E93" s="44">
        <f t="shared" si="17"/>
        <v>16567.553269594988</v>
      </c>
      <c r="F93" s="57">
        <f t="shared" si="20"/>
        <v>16567.5</v>
      </c>
      <c r="G93" s="1">
        <f t="shared" si="14"/>
        <v>1.8886149999161717E-2</v>
      </c>
      <c r="L93" s="1">
        <f t="shared" si="21"/>
        <v>1.8886149999161717E-2</v>
      </c>
      <c r="P93" s="1">
        <f t="shared" si="18"/>
        <v>2.3951188292848771E-2</v>
      </c>
      <c r="Q93" s="39">
        <f t="shared" si="19"/>
        <v>30387.832000000002</v>
      </c>
      <c r="R93" s="1">
        <f t="shared" si="16"/>
        <v>2.5654612916516272E-5</v>
      </c>
      <c r="S93" s="22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125" t="s">
        <v>281</v>
      </c>
      <c r="B94" s="126" t="s">
        <v>61</v>
      </c>
      <c r="C94" s="127">
        <v>45416.78</v>
      </c>
      <c r="D94" s="128" t="s">
        <v>26</v>
      </c>
      <c r="E94" s="44">
        <f t="shared" si="17"/>
        <v>16597.022522372852</v>
      </c>
      <c r="F94" s="57">
        <f t="shared" si="20"/>
        <v>16597</v>
      </c>
      <c r="G94" s="1">
        <f t="shared" si="14"/>
        <v>7.9850600013742223E-3</v>
      </c>
      <c r="M94" s="1">
        <f>G94</f>
        <v>7.9850600013742223E-3</v>
      </c>
      <c r="P94" s="1">
        <f t="shared" si="18"/>
        <v>2.4070887087007189E-2</v>
      </c>
      <c r="Q94" s="39">
        <f t="shared" si="19"/>
        <v>30398.28</v>
      </c>
      <c r="R94" s="1">
        <f t="shared" si="16"/>
        <v>2.587538330288832E-4</v>
      </c>
      <c r="S94" s="22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125" t="s">
        <v>291</v>
      </c>
      <c r="B95" s="126" t="s">
        <v>61</v>
      </c>
      <c r="C95" s="125">
        <v>45471.375</v>
      </c>
      <c r="D95" s="128" t="s">
        <v>26</v>
      </c>
      <c r="E95" s="44">
        <f t="shared" si="17"/>
        <v>16751.011214506092</v>
      </c>
      <c r="F95" s="57">
        <f t="shared" si="20"/>
        <v>16751</v>
      </c>
      <c r="G95" s="1">
        <f t="shared" si="14"/>
        <v>3.9759799983585253E-3</v>
      </c>
      <c r="L95" s="1">
        <f>G95</f>
        <v>3.9759799983585253E-3</v>
      </c>
      <c r="P95" s="1">
        <f t="shared" si="18"/>
        <v>2.4700807345207687E-2</v>
      </c>
      <c r="Q95" s="39">
        <f t="shared" si="19"/>
        <v>30452.875</v>
      </c>
      <c r="R95" s="1">
        <f t="shared" si="16"/>
        <v>4.2951846855670688E-4</v>
      </c>
      <c r="S95" s="22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125" t="s">
        <v>281</v>
      </c>
      <c r="B96" s="135" t="s">
        <v>53</v>
      </c>
      <c r="C96" s="127">
        <v>45785.703000000001</v>
      </c>
      <c r="D96" s="128" t="s">
        <v>26</v>
      </c>
      <c r="E96" s="44">
        <f t="shared" si="17"/>
        <v>17637.593458683339</v>
      </c>
      <c r="F96" s="57">
        <f t="shared" si="20"/>
        <v>17637.5</v>
      </c>
      <c r="G96" s="1">
        <f t="shared" si="14"/>
        <v>3.3134750003227964E-2</v>
      </c>
      <c r="M96" s="1">
        <f>G96</f>
        <v>3.3134750003227964E-2</v>
      </c>
      <c r="P96" s="1">
        <f t="shared" si="18"/>
        <v>2.8491841016963497E-2</v>
      </c>
      <c r="Q96" s="39">
        <f t="shared" si="19"/>
        <v>30767.203000000001</v>
      </c>
      <c r="R96" s="1">
        <f t="shared" si="16"/>
        <v>2.1556603854735341E-5</v>
      </c>
      <c r="S96" s="22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125" t="s">
        <v>281</v>
      </c>
      <c r="B97" s="126" t="s">
        <v>53</v>
      </c>
      <c r="C97" s="127">
        <v>45797.760000000002</v>
      </c>
      <c r="D97" s="128" t="s">
        <v>26</v>
      </c>
      <c r="E97" s="44">
        <f t="shared" si="17"/>
        <v>17671.60099895352</v>
      </c>
      <c r="F97" s="57">
        <f t="shared" si="20"/>
        <v>17671.5</v>
      </c>
      <c r="G97" s="1">
        <f t="shared" si="14"/>
        <v>3.5808070002531167E-2</v>
      </c>
      <c r="M97" s="1">
        <f>G97</f>
        <v>3.5808070002531167E-2</v>
      </c>
      <c r="P97" s="1">
        <f t="shared" si="18"/>
        <v>2.8642833903978322E-2</v>
      </c>
      <c r="Q97" s="39">
        <f t="shared" si="19"/>
        <v>30779.260000000002</v>
      </c>
      <c r="R97" s="1">
        <f t="shared" si="16"/>
        <v>5.134060834800479E-5</v>
      </c>
      <c r="S97" s="22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125" t="s">
        <v>292</v>
      </c>
      <c r="B98" s="126" t="s">
        <v>61</v>
      </c>
      <c r="C98" s="125">
        <v>45810.332000000002</v>
      </c>
      <c r="D98" s="128" t="s">
        <v>26</v>
      </c>
      <c r="E98" s="44">
        <f t="shared" si="17"/>
        <v>17707.061129688918</v>
      </c>
      <c r="F98" s="57">
        <f t="shared" si="20"/>
        <v>17707</v>
      </c>
      <c r="G98" s="1">
        <f t="shared" si="14"/>
        <v>2.167285999894375E-2</v>
      </c>
      <c r="L98" s="1">
        <f>G98</f>
        <v>2.167285999894375E-2</v>
      </c>
      <c r="P98" s="1">
        <f t="shared" si="18"/>
        <v>2.8800929322248855E-2</v>
      </c>
      <c r="Q98" s="39">
        <f t="shared" si="19"/>
        <v>30791.832000000002</v>
      </c>
      <c r="R98" s="1">
        <f t="shared" si="16"/>
        <v>5.0809372277843305E-5</v>
      </c>
      <c r="S98" s="22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125" t="s">
        <v>292</v>
      </c>
      <c r="B99" s="126" t="s">
        <v>61</v>
      </c>
      <c r="C99" s="125">
        <v>45816.364999999998</v>
      </c>
      <c r="D99" s="128" t="s">
        <v>26</v>
      </c>
      <c r="E99" s="44">
        <f t="shared" si="17"/>
        <v>17724.077592362042</v>
      </c>
      <c r="F99" s="57">
        <f t="shared" si="20"/>
        <v>17724</v>
      </c>
      <c r="G99" s="1">
        <f t="shared" si="14"/>
        <v>2.7509519997693133E-2</v>
      </c>
      <c r="L99" s="1">
        <f>G99</f>
        <v>2.7509519997693133E-2</v>
      </c>
      <c r="P99" s="1">
        <f t="shared" si="18"/>
        <v>2.8876796543205852E-2</v>
      </c>
      <c r="Q99" s="39">
        <f t="shared" si="19"/>
        <v>30797.864999999998</v>
      </c>
      <c r="R99" s="1">
        <f t="shared" si="16"/>
        <v>1.8694451519091942E-6</v>
      </c>
      <c r="S99" s="22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125" t="s">
        <v>293</v>
      </c>
      <c r="B100" s="126" t="s">
        <v>53</v>
      </c>
      <c r="C100" s="48">
        <v>46119.322</v>
      </c>
      <c r="D100" s="128" t="s">
        <v>26</v>
      </c>
      <c r="E100" s="44">
        <f t="shared" si="17"/>
        <v>18578.587203180065</v>
      </c>
      <c r="F100" s="57">
        <f t="shared" si="20"/>
        <v>18578.5</v>
      </c>
      <c r="G100" s="1">
        <f t="shared" si="14"/>
        <v>3.0916930001694709E-2</v>
      </c>
      <c r="L100" s="1">
        <f>G100</f>
        <v>3.0916930001694709E-2</v>
      </c>
      <c r="P100" s="1">
        <f t="shared" si="18"/>
        <v>3.2823372569832476E-2</v>
      </c>
      <c r="Q100" s="39">
        <f t="shared" si="19"/>
        <v>31100.822</v>
      </c>
      <c r="R100" s="1">
        <f t="shared" si="16"/>
        <v>3.6345232656077255E-6</v>
      </c>
      <c r="S100" s="22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125" t="s">
        <v>281</v>
      </c>
      <c r="B101" s="126" t="s">
        <v>53</v>
      </c>
      <c r="C101" s="127">
        <v>46142.718000000001</v>
      </c>
      <c r="D101" s="128" t="s">
        <v>26</v>
      </c>
      <c r="E101" s="44">
        <f t="shared" si="17"/>
        <v>18644.577118761146</v>
      </c>
      <c r="F101" s="57">
        <f t="shared" si="20"/>
        <v>18644.5</v>
      </c>
      <c r="G101" s="1">
        <f t="shared" si="14"/>
        <v>2.7341610002622474E-2</v>
      </c>
      <c r="M101" s="1">
        <f>G101</f>
        <v>2.7341610002622474E-2</v>
      </c>
      <c r="P101" s="1">
        <f t="shared" si="18"/>
        <v>3.3139059866680504E-2</v>
      </c>
      <c r="Q101" s="39">
        <f t="shared" si="19"/>
        <v>31124.218000000001</v>
      </c>
      <c r="R101" s="1">
        <f t="shared" si="16"/>
        <v>3.3610424926266467E-5</v>
      </c>
      <c r="S101" s="22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125" t="s">
        <v>281</v>
      </c>
      <c r="B102" s="135" t="s">
        <v>61</v>
      </c>
      <c r="C102" s="127">
        <v>46144.684999999998</v>
      </c>
      <c r="D102" s="128" t="s">
        <v>26</v>
      </c>
      <c r="E102" s="44">
        <f t="shared" si="17"/>
        <v>18650.12516816907</v>
      </c>
      <c r="F102" s="57">
        <f t="shared" si="20"/>
        <v>18650</v>
      </c>
      <c r="G102" s="1">
        <f t="shared" si="14"/>
        <v>4.4376999998348765E-2</v>
      </c>
      <c r="M102" s="1">
        <f>G102</f>
        <v>4.4376999998348765E-2</v>
      </c>
      <c r="P102" s="1">
        <f t="shared" si="18"/>
        <v>3.3165437444326255E-2</v>
      </c>
      <c r="Q102" s="39">
        <f t="shared" si="19"/>
        <v>31126.184999999998</v>
      </c>
      <c r="R102" s="1">
        <f t="shared" si="16"/>
        <v>1.2569913490275973E-4</v>
      </c>
      <c r="S102" s="22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125" t="s">
        <v>294</v>
      </c>
      <c r="B103" s="126" t="s">
        <v>53</v>
      </c>
      <c r="C103" s="125">
        <v>46181.356</v>
      </c>
      <c r="D103" s="128" t="s">
        <v>26</v>
      </c>
      <c r="E103" s="44">
        <f t="shared" si="17"/>
        <v>18753.558070984684</v>
      </c>
      <c r="F103" s="57">
        <f t="shared" si="20"/>
        <v>18753.5</v>
      </c>
      <c r="G103" s="1">
        <f t="shared" si="14"/>
        <v>2.0588430001225788E-2</v>
      </c>
      <c r="L103" s="1">
        <f>G103</f>
        <v>2.0588430001225788E-2</v>
      </c>
      <c r="P103" s="1">
        <f t="shared" si="18"/>
        <v>3.3663832336212375E-2</v>
      </c>
      <c r="Q103" s="39">
        <f t="shared" si="19"/>
        <v>31162.856</v>
      </c>
      <c r="R103" s="1">
        <f t="shared" si="16"/>
        <v>1.7096614622177269E-4</v>
      </c>
      <c r="S103" s="22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125" t="s">
        <v>294</v>
      </c>
      <c r="B104" s="126" t="s">
        <v>53</v>
      </c>
      <c r="C104" s="125">
        <v>46210.423999999999</v>
      </c>
      <c r="D104" s="128" t="s">
        <v>26</v>
      </c>
      <c r="E104" s="44">
        <f t="shared" si="17"/>
        <v>18835.546225631242</v>
      </c>
      <c r="F104" s="57">
        <f t="shared" si="20"/>
        <v>18835.5</v>
      </c>
      <c r="G104" s="1">
        <f t="shared" ref="G104:G121" si="22">+C104-(C$7+F104*C$8)</f>
        <v>1.6388789998018183E-2</v>
      </c>
      <c r="L104" s="1">
        <f>G104</f>
        <v>1.6388789998018183E-2</v>
      </c>
      <c r="P104" s="1">
        <f t="shared" si="18"/>
        <v>3.4061415254641604E-2</v>
      </c>
      <c r="Q104" s="39">
        <f t="shared" si="19"/>
        <v>31191.923999999999</v>
      </c>
      <c r="R104" s="1">
        <f t="shared" ref="R104:R121" si="23">+(P104-G104)^2</f>
        <v>3.1232168346104406E-4</v>
      </c>
      <c r="S104" s="22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125" t="s">
        <v>281</v>
      </c>
      <c r="B105" s="126" t="s">
        <v>53</v>
      </c>
      <c r="C105" s="127">
        <v>46413.953000000001</v>
      </c>
      <c r="D105" s="128" t="s">
        <v>26</v>
      </c>
      <c r="E105" s="44">
        <f t="shared" si="17"/>
        <v>19409.612798049708</v>
      </c>
      <c r="F105" s="57">
        <f t="shared" si="20"/>
        <v>19409.5</v>
      </c>
      <c r="G105" s="1">
        <f t="shared" si="22"/>
        <v>3.9991310004552361E-2</v>
      </c>
      <c r="M105" s="1">
        <f>G105</f>
        <v>3.9991310004552361E-2</v>
      </c>
      <c r="P105" s="1">
        <f t="shared" si="18"/>
        <v>3.6911811992216978E-2</v>
      </c>
      <c r="Q105" s="39">
        <f t="shared" si="19"/>
        <v>31395.453000000001</v>
      </c>
      <c r="R105" s="1">
        <f t="shared" si="23"/>
        <v>9.4833080079775728E-6</v>
      </c>
      <c r="S105" s="22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125" t="s">
        <v>295</v>
      </c>
      <c r="B106" s="126" t="s">
        <v>61</v>
      </c>
      <c r="C106" s="125">
        <v>46535.366999999998</v>
      </c>
      <c r="D106" s="128" t="s">
        <v>26</v>
      </c>
      <c r="E106" s="44">
        <f t="shared" si="17"/>
        <v>19752.068756776047</v>
      </c>
      <c r="F106" s="57">
        <f t="shared" si="20"/>
        <v>19752</v>
      </c>
      <c r="G106" s="1">
        <f t="shared" si="22"/>
        <v>2.4376959998335224E-2</v>
      </c>
      <c r="L106" s="1">
        <f>G106</f>
        <v>2.4376959998335224E-2</v>
      </c>
      <c r="P106" s="1">
        <f t="shared" si="18"/>
        <v>3.8668732331949368E-2</v>
      </c>
      <c r="Q106" s="39">
        <f t="shared" si="19"/>
        <v>31516.866999999998</v>
      </c>
      <c r="R106" s="1">
        <f t="shared" si="23"/>
        <v>2.0425475643585868E-4</v>
      </c>
      <c r="S106" s="22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125" t="s">
        <v>295</v>
      </c>
      <c r="B107" s="135" t="s">
        <v>61</v>
      </c>
      <c r="C107" s="125">
        <v>46552.377</v>
      </c>
      <c r="D107" s="128" t="s">
        <v>26</v>
      </c>
      <c r="E107" s="44">
        <f t="shared" si="17"/>
        <v>19800.046550588424</v>
      </c>
      <c r="F107" s="57">
        <f t="shared" si="20"/>
        <v>19800</v>
      </c>
      <c r="G107" s="1">
        <f t="shared" si="22"/>
        <v>1.6503999999258667E-2</v>
      </c>
      <c r="L107" s="1">
        <f>G107</f>
        <v>1.6503999999258667E-2</v>
      </c>
      <c r="P107" s="1">
        <f t="shared" si="18"/>
        <v>3.8918308605657807E-2</v>
      </c>
      <c r="Q107" s="39">
        <f t="shared" si="19"/>
        <v>31533.877</v>
      </c>
      <c r="R107" s="1">
        <f t="shared" si="23"/>
        <v>5.0240123030289858E-4</v>
      </c>
      <c r="S107" s="22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125" t="s">
        <v>296</v>
      </c>
      <c r="B108" s="126" t="s">
        <v>61</v>
      </c>
      <c r="C108" s="125">
        <v>46552.394999999997</v>
      </c>
      <c r="D108" s="128" t="s">
        <v>26</v>
      </c>
      <c r="E108" s="44">
        <f t="shared" si="17"/>
        <v>19800.097320740599</v>
      </c>
      <c r="F108" s="57">
        <f t="shared" si="20"/>
        <v>19800</v>
      </c>
      <c r="G108" s="1">
        <f t="shared" si="22"/>
        <v>3.4503999995649792E-2</v>
      </c>
      <c r="L108" s="1">
        <f>G108</f>
        <v>3.4503999995649792E-2</v>
      </c>
      <c r="P108" s="1">
        <f t="shared" si="18"/>
        <v>3.8918308605657807E-2</v>
      </c>
      <c r="Q108" s="39">
        <f t="shared" si="19"/>
        <v>31533.894999999997</v>
      </c>
      <c r="R108" s="1">
        <f t="shared" si="23"/>
        <v>1.9486120504390893E-5</v>
      </c>
      <c r="S108" s="22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125" t="s">
        <v>281</v>
      </c>
      <c r="B109" s="126" t="s">
        <v>61</v>
      </c>
      <c r="C109" s="127">
        <v>46553.811000000002</v>
      </c>
      <c r="D109" s="128" t="s">
        <v>26</v>
      </c>
      <c r="E109" s="44">
        <f t="shared" si="17"/>
        <v>19804.091239378959</v>
      </c>
      <c r="F109" s="57">
        <f t="shared" si="20"/>
        <v>19804</v>
      </c>
      <c r="G109" s="1">
        <f t="shared" si="22"/>
        <v>3.2347920001484454E-2</v>
      </c>
      <c r="M109" s="1">
        <f>G109</f>
        <v>3.2347920001484454E-2</v>
      </c>
      <c r="P109" s="1">
        <f t="shared" si="18"/>
        <v>3.8939143813476261E-2</v>
      </c>
      <c r="Q109" s="39">
        <f t="shared" si="19"/>
        <v>31535.311000000002</v>
      </c>
      <c r="R109" s="1">
        <f t="shared" si="23"/>
        <v>4.344423133976781E-5</v>
      </c>
      <c r="S109" s="22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125" t="s">
        <v>281</v>
      </c>
      <c r="B110" s="126" t="s">
        <v>53</v>
      </c>
      <c r="C110" s="127">
        <v>46560.722000000002</v>
      </c>
      <c r="D110" s="128" t="s">
        <v>26</v>
      </c>
      <c r="E110" s="44">
        <f t="shared" si="17"/>
        <v>19823.584157252993</v>
      </c>
      <c r="F110" s="57">
        <f t="shared" si="20"/>
        <v>19823.5</v>
      </c>
      <c r="G110" s="1">
        <f t="shared" si="22"/>
        <v>2.9837030000635423E-2</v>
      </c>
      <c r="M110" s="1">
        <f>G110</f>
        <v>2.9837030000635423E-2</v>
      </c>
      <c r="P110" s="1">
        <f t="shared" si="18"/>
        <v>3.9040797374815028E-2</v>
      </c>
      <c r="Q110" s="39">
        <f t="shared" si="19"/>
        <v>31542.222000000002</v>
      </c>
      <c r="R110" s="1">
        <f t="shared" si="23"/>
        <v>8.4709333878012956E-5</v>
      </c>
      <c r="S110" s="22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125" t="s">
        <v>281</v>
      </c>
      <c r="B111" s="126" t="s">
        <v>61</v>
      </c>
      <c r="C111" s="127">
        <v>46820.805</v>
      </c>
      <c r="D111" s="128" t="s">
        <v>26</v>
      </c>
      <c r="E111" s="44">
        <f t="shared" si="17"/>
        <v>20557.164906700538</v>
      </c>
      <c r="F111" s="57">
        <f t="shared" si="20"/>
        <v>20557</v>
      </c>
      <c r="G111" s="1">
        <f t="shared" si="22"/>
        <v>5.846585999825038E-2</v>
      </c>
      <c r="M111" s="1">
        <f>G111</f>
        <v>5.846585999825038E-2</v>
      </c>
      <c r="P111" s="1">
        <f t="shared" si="18"/>
        <v>4.2963276667260408E-2</v>
      </c>
      <c r="Q111" s="39">
        <f t="shared" si="19"/>
        <v>31802.305</v>
      </c>
      <c r="R111" s="1">
        <f t="shared" si="23"/>
        <v>2.4033008993428812E-4</v>
      </c>
      <c r="S111" s="22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125" t="s">
        <v>298</v>
      </c>
      <c r="B112" s="126" t="s">
        <v>61</v>
      </c>
      <c r="C112" s="127">
        <v>46825.392</v>
      </c>
      <c r="D112" s="128" t="s">
        <v>26</v>
      </c>
      <c r="E112" s="44">
        <f t="shared" si="17"/>
        <v>20570.102833815021</v>
      </c>
      <c r="F112" s="57">
        <f t="shared" si="20"/>
        <v>20570</v>
      </c>
      <c r="G112" s="1">
        <f t="shared" si="22"/>
        <v>3.6458599999605212E-2</v>
      </c>
      <c r="L112" s="1">
        <f>G112</f>
        <v>3.6458599999605212E-2</v>
      </c>
      <c r="P112" s="1">
        <f t="shared" si="18"/>
        <v>4.3034530640753431E-2</v>
      </c>
      <c r="Q112" s="39">
        <f t="shared" si="19"/>
        <v>31806.892</v>
      </c>
      <c r="R112" s="1">
        <f t="shared" si="23"/>
        <v>4.3242863797192022E-5</v>
      </c>
      <c r="S112" s="22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125" t="s">
        <v>281</v>
      </c>
      <c r="B113" s="126" t="s">
        <v>61</v>
      </c>
      <c r="C113" s="127">
        <v>46857.67</v>
      </c>
      <c r="D113" s="128" t="s">
        <v>26</v>
      </c>
      <c r="E113" s="44">
        <f t="shared" si="17"/>
        <v>20661.144998934105</v>
      </c>
      <c r="F113" s="57">
        <f t="shared" si="20"/>
        <v>20661</v>
      </c>
      <c r="G113" s="1">
        <f t="shared" si="22"/>
        <v>5.1407779996225145E-2</v>
      </c>
      <c r="M113" s="1">
        <f>G113</f>
        <v>5.1407779996225145E-2</v>
      </c>
      <c r="P113" s="1">
        <f t="shared" si="18"/>
        <v>4.3535000373132668E-2</v>
      </c>
      <c r="Q113" s="39">
        <f t="shared" si="19"/>
        <v>31839.17</v>
      </c>
      <c r="R113" s="1">
        <f t="shared" si="23"/>
        <v>6.1980658993780117E-5</v>
      </c>
      <c r="S113" s="22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125" t="s">
        <v>281</v>
      </c>
      <c r="B114" s="126" t="s">
        <v>61</v>
      </c>
      <c r="C114" s="127">
        <v>46875.754000000001</v>
      </c>
      <c r="D114" s="128" t="s">
        <v>26</v>
      </c>
      <c r="E114" s="44">
        <f t="shared" si="17"/>
        <v>20712.152078493367</v>
      </c>
      <c r="F114" s="57">
        <f t="shared" si="20"/>
        <v>20712</v>
      </c>
      <c r="G114" s="1">
        <f t="shared" si="22"/>
        <v>5.3917760000331327E-2</v>
      </c>
      <c r="M114" s="1">
        <f>G114</f>
        <v>5.3917760000331327E-2</v>
      </c>
      <c r="P114" s="1">
        <f t="shared" si="18"/>
        <v>4.3816778091874717E-2</v>
      </c>
      <c r="Q114" s="39">
        <f t="shared" si="19"/>
        <v>31857.254000000001</v>
      </c>
      <c r="R114" s="1">
        <f t="shared" si="23"/>
        <v>1.0202983551496775E-4</v>
      </c>
      <c r="S114" s="22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125" t="s">
        <v>298</v>
      </c>
      <c r="B115" s="126" t="s">
        <v>61</v>
      </c>
      <c r="C115" s="127">
        <v>46903.392999999996</v>
      </c>
      <c r="D115" s="128" t="s">
        <v>26</v>
      </c>
      <c r="E115" s="44">
        <f t="shared" si="17"/>
        <v>20790.109647169433</v>
      </c>
      <c r="F115" s="57">
        <f t="shared" si="20"/>
        <v>20790</v>
      </c>
      <c r="G115" s="1">
        <f t="shared" si="22"/>
        <v>3.8874199999554548E-2</v>
      </c>
      <c r="L115" s="1">
        <f>G115</f>
        <v>3.8874199999554548E-2</v>
      </c>
      <c r="P115" s="1">
        <f t="shared" si="18"/>
        <v>4.4249531074780926E-2</v>
      </c>
      <c r="Q115" s="39">
        <f t="shared" si="19"/>
        <v>31884.892999999996</v>
      </c>
      <c r="R115" s="1">
        <f t="shared" si="23"/>
        <v>2.8894184168294366E-5</v>
      </c>
      <c r="S115" s="22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125" t="s">
        <v>300</v>
      </c>
      <c r="B116" s="126" t="s">
        <v>61</v>
      </c>
      <c r="C116" s="125">
        <v>46908.347000000002</v>
      </c>
      <c r="D116" s="128" t="s">
        <v>26</v>
      </c>
      <c r="E116" s="44">
        <f t="shared" si="17"/>
        <v>20804.082721275649</v>
      </c>
      <c r="F116" s="57">
        <f t="shared" si="20"/>
        <v>20804</v>
      </c>
      <c r="G116" s="1">
        <f t="shared" si="22"/>
        <v>2.9327920005016495E-2</v>
      </c>
      <c r="L116" s="1">
        <f>G116</f>
        <v>2.9327920005016495E-2</v>
      </c>
      <c r="P116" s="1">
        <f t="shared" si="18"/>
        <v>4.4327434948117223E-2</v>
      </c>
      <c r="Q116" s="39">
        <f t="shared" si="19"/>
        <v>31889.847000000002</v>
      </c>
      <c r="R116" s="1">
        <f t="shared" si="23"/>
        <v>2.2498544852830204E-4</v>
      </c>
      <c r="S116" s="22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125" t="s">
        <v>301</v>
      </c>
      <c r="B117" s="126" t="s">
        <v>61</v>
      </c>
      <c r="C117" s="127">
        <v>46908.35</v>
      </c>
      <c r="D117" s="128" t="s">
        <v>26</v>
      </c>
      <c r="E117" s="44">
        <f t="shared" si="17"/>
        <v>20804.09118296767</v>
      </c>
      <c r="F117" s="57">
        <f t="shared" si="20"/>
        <v>20804</v>
      </c>
      <c r="G117" s="1">
        <f t="shared" si="22"/>
        <v>3.2327920001989696E-2</v>
      </c>
      <c r="L117" s="1">
        <f>G117</f>
        <v>3.2327920001989696E-2</v>
      </c>
      <c r="P117" s="1">
        <f t="shared" si="18"/>
        <v>4.4327434948117223E-2</v>
      </c>
      <c r="Q117" s="39">
        <f t="shared" si="19"/>
        <v>31889.85</v>
      </c>
      <c r="R117" s="1">
        <f t="shared" si="23"/>
        <v>1.4398835894233788E-4</v>
      </c>
      <c r="S117" s="22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125" t="s">
        <v>281</v>
      </c>
      <c r="B118" s="135" t="s">
        <v>53</v>
      </c>
      <c r="C118" s="127">
        <v>46915.637999999999</v>
      </c>
      <c r="D118" s="128" t="s">
        <v>26</v>
      </c>
      <c r="E118" s="44">
        <f t="shared" si="17"/>
        <v>20824.647453473524</v>
      </c>
      <c r="F118" s="57">
        <f t="shared" si="20"/>
        <v>20824.5</v>
      </c>
      <c r="G118" s="1">
        <f t="shared" si="22"/>
        <v>5.227801000000909E-2</v>
      </c>
      <c r="M118" s="1">
        <f>G118</f>
        <v>5.227801000000909E-2</v>
      </c>
      <c r="P118" s="1">
        <f t="shared" si="18"/>
        <v>4.4441634914901773E-2</v>
      </c>
      <c r="Q118" s="39">
        <f t="shared" si="19"/>
        <v>31897.137999999999</v>
      </c>
      <c r="R118" s="1">
        <f t="shared" si="23"/>
        <v>6.1408774474490702E-5</v>
      </c>
      <c r="S118" s="22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125" t="s">
        <v>302</v>
      </c>
      <c r="B119" s="126" t="s">
        <v>61</v>
      </c>
      <c r="C119" s="127">
        <v>47053.358</v>
      </c>
      <c r="D119" s="128" t="s">
        <v>26</v>
      </c>
      <c r="E119" s="44">
        <f t="shared" si="17"/>
        <v>21213.095528949114</v>
      </c>
      <c r="F119" s="57">
        <f t="shared" ref="F119:F150" si="24">ROUND(2*E119,0)/2</f>
        <v>21213</v>
      </c>
      <c r="G119" s="1">
        <f t="shared" si="22"/>
        <v>3.386873999988893E-2</v>
      </c>
      <c r="L119" s="1">
        <f>G119</f>
        <v>3.386873999988893E-2</v>
      </c>
      <c r="P119" s="1">
        <f t="shared" si="18"/>
        <v>4.6634270129911129E-2</v>
      </c>
      <c r="Q119" s="39">
        <f t="shared" si="19"/>
        <v>32034.858</v>
      </c>
      <c r="R119" s="1">
        <f t="shared" si="23"/>
        <v>1.6295875950050456E-4</v>
      </c>
      <c r="S119" s="22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125" t="s">
        <v>281</v>
      </c>
      <c r="B120" s="126" t="s">
        <v>61</v>
      </c>
      <c r="C120" s="127">
        <v>47554.684999999998</v>
      </c>
      <c r="D120" s="128" t="s">
        <v>26</v>
      </c>
      <c r="E120" s="44">
        <f t="shared" si="17"/>
        <v>22627.120422457301</v>
      </c>
      <c r="F120" s="57">
        <f t="shared" si="24"/>
        <v>22627</v>
      </c>
      <c r="G120" s="1">
        <f t="shared" si="22"/>
        <v>4.2694459996710066E-2</v>
      </c>
      <c r="M120" s="1">
        <f>G120</f>
        <v>4.2694459996710066E-2</v>
      </c>
      <c r="P120" s="1">
        <f t="shared" si="18"/>
        <v>5.5070319937935E-2</v>
      </c>
      <c r="Q120" s="39">
        <f t="shared" si="19"/>
        <v>32536.184999999998</v>
      </c>
      <c r="R120" s="1">
        <f t="shared" si="23"/>
        <v>1.5316190928481603E-4</v>
      </c>
      <c r="S120" s="22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125" t="s">
        <v>281</v>
      </c>
      <c r="B121" s="126" t="s">
        <v>61</v>
      </c>
      <c r="C121" s="127">
        <v>47897.911</v>
      </c>
      <c r="D121" s="128" t="s">
        <v>26</v>
      </c>
      <c r="E121" s="44">
        <f t="shared" si="17"/>
        <v>23595.211325399388</v>
      </c>
      <c r="F121" s="57">
        <f t="shared" si="24"/>
        <v>23595</v>
      </c>
      <c r="G121" s="1">
        <f t="shared" si="22"/>
        <v>7.4923100000887644E-2</v>
      </c>
      <c r="M121" s="1">
        <f>G121</f>
        <v>7.4923100000887644E-2</v>
      </c>
      <c r="P121" s="1">
        <f t="shared" si="18"/>
        <v>6.1257707055542815E-2</v>
      </c>
      <c r="Q121" s="39">
        <f t="shared" si="19"/>
        <v>32879.411</v>
      </c>
      <c r="R121" s="1">
        <f t="shared" si="23"/>
        <v>1.867429643506802E-4</v>
      </c>
      <c r="S121" s="22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125" t="s">
        <v>303</v>
      </c>
      <c r="B122" s="126" t="s">
        <v>61</v>
      </c>
      <c r="C122" s="127">
        <v>47946.47</v>
      </c>
      <c r="D122" s="128" t="s">
        <v>26</v>
      </c>
      <c r="E122" s="44">
        <f t="shared" si="17"/>
        <v>23732.175093167465</v>
      </c>
      <c r="F122" s="57">
        <f t="shared" si="24"/>
        <v>23732</v>
      </c>
      <c r="L122" s="1">
        <f t="shared" ref="L122:L128" si="25">G122</f>
        <v>0</v>
      </c>
      <c r="P122" s="1">
        <f t="shared" si="18"/>
        <v>6.2160465021352002E-2</v>
      </c>
      <c r="Q122" s="39">
        <f t="shared" si="19"/>
        <v>32927.97</v>
      </c>
      <c r="S122" s="22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125" t="s">
        <v>304</v>
      </c>
      <c r="B123" s="126" t="s">
        <v>61</v>
      </c>
      <c r="C123" s="125">
        <v>48001.419000000002</v>
      </c>
      <c r="D123" s="128" t="s">
        <v>26</v>
      </c>
      <c r="E123" s="44">
        <f t="shared" si="17"/>
        <v>23887.16226496029</v>
      </c>
      <c r="F123" s="57">
        <f t="shared" si="24"/>
        <v>23887</v>
      </c>
      <c r="G123" s="1">
        <f>+C123-(C$7+F123*C$8)</f>
        <v>5.7529260004230309E-2</v>
      </c>
      <c r="L123" s="1">
        <f t="shared" si="25"/>
        <v>5.7529260004230309E-2</v>
      </c>
      <c r="P123" s="1">
        <f t="shared" si="18"/>
        <v>6.318992483784297E-2</v>
      </c>
      <c r="Q123" s="39">
        <f t="shared" si="19"/>
        <v>32982.919000000002</v>
      </c>
      <c r="S123" s="22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125" t="s">
        <v>304</v>
      </c>
      <c r="B124" s="135" t="s">
        <v>53</v>
      </c>
      <c r="C124" s="125">
        <v>48003.389000000003</v>
      </c>
      <c r="D124" s="128" t="s">
        <v>26</v>
      </c>
      <c r="E124" s="44">
        <f t="shared" si="17"/>
        <v>23892.718776060257</v>
      </c>
      <c r="F124" s="57">
        <f t="shared" si="24"/>
        <v>23892.5</v>
      </c>
      <c r="G124" s="1">
        <f>+C124-(C$7+F124*C$8)</f>
        <v>7.756465000420576E-2</v>
      </c>
      <c r="L124" s="1">
        <f t="shared" si="25"/>
        <v>7.756465000420576E-2</v>
      </c>
      <c r="P124" s="1">
        <f t="shared" si="18"/>
        <v>6.3226611869960203E-2</v>
      </c>
      <c r="Q124" s="39">
        <f t="shared" si="19"/>
        <v>32984.889000000003</v>
      </c>
      <c r="R124" s="1">
        <f>+(P124-G124)^2</f>
        <v>2.0557933753907981E-4</v>
      </c>
      <c r="S124" s="22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125" t="s">
        <v>304</v>
      </c>
      <c r="B125" s="126" t="s">
        <v>61</v>
      </c>
      <c r="C125" s="125">
        <v>48012.428999999996</v>
      </c>
      <c r="D125" s="128" t="s">
        <v>26</v>
      </c>
      <c r="E125" s="44">
        <f t="shared" si="17"/>
        <v>23918.216674711846</v>
      </c>
      <c r="F125" s="57">
        <f t="shared" si="24"/>
        <v>23918</v>
      </c>
      <c r="L125" s="1">
        <f t="shared" si="25"/>
        <v>0</v>
      </c>
      <c r="P125" s="1">
        <f t="shared" si="18"/>
        <v>6.3396847612507773E-2</v>
      </c>
      <c r="Q125" s="39">
        <f t="shared" si="19"/>
        <v>32993.928999999996</v>
      </c>
      <c r="S125" s="22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125" t="s">
        <v>304</v>
      </c>
      <c r="B126" s="126" t="s">
        <v>53</v>
      </c>
      <c r="C126" s="125">
        <v>48015.432000000001</v>
      </c>
      <c r="D126" s="128" t="s">
        <v>26</v>
      </c>
      <c r="E126" s="44">
        <f t="shared" si="17"/>
        <v>23926.686828434289</v>
      </c>
      <c r="F126" s="57">
        <f t="shared" si="24"/>
        <v>23926.5</v>
      </c>
      <c r="L126" s="1">
        <f t="shared" si="25"/>
        <v>0</v>
      </c>
      <c r="P126" s="1">
        <f t="shared" si="18"/>
        <v>6.3453644525733793E-2</v>
      </c>
      <c r="Q126" s="39">
        <f t="shared" si="19"/>
        <v>32996.932000000001</v>
      </c>
      <c r="S126" s="22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125" t="s">
        <v>304</v>
      </c>
      <c r="B127" s="135" t="s">
        <v>61</v>
      </c>
      <c r="C127" s="125">
        <v>48017.38</v>
      </c>
      <c r="D127" s="128" t="s">
        <v>26</v>
      </c>
      <c r="E127" s="44">
        <f t="shared" si="17"/>
        <v>23932.181287126019</v>
      </c>
      <c r="F127" s="57">
        <f t="shared" si="24"/>
        <v>23932</v>
      </c>
      <c r="G127" s="1">
        <f>+C127-(C$7+F127*C$8)</f>
        <v>6.4273359996150248E-2</v>
      </c>
      <c r="L127" s="1">
        <f t="shared" si="25"/>
        <v>6.4273359996150248E-2</v>
      </c>
      <c r="P127" s="1">
        <f t="shared" si="18"/>
        <v>6.3490409235190393E-2</v>
      </c>
      <c r="Q127" s="39">
        <f t="shared" si="19"/>
        <v>32998.879999999997</v>
      </c>
      <c r="R127" s="1">
        <f>+(P127-G127)^2</f>
        <v>6.1301189408761629E-7</v>
      </c>
      <c r="S127" s="22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125" t="s">
        <v>304</v>
      </c>
      <c r="B128" s="126" t="s">
        <v>61</v>
      </c>
      <c r="C128" s="125">
        <v>48040.43</v>
      </c>
      <c r="D128" s="128" t="s">
        <v>26</v>
      </c>
      <c r="E128" s="44">
        <f t="shared" si="17"/>
        <v>23997.195287559603</v>
      </c>
      <c r="F128" s="57">
        <f t="shared" si="24"/>
        <v>23997</v>
      </c>
      <c r="L128" s="1">
        <f t="shared" si="25"/>
        <v>0</v>
      </c>
      <c r="P128" s="1">
        <f t="shared" si="18"/>
        <v>6.3925720488279505E-2</v>
      </c>
      <c r="Q128" s="39">
        <f t="shared" si="19"/>
        <v>33021.93</v>
      </c>
      <c r="S128" s="22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125" t="s">
        <v>281</v>
      </c>
      <c r="B129" s="135" t="s">
        <v>53</v>
      </c>
      <c r="C129" s="125">
        <v>48041.656000000003</v>
      </c>
      <c r="D129" s="128" t="s">
        <v>26</v>
      </c>
      <c r="E129" s="44">
        <f t="shared" si="17"/>
        <v>24000.653299036036</v>
      </c>
      <c r="F129" s="57">
        <f t="shared" si="24"/>
        <v>24000.5</v>
      </c>
      <c r="G129" s="1">
        <f>+C129-(C$7+F129*C$8)</f>
        <v>5.435049000516301E-2</v>
      </c>
      <c r="M129" s="1">
        <f>G129</f>
        <v>5.435049000516301E-2</v>
      </c>
      <c r="P129" s="1">
        <f t="shared" si="18"/>
        <v>6.3949203186070877E-2</v>
      </c>
      <c r="Q129" s="39">
        <f t="shared" si="19"/>
        <v>33023.156000000003</v>
      </c>
      <c r="R129" s="1">
        <f>+(P129-G129)^2</f>
        <v>9.2135294729334415E-5</v>
      </c>
      <c r="S129" s="22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125" t="s">
        <v>281</v>
      </c>
      <c r="B130" s="135" t="s">
        <v>53</v>
      </c>
      <c r="C130" s="127">
        <v>48066.845000000001</v>
      </c>
      <c r="D130" s="128" t="s">
        <v>26</v>
      </c>
      <c r="E130" s="44">
        <f t="shared" si="17"/>
        <v>24071.700485887282</v>
      </c>
      <c r="F130" s="57">
        <f t="shared" si="24"/>
        <v>24071.5</v>
      </c>
      <c r="M130" s="1">
        <f>G130</f>
        <v>0</v>
      </c>
      <c r="P130" s="1">
        <f t="shared" si="18"/>
        <v>6.4426512109639983E-2</v>
      </c>
      <c r="Q130" s="39">
        <f t="shared" si="19"/>
        <v>33048.345000000001</v>
      </c>
      <c r="S130" s="22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125" t="s">
        <v>306</v>
      </c>
      <c r="B131" s="126" t="s">
        <v>61</v>
      </c>
      <c r="C131" s="125">
        <v>48068.440999999999</v>
      </c>
      <c r="D131" s="128" t="s">
        <v>26</v>
      </c>
      <c r="E131" s="44">
        <f t="shared" si="17"/>
        <v>24076.202106047451</v>
      </c>
      <c r="F131" s="57">
        <f t="shared" si="24"/>
        <v>24076</v>
      </c>
      <c r="G131" s="1">
        <f t="shared" ref="G131:G162" si="26">+C131-(C$7+F131*C$8)</f>
        <v>7.1654480001598131E-2</v>
      </c>
      <c r="L131" s="1">
        <f>G131</f>
        <v>7.1654480001598131E-2</v>
      </c>
      <c r="P131" s="1">
        <f t="shared" si="18"/>
        <v>6.4456824822163944E-2</v>
      </c>
      <c r="Q131" s="39">
        <f t="shared" si="19"/>
        <v>33049.940999999999</v>
      </c>
      <c r="R131" s="1">
        <f t="shared" ref="R131:R162" si="27">+(P131-G131)^2</f>
        <v>5.1806240082035779E-5</v>
      </c>
      <c r="S131" s="22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125" t="s">
        <v>304</v>
      </c>
      <c r="B132" s="135" t="s">
        <v>53</v>
      </c>
      <c r="C132" s="125">
        <v>48071.451999999997</v>
      </c>
      <c r="D132" s="128" t="s">
        <v>26</v>
      </c>
      <c r="E132" s="44">
        <f t="shared" si="17"/>
        <v>24084.69482428196</v>
      </c>
      <c r="F132" s="57">
        <f t="shared" si="24"/>
        <v>24084.5</v>
      </c>
      <c r="G132" s="1">
        <f t="shared" si="26"/>
        <v>6.9072809994395357E-2</v>
      </c>
      <c r="L132" s="1">
        <f>G132</f>
        <v>6.9072809994395357E-2</v>
      </c>
      <c r="P132" s="1">
        <f t="shared" si="18"/>
        <v>6.4514101922578782E-2</v>
      </c>
      <c r="Q132" s="39">
        <f t="shared" si="19"/>
        <v>33052.951999999997</v>
      </c>
      <c r="R132" s="1">
        <f t="shared" si="27"/>
        <v>2.0781819284045597E-5</v>
      </c>
      <c r="S132" s="22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125" t="s">
        <v>281</v>
      </c>
      <c r="B133" s="126" t="s">
        <v>61</v>
      </c>
      <c r="C133" s="127">
        <v>48297.832000000002</v>
      </c>
      <c r="D133" s="128" t="s">
        <v>26</v>
      </c>
      <c r="E133" s="44">
        <f t="shared" si="17"/>
        <v>24723.214104895993</v>
      </c>
      <c r="F133" s="57">
        <f t="shared" si="24"/>
        <v>24723</v>
      </c>
      <c r="G133" s="1">
        <f t="shared" si="26"/>
        <v>7.5908539998636115E-2</v>
      </c>
      <c r="M133" s="1">
        <f>G133</f>
        <v>7.5908539998636115E-2</v>
      </c>
      <c r="P133" s="1">
        <f t="shared" si="18"/>
        <v>6.8890476208422022E-2</v>
      </c>
      <c r="Q133" s="39">
        <f t="shared" si="19"/>
        <v>33279.332000000002</v>
      </c>
      <c r="R133" s="1">
        <f t="shared" si="27"/>
        <v>4.9253219363514208E-5</v>
      </c>
      <c r="S133" s="22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125" t="s">
        <v>307</v>
      </c>
      <c r="B134" s="135" t="s">
        <v>61</v>
      </c>
      <c r="C134" s="125">
        <v>48329.377999999997</v>
      </c>
      <c r="D134" s="128" t="s">
        <v>26</v>
      </c>
      <c r="E134" s="44">
        <f t="shared" si="17"/>
        <v>24812.191617159649</v>
      </c>
      <c r="F134" s="57">
        <f t="shared" si="24"/>
        <v>24812</v>
      </c>
      <c r="G134" s="1">
        <f t="shared" si="26"/>
        <v>6.7935759994725231E-2</v>
      </c>
      <c r="L134" s="1">
        <f>G134</f>
        <v>6.7935759994725231E-2</v>
      </c>
      <c r="P134" s="1">
        <f t="shared" si="18"/>
        <v>6.9512070665222886E-2</v>
      </c>
      <c r="Q134" s="39">
        <f t="shared" si="19"/>
        <v>33310.877999999997</v>
      </c>
      <c r="R134" s="1">
        <f t="shared" si="27"/>
        <v>2.484755329924766E-6</v>
      </c>
      <c r="S134" s="22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125" t="s">
        <v>281</v>
      </c>
      <c r="B135" s="135" t="s">
        <v>53</v>
      </c>
      <c r="C135" s="127">
        <v>48330.625999999997</v>
      </c>
      <c r="D135" s="128" t="s">
        <v>26</v>
      </c>
      <c r="E135" s="44">
        <f t="shared" si="17"/>
        <v>24815.711681044297</v>
      </c>
      <c r="F135" s="57">
        <f t="shared" si="24"/>
        <v>24815.5</v>
      </c>
      <c r="G135" s="1">
        <f t="shared" si="26"/>
        <v>7.5049189996207133E-2</v>
      </c>
      <c r="M135" s="1">
        <f>G135</f>
        <v>7.5049189996207133E-2</v>
      </c>
      <c r="P135" s="1">
        <f t="shared" si="18"/>
        <v>6.9536573269161739E-2</v>
      </c>
      <c r="Q135" s="39">
        <f t="shared" si="19"/>
        <v>33312.125999999997</v>
      </c>
      <c r="R135" s="1">
        <f t="shared" si="27"/>
        <v>3.0388943179300674E-5</v>
      </c>
      <c r="S135" s="22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125" t="s">
        <v>307</v>
      </c>
      <c r="B136" s="135" t="s">
        <v>53</v>
      </c>
      <c r="C136" s="125">
        <v>48331.343999999997</v>
      </c>
      <c r="D136" s="128" t="s">
        <v>26</v>
      </c>
      <c r="E136" s="44">
        <f t="shared" si="17"/>
        <v>24817.736846003572</v>
      </c>
      <c r="F136" s="57">
        <f t="shared" si="24"/>
        <v>24817.5</v>
      </c>
      <c r="G136" s="1">
        <f t="shared" si="26"/>
        <v>8.3971150001161732E-2</v>
      </c>
      <c r="L136" s="1">
        <f t="shared" ref="L136:L142" si="28">G136</f>
        <v>8.3971150001161732E-2</v>
      </c>
      <c r="P136" s="1">
        <f t="shared" si="18"/>
        <v>6.9550576723641705E-2</v>
      </c>
      <c r="Q136" s="39">
        <f t="shared" si="19"/>
        <v>33312.843999999997</v>
      </c>
      <c r="R136" s="1">
        <f t="shared" si="27"/>
        <v>2.0795293365232469E-4</v>
      </c>
      <c r="S136" s="22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125" t="s">
        <v>307</v>
      </c>
      <c r="B137" s="135" t="s">
        <v>53</v>
      </c>
      <c r="C137" s="125">
        <v>48348.349000000002</v>
      </c>
      <c r="D137" s="128" t="s">
        <v>26</v>
      </c>
      <c r="E137" s="44">
        <f t="shared" si="17"/>
        <v>24865.700536995908</v>
      </c>
      <c r="F137" s="57">
        <f t="shared" si="24"/>
        <v>24865.5</v>
      </c>
      <c r="G137" s="1">
        <f t="shared" si="26"/>
        <v>7.109819000470452E-2</v>
      </c>
      <c r="L137" s="1">
        <f t="shared" si="28"/>
        <v>7.109819000470452E-2</v>
      </c>
      <c r="P137" s="1">
        <f t="shared" si="18"/>
        <v>6.9887088688961957E-2</v>
      </c>
      <c r="Q137" s="39">
        <f t="shared" si="19"/>
        <v>33329.849000000002</v>
      </c>
      <c r="R137" s="1">
        <f t="shared" si="27"/>
        <v>1.4667663969933678E-6</v>
      </c>
      <c r="S137" s="22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125" t="s">
        <v>307</v>
      </c>
      <c r="B138" s="135" t="s">
        <v>53</v>
      </c>
      <c r="C138" s="125">
        <v>48361.468000000001</v>
      </c>
      <c r="D138" s="128" t="s">
        <v>26</v>
      </c>
      <c r="E138" s="44">
        <f t="shared" si="17"/>
        <v>24902.703516244845</v>
      </c>
      <c r="F138" s="57">
        <f t="shared" si="24"/>
        <v>24902.5</v>
      </c>
      <c r="G138" s="1">
        <f t="shared" si="26"/>
        <v>7.215445000474574E-2</v>
      </c>
      <c r="L138" s="1">
        <f t="shared" si="28"/>
        <v>7.215445000474574E-2</v>
      </c>
      <c r="P138" s="1">
        <f t="shared" si="18"/>
        <v>7.0147045573389535E-2</v>
      </c>
      <c r="Q138" s="39">
        <f t="shared" si="19"/>
        <v>33342.968000000001</v>
      </c>
      <c r="R138" s="1">
        <f t="shared" si="27"/>
        <v>4.0296725510285287E-6</v>
      </c>
      <c r="S138" s="22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125" t="s">
        <v>308</v>
      </c>
      <c r="B139" s="135" t="s">
        <v>53</v>
      </c>
      <c r="C139" s="125">
        <v>48405.432000000001</v>
      </c>
      <c r="D139" s="128" t="s">
        <v>26</v>
      </c>
      <c r="E139" s="44">
        <f t="shared" si="17"/>
        <v>25026.706792386354</v>
      </c>
      <c r="F139" s="57">
        <f t="shared" si="24"/>
        <v>25026.5</v>
      </c>
      <c r="G139" s="1">
        <f t="shared" si="26"/>
        <v>7.3315970003022812E-2</v>
      </c>
      <c r="L139" s="1">
        <f t="shared" si="28"/>
        <v>7.3315970003022812E-2</v>
      </c>
      <c r="P139" s="1">
        <f t="shared" si="18"/>
        <v>7.1021821475115876E-2</v>
      </c>
      <c r="Q139" s="39">
        <f t="shared" si="19"/>
        <v>33386.932000000001</v>
      </c>
      <c r="R139" s="1">
        <f t="shared" si="27"/>
        <v>5.2631174680975628E-6</v>
      </c>
      <c r="S139" s="22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125" t="s">
        <v>308</v>
      </c>
      <c r="B140" s="126" t="s">
        <v>61</v>
      </c>
      <c r="C140" s="125">
        <v>48407.387999999999</v>
      </c>
      <c r="D140" s="128" t="s">
        <v>26</v>
      </c>
      <c r="E140" s="44">
        <f t="shared" si="17"/>
        <v>25032.223815590169</v>
      </c>
      <c r="F140" s="57">
        <f t="shared" si="24"/>
        <v>25032</v>
      </c>
      <c r="G140" s="1">
        <f t="shared" si="26"/>
        <v>7.9351360000146087E-2</v>
      </c>
      <c r="L140" s="1">
        <f t="shared" si="28"/>
        <v>7.9351360000146087E-2</v>
      </c>
      <c r="P140" s="1">
        <f t="shared" si="18"/>
        <v>7.1060749350985164E-2</v>
      </c>
      <c r="Q140" s="39">
        <f t="shared" si="19"/>
        <v>33388.887999999999</v>
      </c>
      <c r="R140" s="1">
        <f t="shared" si="27"/>
        <v>6.873422493598051E-5</v>
      </c>
      <c r="S140" s="22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125" t="s">
        <v>308</v>
      </c>
      <c r="B141" s="135" t="s">
        <v>53</v>
      </c>
      <c r="C141" s="125">
        <v>48438.411999999997</v>
      </c>
      <c r="D141" s="128" t="s">
        <v>26</v>
      </c>
      <c r="E141" s="44">
        <f t="shared" si="17"/>
        <v>25119.728993440545</v>
      </c>
      <c r="F141" s="57">
        <f t="shared" si="24"/>
        <v>25119.5</v>
      </c>
      <c r="G141" s="1">
        <f t="shared" si="26"/>
        <v>8.1187110001337714E-2</v>
      </c>
      <c r="L141" s="1">
        <f t="shared" si="28"/>
        <v>8.1187110001337714E-2</v>
      </c>
      <c r="P141" s="1">
        <f t="shared" si="18"/>
        <v>7.1681511241193679E-2</v>
      </c>
      <c r="Q141" s="39">
        <f t="shared" si="19"/>
        <v>33419.911999999997</v>
      </c>
      <c r="R141" s="1">
        <f t="shared" si="27"/>
        <v>9.0356407788851813E-5</v>
      </c>
      <c r="S141" s="22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125" t="s">
        <v>308</v>
      </c>
      <c r="B142" s="126" t="s">
        <v>61</v>
      </c>
      <c r="C142" s="125">
        <v>48441.425999999999</v>
      </c>
      <c r="D142" s="128" t="s">
        <v>26</v>
      </c>
      <c r="E142" s="44">
        <f t="shared" si="17"/>
        <v>25128.230173367094</v>
      </c>
      <c r="F142" s="57">
        <f t="shared" si="24"/>
        <v>25128</v>
      </c>
      <c r="G142" s="1">
        <f t="shared" si="26"/>
        <v>8.1605439998384099E-2</v>
      </c>
      <c r="L142" s="1">
        <f t="shared" si="28"/>
        <v>8.1605439998384099E-2</v>
      </c>
      <c r="P142" s="1">
        <f t="shared" si="18"/>
        <v>7.1741959704466229E-2</v>
      </c>
      <c r="Q142" s="39">
        <f t="shared" si="19"/>
        <v>33422.925999999999</v>
      </c>
      <c r="R142" s="1">
        <f t="shared" si="27"/>
        <v>9.7288243508506146E-5</v>
      </c>
      <c r="S142" s="22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125" t="s">
        <v>281</v>
      </c>
      <c r="B143" s="135" t="s">
        <v>53</v>
      </c>
      <c r="C143" s="127">
        <v>48633.750999999997</v>
      </c>
      <c r="D143" s="128" t="s">
        <v>26</v>
      </c>
      <c r="E143" s="44">
        <f t="shared" si="17"/>
        <v>25670.69514661601</v>
      </c>
      <c r="F143" s="57">
        <f t="shared" si="24"/>
        <v>25670.5</v>
      </c>
      <c r="G143" s="1">
        <f t="shared" si="26"/>
        <v>6.9187089997285511E-2</v>
      </c>
      <c r="M143" s="1">
        <f t="shared" ref="M143:M148" si="29">G143</f>
        <v>6.9187089997285511E-2</v>
      </c>
      <c r="P143" s="1">
        <f t="shared" si="18"/>
        <v>7.5653432680200638E-2</v>
      </c>
      <c r="Q143" s="39">
        <f t="shared" si="19"/>
        <v>33615.250999999997</v>
      </c>
      <c r="R143" s="1">
        <f t="shared" si="27"/>
        <v>4.1813587692890007E-5</v>
      </c>
      <c r="S143" s="22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125" t="s">
        <v>281</v>
      </c>
      <c r="B144" s="126" t="s">
        <v>61</v>
      </c>
      <c r="C144" s="127">
        <v>48654.86</v>
      </c>
      <c r="D144" s="128" t="s">
        <v>26</v>
      </c>
      <c r="E144" s="44">
        <f t="shared" si="17"/>
        <v>25730.23443230593</v>
      </c>
      <c r="F144" s="57">
        <f t="shared" si="24"/>
        <v>25730</v>
      </c>
      <c r="G144" s="1">
        <f t="shared" si="26"/>
        <v>8.3115400004317053E-2</v>
      </c>
      <c r="M144" s="1">
        <f t="shared" si="29"/>
        <v>8.3115400004317053E-2</v>
      </c>
      <c r="P144" s="1">
        <f t="shared" si="18"/>
        <v>7.6088836450959235E-2</v>
      </c>
      <c r="Q144" s="39">
        <f t="shared" si="19"/>
        <v>33636.36</v>
      </c>
      <c r="R144" s="1">
        <f t="shared" si="27"/>
        <v>4.937259536937644E-5</v>
      </c>
      <c r="S144" s="22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125" t="s">
        <v>281</v>
      </c>
      <c r="B145" s="135" t="s">
        <v>53</v>
      </c>
      <c r="C145" s="127">
        <v>48661.777999999998</v>
      </c>
      <c r="D145" s="128" t="s">
        <v>26</v>
      </c>
      <c r="E145" s="44">
        <f t="shared" si="17"/>
        <v>25749.747094128026</v>
      </c>
      <c r="F145" s="57">
        <f t="shared" si="24"/>
        <v>25749.5</v>
      </c>
      <c r="G145" s="1">
        <f t="shared" si="26"/>
        <v>8.7604510001256131E-2</v>
      </c>
      <c r="M145" s="1">
        <f t="shared" si="29"/>
        <v>8.7604510001256131E-2</v>
      </c>
      <c r="P145" s="1">
        <f t="shared" si="18"/>
        <v>7.6231807205877078E-2</v>
      </c>
      <c r="Q145" s="39">
        <f t="shared" si="19"/>
        <v>33643.277999999998</v>
      </c>
      <c r="R145" s="1">
        <f t="shared" si="27"/>
        <v>1.2933836887202253E-4</v>
      </c>
      <c r="S145" s="22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125" t="s">
        <v>281</v>
      </c>
      <c r="B146" s="126" t="s">
        <v>61</v>
      </c>
      <c r="C146" s="127">
        <v>48709.803999999996</v>
      </c>
      <c r="D146" s="128" t="s">
        <v>26</v>
      </c>
      <c r="E146" s="44">
        <f t="shared" si="17"/>
        <v>25885.207501278695</v>
      </c>
      <c r="F146" s="57">
        <f t="shared" si="24"/>
        <v>25885</v>
      </c>
      <c r="G146" s="1">
        <f t="shared" si="26"/>
        <v>7.3567299994465429E-2</v>
      </c>
      <c r="M146" s="1">
        <f t="shared" si="29"/>
        <v>7.3567299994465429E-2</v>
      </c>
      <c r="P146" s="1">
        <f t="shared" si="18"/>
        <v>7.7229025359409148E-2</v>
      </c>
      <c r="Q146" s="39">
        <f t="shared" si="19"/>
        <v>33691.303999999996</v>
      </c>
      <c r="R146" s="1">
        <f t="shared" si="27"/>
        <v>1.340823264827221E-5</v>
      </c>
      <c r="S146" s="22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125" t="s">
        <v>281</v>
      </c>
      <c r="B147" s="135" t="s">
        <v>53</v>
      </c>
      <c r="C147" s="127">
        <v>48717.788</v>
      </c>
      <c r="D147" s="128" t="s">
        <v>26</v>
      </c>
      <c r="E147" s="44">
        <f t="shared" si="17"/>
        <v>25907.726884335611</v>
      </c>
      <c r="F147" s="57">
        <f t="shared" si="24"/>
        <v>25907.5</v>
      </c>
      <c r="G147" s="1">
        <f t="shared" si="26"/>
        <v>8.0439350000233389E-2</v>
      </c>
      <c r="M147" s="1">
        <f t="shared" si="29"/>
        <v>8.0439350000233389E-2</v>
      </c>
      <c r="P147" s="1">
        <f t="shared" si="18"/>
        <v>7.7395250631567991E-2</v>
      </c>
      <c r="Q147" s="39">
        <f t="shared" si="19"/>
        <v>33699.288</v>
      </c>
      <c r="R147" s="1">
        <f t="shared" si="27"/>
        <v>9.2665409663090771E-6</v>
      </c>
      <c r="S147" s="22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125" t="s">
        <v>281</v>
      </c>
      <c r="B148" s="135" t="s">
        <v>53</v>
      </c>
      <c r="C148" s="127">
        <v>48724.868999999999</v>
      </c>
      <c r="D148" s="128" t="s">
        <v>26</v>
      </c>
      <c r="E148" s="44">
        <f t="shared" si="17"/>
        <v>25927.69929809136</v>
      </c>
      <c r="F148" s="57">
        <f t="shared" si="24"/>
        <v>25927.5</v>
      </c>
      <c r="G148" s="1">
        <f t="shared" si="26"/>
        <v>7.0658949996868614E-2</v>
      </c>
      <c r="M148" s="1">
        <f t="shared" si="29"/>
        <v>7.0658949996868614E-2</v>
      </c>
      <c r="P148" s="1">
        <f t="shared" si="18"/>
        <v>7.7543158387013672E-2</v>
      </c>
      <c r="Q148" s="39">
        <f t="shared" si="19"/>
        <v>33706.368999999999</v>
      </c>
      <c r="R148" s="1">
        <f t="shared" si="27"/>
        <v>4.739232515894361E-5</v>
      </c>
      <c r="S148" s="22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125" t="s">
        <v>309</v>
      </c>
      <c r="B149" s="126" t="s">
        <v>53</v>
      </c>
      <c r="C149" s="125">
        <v>48733.387999999999</v>
      </c>
      <c r="D149" s="128" t="s">
        <v>26</v>
      </c>
      <c r="E149" s="44">
        <f t="shared" ref="E149:E212" si="30">+(C149-C$7)/C$8</f>
        <v>25951.727682893688</v>
      </c>
      <c r="F149" s="57">
        <f t="shared" si="24"/>
        <v>25951.5</v>
      </c>
      <c r="G149" s="1">
        <f t="shared" si="26"/>
        <v>8.072247000382049E-2</v>
      </c>
      <c r="L149" s="1">
        <f t="shared" ref="L149:L167" si="31">G149</f>
        <v>8.072247000382049E-2</v>
      </c>
      <c r="P149" s="1">
        <f t="shared" ref="P149:P212" si="32">+D$11+D$12*F149+D$13*F149^2</f>
        <v>7.7720836478980843E-2</v>
      </c>
      <c r="Q149" s="39">
        <f t="shared" ref="Q149:Q212" si="33">+C149-15018.5</f>
        <v>33714.887999999999</v>
      </c>
      <c r="R149" s="1">
        <f t="shared" si="27"/>
        <v>9.0098038174412867E-6</v>
      </c>
      <c r="S149" s="22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125" t="s">
        <v>309</v>
      </c>
      <c r="B150" s="135" t="s">
        <v>61</v>
      </c>
      <c r="C150" s="125">
        <v>48753.411</v>
      </c>
      <c r="D150" s="128" t="s">
        <v>26</v>
      </c>
      <c r="E150" s="44">
        <f t="shared" si="30"/>
        <v>26008.203836068595</v>
      </c>
      <c r="F150" s="57">
        <f t="shared" si="24"/>
        <v>26008</v>
      </c>
      <c r="G150" s="1">
        <f t="shared" si="26"/>
        <v>7.2267839997948613E-2</v>
      </c>
      <c r="L150" s="1">
        <f t="shared" si="31"/>
        <v>7.2267839997948613E-2</v>
      </c>
      <c r="P150" s="1">
        <f t="shared" si="32"/>
        <v>7.8139933429713065E-2</v>
      </c>
      <c r="Q150" s="39">
        <f t="shared" si="33"/>
        <v>33734.911</v>
      </c>
      <c r="R150" s="1">
        <f t="shared" si="27"/>
        <v>3.4481481271371223E-5</v>
      </c>
      <c r="S150" s="22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125" t="s">
        <v>309</v>
      </c>
      <c r="B151" s="126" t="s">
        <v>53</v>
      </c>
      <c r="C151" s="125">
        <v>48761.385999999999</v>
      </c>
      <c r="D151" s="128" t="s">
        <v>26</v>
      </c>
      <c r="E151" s="44">
        <f t="shared" si="30"/>
        <v>26030.697834049406</v>
      </c>
      <c r="F151" s="57">
        <f>ROUND(2*E151,0)/2</f>
        <v>26030.5</v>
      </c>
      <c r="G151" s="1">
        <f t="shared" si="26"/>
        <v>7.0139889998245053E-2</v>
      </c>
      <c r="L151" s="1">
        <f t="shared" si="31"/>
        <v>7.0139889998245053E-2</v>
      </c>
      <c r="P151" s="1">
        <f t="shared" si="32"/>
        <v>7.8307148216425163E-2</v>
      </c>
      <c r="Q151" s="39">
        <f t="shared" si="33"/>
        <v>33742.885999999999</v>
      </c>
      <c r="R151" s="1">
        <f t="shared" si="27"/>
        <v>6.6704106802430537E-5</v>
      </c>
      <c r="S151" s="22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125" t="s">
        <v>309</v>
      </c>
      <c r="B152" s="126" t="s">
        <v>61</v>
      </c>
      <c r="C152" s="125">
        <v>48770.430999999997</v>
      </c>
      <c r="D152" s="128" t="s">
        <v>26</v>
      </c>
      <c r="E152" s="44">
        <f t="shared" si="30"/>
        <v>26056.209835521058</v>
      </c>
      <c r="F152" s="1">
        <f>ROUND(2*E152,0)/2</f>
        <v>26056</v>
      </c>
      <c r="G152" s="1">
        <f t="shared" si="26"/>
        <v>7.4394879993633367E-2</v>
      </c>
      <c r="L152" s="1">
        <f t="shared" si="31"/>
        <v>7.4394879993633367E-2</v>
      </c>
      <c r="P152" s="1">
        <f t="shared" si="32"/>
        <v>7.8496877127510634E-2</v>
      </c>
      <c r="Q152" s="39">
        <f t="shared" si="33"/>
        <v>33751.930999999997</v>
      </c>
      <c r="R152" s="1">
        <f t="shared" si="27"/>
        <v>1.682638048633731E-5</v>
      </c>
      <c r="S152" s="22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125" t="s">
        <v>309</v>
      </c>
      <c r="B153" s="126" t="s">
        <v>53</v>
      </c>
      <c r="C153" s="125">
        <v>48789.408000000003</v>
      </c>
      <c r="D153" s="128" t="s">
        <v>26</v>
      </c>
      <c r="E153" s="44">
        <f t="shared" si="30"/>
        <v>26109.735678741381</v>
      </c>
      <c r="F153" s="1">
        <f>ROUND(2*E153,0)/2</f>
        <v>26109.5</v>
      </c>
      <c r="G153" s="1">
        <f t="shared" si="26"/>
        <v>8.3557310004835017E-2</v>
      </c>
      <c r="L153" s="1">
        <f t="shared" si="31"/>
        <v>8.3557310004835017E-2</v>
      </c>
      <c r="P153" s="1">
        <f t="shared" si="32"/>
        <v>7.8895691411982161E-2</v>
      </c>
      <c r="Q153" s="39">
        <f t="shared" si="33"/>
        <v>33770.908000000003</v>
      </c>
      <c r="R153" s="1">
        <f t="shared" si="27"/>
        <v>2.1730687905231446E-5</v>
      </c>
      <c r="S153" s="22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125" t="s">
        <v>309</v>
      </c>
      <c r="B154" s="126" t="s">
        <v>53</v>
      </c>
      <c r="C154" s="125">
        <v>48795.428</v>
      </c>
      <c r="D154" s="128" t="s">
        <v>26</v>
      </c>
      <c r="E154" s="44">
        <f t="shared" si="30"/>
        <v>26126.715474082375</v>
      </c>
      <c r="F154" s="1">
        <f>ROUND(2*E154,0)/2</f>
        <v>26126.5</v>
      </c>
      <c r="G154" s="1">
        <f t="shared" si="26"/>
        <v>7.6393969997297972E-2</v>
      </c>
      <c r="L154" s="1">
        <f t="shared" si="31"/>
        <v>7.6393969997297972E-2</v>
      </c>
      <c r="P154" s="1">
        <f t="shared" si="32"/>
        <v>7.902263170703952E-2</v>
      </c>
      <c r="Q154" s="39">
        <f t="shared" si="33"/>
        <v>33776.928</v>
      </c>
      <c r="R154" s="1">
        <f t="shared" si="27"/>
        <v>6.9098623842613567E-6</v>
      </c>
      <c r="S154" s="22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125" t="s">
        <v>310</v>
      </c>
      <c r="B155" s="126" t="s">
        <v>61</v>
      </c>
      <c r="C155" s="125">
        <v>49058.343999999997</v>
      </c>
      <c r="D155" s="128" t="s">
        <v>26</v>
      </c>
      <c r="E155" s="44">
        <f t="shared" si="30"/>
        <v>26868.286881370626</v>
      </c>
      <c r="F155" s="51">
        <f>ROUND(2*E155,0)/2-0.5</f>
        <v>26868</v>
      </c>
      <c r="G155" s="1">
        <f t="shared" si="26"/>
        <v>0.10171063999587204</v>
      </c>
      <c r="L155" s="1">
        <f t="shared" si="31"/>
        <v>0.10171063999587204</v>
      </c>
      <c r="P155" s="1">
        <f t="shared" si="32"/>
        <v>8.4660016200045304E-2</v>
      </c>
      <c r="Q155" s="39">
        <f t="shared" si="33"/>
        <v>34039.843999999997</v>
      </c>
      <c r="R155" s="1">
        <f t="shared" si="27"/>
        <v>2.9072377182681302E-4</v>
      </c>
      <c r="S155" s="22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125" t="s">
        <v>310</v>
      </c>
      <c r="B156" s="126" t="s">
        <v>61</v>
      </c>
      <c r="C156" s="125">
        <v>49065.411999999997</v>
      </c>
      <c r="D156" s="128" t="s">
        <v>26</v>
      </c>
      <c r="E156" s="44">
        <f t="shared" si="30"/>
        <v>26888.222627794246</v>
      </c>
      <c r="F156" s="1">
        <f t="shared" ref="F156:F161" si="34">ROUND(2*E156,0)/2</f>
        <v>26888</v>
      </c>
      <c r="G156" s="1">
        <f t="shared" si="26"/>
        <v>7.8930239993496798E-2</v>
      </c>
      <c r="L156" s="1">
        <f t="shared" si="31"/>
        <v>7.8930239993496798E-2</v>
      </c>
      <c r="P156" s="1">
        <f t="shared" si="32"/>
        <v>8.481479245578652E-2</v>
      </c>
      <c r="Q156" s="39">
        <f t="shared" si="33"/>
        <v>34046.911999999997</v>
      </c>
      <c r="R156" s="1">
        <f t="shared" si="27"/>
        <v>3.4627957681440022E-5</v>
      </c>
      <c r="S156" s="22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125" t="s">
        <v>311</v>
      </c>
      <c r="B157" s="126" t="s">
        <v>61</v>
      </c>
      <c r="C157" s="125">
        <v>49076.404000000002</v>
      </c>
      <c r="D157" s="128" t="s">
        <v>26</v>
      </c>
      <c r="E157" s="44">
        <f t="shared" si="30"/>
        <v>26919.226267393649</v>
      </c>
      <c r="F157" s="1">
        <f t="shared" si="34"/>
        <v>26919</v>
      </c>
      <c r="G157" s="1">
        <f t="shared" si="26"/>
        <v>8.022062000236474E-2</v>
      </c>
      <c r="L157" s="1">
        <f t="shared" si="31"/>
        <v>8.022062000236474E-2</v>
      </c>
      <c r="P157" s="1">
        <f t="shared" si="32"/>
        <v>8.5054978294011735E-2</v>
      </c>
      <c r="Q157" s="39">
        <f t="shared" si="33"/>
        <v>34057.904000000002</v>
      </c>
      <c r="R157" s="1">
        <f t="shared" si="27"/>
        <v>2.3371020092016054E-5</v>
      </c>
      <c r="S157" s="22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125" t="s">
        <v>311</v>
      </c>
      <c r="B158" s="135" t="s">
        <v>61</v>
      </c>
      <c r="C158" s="125">
        <v>49092.364999999998</v>
      </c>
      <c r="D158" s="128" t="s">
        <v>26</v>
      </c>
      <c r="E158" s="44">
        <f t="shared" si="30"/>
        <v>26964.245289559378</v>
      </c>
      <c r="F158" s="1">
        <f t="shared" si="34"/>
        <v>26964</v>
      </c>
      <c r="G158" s="1">
        <f t="shared" si="26"/>
        <v>8.6964719994284678E-2</v>
      </c>
      <c r="L158" s="1">
        <f t="shared" si="31"/>
        <v>8.6964719994284678E-2</v>
      </c>
      <c r="P158" s="1">
        <f t="shared" si="32"/>
        <v>8.5404246563317798E-2</v>
      </c>
      <c r="Q158" s="39">
        <f t="shared" si="33"/>
        <v>34073.864999999998</v>
      </c>
      <c r="R158" s="1">
        <f t="shared" si="27"/>
        <v>2.435077328753546E-6</v>
      </c>
      <c r="S158" s="22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125" t="s">
        <v>311</v>
      </c>
      <c r="B159" s="126" t="s">
        <v>61</v>
      </c>
      <c r="C159" s="125">
        <v>49098.385999999999</v>
      </c>
      <c r="D159" s="128" t="s">
        <v>26</v>
      </c>
      <c r="E159" s="44">
        <f t="shared" si="30"/>
        <v>26981.227905464395</v>
      </c>
      <c r="F159" s="1">
        <f t="shared" si="34"/>
        <v>26981</v>
      </c>
      <c r="G159" s="1">
        <f t="shared" si="26"/>
        <v>8.0801379997865297E-2</v>
      </c>
      <c r="L159" s="1">
        <f t="shared" si="31"/>
        <v>8.0801379997865297E-2</v>
      </c>
      <c r="P159" s="1">
        <f t="shared" si="32"/>
        <v>8.5536380781828736E-2</v>
      </c>
      <c r="Q159" s="39">
        <f t="shared" si="33"/>
        <v>34079.885999999999</v>
      </c>
      <c r="R159" s="1">
        <f t="shared" si="27"/>
        <v>2.2420232424134381E-5</v>
      </c>
      <c r="S159" s="22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125" t="s">
        <v>311</v>
      </c>
      <c r="B160" s="135" t="s">
        <v>61</v>
      </c>
      <c r="C160" s="125">
        <v>49132.419000000002</v>
      </c>
      <c r="D160" s="128" t="s">
        <v>26</v>
      </c>
      <c r="E160" s="44">
        <f t="shared" si="30"/>
        <v>27077.220160421275</v>
      </c>
      <c r="F160" s="1">
        <f t="shared" si="34"/>
        <v>27077</v>
      </c>
      <c r="G160" s="1">
        <f t="shared" si="26"/>
        <v>7.8055459998722654E-2</v>
      </c>
      <c r="L160" s="1">
        <f t="shared" si="31"/>
        <v>7.8055459998722654E-2</v>
      </c>
      <c r="P160" s="1">
        <f t="shared" si="32"/>
        <v>8.6284489827621089E-2</v>
      </c>
      <c r="Q160" s="39">
        <f t="shared" si="33"/>
        <v>34113.919000000002</v>
      </c>
      <c r="R160" s="1">
        <f t="shared" si="27"/>
        <v>6.7716931924900205E-5</v>
      </c>
      <c r="S160" s="22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125" t="s">
        <v>312</v>
      </c>
      <c r="B161" s="126" t="s">
        <v>61</v>
      </c>
      <c r="C161" s="125">
        <v>49396.557999999997</v>
      </c>
      <c r="D161" s="128" t="s">
        <v>26</v>
      </c>
      <c r="E161" s="44">
        <f t="shared" si="30"/>
        <v>27822.241117493915</v>
      </c>
      <c r="F161" s="1">
        <f t="shared" si="34"/>
        <v>27822</v>
      </c>
      <c r="G161" s="1">
        <f t="shared" si="26"/>
        <v>8.5485559997323435E-2</v>
      </c>
      <c r="L161" s="1">
        <f t="shared" si="31"/>
        <v>8.5485559997323435E-2</v>
      </c>
      <c r="P161" s="1">
        <f t="shared" si="32"/>
        <v>9.2202137743340698E-2</v>
      </c>
      <c r="Q161" s="39">
        <f t="shared" si="33"/>
        <v>34378.057999999997</v>
      </c>
      <c r="R161" s="1">
        <f t="shared" si="27"/>
        <v>4.5112416618294338E-5</v>
      </c>
      <c r="S161" s="22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125" t="s">
        <v>312</v>
      </c>
      <c r="B162" s="135" t="s">
        <v>53</v>
      </c>
      <c r="C162" s="125">
        <v>49403.487000000001</v>
      </c>
      <c r="D162" s="128" t="s">
        <v>26</v>
      </c>
      <c r="E162" s="44">
        <f t="shared" si="30"/>
        <v>27841.784805520139</v>
      </c>
      <c r="F162" s="51">
        <f>ROUND(2*E162,0)/2-0.5</f>
        <v>27841.5</v>
      </c>
      <c r="G162" s="1">
        <f t="shared" si="26"/>
        <v>0.10097467000014149</v>
      </c>
      <c r="L162" s="1">
        <f t="shared" si="31"/>
        <v>0.10097467000014149</v>
      </c>
      <c r="P162" s="1">
        <f t="shared" si="32"/>
        <v>9.2359694318199015E-2</v>
      </c>
      <c r="Q162" s="39">
        <f t="shared" si="33"/>
        <v>34384.987000000001</v>
      </c>
      <c r="R162" s="1">
        <f t="shared" si="27"/>
        <v>7.4217806000460152E-5</v>
      </c>
      <c r="S162" s="22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125" t="s">
        <v>313</v>
      </c>
      <c r="B163" s="126" t="s">
        <v>53</v>
      </c>
      <c r="C163" s="127">
        <v>49403.487000000001</v>
      </c>
      <c r="D163" s="128" t="s">
        <v>26</v>
      </c>
      <c r="E163" s="44">
        <f t="shared" si="30"/>
        <v>27841.784805520139</v>
      </c>
      <c r="F163" s="51">
        <f t="shared" ref="F163:F225" si="35">ROUND(2*E163,0)/2-0.5</f>
        <v>27841.5</v>
      </c>
      <c r="G163" s="1">
        <f t="shared" ref="G163:G194" si="36">+C163-(C$7+F163*C$8)</f>
        <v>0.10097467000014149</v>
      </c>
      <c r="L163" s="1">
        <f t="shared" si="31"/>
        <v>0.10097467000014149</v>
      </c>
      <c r="P163" s="1">
        <f t="shared" si="32"/>
        <v>9.2359694318199015E-2</v>
      </c>
      <c r="Q163" s="39">
        <f t="shared" si="33"/>
        <v>34384.987000000001</v>
      </c>
      <c r="R163" s="1">
        <f t="shared" ref="R163:R194" si="37">+(P163-G163)^2</f>
        <v>7.4217806000460152E-5</v>
      </c>
      <c r="S163" s="22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125" t="s">
        <v>312</v>
      </c>
      <c r="B164" s="126" t="s">
        <v>53</v>
      </c>
      <c r="C164" s="125">
        <v>49417.491000000002</v>
      </c>
      <c r="D164" s="128" t="s">
        <v>26</v>
      </c>
      <c r="E164" s="44">
        <f t="shared" si="30"/>
        <v>27881.283983918052</v>
      </c>
      <c r="F164" s="51">
        <f t="shared" si="35"/>
        <v>27881</v>
      </c>
      <c r="G164" s="1">
        <f t="shared" si="36"/>
        <v>0.1006833799983724</v>
      </c>
      <c r="L164" s="1">
        <f t="shared" si="31"/>
        <v>0.1006833799983724</v>
      </c>
      <c r="P164" s="1">
        <f t="shared" si="32"/>
        <v>9.2679264013093565E-2</v>
      </c>
      <c r="Q164" s="39">
        <f t="shared" si="33"/>
        <v>34398.991000000002</v>
      </c>
      <c r="R164" s="1">
        <f t="shared" si="37"/>
        <v>6.406587270579621E-5</v>
      </c>
      <c r="S164" s="22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125" t="s">
        <v>313</v>
      </c>
      <c r="B165" s="126" t="s">
        <v>61</v>
      </c>
      <c r="C165" s="127">
        <v>49417.51</v>
      </c>
      <c r="D165" s="128" t="s">
        <v>26</v>
      </c>
      <c r="E165" s="44">
        <f t="shared" si="30"/>
        <v>27881.337574634246</v>
      </c>
      <c r="F165" s="51">
        <f t="shared" si="35"/>
        <v>27881</v>
      </c>
      <c r="G165" s="1">
        <f t="shared" si="36"/>
        <v>0.11968337999860523</v>
      </c>
      <c r="L165" s="1">
        <f t="shared" si="31"/>
        <v>0.11968337999860523</v>
      </c>
      <c r="P165" s="1">
        <f t="shared" si="32"/>
        <v>9.2679264013093565E-2</v>
      </c>
      <c r="Q165" s="39">
        <f t="shared" si="33"/>
        <v>34399.01</v>
      </c>
      <c r="R165" s="1">
        <f t="shared" si="37"/>
        <v>7.2922228015896674E-4</v>
      </c>
      <c r="S165" s="22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125" t="s">
        <v>312</v>
      </c>
      <c r="B166" s="126" t="s">
        <v>61</v>
      </c>
      <c r="C166" s="48">
        <v>49431.493999999999</v>
      </c>
      <c r="D166" s="128" t="s">
        <v>26</v>
      </c>
      <c r="E166" s="44">
        <f t="shared" si="30"/>
        <v>27920.780341751943</v>
      </c>
      <c r="F166" s="51">
        <f t="shared" si="35"/>
        <v>27920.5</v>
      </c>
      <c r="G166" s="1">
        <f t="shared" si="36"/>
        <v>9.939209000003757E-2</v>
      </c>
      <c r="L166" s="1">
        <f t="shared" si="31"/>
        <v>9.939209000003757E-2</v>
      </c>
      <c r="P166" s="1">
        <f t="shared" si="32"/>
        <v>9.2999391572516299E-2</v>
      </c>
      <c r="Q166" s="39">
        <f t="shared" si="33"/>
        <v>34412.993999999999</v>
      </c>
      <c r="R166" s="1">
        <f t="shared" si="37"/>
        <v>4.0866593185232926E-5</v>
      </c>
      <c r="S166" s="22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125" t="s">
        <v>313</v>
      </c>
      <c r="B167" s="126" t="s">
        <v>53</v>
      </c>
      <c r="C167" s="127">
        <v>49431.508999999998</v>
      </c>
      <c r="D167" s="128" t="s">
        <v>26</v>
      </c>
      <c r="E167" s="44">
        <f t="shared" si="30"/>
        <v>27920.822650212092</v>
      </c>
      <c r="F167" s="51">
        <f t="shared" si="35"/>
        <v>27920.5</v>
      </c>
      <c r="G167" s="1">
        <f t="shared" si="36"/>
        <v>0.11439208999945549</v>
      </c>
      <c r="L167" s="1">
        <f t="shared" si="31"/>
        <v>0.11439208999945549</v>
      </c>
      <c r="P167" s="1">
        <f t="shared" si="32"/>
        <v>9.2999391572516299E-2</v>
      </c>
      <c r="Q167" s="39">
        <f t="shared" si="33"/>
        <v>34413.008999999998</v>
      </c>
      <c r="R167" s="1">
        <f t="shared" si="37"/>
        <v>4.5764754598596666E-4</v>
      </c>
      <c r="S167" s="22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125" t="s">
        <v>314</v>
      </c>
      <c r="B168" s="126" t="s">
        <v>61</v>
      </c>
      <c r="C168" s="127">
        <v>49442.663999999997</v>
      </c>
      <c r="D168" s="128" t="s">
        <v>26</v>
      </c>
      <c r="E168" s="44">
        <f t="shared" si="30"/>
        <v>27952.28604174513</v>
      </c>
      <c r="F168" s="51">
        <f t="shared" si="35"/>
        <v>27952</v>
      </c>
      <c r="G168" s="1">
        <f t="shared" si="36"/>
        <v>0.10141296000074362</v>
      </c>
      <c r="N168" s="1">
        <f>G168</f>
        <v>0.10141296000074362</v>
      </c>
      <c r="P168" s="1">
        <f t="shared" si="32"/>
        <v>9.3255082998775135E-2</v>
      </c>
      <c r="Q168" s="39">
        <f t="shared" si="33"/>
        <v>34424.163999999997</v>
      </c>
      <c r="R168" s="1">
        <f t="shared" si="37"/>
        <v>6.6550957179246377E-5</v>
      </c>
      <c r="S168" s="22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125" t="s">
        <v>312</v>
      </c>
      <c r="B169" s="126" t="s">
        <v>53</v>
      </c>
      <c r="C169" s="125">
        <v>49471.377999999997</v>
      </c>
      <c r="D169" s="128" t="s">
        <v>26</v>
      </c>
      <c r="E169" s="44">
        <f t="shared" si="30"/>
        <v>28033.275716732103</v>
      </c>
      <c r="F169" s="51">
        <f t="shared" si="35"/>
        <v>28033</v>
      </c>
      <c r="G169" s="1">
        <f t="shared" si="36"/>
        <v>9.7752339999715332E-2</v>
      </c>
      <c r="L169" s="1">
        <f>G169</f>
        <v>9.7752339999715332E-2</v>
      </c>
      <c r="P169" s="1">
        <f t="shared" si="32"/>
        <v>9.3914204316564109E-2</v>
      </c>
      <c r="Q169" s="39">
        <f t="shared" si="33"/>
        <v>34452.877999999997</v>
      </c>
      <c r="R169" s="1">
        <f t="shared" si="37"/>
        <v>1.4731285522278702E-5</v>
      </c>
      <c r="S169" s="22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125" t="s">
        <v>312</v>
      </c>
      <c r="B170" s="126" t="s">
        <v>61</v>
      </c>
      <c r="C170" s="125">
        <v>49486.432999999997</v>
      </c>
      <c r="D170" s="128" t="s">
        <v>26</v>
      </c>
      <c r="E170" s="44">
        <f t="shared" si="30"/>
        <v>28075.739307904663</v>
      </c>
      <c r="F170" s="1">
        <f>ROUND(2*E170,0)/2</f>
        <v>28075.5</v>
      </c>
      <c r="G170" s="1">
        <f t="shared" si="36"/>
        <v>8.4843990000081249E-2</v>
      </c>
      <c r="L170" s="1">
        <f>G170</f>
        <v>8.4843990000081249E-2</v>
      </c>
      <c r="P170" s="1">
        <f t="shared" si="32"/>
        <v>9.4260977916369615E-2</v>
      </c>
      <c r="Q170" s="39">
        <f t="shared" si="33"/>
        <v>34467.932999999997</v>
      </c>
      <c r="R170" s="1">
        <f t="shared" si="37"/>
        <v>8.8679661415521103E-5</v>
      </c>
      <c r="S170" s="22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125" t="s">
        <v>314</v>
      </c>
      <c r="B171" s="126" t="s">
        <v>61</v>
      </c>
      <c r="C171" s="133">
        <v>49499.746700000003</v>
      </c>
      <c r="D171" s="128" t="s">
        <v>32</v>
      </c>
      <c r="E171" s="44">
        <f t="shared" si="30"/>
        <v>28113.291450966393</v>
      </c>
      <c r="F171" s="51">
        <f t="shared" si="35"/>
        <v>28113</v>
      </c>
      <c r="G171" s="1">
        <f t="shared" si="36"/>
        <v>0.10333074000664055</v>
      </c>
      <c r="N171" s="1">
        <f>G171</f>
        <v>0.10333074000664055</v>
      </c>
      <c r="P171" s="1">
        <f t="shared" si="32"/>
        <v>9.456749094433145E-2</v>
      </c>
      <c r="Q171" s="39">
        <f t="shared" si="33"/>
        <v>34481.246700000003</v>
      </c>
      <c r="R171" s="1">
        <f t="shared" si="37"/>
        <v>7.6794534128061371E-5</v>
      </c>
      <c r="S171" s="22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125" t="s">
        <v>314</v>
      </c>
      <c r="B172" s="126" t="s">
        <v>53</v>
      </c>
      <c r="C172" s="127">
        <v>49508.781000000003</v>
      </c>
      <c r="D172" s="128" t="s">
        <v>26</v>
      </c>
      <c r="E172" s="44">
        <f t="shared" si="30"/>
        <v>28138.773272403141</v>
      </c>
      <c r="F172" s="51">
        <f t="shared" si="35"/>
        <v>28138.5</v>
      </c>
      <c r="G172" s="1">
        <f t="shared" si="36"/>
        <v>9.6885730003123172E-2</v>
      </c>
      <c r="N172" s="1">
        <f>G172</f>
        <v>9.6885730003123172E-2</v>
      </c>
      <c r="P172" s="1">
        <f t="shared" si="32"/>
        <v>9.4776207003910956E-2</v>
      </c>
      <c r="Q172" s="39">
        <f t="shared" si="33"/>
        <v>34490.281000000003</v>
      </c>
      <c r="R172" s="1">
        <f t="shared" si="37"/>
        <v>4.4500872842053013E-6</v>
      </c>
      <c r="S172" s="22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125" t="s">
        <v>317</v>
      </c>
      <c r="B173" s="126" t="s">
        <v>61</v>
      </c>
      <c r="C173" s="127">
        <v>49522.425999999999</v>
      </c>
      <c r="D173" s="128" t="s">
        <v>26</v>
      </c>
      <c r="E173" s="44">
        <f t="shared" si="30"/>
        <v>28177.259868321406</v>
      </c>
      <c r="F173" s="51">
        <f t="shared" si="35"/>
        <v>28177</v>
      </c>
      <c r="G173" s="1">
        <f t="shared" si="36"/>
        <v>9.2133459998876788E-2</v>
      </c>
      <c r="L173" s="1">
        <f>G173</f>
        <v>9.2133459998876788E-2</v>
      </c>
      <c r="P173" s="1">
        <f t="shared" si="32"/>
        <v>9.5091767828500651E-2</v>
      </c>
      <c r="Q173" s="39">
        <f t="shared" si="33"/>
        <v>34503.925999999999</v>
      </c>
      <c r="R173" s="1">
        <f t="shared" si="37"/>
        <v>8.7515852148138506E-6</v>
      </c>
      <c r="S173" s="22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125" t="s">
        <v>317</v>
      </c>
      <c r="B174" s="126" t="s">
        <v>53</v>
      </c>
      <c r="C174" s="127">
        <v>49525.438000000002</v>
      </c>
      <c r="D174" s="128" t="s">
        <v>26</v>
      </c>
      <c r="E174" s="44">
        <f t="shared" si="30"/>
        <v>28185.755407119934</v>
      </c>
      <c r="F174" s="51">
        <f t="shared" si="35"/>
        <v>28185.5</v>
      </c>
      <c r="G174" s="1">
        <f t="shared" si="36"/>
        <v>9.0551790002791677E-2</v>
      </c>
      <c r="L174" s="1">
        <f>G174</f>
        <v>9.0551790002791677E-2</v>
      </c>
      <c r="P174" s="1">
        <f t="shared" si="32"/>
        <v>9.516150852170846E-2</v>
      </c>
      <c r="Q174" s="39">
        <f t="shared" si="33"/>
        <v>34506.938000000002</v>
      </c>
      <c r="R174" s="1">
        <f t="shared" si="37"/>
        <v>2.1249504823644343E-5</v>
      </c>
      <c r="S174" s="22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125" t="s">
        <v>317</v>
      </c>
      <c r="B175" s="126" t="s">
        <v>53</v>
      </c>
      <c r="C175" s="127">
        <v>49536.428</v>
      </c>
      <c r="D175" s="128" t="s">
        <v>26</v>
      </c>
      <c r="E175" s="44">
        <f t="shared" si="30"/>
        <v>28216.753405591295</v>
      </c>
      <c r="F175" s="51">
        <f t="shared" si="35"/>
        <v>28216.5</v>
      </c>
      <c r="G175" s="1">
        <f t="shared" si="36"/>
        <v>8.984216999670025E-2</v>
      </c>
      <c r="L175" s="1">
        <f>G175</f>
        <v>8.984216999670025E-2</v>
      </c>
      <c r="P175" s="1">
        <f t="shared" si="32"/>
        <v>9.5416075841096487E-2</v>
      </c>
      <c r="Q175" s="39">
        <f t="shared" si="33"/>
        <v>34517.928</v>
      </c>
      <c r="R175" s="1">
        <f t="shared" si="37"/>
        <v>3.1068426362194534E-5</v>
      </c>
      <c r="S175" s="22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125" t="s">
        <v>317</v>
      </c>
      <c r="B176" s="126" t="s">
        <v>61</v>
      </c>
      <c r="C176" s="127">
        <v>49550.427000000003</v>
      </c>
      <c r="D176" s="128" t="s">
        <v>26</v>
      </c>
      <c r="E176" s="44">
        <f t="shared" si="30"/>
        <v>28256.238481169163</v>
      </c>
      <c r="F176" s="1">
        <f>ROUND(2*E176,0)/2</f>
        <v>28256</v>
      </c>
      <c r="G176" s="1">
        <f t="shared" si="36"/>
        <v>8.4550880004826467E-2</v>
      </c>
      <c r="L176" s="1">
        <f>G176</f>
        <v>8.4550880004826467E-2</v>
      </c>
      <c r="P176" s="1">
        <f t="shared" si="32"/>
        <v>9.5740941718220507E-2</v>
      </c>
      <c r="Q176" s="39">
        <f t="shared" si="33"/>
        <v>34531.927000000003</v>
      </c>
      <c r="R176" s="1">
        <f t="shared" si="37"/>
        <v>1.2521748114956713E-4</v>
      </c>
      <c r="S176" s="22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125" t="s">
        <v>317</v>
      </c>
      <c r="B177" s="126" t="s">
        <v>53</v>
      </c>
      <c r="C177" s="127">
        <v>49569.385000000002</v>
      </c>
      <c r="D177" s="128" t="s">
        <v>26</v>
      </c>
      <c r="E177" s="44">
        <f t="shared" si="30"/>
        <v>28309.71073367327</v>
      </c>
      <c r="F177" s="1">
        <f>ROUND(2*E177,0)/2</f>
        <v>28309.5</v>
      </c>
      <c r="G177" s="1">
        <f t="shared" si="36"/>
        <v>7.4713310001243372E-2</v>
      </c>
      <c r="L177" s="1">
        <f>G177</f>
        <v>7.4713310001243372E-2</v>
      </c>
      <c r="P177" s="1">
        <f t="shared" si="32"/>
        <v>9.6181839421993806E-2</v>
      </c>
      <c r="Q177" s="39">
        <f t="shared" si="33"/>
        <v>34550.885000000002</v>
      </c>
      <c r="R177" s="1">
        <f t="shared" si="37"/>
        <v>4.6089775548962701E-4</v>
      </c>
      <c r="S177" s="22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125" t="s">
        <v>314</v>
      </c>
      <c r="B178" s="126" t="s">
        <v>53</v>
      </c>
      <c r="C178" s="127">
        <v>49779.656999999999</v>
      </c>
      <c r="D178" s="128" t="s">
        <v>26</v>
      </c>
      <c r="E178" s="44">
        <f t="shared" si="30"/>
        <v>28902.796369212054</v>
      </c>
      <c r="F178" s="51">
        <f t="shared" si="35"/>
        <v>28902.5</v>
      </c>
      <c r="G178" s="1">
        <f t="shared" si="36"/>
        <v>0.10507445000257576</v>
      </c>
      <c r="N178" s="1">
        <f>G178</f>
        <v>0.10507445000257576</v>
      </c>
      <c r="P178" s="1">
        <f t="shared" si="32"/>
        <v>0.10113733644203793</v>
      </c>
      <c r="Q178" s="39">
        <f t="shared" si="33"/>
        <v>34761.156999999999</v>
      </c>
      <c r="R178" s="1">
        <f t="shared" si="37"/>
        <v>1.5500863188570874E-5</v>
      </c>
      <c r="S178" s="22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125" t="s">
        <v>313</v>
      </c>
      <c r="B179" s="126" t="s">
        <v>53</v>
      </c>
      <c r="C179" s="127">
        <v>49786.385000000002</v>
      </c>
      <c r="D179" s="128" t="s">
        <v>26</v>
      </c>
      <c r="E179" s="44">
        <f t="shared" si="30"/>
        <v>28921.773123872241</v>
      </c>
      <c r="F179" s="51">
        <f t="shared" si="35"/>
        <v>28921.5</v>
      </c>
      <c r="G179" s="1">
        <f t="shared" si="36"/>
        <v>9.6833070005232003E-2</v>
      </c>
      <c r="L179" s="1">
        <f>G179</f>
        <v>9.6833070005232003E-2</v>
      </c>
      <c r="P179" s="1">
        <f t="shared" si="32"/>
        <v>0.10129819169146906</v>
      </c>
      <c r="Q179" s="39">
        <f t="shared" si="33"/>
        <v>34767.885000000002</v>
      </c>
      <c r="R179" s="1">
        <f t="shared" si="37"/>
        <v>1.9937311672904447E-5</v>
      </c>
      <c r="S179" s="22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125" t="s">
        <v>313</v>
      </c>
      <c r="B180" s="126" t="s">
        <v>61</v>
      </c>
      <c r="C180" s="127">
        <v>49788.341</v>
      </c>
      <c r="D180" s="128" t="s">
        <v>26</v>
      </c>
      <c r="E180" s="44">
        <f t="shared" si="30"/>
        <v>28927.290147076055</v>
      </c>
      <c r="F180" s="51">
        <f t="shared" si="35"/>
        <v>28927</v>
      </c>
      <c r="G180" s="1">
        <f t="shared" si="36"/>
        <v>0.10286846000235528</v>
      </c>
      <c r="L180" s="1">
        <f>G180</f>
        <v>0.10286846000235528</v>
      </c>
      <c r="P180" s="1">
        <f t="shared" si="32"/>
        <v>0.10134477914295426</v>
      </c>
      <c r="Q180" s="39">
        <f t="shared" si="33"/>
        <v>34769.841</v>
      </c>
      <c r="R180" s="1">
        <f t="shared" si="37"/>
        <v>2.3216033613050371E-6</v>
      </c>
      <c r="S180" s="22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125" t="s">
        <v>314</v>
      </c>
      <c r="B181" s="126" t="s">
        <v>53</v>
      </c>
      <c r="C181" s="127">
        <v>49801.633999999998</v>
      </c>
      <c r="D181" s="128" t="s">
        <v>26</v>
      </c>
      <c r="E181" s="44">
        <f t="shared" si="30"/>
        <v>28964.783904462754</v>
      </c>
      <c r="F181" s="51">
        <f t="shared" si="35"/>
        <v>28964.5</v>
      </c>
      <c r="G181" s="1">
        <f t="shared" si="36"/>
        <v>0.10065521000069566</v>
      </c>
      <c r="N181" s="1">
        <f>G181</f>
        <v>0.10065521000069566</v>
      </c>
      <c r="P181" s="1">
        <f t="shared" si="32"/>
        <v>0.10166270913083604</v>
      </c>
      <c r="Q181" s="39">
        <f t="shared" si="33"/>
        <v>34783.133999999998</v>
      </c>
      <c r="R181" s="1">
        <f t="shared" si="37"/>
        <v>1.0150544972336217E-6</v>
      </c>
      <c r="S181" s="22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125" t="s">
        <v>321</v>
      </c>
      <c r="B182" s="126" t="s">
        <v>61</v>
      </c>
      <c r="C182" s="127">
        <v>49811.368999999999</v>
      </c>
      <c r="D182" s="128" t="s">
        <v>26</v>
      </c>
      <c r="E182" s="44">
        <f t="shared" si="30"/>
        <v>28992.242095101406</v>
      </c>
      <c r="F182" s="1">
        <f>ROUND(2*E182,0)/2</f>
        <v>28992</v>
      </c>
      <c r="G182" s="1">
        <f t="shared" si="36"/>
        <v>8.5832160002610181E-2</v>
      </c>
      <c r="L182" s="1">
        <f>G182</f>
        <v>8.5832160002610181E-2</v>
      </c>
      <c r="P182" s="1">
        <f t="shared" si="32"/>
        <v>0.10189617734729063</v>
      </c>
      <c r="Q182" s="39">
        <f t="shared" si="33"/>
        <v>34792.868999999999</v>
      </c>
      <c r="R182" s="1">
        <f t="shared" si="37"/>
        <v>2.5805265325019438E-4</v>
      </c>
      <c r="S182" s="22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125" t="s">
        <v>322</v>
      </c>
      <c r="B183" s="126" t="s">
        <v>61</v>
      </c>
      <c r="C183" s="127">
        <v>49811.375999999997</v>
      </c>
      <c r="D183" s="128" t="s">
        <v>26</v>
      </c>
      <c r="E183" s="44">
        <f t="shared" si="30"/>
        <v>28992.261839049472</v>
      </c>
      <c r="F183" s="51">
        <f t="shared" si="35"/>
        <v>28992</v>
      </c>
      <c r="G183" s="1">
        <f t="shared" si="36"/>
        <v>9.2832160000398289E-2</v>
      </c>
      <c r="L183" s="1">
        <f>G183</f>
        <v>9.2832160000398289E-2</v>
      </c>
      <c r="P183" s="1">
        <f t="shared" si="32"/>
        <v>0.10189617734729063</v>
      </c>
      <c r="Q183" s="39">
        <f t="shared" si="33"/>
        <v>34792.875999999997</v>
      </c>
      <c r="R183" s="1">
        <f t="shared" si="37"/>
        <v>8.215641046476529E-5</v>
      </c>
      <c r="S183" s="22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125" t="s">
        <v>322</v>
      </c>
      <c r="B184" s="126" t="s">
        <v>53</v>
      </c>
      <c r="C184" s="127">
        <v>49836.389000000003</v>
      </c>
      <c r="D184" s="128" t="s">
        <v>26</v>
      </c>
      <c r="E184" s="44">
        <f t="shared" si="30"/>
        <v>29062.812606634958</v>
      </c>
      <c r="F184" s="51">
        <f t="shared" si="35"/>
        <v>29062.5</v>
      </c>
      <c r="G184" s="1">
        <f t="shared" si="36"/>
        <v>0.11083125000732252</v>
      </c>
      <c r="L184" s="1">
        <f>G184</f>
        <v>0.11083125000732252</v>
      </c>
      <c r="P184" s="1">
        <f t="shared" si="32"/>
        <v>0.10249594010689117</v>
      </c>
      <c r="Q184" s="39">
        <f t="shared" si="33"/>
        <v>34817.889000000003</v>
      </c>
      <c r="R184" s="1">
        <f t="shared" si="37"/>
        <v>6.9477391136228941E-5</v>
      </c>
      <c r="S184" s="22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125" t="s">
        <v>314</v>
      </c>
      <c r="B185" s="126" t="s">
        <v>53</v>
      </c>
      <c r="C185" s="127">
        <v>49868.65</v>
      </c>
      <c r="D185" s="128" t="s">
        <v>26</v>
      </c>
      <c r="E185" s="44">
        <f t="shared" si="30"/>
        <v>29153.806822165869</v>
      </c>
      <c r="F185" s="51">
        <f t="shared" si="35"/>
        <v>29153.5</v>
      </c>
      <c r="G185" s="1">
        <f t="shared" si="36"/>
        <v>0.10878043000411708</v>
      </c>
      <c r="N185" s="1">
        <f>G185</f>
        <v>0.10878043000411708</v>
      </c>
      <c r="P185" s="1">
        <f t="shared" si="32"/>
        <v>0.10327272932012213</v>
      </c>
      <c r="Q185" s="39">
        <f t="shared" si="33"/>
        <v>34850.15</v>
      </c>
      <c r="R185" s="1">
        <f t="shared" si="37"/>
        <v>3.0334766824478422E-5</v>
      </c>
      <c r="S185" s="22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125" t="s">
        <v>322</v>
      </c>
      <c r="B186" s="126" t="s">
        <v>61</v>
      </c>
      <c r="C186" s="127">
        <v>49895.42</v>
      </c>
      <c r="D186" s="128" t="s">
        <v>26</v>
      </c>
      <c r="E186" s="44">
        <f t="shared" si="30"/>
        <v>29229.313320717134</v>
      </c>
      <c r="F186" s="51">
        <f t="shared" si="35"/>
        <v>29229</v>
      </c>
      <c r="G186" s="1">
        <f t="shared" si="36"/>
        <v>0.11108442000113428</v>
      </c>
      <c r="L186" s="1">
        <f>G186</f>
        <v>0.11108442000113428</v>
      </c>
      <c r="P186" s="1">
        <f t="shared" si="32"/>
        <v>0.10391945560706044</v>
      </c>
      <c r="Q186" s="39">
        <f t="shared" si="33"/>
        <v>34876.92</v>
      </c>
      <c r="R186" s="1">
        <f t="shared" si="37"/>
        <v>5.1336714768345895E-5</v>
      </c>
      <c r="S186" s="22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125" t="s">
        <v>314</v>
      </c>
      <c r="B187" s="126" t="s">
        <v>61</v>
      </c>
      <c r="C187" s="127">
        <v>50152.815999999999</v>
      </c>
      <c r="D187" s="128" t="s">
        <v>26</v>
      </c>
      <c r="E187" s="44">
        <f t="shared" si="30"/>
        <v>29955.315214669459</v>
      </c>
      <c r="F187" s="51">
        <f t="shared" si="35"/>
        <v>29955</v>
      </c>
      <c r="G187" s="1">
        <f t="shared" si="36"/>
        <v>0.11175589999766089</v>
      </c>
      <c r="N187" s="1">
        <f>G187</f>
        <v>0.11175589999766089</v>
      </c>
      <c r="P187" s="1">
        <f t="shared" si="32"/>
        <v>0.11024233372775746</v>
      </c>
      <c r="Q187" s="39">
        <f t="shared" si="33"/>
        <v>35134.315999999999</v>
      </c>
      <c r="R187" s="1">
        <f t="shared" si="37"/>
        <v>2.2908828533893733E-6</v>
      </c>
      <c r="S187" s="22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125" t="s">
        <v>323</v>
      </c>
      <c r="B188" s="126" t="s">
        <v>61</v>
      </c>
      <c r="C188" s="127">
        <v>50167.349000000002</v>
      </c>
      <c r="D188" s="128" t="s">
        <v>26</v>
      </c>
      <c r="E188" s="44">
        <f t="shared" si="30"/>
        <v>29996.306471428736</v>
      </c>
      <c r="F188" s="51">
        <f t="shared" si="35"/>
        <v>29996</v>
      </c>
      <c r="G188" s="1">
        <f t="shared" si="36"/>
        <v>0.10865608000312932</v>
      </c>
      <c r="L188" s="1">
        <f>G188</f>
        <v>0.10865608000312932</v>
      </c>
      <c r="P188" s="1">
        <f t="shared" si="32"/>
        <v>0.11060503277541503</v>
      </c>
      <c r="Q188" s="39">
        <f t="shared" si="33"/>
        <v>35148.849000000002</v>
      </c>
      <c r="R188" s="1">
        <f t="shared" si="37"/>
        <v>3.79841690860016E-6</v>
      </c>
      <c r="S188" s="22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125" t="s">
        <v>314</v>
      </c>
      <c r="B189" s="126" t="s">
        <v>61</v>
      </c>
      <c r="C189" s="127">
        <v>50183.652000000002</v>
      </c>
      <c r="D189" s="128" t="s">
        <v>26</v>
      </c>
      <c r="E189" s="44">
        <f t="shared" si="30"/>
        <v>30042.290126485943</v>
      </c>
      <c r="F189" s="51">
        <f t="shared" si="35"/>
        <v>30042</v>
      </c>
      <c r="G189" s="1">
        <f t="shared" si="36"/>
        <v>0.10286116000497714</v>
      </c>
      <c r="N189" s="1">
        <f t="shared" ref="N189:N196" si="38">G189</f>
        <v>0.10286116000497714</v>
      </c>
      <c r="P189" s="1">
        <f t="shared" si="32"/>
        <v>0.11101267886813332</v>
      </c>
      <c r="Q189" s="39">
        <f t="shared" si="33"/>
        <v>35165.152000000002</v>
      </c>
      <c r="R189" s="1">
        <f t="shared" si="37"/>
        <v>6.6447259776391054E-5</v>
      </c>
      <c r="S189" s="22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125" t="s">
        <v>325</v>
      </c>
      <c r="B190" s="126" t="s">
        <v>53</v>
      </c>
      <c r="C190" s="125">
        <v>50192.527800000003</v>
      </c>
      <c r="D190" s="128" t="s">
        <v>32</v>
      </c>
      <c r="E190" s="44">
        <f t="shared" si="30"/>
        <v>30067.324888527091</v>
      </c>
      <c r="F190" s="51">
        <f t="shared" si="35"/>
        <v>30067</v>
      </c>
      <c r="G190" s="1">
        <f t="shared" si="36"/>
        <v>0.11518566000449937</v>
      </c>
      <c r="N190" s="1">
        <f t="shared" si="38"/>
        <v>0.11518566000449937</v>
      </c>
      <c r="P190" s="1">
        <f t="shared" si="32"/>
        <v>0.1112345429816527</v>
      </c>
      <c r="Q190" s="39">
        <f t="shared" si="33"/>
        <v>35174.027800000003</v>
      </c>
      <c r="R190" s="1">
        <f t="shared" si="37"/>
        <v>1.5611325728228756E-5</v>
      </c>
      <c r="S190" s="22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125" t="s">
        <v>325</v>
      </c>
      <c r="B191" s="126" t="s">
        <v>53</v>
      </c>
      <c r="C191" s="125">
        <v>50193.589399999997</v>
      </c>
      <c r="D191" s="128" t="s">
        <v>32</v>
      </c>
      <c r="E191" s="44">
        <f t="shared" si="30"/>
        <v>30070.319199280231</v>
      </c>
      <c r="F191" s="51">
        <f t="shared" si="35"/>
        <v>30070</v>
      </c>
      <c r="G191" s="1">
        <f t="shared" si="36"/>
        <v>0.11316860000079032</v>
      </c>
      <c r="N191" s="1">
        <f t="shared" si="38"/>
        <v>0.11316860000079032</v>
      </c>
      <c r="P191" s="1">
        <f t="shared" si="32"/>
        <v>0.11126118169229804</v>
      </c>
      <c r="Q191" s="39">
        <f t="shared" si="33"/>
        <v>35175.089399999997</v>
      </c>
      <c r="R191" s="1">
        <f t="shared" si="37"/>
        <v>3.6382446035715557E-6</v>
      </c>
      <c r="S191" s="22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125" t="s">
        <v>325</v>
      </c>
      <c r="B192" s="126" t="s">
        <v>61</v>
      </c>
      <c r="C192" s="125">
        <v>50194.479700000004</v>
      </c>
      <c r="D192" s="128" t="s">
        <v>32</v>
      </c>
      <c r="E192" s="44">
        <f t="shared" si="30"/>
        <v>30072.830347418469</v>
      </c>
      <c r="F192" s="51">
        <f t="shared" si="35"/>
        <v>30072.5</v>
      </c>
      <c r="G192" s="1">
        <f t="shared" si="36"/>
        <v>0.11712105000333395</v>
      </c>
      <c r="N192" s="1">
        <f t="shared" si="38"/>
        <v>0.11712105000333395</v>
      </c>
      <c r="P192" s="1">
        <f t="shared" si="32"/>
        <v>0.11128338307597946</v>
      </c>
      <c r="Q192" s="39">
        <f t="shared" si="33"/>
        <v>35175.979700000004</v>
      </c>
      <c r="R192" s="1">
        <f t="shared" si="37"/>
        <v>3.4078355154728416E-5</v>
      </c>
      <c r="S192" s="22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125" t="s">
        <v>325</v>
      </c>
      <c r="B193" s="126" t="s">
        <v>53</v>
      </c>
      <c r="C193" s="125">
        <v>50195.365100000003</v>
      </c>
      <c r="D193" s="128" t="s">
        <v>32</v>
      </c>
      <c r="E193" s="44">
        <f t="shared" si="30"/>
        <v>30075.327674793039</v>
      </c>
      <c r="F193" s="51">
        <f t="shared" si="35"/>
        <v>30075</v>
      </c>
      <c r="G193" s="1">
        <f t="shared" si="36"/>
        <v>0.11617349999869475</v>
      </c>
      <c r="N193" s="1">
        <f t="shared" si="38"/>
        <v>0.11617349999869475</v>
      </c>
      <c r="P193" s="1">
        <f t="shared" si="32"/>
        <v>0.11130558669433697</v>
      </c>
      <c r="Q193" s="39">
        <f t="shared" si="33"/>
        <v>35176.865100000003</v>
      </c>
      <c r="R193" s="1">
        <f t="shared" si="37"/>
        <v>2.3696579938743446E-5</v>
      </c>
      <c r="S193" s="22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125" t="s">
        <v>325</v>
      </c>
      <c r="B194" s="126" t="s">
        <v>61</v>
      </c>
      <c r="C194" s="125">
        <v>50195.541700000002</v>
      </c>
      <c r="D194" s="128" t="s">
        <v>32</v>
      </c>
      <c r="E194" s="44">
        <f t="shared" si="30"/>
        <v>30075.825786397225</v>
      </c>
      <c r="F194" s="51">
        <f t="shared" si="35"/>
        <v>30075.5</v>
      </c>
      <c r="G194" s="1">
        <f t="shared" si="36"/>
        <v>0.11550399000407197</v>
      </c>
      <c r="N194" s="1">
        <f t="shared" si="38"/>
        <v>0.11550399000407197</v>
      </c>
      <c r="P194" s="1">
        <f t="shared" si="32"/>
        <v>0.11131002768616959</v>
      </c>
      <c r="Q194" s="39">
        <f t="shared" si="33"/>
        <v>35177.041700000002</v>
      </c>
      <c r="R194" s="1">
        <f t="shared" si="37"/>
        <v>1.7589319923985108E-5</v>
      </c>
      <c r="S194" s="22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125" t="s">
        <v>314</v>
      </c>
      <c r="B195" s="126" t="s">
        <v>61</v>
      </c>
      <c r="C195" s="127">
        <v>50233.656000000003</v>
      </c>
      <c r="D195" s="128" t="s">
        <v>26</v>
      </c>
      <c r="E195" s="44">
        <f t="shared" si="30"/>
        <v>30183.32960924866</v>
      </c>
      <c r="F195" s="51">
        <f t="shared" si="35"/>
        <v>30183</v>
      </c>
      <c r="G195" s="1">
        <f t="shared" ref="G195:G225" si="39">+C195-(C$7+F195*C$8)</f>
        <v>0.11685934000706766</v>
      </c>
      <c r="N195" s="1">
        <f t="shared" si="38"/>
        <v>0.11685934000706766</v>
      </c>
      <c r="P195" s="1">
        <f t="shared" si="32"/>
        <v>0.11226691649729544</v>
      </c>
      <c r="Q195" s="39">
        <f t="shared" si="33"/>
        <v>35215.156000000003</v>
      </c>
      <c r="R195" s="1">
        <f t="shared" ref="R195:R225" si="40">+(P195-G195)^2</f>
        <v>2.1090353693108621E-5</v>
      </c>
      <c r="S195" s="22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125" t="s">
        <v>314</v>
      </c>
      <c r="B196" s="126" t="s">
        <v>61</v>
      </c>
      <c r="C196" s="127">
        <v>50284.688000000002</v>
      </c>
      <c r="D196" s="128" t="s">
        <v>26</v>
      </c>
      <c r="E196" s="44">
        <f t="shared" si="30"/>
        <v>30327.268631813793</v>
      </c>
      <c r="F196" s="51">
        <f t="shared" si="35"/>
        <v>30327</v>
      </c>
      <c r="G196" s="1">
        <f t="shared" si="39"/>
        <v>9.5240460002969485E-2</v>
      </c>
      <c r="N196" s="1">
        <f t="shared" si="38"/>
        <v>9.5240460002969485E-2</v>
      </c>
      <c r="O196" s="1">
        <f t="shared" ref="O196:O225" ca="1" si="41">+C$11+C$12*F196</f>
        <v>0.11528013215855032</v>
      </c>
      <c r="P196" s="1">
        <f t="shared" si="32"/>
        <v>0.11355517692185585</v>
      </c>
      <c r="Q196" s="39">
        <f t="shared" si="33"/>
        <v>35266.188000000002</v>
      </c>
      <c r="R196" s="1">
        <f t="shared" si="40"/>
        <v>3.3542885581894243E-4</v>
      </c>
      <c r="S196" s="22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125" t="s">
        <v>326</v>
      </c>
      <c r="B197" s="126" t="s">
        <v>61</v>
      </c>
      <c r="C197" s="127">
        <v>50285.419000000002</v>
      </c>
      <c r="D197" s="128" t="s">
        <v>26</v>
      </c>
      <c r="E197" s="44">
        <f t="shared" si="30"/>
        <v>30329.330464105198</v>
      </c>
      <c r="F197" s="51">
        <f t="shared" si="35"/>
        <v>30329</v>
      </c>
      <c r="G197" s="1">
        <f t="shared" si="39"/>
        <v>0.1171624199996586</v>
      </c>
      <c r="L197" s="1">
        <f>G197</f>
        <v>0.1171624199996586</v>
      </c>
      <c r="O197" s="1">
        <f t="shared" ca="1" si="41"/>
        <v>0.11529794559618056</v>
      </c>
      <c r="P197" s="1">
        <f t="shared" si="32"/>
        <v>0.11357312162978497</v>
      </c>
      <c r="Q197" s="39">
        <f t="shared" si="33"/>
        <v>35266.919000000002</v>
      </c>
      <c r="R197" s="1">
        <f t="shared" si="40"/>
        <v>1.2883062787977444E-5</v>
      </c>
      <c r="S197" s="22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125" t="s">
        <v>321</v>
      </c>
      <c r="B198" s="126" t="s">
        <v>53</v>
      </c>
      <c r="C198" s="127">
        <v>50315.381999999998</v>
      </c>
      <c r="D198" s="128" t="s">
        <v>26</v>
      </c>
      <c r="E198" s="44">
        <f t="shared" si="30"/>
        <v>30413.843023540816</v>
      </c>
      <c r="F198" s="51">
        <f t="shared" si="35"/>
        <v>30413.5</v>
      </c>
      <c r="G198" s="1">
        <f t="shared" si="39"/>
        <v>0.12161522999667795</v>
      </c>
      <c r="L198" s="1">
        <f>G198</f>
        <v>0.12161522999667795</v>
      </c>
      <c r="O198" s="1">
        <f t="shared" ca="1" si="41"/>
        <v>0.11605056333605895</v>
      </c>
      <c r="P198" s="1">
        <f t="shared" si="32"/>
        <v>0.11433259224426116</v>
      </c>
      <c r="Q198" s="39">
        <f t="shared" si="33"/>
        <v>35296.881999999998</v>
      </c>
      <c r="R198" s="1">
        <f t="shared" si="40"/>
        <v>5.3036812632926274E-5</v>
      </c>
      <c r="S198" s="22"/>
      <c r="AG198" s="1">
        <v>33093</v>
      </c>
      <c r="AH198" s="1">
        <v>0.14738236300036078</v>
      </c>
    </row>
    <row r="199" spans="1:34">
      <c r="A199" s="125" t="s">
        <v>314</v>
      </c>
      <c r="B199" s="126" t="s">
        <v>53</v>
      </c>
      <c r="C199" s="127">
        <v>50488.756999999998</v>
      </c>
      <c r="D199" s="128" t="s">
        <v>26</v>
      </c>
      <c r="E199" s="44">
        <f t="shared" si="30"/>
        <v>30902.858308797713</v>
      </c>
      <c r="F199" s="51">
        <f t="shared" si="35"/>
        <v>30902.5</v>
      </c>
      <c r="G199" s="1">
        <f t="shared" si="39"/>
        <v>0.12703445000079228</v>
      </c>
      <c r="N199" s="1">
        <f>G199</f>
        <v>0.12703445000079228</v>
      </c>
      <c r="O199" s="1">
        <f t="shared" ca="1" si="41"/>
        <v>0.12040594883665717</v>
      </c>
      <c r="P199" s="1">
        <f t="shared" si="32"/>
        <v>0.11877777088070055</v>
      </c>
      <c r="Q199" s="39">
        <f t="shared" si="33"/>
        <v>35470.256999999998</v>
      </c>
      <c r="R199" s="1">
        <f t="shared" si="40"/>
        <v>6.8172750092158766E-5</v>
      </c>
      <c r="S199" s="22"/>
      <c r="AG199" s="1">
        <v>33093.5</v>
      </c>
      <c r="AH199" s="1">
        <v>0.14768305850157049</v>
      </c>
    </row>
    <row r="200" spans="1:34">
      <c r="A200" s="125" t="s">
        <v>314</v>
      </c>
      <c r="B200" s="126" t="s">
        <v>61</v>
      </c>
      <c r="C200" s="41">
        <v>50517.641000000003</v>
      </c>
      <c r="D200" s="128" t="s">
        <v>26</v>
      </c>
      <c r="E200" s="44">
        <f t="shared" si="30"/>
        <v>30984.327479666423</v>
      </c>
      <c r="F200" s="51">
        <f t="shared" si="35"/>
        <v>30984</v>
      </c>
      <c r="G200" s="1">
        <f t="shared" si="39"/>
        <v>0.1161043200045242</v>
      </c>
      <c r="N200" s="1">
        <f>G200</f>
        <v>0.1161043200045242</v>
      </c>
      <c r="O200" s="1">
        <f t="shared" ca="1" si="41"/>
        <v>0.12113184642009017</v>
      </c>
      <c r="P200" s="1">
        <f t="shared" si="32"/>
        <v>0.11952694622187572</v>
      </c>
      <c r="Q200" s="39">
        <f t="shared" si="33"/>
        <v>35499.141000000003</v>
      </c>
      <c r="R200" s="1">
        <f t="shared" si="40"/>
        <v>1.1714370223702E-5</v>
      </c>
      <c r="S200" s="22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125" t="s">
        <v>327</v>
      </c>
      <c r="B201" s="126" t="s">
        <v>61</v>
      </c>
      <c r="C201" s="127">
        <v>50518.358999999997</v>
      </c>
      <c r="D201" s="128" t="s">
        <v>26</v>
      </c>
      <c r="E201" s="44">
        <f t="shared" si="30"/>
        <v>30986.35264462568</v>
      </c>
      <c r="F201" s="51">
        <f t="shared" si="35"/>
        <v>30986</v>
      </c>
      <c r="G201" s="1">
        <f t="shared" si="39"/>
        <v>0.12502627999492688</v>
      </c>
      <c r="L201" s="1">
        <f>G201</f>
        <v>0.12502627999492688</v>
      </c>
      <c r="O201" s="1">
        <f t="shared" ca="1" si="41"/>
        <v>0.12114965985772047</v>
      </c>
      <c r="P201" s="1">
        <f t="shared" si="32"/>
        <v>0.1195453607480968</v>
      </c>
      <c r="Q201" s="39">
        <f t="shared" si="33"/>
        <v>35499.858999999997</v>
      </c>
      <c r="R201" s="1">
        <f t="shared" si="40"/>
        <v>3.0040475790272466E-5</v>
      </c>
      <c r="S201" s="22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125" t="s">
        <v>314</v>
      </c>
      <c r="B202" s="126" t="s">
        <v>61</v>
      </c>
      <c r="C202" s="127">
        <v>50523.678</v>
      </c>
      <c r="D202" s="128" t="s">
        <v>26</v>
      </c>
      <c r="E202" s="44">
        <f t="shared" si="30"/>
        <v>31001.355224595591</v>
      </c>
      <c r="F202" s="51">
        <f t="shared" si="35"/>
        <v>31001</v>
      </c>
      <c r="G202" s="1">
        <f t="shared" si="39"/>
        <v>0.12594097999681253</v>
      </c>
      <c r="N202" s="1">
        <f>G202</f>
        <v>0.12594097999681253</v>
      </c>
      <c r="O202" s="1">
        <f t="shared" ca="1" si="41"/>
        <v>0.12128326063994738</v>
      </c>
      <c r="P202" s="1">
        <f t="shared" si="32"/>
        <v>0.1196835152821461</v>
      </c>
      <c r="Q202" s="39">
        <f t="shared" si="33"/>
        <v>35505.178</v>
      </c>
      <c r="R202" s="1">
        <f t="shared" si="40"/>
        <v>3.9155864655295395E-5</v>
      </c>
      <c r="S202" s="22"/>
      <c r="AG202" s="1">
        <v>33134</v>
      </c>
      <c r="AH202" s="1">
        <v>0.14792939399922034</v>
      </c>
    </row>
    <row r="203" spans="1:34">
      <c r="A203" s="125" t="s">
        <v>314</v>
      </c>
      <c r="B203" s="126" t="s">
        <v>53</v>
      </c>
      <c r="C203" s="127">
        <v>50578.802000000003</v>
      </c>
      <c r="D203" s="128" t="s">
        <v>26</v>
      </c>
      <c r="E203" s="44">
        <f t="shared" si="30"/>
        <v>31156.835995090198</v>
      </c>
      <c r="F203" s="51">
        <f t="shared" si="35"/>
        <v>31156.5</v>
      </c>
      <c r="G203" s="1">
        <f t="shared" si="39"/>
        <v>0.11912337000103435</v>
      </c>
      <c r="N203" s="1">
        <f>G203</f>
        <v>0.11912337000103435</v>
      </c>
      <c r="O203" s="1">
        <f t="shared" ca="1" si="41"/>
        <v>0.12266825541569998</v>
      </c>
      <c r="P203" s="1">
        <f t="shared" si="32"/>
        <v>0.12112045707771132</v>
      </c>
      <c r="Q203" s="39">
        <f t="shared" si="33"/>
        <v>35560.302000000003</v>
      </c>
      <c r="R203" s="1">
        <f t="shared" si="40"/>
        <v>3.988356791830201E-6</v>
      </c>
      <c r="S203" s="22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125" t="s">
        <v>328</v>
      </c>
      <c r="B204" s="126" t="s">
        <v>61</v>
      </c>
      <c r="C204" s="127">
        <v>50597.411</v>
      </c>
      <c r="D204" s="128" t="s">
        <v>26</v>
      </c>
      <c r="E204" s="44">
        <f t="shared" si="30"/>
        <v>31209.323870754764</v>
      </c>
      <c r="F204" s="51">
        <f t="shared" si="35"/>
        <v>31209</v>
      </c>
      <c r="G204" s="1">
        <f t="shared" si="39"/>
        <v>0.11482481999701122</v>
      </c>
      <c r="L204" s="1">
        <f>G204</f>
        <v>0.11482481999701122</v>
      </c>
      <c r="O204" s="1">
        <f t="shared" ca="1" si="41"/>
        <v>0.12313585815349426</v>
      </c>
      <c r="P204" s="1">
        <f t="shared" si="32"/>
        <v>0.12160755041139451</v>
      </c>
      <c r="Q204" s="39">
        <f t="shared" si="33"/>
        <v>35578.911</v>
      </c>
      <c r="R204" s="1">
        <f t="shared" si="40"/>
        <v>4.600543187420015E-5</v>
      </c>
      <c r="S204" s="22"/>
      <c r="AG204" s="1">
        <v>33263</v>
      </c>
      <c r="AH204" s="1">
        <v>0.13474883299932117</v>
      </c>
    </row>
    <row r="205" spans="1:34">
      <c r="A205" s="125" t="s">
        <v>314</v>
      </c>
      <c r="B205" s="126" t="s">
        <v>61</v>
      </c>
      <c r="C205" s="127">
        <v>50614.767</v>
      </c>
      <c r="D205" s="128" t="s">
        <v>26</v>
      </c>
      <c r="E205" s="44">
        <f t="shared" si="30"/>
        <v>31258.277579714639</v>
      </c>
      <c r="F205" s="51">
        <f t="shared" si="35"/>
        <v>31258</v>
      </c>
      <c r="G205" s="1">
        <f t="shared" si="39"/>
        <v>9.8412840001401491E-2</v>
      </c>
      <c r="N205" s="1">
        <f>G205</f>
        <v>9.8412840001401491E-2</v>
      </c>
      <c r="O205" s="1">
        <f t="shared" ca="1" si="41"/>
        <v>0.12357228737543557</v>
      </c>
      <c r="P205" s="1">
        <f t="shared" si="32"/>
        <v>0.12206305998907074</v>
      </c>
      <c r="Q205" s="39">
        <f t="shared" si="33"/>
        <v>35596.267</v>
      </c>
      <c r="R205" s="1">
        <f t="shared" si="40"/>
        <v>5.5933290546515018E-4</v>
      </c>
      <c r="S205" s="22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125" t="s">
        <v>329</v>
      </c>
      <c r="B206" s="126" t="s">
        <v>53</v>
      </c>
      <c r="C206" s="125">
        <v>50891.338000000003</v>
      </c>
      <c r="D206" s="128" t="s">
        <v>26</v>
      </c>
      <c r="E206" s="44">
        <f t="shared" si="30"/>
        <v>32038.363788561281</v>
      </c>
      <c r="F206" s="51">
        <f t="shared" si="35"/>
        <v>32038</v>
      </c>
      <c r="G206" s="1">
        <f t="shared" si="39"/>
        <v>0.1289772400050424</v>
      </c>
      <c r="L206" s="1">
        <f>G206</f>
        <v>0.1289772400050424</v>
      </c>
      <c r="O206" s="1">
        <f t="shared" ca="1" si="41"/>
        <v>0.1305195280512364</v>
      </c>
      <c r="P206" s="1">
        <f t="shared" si="32"/>
        <v>0.12942962767456861</v>
      </c>
      <c r="Q206" s="39">
        <f t="shared" si="33"/>
        <v>35872.838000000003</v>
      </c>
      <c r="R206" s="1">
        <f t="shared" si="40"/>
        <v>2.0465460353935611E-7</v>
      </c>
      <c r="S206" s="22"/>
      <c r="AG206" s="1">
        <v>34960.5</v>
      </c>
      <c r="AH206" s="1">
        <v>0.16656005549884867</v>
      </c>
    </row>
    <row r="207" spans="1:34">
      <c r="A207" s="125" t="s">
        <v>314</v>
      </c>
      <c r="B207" s="126" t="s">
        <v>61</v>
      </c>
      <c r="C207" s="127">
        <v>50921.82</v>
      </c>
      <c r="D207" s="128" t="s">
        <v>26</v>
      </c>
      <c r="E207" s="44">
        <f t="shared" si="30"/>
        <v>32124.340220718161</v>
      </c>
      <c r="F207" s="51">
        <f t="shared" si="35"/>
        <v>32124</v>
      </c>
      <c r="G207" s="1">
        <f t="shared" si="39"/>
        <v>0.12062151999998605</v>
      </c>
      <c r="N207" s="1">
        <f t="shared" ref="N207:N220" si="42">G207</f>
        <v>0.12062151999998605</v>
      </c>
      <c r="O207" s="1">
        <f t="shared" ca="1" si="41"/>
        <v>0.13128550586933752</v>
      </c>
      <c r="P207" s="1">
        <f t="shared" si="32"/>
        <v>0.13025515336213972</v>
      </c>
      <c r="Q207" s="39">
        <f t="shared" si="33"/>
        <v>35903.32</v>
      </c>
      <c r="R207" s="1">
        <f t="shared" si="40"/>
        <v>9.2806891756400242E-5</v>
      </c>
      <c r="S207" s="22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125" t="s">
        <v>314</v>
      </c>
      <c r="B208" s="126" t="s">
        <v>53</v>
      </c>
      <c r="C208" s="127">
        <v>50950.716</v>
      </c>
      <c r="D208" s="128" t="s">
        <v>26</v>
      </c>
      <c r="E208" s="44">
        <f t="shared" si="30"/>
        <v>32205.843238354981</v>
      </c>
      <c r="F208" s="51">
        <f t="shared" si="35"/>
        <v>32205.5</v>
      </c>
      <c r="G208" s="1">
        <f t="shared" si="39"/>
        <v>0.12169138999888673</v>
      </c>
      <c r="N208" s="1">
        <f t="shared" si="42"/>
        <v>0.12169138999888673</v>
      </c>
      <c r="O208" s="1">
        <f t="shared" ca="1" si="41"/>
        <v>0.13201140345277051</v>
      </c>
      <c r="P208" s="1">
        <f t="shared" si="32"/>
        <v>0.13103992342786194</v>
      </c>
      <c r="Q208" s="39">
        <f t="shared" si="33"/>
        <v>35932.216</v>
      </c>
      <c r="R208" s="1">
        <f t="shared" si="40"/>
        <v>8.739507727266697E-5</v>
      </c>
      <c r="S208" s="22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125" t="s">
        <v>314</v>
      </c>
      <c r="B209" s="126" t="s">
        <v>53</v>
      </c>
      <c r="C209" s="127">
        <v>51223.73</v>
      </c>
      <c r="D209" s="128" t="s">
        <v>26</v>
      </c>
      <c r="E209" s="44">
        <f t="shared" si="30"/>
        <v>32975.896701017577</v>
      </c>
      <c r="F209" s="51">
        <f t="shared" si="35"/>
        <v>32975.5</v>
      </c>
      <c r="G209" s="1">
        <f t="shared" si="39"/>
        <v>0.14064599000266753</v>
      </c>
      <c r="N209" s="1">
        <f t="shared" si="42"/>
        <v>0.14064599000266753</v>
      </c>
      <c r="O209" s="1">
        <f t="shared" ca="1" si="41"/>
        <v>0.13886957694042001</v>
      </c>
      <c r="P209" s="1">
        <f t="shared" si="32"/>
        <v>0.13857152958168362</v>
      </c>
      <c r="Q209" s="39">
        <f t="shared" si="33"/>
        <v>36205.230000000003</v>
      </c>
      <c r="R209" s="1">
        <f t="shared" si="40"/>
        <v>4.3033860382287604E-6</v>
      </c>
      <c r="S209" s="22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125" t="s">
        <v>314</v>
      </c>
      <c r="B210" s="126" t="s">
        <v>61</v>
      </c>
      <c r="C210" s="127">
        <v>51224.622000000003</v>
      </c>
      <c r="D210" s="128" t="s">
        <v>26</v>
      </c>
      <c r="E210" s="44">
        <f t="shared" si="30"/>
        <v>32978.412644114615</v>
      </c>
      <c r="F210" s="51">
        <f t="shared" si="35"/>
        <v>32978</v>
      </c>
      <c r="G210" s="1">
        <f t="shared" si="39"/>
        <v>0.14629844000592129</v>
      </c>
      <c r="N210" s="1">
        <f t="shared" si="42"/>
        <v>0.14629844000592129</v>
      </c>
      <c r="O210" s="1">
        <f t="shared" ca="1" si="41"/>
        <v>0.13889184373745783</v>
      </c>
      <c r="P210" s="1">
        <f t="shared" si="32"/>
        <v>0.13859632810586592</v>
      </c>
      <c r="Q210" s="39">
        <f t="shared" si="33"/>
        <v>36206.122000000003</v>
      </c>
      <c r="R210" s="1">
        <f t="shared" si="40"/>
        <v>5.9322527720974618E-5</v>
      </c>
      <c r="S210" s="22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125" t="s">
        <v>330</v>
      </c>
      <c r="B211" s="126" t="s">
        <v>61</v>
      </c>
      <c r="C211" s="125">
        <v>51262.376839999997</v>
      </c>
      <c r="D211" s="128" t="s">
        <v>32</v>
      </c>
      <c r="E211" s="44">
        <f t="shared" si="30"/>
        <v>33084.902587026947</v>
      </c>
      <c r="F211" s="51">
        <f t="shared" si="35"/>
        <v>33084.5</v>
      </c>
      <c r="G211" s="1">
        <f t="shared" si="39"/>
        <v>0.14273280999623239</v>
      </c>
      <c r="N211" s="1">
        <f t="shared" si="42"/>
        <v>0.14273280999623239</v>
      </c>
      <c r="O211" s="1">
        <f t="shared" ca="1" si="41"/>
        <v>0.13984040929126912</v>
      </c>
      <c r="P211" s="1">
        <f t="shared" si="32"/>
        <v>0.13965482053498346</v>
      </c>
      <c r="Q211" s="39">
        <f t="shared" si="33"/>
        <v>36243.876839999997</v>
      </c>
      <c r="R211" s="1">
        <f t="shared" si="40"/>
        <v>9.4740191235594859E-6</v>
      </c>
      <c r="S211" s="22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125" t="s">
        <v>330</v>
      </c>
      <c r="B212" s="126" t="s">
        <v>53</v>
      </c>
      <c r="C212" s="125">
        <v>51262.553699999997</v>
      </c>
      <c r="D212" s="128" t="s">
        <v>32</v>
      </c>
      <c r="E212" s="44">
        <f t="shared" si="30"/>
        <v>33085.401431977778</v>
      </c>
      <c r="F212" s="51">
        <f t="shared" si="35"/>
        <v>33085</v>
      </c>
      <c r="G212" s="1">
        <f t="shared" si="39"/>
        <v>0.14232329999504145</v>
      </c>
      <c r="N212" s="1">
        <f t="shared" si="42"/>
        <v>0.14232329999504145</v>
      </c>
      <c r="O212" s="1">
        <f t="shared" ca="1" si="41"/>
        <v>0.13984486265067669</v>
      </c>
      <c r="P212" s="1">
        <f t="shared" si="32"/>
        <v>0.13965979954742094</v>
      </c>
      <c r="Q212" s="39">
        <f t="shared" si="33"/>
        <v>36244.053699999997</v>
      </c>
      <c r="R212" s="1">
        <f t="shared" si="40"/>
        <v>7.0942346344746534E-6</v>
      </c>
      <c r="S212" s="22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125" t="s">
        <v>330</v>
      </c>
      <c r="B213" s="126" t="s">
        <v>53</v>
      </c>
      <c r="C213" s="125">
        <v>51265.390070000001</v>
      </c>
      <c r="D213" s="128" t="s">
        <v>32</v>
      </c>
      <c r="E213" s="44">
        <f t="shared" ref="E213:E225" si="43">+(C213-C$7)/C$8</f>
        <v>33093.401595119212</v>
      </c>
      <c r="F213" s="51">
        <f t="shared" si="35"/>
        <v>33093</v>
      </c>
      <c r="G213" s="1">
        <f t="shared" si="39"/>
        <v>0.14238114000181668</v>
      </c>
      <c r="N213" s="1">
        <f t="shared" si="42"/>
        <v>0.14238114000181668</v>
      </c>
      <c r="O213" s="1">
        <f t="shared" ca="1" si="41"/>
        <v>0.13991611640119772</v>
      </c>
      <c r="P213" s="1">
        <f t="shared" ref="P213:P225" si="44">+D$11+D$12*F213+D$13*F213^2</f>
        <v>0.13973947590305871</v>
      </c>
      <c r="Q213" s="39">
        <f t="shared" ref="Q213:Q225" si="45">+C213-15018.5</f>
        <v>36246.890070000001</v>
      </c>
      <c r="R213" s="1">
        <f t="shared" si="40"/>
        <v>6.9783892106667162E-6</v>
      </c>
      <c r="S213" s="22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125" t="s">
        <v>330</v>
      </c>
      <c r="B214" s="126" t="s">
        <v>61</v>
      </c>
      <c r="C214" s="125">
        <v>51265.567640000001</v>
      </c>
      <c r="D214" s="128" t="s">
        <v>32</v>
      </c>
      <c r="E214" s="44">
        <f t="shared" si="43"/>
        <v>33093.902442670493</v>
      </c>
      <c r="F214" s="51">
        <f t="shared" si="35"/>
        <v>33093.5</v>
      </c>
      <c r="G214" s="1">
        <f t="shared" si="39"/>
        <v>0.14268163000087952</v>
      </c>
      <c r="N214" s="1">
        <f t="shared" si="42"/>
        <v>0.14268163000087952</v>
      </c>
      <c r="O214" s="1">
        <f t="shared" ca="1" si="41"/>
        <v>0.13992056976060524</v>
      </c>
      <c r="P214" s="1">
        <f t="shared" si="44"/>
        <v>0.13974445643507594</v>
      </c>
      <c r="Q214" s="39">
        <f t="shared" si="45"/>
        <v>36247.067640000001</v>
      </c>
      <c r="R214" s="1">
        <f t="shared" si="40"/>
        <v>8.6269885556553509E-6</v>
      </c>
      <c r="S214" s="22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125" t="s">
        <v>331</v>
      </c>
      <c r="B215" s="126" t="s">
        <v>61</v>
      </c>
      <c r="C215" s="133">
        <v>51278.8626</v>
      </c>
      <c r="D215" s="128" t="s">
        <v>32</v>
      </c>
      <c r="E215" s="44">
        <f t="shared" si="43"/>
        <v>33131.401728362653</v>
      </c>
      <c r="F215" s="51">
        <f t="shared" si="35"/>
        <v>33131</v>
      </c>
      <c r="G215" s="1">
        <f t="shared" si="39"/>
        <v>0.14242838000063784</v>
      </c>
      <c r="N215" s="1">
        <f t="shared" si="42"/>
        <v>0.14242838000063784</v>
      </c>
      <c r="O215" s="1">
        <f t="shared" ca="1" si="41"/>
        <v>0.14025457171617262</v>
      </c>
      <c r="P215" s="1">
        <f t="shared" si="44"/>
        <v>0.14011825108943632</v>
      </c>
      <c r="Q215" s="39">
        <f t="shared" si="45"/>
        <v>36260.3626</v>
      </c>
      <c r="R215" s="1">
        <f t="shared" si="40"/>
        <v>5.3366955863691462E-6</v>
      </c>
      <c r="S215" s="22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125" t="s">
        <v>332</v>
      </c>
      <c r="B216" s="126" t="s">
        <v>53</v>
      </c>
      <c r="C216" s="133">
        <v>51279.749499999998</v>
      </c>
      <c r="D216" s="128" t="s">
        <v>32</v>
      </c>
      <c r="E216" s="44">
        <f t="shared" si="43"/>
        <v>33133.903286583234</v>
      </c>
      <c r="F216" s="51">
        <f t="shared" si="35"/>
        <v>33133.5</v>
      </c>
      <c r="G216" s="1">
        <f t="shared" si="39"/>
        <v>0.14298082999448525</v>
      </c>
      <c r="N216" s="1">
        <f t="shared" si="42"/>
        <v>0.14298082999448525</v>
      </c>
      <c r="O216" s="1">
        <f t="shared" ca="1" si="41"/>
        <v>0.14027683851321043</v>
      </c>
      <c r="P216" s="1">
        <f t="shared" si="44"/>
        <v>0.14014318861046871</v>
      </c>
      <c r="Q216" s="39">
        <f t="shared" si="45"/>
        <v>36261.249499999998</v>
      </c>
      <c r="R216" s="1">
        <f t="shared" si="40"/>
        <v>8.0522086242833204E-6</v>
      </c>
      <c r="S216" s="22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125" t="s">
        <v>332</v>
      </c>
      <c r="B217" s="126" t="s">
        <v>61</v>
      </c>
      <c r="C217" s="133">
        <v>51279.926700000004</v>
      </c>
      <c r="D217" s="128" t="s">
        <v>32</v>
      </c>
      <c r="E217" s="44">
        <f t="shared" si="43"/>
        <v>33134.403090525848</v>
      </c>
      <c r="F217" s="51">
        <f t="shared" si="35"/>
        <v>33134</v>
      </c>
      <c r="G217" s="1">
        <f t="shared" si="39"/>
        <v>0.14291132000653306</v>
      </c>
      <c r="N217" s="1">
        <f t="shared" si="42"/>
        <v>0.14291132000653306</v>
      </c>
      <c r="O217" s="1">
        <f t="shared" ca="1" si="41"/>
        <v>0.14028129187261801</v>
      </c>
      <c r="P217" s="1">
        <f t="shared" si="44"/>
        <v>0.1401481763828363</v>
      </c>
      <c r="Q217" s="39">
        <f t="shared" si="45"/>
        <v>36261.426700000004</v>
      </c>
      <c r="R217" s="1">
        <f t="shared" si="40"/>
        <v>7.6349626851760437E-6</v>
      </c>
      <c r="S217" s="22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125" t="s">
        <v>331</v>
      </c>
      <c r="B218" s="126" t="s">
        <v>53</v>
      </c>
      <c r="C218" s="133">
        <v>51280.812400000003</v>
      </c>
      <c r="D218" s="128" t="s">
        <v>32</v>
      </c>
      <c r="E218" s="44">
        <f t="shared" si="43"/>
        <v>33136.901264069616</v>
      </c>
      <c r="F218" s="51">
        <f t="shared" si="35"/>
        <v>33136.5</v>
      </c>
      <c r="G218" s="1">
        <f t="shared" si="39"/>
        <v>0.14226377000159118</v>
      </c>
      <c r="N218" s="1">
        <f t="shared" si="42"/>
        <v>0.14226377000159118</v>
      </c>
      <c r="O218" s="1">
        <f t="shared" ca="1" si="41"/>
        <v>0.14030355866965583</v>
      </c>
      <c r="P218" s="1">
        <f t="shared" si="44"/>
        <v>0.14017311658547998</v>
      </c>
      <c r="Q218" s="39">
        <f t="shared" si="45"/>
        <v>36262.312400000003</v>
      </c>
      <c r="R218" s="1">
        <f t="shared" si="40"/>
        <v>4.3708317062974256E-6</v>
      </c>
      <c r="S218" s="22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125" t="s">
        <v>314</v>
      </c>
      <c r="B219" s="126" t="s">
        <v>61</v>
      </c>
      <c r="C219" s="127">
        <v>51325.648999999998</v>
      </c>
      <c r="D219" s="128" t="s">
        <v>26</v>
      </c>
      <c r="E219" s="44">
        <f t="shared" si="43"/>
        <v>33263.365764366354</v>
      </c>
      <c r="F219" s="51">
        <f t="shared" si="35"/>
        <v>33263</v>
      </c>
      <c r="G219" s="1">
        <f t="shared" si="39"/>
        <v>0.12967773999844212</v>
      </c>
      <c r="N219" s="1">
        <f t="shared" si="42"/>
        <v>0.12967773999844212</v>
      </c>
      <c r="O219" s="1">
        <f t="shared" ca="1" si="41"/>
        <v>0.14143025859976965</v>
      </c>
      <c r="P219" s="1">
        <f t="shared" si="44"/>
        <v>0.14143800816413349</v>
      </c>
      <c r="Q219" s="39">
        <f t="shared" si="45"/>
        <v>36307.148999999998</v>
      </c>
      <c r="R219" s="1">
        <f t="shared" si="40"/>
        <v>1.383039073289738E-4</v>
      </c>
      <c r="S219" s="22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125" t="s">
        <v>330</v>
      </c>
      <c r="B220" s="126" t="s">
        <v>61</v>
      </c>
      <c r="C220" s="125">
        <v>51531.478819999997</v>
      </c>
      <c r="D220" s="128" t="s">
        <v>32</v>
      </c>
      <c r="E220" s="44">
        <f t="shared" si="43"/>
        <v>33843.921946870607</v>
      </c>
      <c r="F220" s="51">
        <f t="shared" si="35"/>
        <v>33843.5</v>
      </c>
      <c r="G220" s="1">
        <f t="shared" si="39"/>
        <v>0.14959662999899592</v>
      </c>
      <c r="N220" s="1">
        <f t="shared" si="42"/>
        <v>0.14959662999899592</v>
      </c>
      <c r="O220" s="1">
        <f t="shared" ca="1" si="41"/>
        <v>0.1466006088719522</v>
      </c>
      <c r="P220" s="1">
        <f t="shared" si="44"/>
        <v>0.14731588192325823</v>
      </c>
      <c r="Q220" s="39">
        <f t="shared" si="45"/>
        <v>36512.978819999997</v>
      </c>
      <c r="R220" s="1">
        <f t="shared" si="40"/>
        <v>5.2018117849811897E-6</v>
      </c>
      <c r="S220" s="22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125" t="s">
        <v>113</v>
      </c>
      <c r="B221" s="126" t="s">
        <v>61</v>
      </c>
      <c r="C221" s="127">
        <v>51952.510999999999</v>
      </c>
      <c r="D221" s="128" t="s">
        <v>32</v>
      </c>
      <c r="E221" s="44">
        <f t="shared" si="43"/>
        <v>35031.47016088666</v>
      </c>
      <c r="F221" s="51">
        <f t="shared" si="35"/>
        <v>35031</v>
      </c>
      <c r="G221" s="1">
        <f t="shared" si="39"/>
        <v>0.16669037999963621</v>
      </c>
      <c r="L221" s="1">
        <f>G221</f>
        <v>0.16669037999963621</v>
      </c>
      <c r="O221" s="1">
        <f t="shared" ca="1" si="41"/>
        <v>0.15717733746491813</v>
      </c>
      <c r="P221" s="1">
        <f t="shared" si="44"/>
        <v>0.15971529233929796</v>
      </c>
      <c r="Q221" s="39">
        <f t="shared" si="45"/>
        <v>36934.010999999999</v>
      </c>
      <c r="R221" s="1">
        <f t="shared" si="40"/>
        <v>4.8651847869402887E-5</v>
      </c>
      <c r="S221" s="22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125" t="s">
        <v>114</v>
      </c>
      <c r="B222" s="126" t="s">
        <v>61</v>
      </c>
      <c r="C222" s="133">
        <v>51989.024700000002</v>
      </c>
      <c r="D222" s="128" t="s">
        <v>32</v>
      </c>
      <c r="E222" s="44">
        <f t="shared" si="43"/>
        <v>35134.45938898348</v>
      </c>
      <c r="F222" s="51">
        <f t="shared" si="35"/>
        <v>35134</v>
      </c>
      <c r="G222" s="1">
        <f t="shared" si="39"/>
        <v>0.16287132000434212</v>
      </c>
      <c r="N222" s="1">
        <f>G222</f>
        <v>0.16287132000434212</v>
      </c>
      <c r="O222" s="1">
        <f t="shared" ca="1" si="41"/>
        <v>0.15809472950287645</v>
      </c>
      <c r="P222" s="1">
        <f t="shared" si="44"/>
        <v>0.16081454096211822</v>
      </c>
      <c r="Q222" s="39">
        <f t="shared" si="45"/>
        <v>36970.524700000002</v>
      </c>
      <c r="R222" s="1">
        <f t="shared" si="40"/>
        <v>4.2303400285314623E-6</v>
      </c>
      <c r="S222" s="22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125" t="s">
        <v>114</v>
      </c>
      <c r="B223" s="126" t="s">
        <v>53</v>
      </c>
      <c r="C223" s="133">
        <v>51989.200400000002</v>
      </c>
      <c r="D223" s="128" t="s">
        <v>32</v>
      </c>
      <c r="E223" s="44">
        <f t="shared" si="43"/>
        <v>35134.954962080061</v>
      </c>
      <c r="F223" s="51">
        <f t="shared" si="35"/>
        <v>35134.5</v>
      </c>
      <c r="G223" s="1">
        <f t="shared" si="39"/>
        <v>0.16130181000335142</v>
      </c>
      <c r="N223" s="1">
        <f>G223</f>
        <v>0.16130181000335142</v>
      </c>
      <c r="O223" s="1">
        <f t="shared" ca="1" si="41"/>
        <v>0.15809918286228397</v>
      </c>
      <c r="P223" s="1">
        <f t="shared" si="44"/>
        <v>0.16081988637204025</v>
      </c>
      <c r="Q223" s="39">
        <f t="shared" si="45"/>
        <v>36970.700400000002</v>
      </c>
      <c r="R223" s="1">
        <f t="shared" si="40"/>
        <v>2.322503864161399E-7</v>
      </c>
      <c r="S223" s="44" t="s">
        <v>333</v>
      </c>
      <c r="AG223" s="1">
        <v>41433.5</v>
      </c>
      <c r="AH223" s="1">
        <v>0.2423439984995639</v>
      </c>
    </row>
    <row r="224" spans="1:34">
      <c r="A224" s="125" t="s">
        <v>114</v>
      </c>
      <c r="B224" s="126" t="s">
        <v>61</v>
      </c>
      <c r="C224" s="133">
        <v>51990.087299999999</v>
      </c>
      <c r="D224" s="128" t="s">
        <v>32</v>
      </c>
      <c r="E224" s="44">
        <f t="shared" si="43"/>
        <v>35137.456520300642</v>
      </c>
      <c r="F224" s="51">
        <f t="shared" si="35"/>
        <v>35137</v>
      </c>
      <c r="G224" s="1">
        <f t="shared" si="39"/>
        <v>0.16185425999719882</v>
      </c>
      <c r="N224" s="1">
        <f>G224</f>
        <v>0.16185425999719882</v>
      </c>
      <c r="O224" s="1">
        <f t="shared" ca="1" si="41"/>
        <v>0.15812144965932179</v>
      </c>
      <c r="P224" s="1">
        <f t="shared" si="44"/>
        <v>0.16084661476245604</v>
      </c>
      <c r="Q224" s="39">
        <f t="shared" si="45"/>
        <v>36971.587299999999</v>
      </c>
      <c r="R224" s="1">
        <f t="shared" si="40"/>
        <v>1.0153489190998367E-6</v>
      </c>
      <c r="S224" s="44" t="s">
        <v>333</v>
      </c>
      <c r="AG224" s="1">
        <v>42257</v>
      </c>
      <c r="AH224" s="1">
        <v>0.25219948699668748</v>
      </c>
    </row>
    <row r="225" spans="1:34">
      <c r="A225" s="125" t="s">
        <v>114</v>
      </c>
      <c r="B225" s="126" t="s">
        <v>53</v>
      </c>
      <c r="C225" s="133">
        <v>51990.263599999998</v>
      </c>
      <c r="D225" s="128" t="s">
        <v>32</v>
      </c>
      <c r="E225" s="44">
        <f t="shared" si="43"/>
        <v>35137.953785735626</v>
      </c>
      <c r="F225" s="51">
        <f t="shared" si="35"/>
        <v>35137.5</v>
      </c>
      <c r="G225" s="1">
        <f t="shared" si="39"/>
        <v>0.16088474999560276</v>
      </c>
      <c r="N225" s="1">
        <f>G225</f>
        <v>0.16088474999560276</v>
      </c>
      <c r="O225" s="1">
        <f t="shared" ca="1" si="41"/>
        <v>0.15812590301872936</v>
      </c>
      <c r="P225" s="1">
        <f t="shared" si="44"/>
        <v>0.16085196070870034</v>
      </c>
      <c r="Q225" s="39">
        <f t="shared" si="45"/>
        <v>36971.763599999998</v>
      </c>
      <c r="R225" s="1">
        <f t="shared" si="40"/>
        <v>1.0751373355694594E-9</v>
      </c>
      <c r="S225" s="44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1243673.9765492771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37" t="s">
        <v>260</v>
      </c>
      <c r="B2"/>
      <c r="E2"/>
      <c r="F2"/>
      <c r="K2" s="84" t="s">
        <v>181</v>
      </c>
      <c r="L2" t="s">
        <v>182</v>
      </c>
      <c r="M2">
        <f ca="1">+D18*H18-F18*G18</f>
        <v>383046.43513049418</v>
      </c>
      <c r="R2">
        <v>2</v>
      </c>
      <c r="S2" t="s">
        <v>184</v>
      </c>
      <c r="U2" s="1">
        <v>-3.5</v>
      </c>
      <c r="V2" s="1">
        <f t="shared" ref="V2:V16" ca="1" si="0">+E$4+E$5*U2+E$6*U2^2</f>
        <v>29.005129434562939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-31670.725349679822</v>
      </c>
      <c r="R3">
        <v>3</v>
      </c>
      <c r="S3" t="s">
        <v>194</v>
      </c>
      <c r="U3" s="1">
        <v>-3</v>
      </c>
      <c r="V3" s="1">
        <f t="shared" ca="1" si="0"/>
        <v>22.097466501711363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-0.22392760710350179</v>
      </c>
      <c r="F4" s="88">
        <f ca="1">+E7/M7*M18</f>
        <v>0.13284623498011558</v>
      </c>
      <c r="G4" s="89">
        <f>+B18</f>
        <v>0.01</v>
      </c>
      <c r="H4" s="138">
        <f ca="1">ABS(F4/E4)</f>
        <v>0.59325527878620432</v>
      </c>
      <c r="K4" s="84" t="s">
        <v>198</v>
      </c>
      <c r="L4" t="s">
        <v>199</v>
      </c>
      <c r="M4">
        <f ca="1">+D17*H18-F18*F18</f>
        <v>551570.80676607485</v>
      </c>
      <c r="R4">
        <v>4</v>
      </c>
      <c r="S4" t="s">
        <v>201</v>
      </c>
      <c r="U4" s="1">
        <v>-2.5</v>
      </c>
      <c r="V4" s="1">
        <f t="shared" ca="1" si="0"/>
        <v>16.100498020683336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-1.9762979919969725</v>
      </c>
      <c r="F5" s="94">
        <f ca="1">N18*E7/M7</f>
        <v>8.8470119324158256E-2</v>
      </c>
      <c r="G5" s="95">
        <f>+B18/A18</f>
        <v>9.9999999999999995E-7</v>
      </c>
      <c r="H5" s="138">
        <f ca="1">ABS(F5/E5)</f>
        <v>4.4765576690569131E-2</v>
      </c>
      <c r="K5" s="84" t="s">
        <v>204</v>
      </c>
      <c r="L5" t="s">
        <v>205</v>
      </c>
      <c r="M5">
        <f ca="1">+D17*G18-D18*F18</f>
        <v>132899.56171696784</v>
      </c>
      <c r="R5">
        <v>5</v>
      </c>
      <c r="S5" t="s">
        <v>207</v>
      </c>
      <c r="U5" s="1">
        <v>-2</v>
      </c>
      <c r="V5" s="1">
        <f t="shared" ca="1" si="0"/>
        <v>11.014223991478865</v>
      </c>
    </row>
    <row r="6" spans="1:22">
      <c r="B6"/>
      <c r="D6" s="96" t="s">
        <v>208</v>
      </c>
      <c r="E6" s="97">
        <f ca="1">+(E18*M3-I18*M5+J18*M6)/M7</f>
        <v>1.8213889036471052</v>
      </c>
      <c r="F6" s="98">
        <f ca="1">O18*E7/M7</f>
        <v>2.8135510453563474E-2</v>
      </c>
      <c r="G6" s="99">
        <f>+B18/A18^2</f>
        <v>1E-10</v>
      </c>
      <c r="H6" s="138">
        <f ca="1">ABS(F6/E6)</f>
        <v>1.5447283332640057E-2</v>
      </c>
      <c r="K6" s="100" t="s">
        <v>209</v>
      </c>
      <c r="L6" s="101" t="s">
        <v>210</v>
      </c>
      <c r="M6" s="101">
        <f ca="1">+D17*F18-D18*D18</f>
        <v>55785.026486405055</v>
      </c>
      <c r="R6">
        <v>6</v>
      </c>
      <c r="S6" t="s">
        <v>212</v>
      </c>
      <c r="U6" s="1">
        <v>-1.5</v>
      </c>
      <c r="V6" s="1">
        <f t="shared" ca="1" si="0"/>
        <v>6.8386444140979439</v>
      </c>
    </row>
    <row r="7" spans="1:22">
      <c r="A7" s="26">
        <v>21</v>
      </c>
      <c r="B7"/>
      <c r="D7" s="83" t="s">
        <v>213</v>
      </c>
      <c r="E7" s="102">
        <f ca="1">SQRT(L18/(D17-3))</f>
        <v>0.96676901187732256</v>
      </c>
      <c r="F7"/>
      <c r="G7" s="103">
        <f>+B22</f>
        <v>0.27527366000140319</v>
      </c>
      <c r="K7" s="84" t="s">
        <v>214</v>
      </c>
      <c r="L7" t="s">
        <v>215</v>
      </c>
      <c r="M7">
        <f ca="1">+D17*M1-D18*M2+F18*M3</f>
        <v>65864816.884478018</v>
      </c>
      <c r="R7">
        <v>7</v>
      </c>
      <c r="S7" t="s">
        <v>216</v>
      </c>
      <c r="U7" s="1">
        <v>-1</v>
      </c>
      <c r="V7" s="1">
        <f t="shared" ca="1" si="0"/>
        <v>3.5737592885405762</v>
      </c>
    </row>
    <row r="8" spans="1:22">
      <c r="A8" s="26">
        <f>20+COUNT(A21:A1443)</f>
        <v>219</v>
      </c>
      <c r="B8"/>
      <c r="D8" s="83" t="s">
        <v>218</v>
      </c>
      <c r="E8"/>
      <c r="F8" s="105">
        <f ca="1">CORREL(INDIRECT(E12):INDIRECT(E13),INDIRECT(K12):INDIRECT(K13))</f>
        <v>0.98369918361664521</v>
      </c>
      <c r="G8" s="102"/>
      <c r="I8" s="103"/>
      <c r="R8">
        <v>8</v>
      </c>
      <c r="S8" t="s">
        <v>219</v>
      </c>
      <c r="U8" s="1">
        <v>-0.5</v>
      </c>
      <c r="V8" s="1">
        <f t="shared" ca="1" si="0"/>
        <v>1.2195686148067608</v>
      </c>
    </row>
    <row r="9" spans="1:22">
      <c r="B9"/>
      <c r="E9" s="106">
        <f ca="1">E6*G6</f>
        <v>1.8213889036471052E-10</v>
      </c>
      <c r="F9" s="107">
        <f ca="1">H6</f>
        <v>1.5447283332640057E-2</v>
      </c>
      <c r="G9" s="108">
        <f ca="1">F8</f>
        <v>0.98369918361664521</v>
      </c>
      <c r="I9" s="103"/>
      <c r="R9">
        <v>9</v>
      </c>
      <c r="S9" t="s">
        <v>61</v>
      </c>
      <c r="U9" s="1">
        <v>0</v>
      </c>
      <c r="V9" s="1">
        <f t="shared" ca="1" si="0"/>
        <v>-0.22392760710350179</v>
      </c>
    </row>
    <row r="10" spans="1:22">
      <c r="A10" s="109" t="s">
        <v>12</v>
      </c>
      <c r="B10" s="109" t="e">
        <f>#REF!</f>
        <v>#REF!</v>
      </c>
      <c r="D10" t="s">
        <v>334</v>
      </c>
      <c r="E10" t="e">
        <f ca="1">2*365.2422*E9/B10</f>
        <v>#REF!</v>
      </c>
      <c r="F10" t="e">
        <f ca="1">F9*E10</f>
        <v>#REF!</v>
      </c>
      <c r="R10">
        <v>10</v>
      </c>
      <c r="S10" t="s">
        <v>223</v>
      </c>
      <c r="U10" s="1">
        <v>0.5</v>
      </c>
      <c r="V10" s="1">
        <f t="shared" ca="1" si="0"/>
        <v>-0.75672937719021172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-0.37883669545336907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0.90975043810702605</v>
      </c>
    </row>
    <row r="13" spans="1:22">
      <c r="A13" s="26">
        <f>20+COUNT(A21:A1443)</f>
        <v>219</v>
      </c>
      <c r="B13" t="s">
        <v>220</v>
      </c>
      <c r="C13" s="11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3.1090320234909736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6.2190080606984735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10.239678549729529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15.171043490584132</v>
      </c>
    </row>
    <row r="17" spans="1:19">
      <c r="A17" s="8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388.32995</v>
      </c>
      <c r="E18">
        <f ca="1">SUM(INDIRECT(E12):INDIRECT(E13))</f>
        <v>1078.7965159819578</v>
      </c>
      <c r="F18">
        <f ca="1">SUM(INDIRECT(F12):INDIRECT(F13))</f>
        <v>1038.1164650925002</v>
      </c>
      <c r="G18">
        <f ca="1">SUM(INDIRECT(G12):INDIRECT(G13))</f>
        <v>2693.6245060327396</v>
      </c>
      <c r="H18">
        <f ca="1">SUM(INDIRECT(H12):INDIRECT(H13))</f>
        <v>8187.2191048352925</v>
      </c>
      <c r="I18">
        <f ca="1">SUM(INDIRECT(I12):INDIRECT(I13))</f>
        <v>2767.5525039885251</v>
      </c>
      <c r="J18">
        <f ca="1">SUM(INDIRECT(J12):INDIRECT(J13))</f>
        <v>9356.2423908853452</v>
      </c>
      <c r="L18">
        <f ca="1">SUM(INDIRECT(L12):INDIRECT(L13))</f>
        <v>183.18989517594591</v>
      </c>
      <c r="M18">
        <f ca="1">SQRT(SUM(INDIRECT(M12):INDIRECT(M13)))</f>
        <v>9050655.1547061391</v>
      </c>
      <c r="N18">
        <f ca="1">SQRT(SUM(INDIRECT(N12):INDIRECT(N13)))</f>
        <v>6027363.4523290088</v>
      </c>
      <c r="O18">
        <f ca="1">SQRT(SUM(INDIRECT(O12):INDIRECT(O13)))</f>
        <v>1916838.6876372369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-34550</v>
      </c>
      <c r="B21" s="113">
        <v>0.27824099999997998</v>
      </c>
      <c r="D21" s="115">
        <f t="shared" ref="D21:D84" si="4">A21/A$18</f>
        <v>-3.4550000000000001</v>
      </c>
      <c r="E21" s="115">
        <f t="shared" ref="E21:E84" si="5">B21/B$18</f>
        <v>27.824099999997998</v>
      </c>
      <c r="F21" s="26">
        <f t="shared" ref="F21:F84" si="6">D21*D21</f>
        <v>11.937025</v>
      </c>
      <c r="G21" s="26">
        <f t="shared" ref="G21:G84" si="7">D21*F21</f>
        <v>-41.242421374999999</v>
      </c>
      <c r="H21" s="26">
        <f t="shared" ref="H21:H84" si="8">F21*F21</f>
        <v>142.492565850625</v>
      </c>
      <c r="I21" s="26">
        <f t="shared" ref="I21:I84" si="9">E21*D21</f>
        <v>-96.132265499993082</v>
      </c>
      <c r="J21" s="26">
        <f t="shared" ref="J21:J84" si="10">I21*D21</f>
        <v>332.13697730247611</v>
      </c>
      <c r="K21" s="26">
        <f t="shared" ref="K21:K84" ca="1" si="11">+E$4+E$5*D21+E$6*D21^2</f>
        <v>28.346146832804124</v>
      </c>
      <c r="L21" s="26">
        <f t="shared" ref="L21:L84" ca="1" si="12">+(K21-E21)^2</f>
        <v>0.27253289564290711</v>
      </c>
      <c r="M21" s="26">
        <f t="shared" ref="M21:M84" ca="1" si="13">(M$1-M$2*D21+M$3*F21)^2</f>
        <v>4791918754802.4658</v>
      </c>
      <c r="N21" s="26">
        <f t="shared" ref="N21:N84" ca="1" si="14">(-M$2+M$4*D21-M$5*F21)^2</f>
        <v>15016779487081.264</v>
      </c>
      <c r="O21" s="26">
        <f t="shared" ref="O21:O84" ca="1" si="15">+(M$3-D21*M$5+F21*M$6)^2</f>
        <v>1195533435994.7798</v>
      </c>
      <c r="P21">
        <f t="shared" ref="P21:P84" ca="1" si="16">+E21-K21</f>
        <v>-0.52204683280612585</v>
      </c>
      <c r="R21">
        <v>21</v>
      </c>
      <c r="S21" t="s">
        <v>257</v>
      </c>
    </row>
    <row r="22" spans="1:19">
      <c r="A22" s="113">
        <v>-34333</v>
      </c>
      <c r="B22" s="113">
        <v>0.27527366000140319</v>
      </c>
      <c r="D22" s="115">
        <f t="shared" si="4"/>
        <v>-3.4333</v>
      </c>
      <c r="E22" s="115">
        <f t="shared" si="5"/>
        <v>27.527366000140319</v>
      </c>
      <c r="F22" s="26">
        <f t="shared" si="6"/>
        <v>11.78754889</v>
      </c>
      <c r="G22" s="26">
        <f t="shared" si="7"/>
        <v>-40.470191604036998</v>
      </c>
      <c r="H22" s="26">
        <f t="shared" si="8"/>
        <v>138.94630883414024</v>
      </c>
      <c r="I22" s="26">
        <f t="shared" si="9"/>
        <v>-94.509705688281755</v>
      </c>
      <c r="J22" s="26">
        <f t="shared" si="10"/>
        <v>324.48017253957778</v>
      </c>
      <c r="K22" s="26">
        <f t="shared" ca="1" si="11"/>
        <v>28.031007038263457</v>
      </c>
      <c r="L22" s="26">
        <f t="shared" ca="1" si="12"/>
        <v>0.2536542952817526</v>
      </c>
      <c r="M22" s="26">
        <f t="shared" ca="1" si="13"/>
        <v>4776266352700.8271</v>
      </c>
      <c r="N22" s="26">
        <f t="shared" ca="1" si="14"/>
        <v>14771066862442.42</v>
      </c>
      <c r="O22" s="26">
        <f t="shared" ca="1" si="15"/>
        <v>1171118025988.416</v>
      </c>
      <c r="P22">
        <f t="shared" ca="1" si="16"/>
        <v>-0.50364103812313843</v>
      </c>
      <c r="R22">
        <v>22</v>
      </c>
      <c r="S22" t="s">
        <v>159</v>
      </c>
    </row>
    <row r="23" spans="1:19">
      <c r="A23" s="113">
        <v>-4005.5</v>
      </c>
      <c r="B23" s="113">
        <v>1.4644999973825179E-3</v>
      </c>
      <c r="D23" s="115">
        <f t="shared" si="4"/>
        <v>-0.40055000000000002</v>
      </c>
      <c r="E23" s="115">
        <f t="shared" si="5"/>
        <v>0.14644999973825179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-5.8660547395156755E-2</v>
      </c>
      <c r="J23" s="26">
        <f t="shared" si="10"/>
        <v>2.3496482259130039E-2</v>
      </c>
      <c r="K23" s="26">
        <f t="shared" ca="1" si="11"/>
        <v>0.85990274026217051</v>
      </c>
      <c r="L23" s="26">
        <f t="shared" ca="1" si="12"/>
        <v>0.50901481296109008</v>
      </c>
      <c r="M23" s="26">
        <f t="shared" ca="1" si="13"/>
        <v>1937725152115.1516</v>
      </c>
      <c r="N23" s="26">
        <f t="shared" ca="1" si="14"/>
        <v>391000799921.71246</v>
      </c>
      <c r="O23" s="26">
        <f t="shared" ca="1" si="15"/>
        <v>931004150.63549972</v>
      </c>
      <c r="P23">
        <f t="shared" ca="1" si="16"/>
        <v>-0.71345274052391872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-0.22392760710350179</v>
      </c>
      <c r="L24" s="26">
        <f t="shared" ca="1" si="12"/>
        <v>8.061488604114482E-2</v>
      </c>
      <c r="M24" s="26">
        <f t="shared" ca="1" si="13"/>
        <v>1546724959945.8918</v>
      </c>
      <c r="N24" s="26">
        <f t="shared" ca="1" si="14"/>
        <v>146724571466.1799</v>
      </c>
      <c r="O24" s="26">
        <f t="shared" ca="1" si="15"/>
        <v>1003034844.1748521</v>
      </c>
      <c r="P24">
        <f t="shared" ca="1" si="16"/>
        <v>0.28392760704296582</v>
      </c>
      <c r="R24">
        <v>24</v>
      </c>
      <c r="S24" t="s">
        <v>178</v>
      </c>
    </row>
    <row r="25" spans="1:19">
      <c r="A25" s="113">
        <v>0.5</v>
      </c>
      <c r="B25" s="113">
        <v>-1.069500001904089E-3</v>
      </c>
      <c r="D25" s="115">
        <f t="shared" si="4"/>
        <v>5.0000000000000002E-5</v>
      </c>
      <c r="E25" s="115">
        <f t="shared" si="5"/>
        <v>-0.1069500001904089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-5.3475000095204454E-6</v>
      </c>
      <c r="J25" s="26">
        <f t="shared" si="10"/>
        <v>-2.673750004760223E-10</v>
      </c>
      <c r="K25" s="26">
        <f t="shared" ca="1" si="11"/>
        <v>-0.22402641744962937</v>
      </c>
      <c r="L25" s="26">
        <f t="shared" ca="1" si="12"/>
        <v>1.3706887478255096E-2</v>
      </c>
      <c r="M25" s="26">
        <f t="shared" ca="1" si="13"/>
        <v>1546677321627.4475</v>
      </c>
      <c r="N25" s="26">
        <f t="shared" ca="1" si="14"/>
        <v>146703444758.1456</v>
      </c>
      <c r="O25" s="26">
        <f t="shared" ca="1" si="15"/>
        <v>1003455782.0467944</v>
      </c>
      <c r="P25">
        <f t="shared" ca="1" si="16"/>
        <v>0.11707641725922047</v>
      </c>
      <c r="R25">
        <v>25</v>
      </c>
      <c r="S25" t="s">
        <v>242</v>
      </c>
    </row>
    <row r="26" spans="1:19">
      <c r="A26" s="113">
        <v>3</v>
      </c>
      <c r="B26" s="113">
        <v>1.1882999999215826E-2</v>
      </c>
      <c r="D26" s="115">
        <f t="shared" si="4"/>
        <v>2.9999999999999997E-4</v>
      </c>
      <c r="E26" s="115">
        <f t="shared" si="5"/>
        <v>1.1882999999215826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3.5648999997647476E-4</v>
      </c>
      <c r="J26" s="26">
        <f t="shared" si="10"/>
        <v>1.0694699999294241E-7</v>
      </c>
      <c r="K26" s="26">
        <f t="shared" ca="1" si="11"/>
        <v>-0.22452033257609957</v>
      </c>
      <c r="L26" s="26">
        <f t="shared" ca="1" si="12"/>
        <v>1.9960612919188614</v>
      </c>
      <c r="M26" s="26">
        <f t="shared" ca="1" si="13"/>
        <v>1546439135131.999</v>
      </c>
      <c r="N26" s="26">
        <f t="shared" ca="1" si="14"/>
        <v>146597841667.40793</v>
      </c>
      <c r="O26" s="26">
        <f t="shared" ca="1" si="15"/>
        <v>1005561530.6764804</v>
      </c>
      <c r="P26">
        <f t="shared" ca="1" si="16"/>
        <v>1.4128203324976822</v>
      </c>
      <c r="R26">
        <v>26</v>
      </c>
      <c r="S26" t="s">
        <v>259</v>
      </c>
    </row>
    <row r="27" spans="1:19">
      <c r="A27" s="113">
        <v>82</v>
      </c>
      <c r="B27" s="113">
        <v>-1.9800000154646114E-4</v>
      </c>
      <c r="D27" s="115">
        <f t="shared" si="4"/>
        <v>8.2000000000000007E-3</v>
      </c>
      <c r="E27" s="115">
        <f t="shared" si="5"/>
        <v>-1.9800000154646114E-2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-1.6236000126809813E-4</v>
      </c>
      <c r="J27" s="26">
        <f t="shared" si="10"/>
        <v>-1.3313520103984048E-6</v>
      </c>
      <c r="K27" s="26">
        <f t="shared" ca="1" si="11"/>
        <v>-0.24001078044799573</v>
      </c>
      <c r="L27" s="26">
        <f t="shared" ca="1" si="12"/>
        <v>4.8492787757405897E-2</v>
      </c>
      <c r="M27" s="26">
        <f t="shared" ca="1" si="13"/>
        <v>1538916830098.2202</v>
      </c>
      <c r="N27" s="26">
        <f t="shared" ca="1" si="14"/>
        <v>143286846501.57184</v>
      </c>
      <c r="O27" s="26">
        <f t="shared" ca="1" si="15"/>
        <v>1073004721.0457634</v>
      </c>
      <c r="P27">
        <f t="shared" ca="1" si="16"/>
        <v>0.22021078029334962</v>
      </c>
    </row>
    <row r="28" spans="1:19">
      <c r="A28" s="113">
        <v>84.5</v>
      </c>
      <c r="B28" s="113">
        <v>-5.4549999913433567E-4</v>
      </c>
      <c r="D28" s="115">
        <f t="shared" si="4"/>
        <v>8.4499999999999992E-3</v>
      </c>
      <c r="E28" s="115">
        <f t="shared" si="5"/>
        <v>-5.4549999913433567E-2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-4.6094749926851359E-4</v>
      </c>
      <c r="J28" s="26">
        <f t="shared" si="10"/>
        <v>-3.8950063688189396E-6</v>
      </c>
      <c r="K28" s="26">
        <f t="shared" ca="1" si="11"/>
        <v>-0.24049727341468355</v>
      </c>
      <c r="L28" s="26">
        <f t="shared" ca="1" si="12"/>
        <v>3.4576388522548664E-2</v>
      </c>
      <c r="M28" s="26">
        <f t="shared" ca="1" si="13"/>
        <v>1538678921753.9141</v>
      </c>
      <c r="N28" s="26">
        <f t="shared" ca="1" si="14"/>
        <v>143182890432.20343</v>
      </c>
      <c r="O28" s="26">
        <f t="shared" ca="1" si="15"/>
        <v>1075167275.8994417</v>
      </c>
      <c r="P28">
        <f t="shared" ca="1" si="16"/>
        <v>0.18594727350124998</v>
      </c>
    </row>
    <row r="29" spans="1:19">
      <c r="A29" s="113">
        <v>87.5</v>
      </c>
      <c r="B29" s="113">
        <v>-7.6249999983701855E-4</v>
      </c>
      <c r="D29" s="115">
        <f t="shared" si="4"/>
        <v>8.7500000000000008E-3</v>
      </c>
      <c r="E29" s="115">
        <f t="shared" si="5"/>
        <v>-7.6249999983701855E-2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-6.6718749985739134E-4</v>
      </c>
      <c r="J29" s="26">
        <f t="shared" si="10"/>
        <v>-5.8378906237521746E-6</v>
      </c>
      <c r="K29" s="26">
        <f t="shared" ca="1" si="11"/>
        <v>-0.24108076444553983</v>
      </c>
      <c r="L29" s="26">
        <f t="shared" ca="1" si="12"/>
        <v>2.7169180913073909E-2</v>
      </c>
      <c r="M29" s="26">
        <f t="shared" ca="1" si="13"/>
        <v>1538393443054</v>
      </c>
      <c r="N29" s="26">
        <f t="shared" ca="1" si="14"/>
        <v>143058209533.00558</v>
      </c>
      <c r="O29" s="26">
        <f t="shared" ca="1" si="15"/>
        <v>1077764611.0524104</v>
      </c>
      <c r="P29">
        <f t="shared" ca="1" si="16"/>
        <v>0.16483076446183798</v>
      </c>
    </row>
    <row r="30" spans="1:19">
      <c r="A30" s="113">
        <v>96</v>
      </c>
      <c r="B30" s="113">
        <v>5.559999990509823E-4</v>
      </c>
      <c r="D30" s="115">
        <f t="shared" si="4"/>
        <v>9.5999999999999992E-3</v>
      </c>
      <c r="E30" s="115">
        <f t="shared" si="5"/>
        <v>5.559999990509823E-2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5.3375999908894295E-4</v>
      </c>
      <c r="J30" s="26">
        <f t="shared" si="10"/>
        <v>5.1240959912538517E-6</v>
      </c>
      <c r="K30" s="26">
        <f t="shared" ca="1" si="11"/>
        <v>-0.24273220862531261</v>
      </c>
      <c r="L30" s="26">
        <f t="shared" ca="1" si="12"/>
        <v>8.9002106646632551E-2</v>
      </c>
      <c r="M30" s="26">
        <f t="shared" ca="1" si="13"/>
        <v>1537584653793.2717</v>
      </c>
      <c r="N30" s="26">
        <f t="shared" ca="1" si="14"/>
        <v>142705340060.66382</v>
      </c>
      <c r="O30" s="26">
        <f t="shared" ca="1" si="15"/>
        <v>1085137151.2291224</v>
      </c>
      <c r="P30">
        <f t="shared" ca="1" si="16"/>
        <v>0.29833220853041087</v>
      </c>
    </row>
    <row r="31" spans="1:19">
      <c r="A31" s="113">
        <v>172</v>
      </c>
      <c r="B31" s="113">
        <v>-1.620800000091549E-2</v>
      </c>
      <c r="D31" s="115">
        <f t="shared" si="4"/>
        <v>1.72E-2</v>
      </c>
      <c r="E31" s="115">
        <f t="shared" si="5"/>
        <v>-1.620800000091549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-2.7877760001574645E-2</v>
      </c>
      <c r="J31" s="26">
        <f t="shared" si="10"/>
        <v>-4.7949747202708388E-4</v>
      </c>
      <c r="K31" s="26">
        <f t="shared" ca="1" si="11"/>
        <v>-0.25738109287259475</v>
      </c>
      <c r="L31" s="26">
        <f t="shared" ca="1" si="12"/>
        <v>1.8589111165621273</v>
      </c>
      <c r="M31" s="26">
        <f t="shared" ca="1" si="13"/>
        <v>1530357545383.4937</v>
      </c>
      <c r="N31" s="26">
        <f t="shared" ca="1" si="14"/>
        <v>139576014241.01483</v>
      </c>
      <c r="O31" s="26">
        <f t="shared" ca="1" si="15"/>
        <v>1151930005.774992</v>
      </c>
      <c r="P31">
        <f t="shared" ca="1" si="16"/>
        <v>-1.3634189072189542</v>
      </c>
    </row>
    <row r="32" spans="1:19">
      <c r="A32" s="113">
        <v>231</v>
      </c>
      <c r="B32" s="113">
        <v>4.9099999887403101E-4</v>
      </c>
      <c r="D32" s="115">
        <f t="shared" si="4"/>
        <v>2.3099999999999999E-2</v>
      </c>
      <c r="E32" s="115">
        <f t="shared" si="5"/>
        <v>4.9099999887403101E-2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1.1342099973990116E-3</v>
      </c>
      <c r="J32" s="26">
        <f t="shared" si="10"/>
        <v>2.6200250939917168E-5</v>
      </c>
      <c r="K32" s="26">
        <f t="shared" ca="1" si="11"/>
        <v>-0.26860817938575676</v>
      </c>
      <c r="L32" s="26">
        <f t="shared" ca="1" si="12"/>
        <v>0.10093848717706629</v>
      </c>
      <c r="M32" s="26">
        <f t="shared" ca="1" si="13"/>
        <v>1524752535676.6902</v>
      </c>
      <c r="N32" s="26">
        <f t="shared" ca="1" si="14"/>
        <v>137178430287.35939</v>
      </c>
      <c r="O32" s="26">
        <f t="shared" ca="1" si="15"/>
        <v>1204849201.3836443</v>
      </c>
      <c r="P32">
        <f t="shared" ca="1" si="16"/>
        <v>0.31770817927315986</v>
      </c>
    </row>
    <row r="33" spans="1:16">
      <c r="A33" s="113">
        <v>313</v>
      </c>
      <c r="B33" s="113">
        <v>9.2999995104037225E-5</v>
      </c>
      <c r="D33" s="115">
        <f t="shared" si="4"/>
        <v>3.1300000000000001E-2</v>
      </c>
      <c r="E33" s="115">
        <f t="shared" si="5"/>
        <v>9.2999995104037225E-3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2.9108998467563651E-4</v>
      </c>
      <c r="J33" s="26">
        <f t="shared" si="10"/>
        <v>9.1111165203474238E-6</v>
      </c>
      <c r="K33" s="26">
        <f t="shared" ca="1" si="11"/>
        <v>-0.28400133775799297</v>
      </c>
      <c r="L33" s="26">
        <f t="shared" ca="1" si="12"/>
        <v>8.6025674443429789E-2</v>
      </c>
      <c r="M33" s="26">
        <f t="shared" ca="1" si="13"/>
        <v>1516970579644.9958</v>
      </c>
      <c r="N33" s="26">
        <f t="shared" ca="1" si="14"/>
        <v>133891935152.87703</v>
      </c>
      <c r="O33" s="26">
        <f t="shared" ca="1" si="15"/>
        <v>1279909983.4839804</v>
      </c>
      <c r="P33">
        <f t="shared" ca="1" si="16"/>
        <v>0.29330133726839669</v>
      </c>
    </row>
    <row r="34" spans="1:16">
      <c r="A34" s="113">
        <v>327</v>
      </c>
      <c r="B34" s="113">
        <v>-1.5300000086426735E-4</v>
      </c>
      <c r="D34" s="115">
        <f t="shared" si="4"/>
        <v>3.27E-2</v>
      </c>
      <c r="E34" s="115">
        <f t="shared" si="5"/>
        <v>-1.5300000086426735E-2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-5.0031000282615425E-4</v>
      </c>
      <c r="J34" s="26">
        <f t="shared" si="10"/>
        <v>-1.6360137092415242E-5</v>
      </c>
      <c r="K34" s="26">
        <f t="shared" ca="1" si="11"/>
        <v>-0.28660495850102197</v>
      </c>
      <c r="L34" s="26">
        <f t="shared" ca="1" si="12"/>
        <v>7.3606380460345247E-2</v>
      </c>
      <c r="M34" s="26">
        <f t="shared" ca="1" si="13"/>
        <v>1515642894703.77</v>
      </c>
      <c r="N34" s="26">
        <f t="shared" ca="1" si="14"/>
        <v>133336113040.88191</v>
      </c>
      <c r="O34" s="26">
        <f t="shared" ca="1" si="15"/>
        <v>1292897984.9897461</v>
      </c>
      <c r="P34">
        <f t="shared" ca="1" si="16"/>
        <v>0.27130495841459523</v>
      </c>
    </row>
    <row r="35" spans="1:16">
      <c r="A35" s="113">
        <v>327</v>
      </c>
      <c r="B35" s="113">
        <v>1.1247000002185814E-2</v>
      </c>
      <c r="D35" s="115">
        <f t="shared" si="4"/>
        <v>3.27E-2</v>
      </c>
      <c r="E35" s="115">
        <f t="shared" si="5"/>
        <v>1.1247000002185814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3.6777690007147611E-2</v>
      </c>
      <c r="J35" s="26">
        <f t="shared" si="10"/>
        <v>1.2026304632337269E-3</v>
      </c>
      <c r="K35" s="26">
        <f t="shared" ca="1" si="11"/>
        <v>-0.28660495850102197</v>
      </c>
      <c r="L35" s="26">
        <f t="shared" ca="1" si="12"/>
        <v>1.9917816865065414</v>
      </c>
      <c r="M35" s="26">
        <f t="shared" ca="1" si="13"/>
        <v>1515642894703.77</v>
      </c>
      <c r="N35" s="26">
        <f t="shared" ca="1" si="14"/>
        <v>133336113040.88191</v>
      </c>
      <c r="O35" s="26">
        <f t="shared" ca="1" si="15"/>
        <v>1292897984.9897461</v>
      </c>
      <c r="P35">
        <f t="shared" ca="1" si="16"/>
        <v>1.4113049587196034</v>
      </c>
    </row>
    <row r="36" spans="1:16">
      <c r="A36" s="113">
        <v>335.5</v>
      </c>
      <c r="B36" s="113">
        <v>2.6654999965103343E-3</v>
      </c>
      <c r="D36" s="115">
        <f t="shared" si="4"/>
        <v>3.3550000000000003E-2</v>
      </c>
      <c r="E36" s="115">
        <f t="shared" si="5"/>
        <v>0.26654999965103343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8.9427524882921723E-3</v>
      </c>
      <c r="J36" s="26">
        <f t="shared" si="10"/>
        <v>3.0002934598220241E-4</v>
      </c>
      <c r="K36" s="26">
        <f t="shared" ca="1" si="11"/>
        <v>-0.28818224483158278</v>
      </c>
      <c r="L36" s="26">
        <f t="shared" ca="1" si="12"/>
        <v>0.30772786306872102</v>
      </c>
      <c r="M36" s="26">
        <f t="shared" ca="1" si="13"/>
        <v>1514836934765.3252</v>
      </c>
      <c r="N36" s="26">
        <f t="shared" ca="1" si="14"/>
        <v>132999399037.12427</v>
      </c>
      <c r="O36" s="26">
        <f t="shared" ca="1" si="15"/>
        <v>1300807850.1023927</v>
      </c>
      <c r="P36">
        <f t="shared" ca="1" si="16"/>
        <v>0.55473224448261615</v>
      </c>
    </row>
    <row r="37" spans="1:16">
      <c r="A37" s="113">
        <v>397.5</v>
      </c>
      <c r="B37" s="113">
        <v>-1.0524999961489812E-3</v>
      </c>
      <c r="D37" s="115">
        <f t="shared" si="4"/>
        <v>3.9750000000000001E-2</v>
      </c>
      <c r="E37" s="115">
        <f t="shared" si="5"/>
        <v>-0.10524999961489812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-4.1836874846921997E-3</v>
      </c>
      <c r="J37" s="26">
        <f t="shared" si="10"/>
        <v>-1.6630157751651494E-4</v>
      </c>
      <c r="K37" s="26">
        <f t="shared" ca="1" si="11"/>
        <v>-0.29960754398081257</v>
      </c>
      <c r="L37" s="26">
        <f t="shared" ca="1" si="12"/>
        <v>3.7774855051948407E-2</v>
      </c>
      <c r="M37" s="26">
        <f t="shared" ca="1" si="13"/>
        <v>1508961250927.1052</v>
      </c>
      <c r="N37" s="26">
        <f t="shared" ca="1" si="14"/>
        <v>130560442178.97221</v>
      </c>
      <c r="O37" s="26">
        <f t="shared" ca="1" si="15"/>
        <v>1359053226.9223487</v>
      </c>
      <c r="P37">
        <f t="shared" ca="1" si="16"/>
        <v>0.19435754436591446</v>
      </c>
    </row>
    <row r="38" spans="1:16">
      <c r="A38" s="113">
        <v>406</v>
      </c>
      <c r="B38" s="113">
        <v>1.3659999967785552E-3</v>
      </c>
      <c r="D38" s="115">
        <f t="shared" si="4"/>
        <v>4.0599999999999997E-2</v>
      </c>
      <c r="E38" s="115">
        <f t="shared" si="5"/>
        <v>0.13659999967785552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5.5459599869209335E-3</v>
      </c>
      <c r="J38" s="26">
        <f t="shared" si="10"/>
        <v>2.2516597546898989E-4</v>
      </c>
      <c r="K38" s="26">
        <f t="shared" ca="1" si="11"/>
        <v>-0.30116300096536314</v>
      </c>
      <c r="L38" s="26">
        <f t="shared" ca="1" si="12"/>
        <v>0.19163644473215466</v>
      </c>
      <c r="M38" s="26">
        <f t="shared" ca="1" si="13"/>
        <v>1508156137420.3252</v>
      </c>
      <c r="N38" s="26">
        <f t="shared" ca="1" si="14"/>
        <v>130228403129.52206</v>
      </c>
      <c r="O38" s="26">
        <f t="shared" ca="1" si="15"/>
        <v>1367113188.0044229</v>
      </c>
      <c r="P38">
        <f t="shared" ca="1" si="16"/>
        <v>0.43776300064321866</v>
      </c>
    </row>
    <row r="39" spans="1:16">
      <c r="A39" s="113">
        <v>420</v>
      </c>
      <c r="B39" s="113">
        <v>-5.7999999989988282E-4</v>
      </c>
      <c r="D39" s="115">
        <f t="shared" si="4"/>
        <v>4.2000000000000003E-2</v>
      </c>
      <c r="E39" s="115">
        <f t="shared" si="5"/>
        <v>-5.7999999989988282E-2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-2.435999999579508E-3</v>
      </c>
      <c r="J39" s="26">
        <f t="shared" si="10"/>
        <v>-1.0231199998233934E-4</v>
      </c>
      <c r="K39" s="26">
        <f t="shared" ca="1" si="11"/>
        <v>-0.30371919274134113</v>
      </c>
      <c r="L39" s="26">
        <f t="shared" ca="1" si="12"/>
        <v>6.0377921686376491E-2</v>
      </c>
      <c r="M39" s="26">
        <f t="shared" ca="1" si="13"/>
        <v>1506830291535.1284</v>
      </c>
      <c r="N39" s="26">
        <f t="shared" ca="1" si="14"/>
        <v>129682738373.80283</v>
      </c>
      <c r="O39" s="26">
        <f t="shared" ca="1" si="15"/>
        <v>1380427306.9494104</v>
      </c>
      <c r="P39">
        <f t="shared" ca="1" si="16"/>
        <v>0.24571919275135284</v>
      </c>
    </row>
    <row r="40" spans="1:16">
      <c r="A40" s="113">
        <v>476.5</v>
      </c>
      <c r="B40" s="113">
        <v>-3.3333500003209338E-2</v>
      </c>
      <c r="D40" s="115">
        <f t="shared" si="4"/>
        <v>4.7649999999999998E-2</v>
      </c>
      <c r="E40" s="115">
        <f t="shared" si="5"/>
        <v>-3.3333500003209338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-0.15883412751529249</v>
      </c>
      <c r="J40" s="26">
        <f t="shared" si="10"/>
        <v>-7.5684461761036867E-3</v>
      </c>
      <c r="K40" s="26">
        <f t="shared" ca="1" si="11"/>
        <v>-0.31396270193517645</v>
      </c>
      <c r="L40" s="26">
        <f t="shared" ca="1" si="12"/>
        <v>9.1166996576532426</v>
      </c>
      <c r="M40" s="26">
        <f t="shared" ca="1" si="13"/>
        <v>1501482389244.3711</v>
      </c>
      <c r="N40" s="26">
        <f t="shared" ca="1" si="14"/>
        <v>127496012404.70535</v>
      </c>
      <c r="O40" s="26">
        <f t="shared" ca="1" si="15"/>
        <v>1434646547.2947814</v>
      </c>
      <c r="P40">
        <f t="shared" ca="1" si="16"/>
        <v>-3.0193872983857575</v>
      </c>
    </row>
    <row r="41" spans="1:16">
      <c r="A41" s="113">
        <v>504.5</v>
      </c>
      <c r="B41" s="113">
        <v>3.5744999986491166E-3</v>
      </c>
      <c r="D41" s="115">
        <f t="shared" si="4"/>
        <v>5.0450000000000002E-2</v>
      </c>
      <c r="E41" s="115">
        <f t="shared" si="5"/>
        <v>0.35744999986491166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1.8033352493184794E-2</v>
      </c>
      <c r="J41" s="26">
        <f t="shared" si="10"/>
        <v>9.0978263328117287E-4</v>
      </c>
      <c r="K41" s="26">
        <f t="shared" ca="1" si="11"/>
        <v>-0.31899603720871417</v>
      </c>
      <c r="L41" s="26">
        <f t="shared" ca="1" si="12"/>
        <v>0.45757924107261316</v>
      </c>
      <c r="M41" s="26">
        <f t="shared" ca="1" si="13"/>
        <v>1498833789780.179</v>
      </c>
      <c r="N41" s="26">
        <f t="shared" ca="1" si="14"/>
        <v>126421451702.13161</v>
      </c>
      <c r="O41" s="26">
        <f t="shared" ca="1" si="15"/>
        <v>1461802361.2379663</v>
      </c>
      <c r="P41">
        <f t="shared" ca="1" si="16"/>
        <v>0.67644603707362583</v>
      </c>
    </row>
    <row r="42" spans="1:16">
      <c r="A42" s="113">
        <v>642.5</v>
      </c>
      <c r="B42" s="113">
        <v>-1.807500004360918E-3</v>
      </c>
      <c r="D42" s="115">
        <f t="shared" si="4"/>
        <v>6.4250000000000002E-2</v>
      </c>
      <c r="E42" s="115">
        <f t="shared" si="5"/>
        <v>-0.1807500004360918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-1.1613187528018898E-2</v>
      </c>
      <c r="J42" s="26">
        <f t="shared" si="10"/>
        <v>-7.4614729867521418E-4</v>
      </c>
      <c r="K42" s="26">
        <f t="shared" ca="1" si="11"/>
        <v>-0.3433859458582455</v>
      </c>
      <c r="L42" s="26">
        <f t="shared" ca="1" si="12"/>
        <v>2.6450450743357758E-2</v>
      </c>
      <c r="M42" s="26">
        <f t="shared" ca="1" si="13"/>
        <v>1485796450181.6331</v>
      </c>
      <c r="N42" s="26">
        <f t="shared" ca="1" si="14"/>
        <v>121213037963.44859</v>
      </c>
      <c r="O42" s="26">
        <f t="shared" ca="1" si="15"/>
        <v>1598339480.1835041</v>
      </c>
      <c r="P42">
        <f t="shared" ca="1" si="16"/>
        <v>0.1626359454221537</v>
      </c>
    </row>
    <row r="43" spans="1:16">
      <c r="A43" s="113">
        <v>1162</v>
      </c>
      <c r="B43" s="113">
        <v>-1.5817999999853782E-2</v>
      </c>
      <c r="D43" s="115">
        <f t="shared" si="4"/>
        <v>0.1162</v>
      </c>
      <c r="E43" s="115">
        <f t="shared" si="5"/>
        <v>-1.5817999999853782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-0.18380515999830094</v>
      </c>
      <c r="J43" s="26">
        <f t="shared" si="10"/>
        <v>-2.1358159591802567E-2</v>
      </c>
      <c r="K43" s="26">
        <f t="shared" ca="1" si="11"/>
        <v>-0.42898023938538915</v>
      </c>
      <c r="L43" s="26">
        <f t="shared" ca="1" si="12"/>
        <v>1.3289934004298161</v>
      </c>
      <c r="M43" s="26">
        <f t="shared" ca="1" si="13"/>
        <v>1436968833738.5376</v>
      </c>
      <c r="N43" s="26">
        <f t="shared" ca="1" si="14"/>
        <v>102879520541.37878</v>
      </c>
      <c r="O43" s="26">
        <f t="shared" ca="1" si="15"/>
        <v>2149288584.1302085</v>
      </c>
      <c r="P43">
        <f t="shared" ca="1" si="16"/>
        <v>-1.152819760599989</v>
      </c>
    </row>
    <row r="44" spans="1:16">
      <c r="A44" s="113">
        <v>1232.5</v>
      </c>
      <c r="B44" s="113">
        <v>3.1824999969103374E-3</v>
      </c>
      <c r="D44" s="115">
        <f t="shared" si="4"/>
        <v>0.12325</v>
      </c>
      <c r="E44" s="115">
        <f t="shared" si="5"/>
        <v>0.31824999969103374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3.9224312461919909E-2</v>
      </c>
      <c r="J44" s="26">
        <f t="shared" si="10"/>
        <v>4.834396510931629E-3</v>
      </c>
      <c r="K44" s="26">
        <f t="shared" ca="1" si="11"/>
        <v>-0.43983841263947082</v>
      </c>
      <c r="L44" s="26">
        <f t="shared" ca="1" si="12"/>
        <v>0.57469804090978505</v>
      </c>
      <c r="M44" s="26">
        <f t="shared" ca="1" si="13"/>
        <v>1430373918539.0486</v>
      </c>
      <c r="N44" s="26">
        <f t="shared" ca="1" si="14"/>
        <v>100542359636.67657</v>
      </c>
      <c r="O44" s="26">
        <f t="shared" ca="1" si="15"/>
        <v>2228141183.928288</v>
      </c>
      <c r="P44">
        <f t="shared" ca="1" si="16"/>
        <v>0.7580884123305045</v>
      </c>
    </row>
    <row r="45" spans="1:16">
      <c r="A45" s="113">
        <v>1339.5</v>
      </c>
      <c r="B45" s="113">
        <v>1.3509500000509433E-2</v>
      </c>
      <c r="D45" s="115">
        <f t="shared" si="4"/>
        <v>0.13395000000000001</v>
      </c>
      <c r="E45" s="115">
        <f t="shared" si="5"/>
        <v>1.3509500000509433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0.18095975250682389</v>
      </c>
      <c r="J45" s="26">
        <f t="shared" si="10"/>
        <v>2.4239558848289062E-2</v>
      </c>
      <c r="K45" s="26">
        <f t="shared" ca="1" si="11"/>
        <v>-0.45597226603544544</v>
      </c>
      <c r="L45" s="26">
        <f t="shared" ca="1" si="12"/>
        <v>3.2649680756787705</v>
      </c>
      <c r="M45" s="26">
        <f t="shared" ca="1" si="13"/>
        <v>1420379258115.9468</v>
      </c>
      <c r="N45" s="26">
        <f t="shared" ca="1" si="14"/>
        <v>97062212116.268402</v>
      </c>
      <c r="O45" s="26">
        <f t="shared" ca="1" si="15"/>
        <v>2349505030.6204839</v>
      </c>
      <c r="P45">
        <f t="shared" ca="1" si="16"/>
        <v>1.8069222660863888</v>
      </c>
    </row>
    <row r="46" spans="1:16">
      <c r="A46" s="113">
        <v>1379</v>
      </c>
      <c r="B46" s="113">
        <v>5.2189999987604097E-3</v>
      </c>
      <c r="D46" s="115">
        <f t="shared" si="4"/>
        <v>0.13789999999999999</v>
      </c>
      <c r="E46" s="115">
        <f t="shared" si="5"/>
        <v>0.52189999987604097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7.197000998290605E-2</v>
      </c>
      <c r="J46" s="26">
        <f t="shared" si="10"/>
        <v>9.9246643766427445E-3</v>
      </c>
      <c r="K46" s="26">
        <f t="shared" ca="1" si="11"/>
        <v>-0.46182282203868047</v>
      </c>
      <c r="L46" s="26">
        <f t="shared" ca="1" si="12"/>
        <v>0.9677105903558626</v>
      </c>
      <c r="M46" s="26">
        <f t="shared" ca="1" si="13"/>
        <v>1416694133263.729</v>
      </c>
      <c r="N46" s="26">
        <f t="shared" ca="1" si="14"/>
        <v>95797735980.586472</v>
      </c>
      <c r="O46" s="26">
        <f t="shared" ca="1" si="15"/>
        <v>2394804910.8671966</v>
      </c>
      <c r="P46">
        <f t="shared" ca="1" si="16"/>
        <v>0.98372282191472138</v>
      </c>
    </row>
    <row r="47" spans="1:16">
      <c r="A47" s="113">
        <v>1582</v>
      </c>
      <c r="B47" s="113">
        <v>7.8020000000833534E-3</v>
      </c>
      <c r="D47" s="115">
        <f t="shared" si="4"/>
        <v>0.15820000000000001</v>
      </c>
      <c r="E47" s="115">
        <f t="shared" si="5"/>
        <v>0.78020000000833534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0.12342764000131866</v>
      </c>
      <c r="J47" s="26">
        <f t="shared" si="10"/>
        <v>1.9526252648208613E-2</v>
      </c>
      <c r="K47" s="26">
        <f t="shared" ca="1" si="11"/>
        <v>-0.49099361221250992</v>
      </c>
      <c r="L47" s="26">
        <f t="shared" ca="1" si="12"/>
        <v>1.6159331997510811</v>
      </c>
      <c r="M47" s="26">
        <f t="shared" ca="1" si="13"/>
        <v>1397794037128.9448</v>
      </c>
      <c r="N47" s="26">
        <f t="shared" ca="1" si="14"/>
        <v>89469210556.541336</v>
      </c>
      <c r="O47" s="26">
        <f t="shared" ca="1" si="15"/>
        <v>2631617233.1995215</v>
      </c>
      <c r="P47">
        <f t="shared" ca="1" si="16"/>
        <v>1.2711936122208454</v>
      </c>
    </row>
    <row r="48" spans="1:16">
      <c r="A48" s="113">
        <v>3334.5</v>
      </c>
      <c r="B48" s="113">
        <v>-4.9954999994952232E-3</v>
      </c>
      <c r="D48" s="115">
        <f t="shared" si="4"/>
        <v>0.33345000000000002</v>
      </c>
      <c r="E48" s="115">
        <f t="shared" si="5"/>
        <v>-0.49954999994952232</v>
      </c>
      <c r="F48" s="26">
        <f t="shared" si="6"/>
        <v>0.11118890250000002</v>
      </c>
      <c r="G48" s="26">
        <f t="shared" si="7"/>
        <v>3.7075939538625008E-2</v>
      </c>
      <c r="H48" s="26">
        <f t="shared" si="8"/>
        <v>1.2362972039154511E-2</v>
      </c>
      <c r="I48" s="26">
        <f t="shared" si="9"/>
        <v>-0.16657494748316823</v>
      </c>
      <c r="J48" s="26">
        <f t="shared" si="10"/>
        <v>-5.5544416238262451E-2</v>
      </c>
      <c r="K48" s="26">
        <f t="shared" ca="1" si="11"/>
        <v>-0.68040593931269244</v>
      </c>
      <c r="L48" s="26">
        <f t="shared" ca="1" si="12"/>
        <v>3.2708870802934671E-2</v>
      </c>
      <c r="M48" s="26">
        <f t="shared" ca="1" si="13"/>
        <v>1237490959294.5283</v>
      </c>
      <c r="N48" s="26">
        <f t="shared" ca="1" si="14"/>
        <v>45754110961.668175</v>
      </c>
      <c r="O48" s="26">
        <f t="shared" ca="1" si="15"/>
        <v>4869724078.6045389</v>
      </c>
      <c r="P48">
        <f t="shared" ca="1" si="16"/>
        <v>0.18085593936317013</v>
      </c>
    </row>
    <row r="49" spans="1:16">
      <c r="A49" s="113">
        <v>3335</v>
      </c>
      <c r="B49" s="113">
        <v>-5.2649999997811392E-3</v>
      </c>
      <c r="D49" s="115">
        <f t="shared" si="4"/>
        <v>0.33350000000000002</v>
      </c>
      <c r="E49" s="115">
        <f t="shared" si="5"/>
        <v>-0.52649999997811392</v>
      </c>
      <c r="F49" s="26">
        <f t="shared" si="6"/>
        <v>0.11122225000000001</v>
      </c>
      <c r="G49" s="26">
        <f t="shared" si="7"/>
        <v>3.7092620375000003E-2</v>
      </c>
      <c r="H49" s="26">
        <f t="shared" si="8"/>
        <v>1.2370388895062501E-2</v>
      </c>
      <c r="I49" s="26">
        <f t="shared" si="9"/>
        <v>-0.17558774999270099</v>
      </c>
      <c r="J49" s="26">
        <f t="shared" si="10"/>
        <v>-5.8558514622565783E-2</v>
      </c>
      <c r="K49" s="26">
        <f t="shared" ca="1" si="11"/>
        <v>-0.68044401544582789</v>
      </c>
      <c r="L49" s="26">
        <f t="shared" ca="1" si="12"/>
        <v>2.3698759898323759E-2</v>
      </c>
      <c r="M49" s="26">
        <f t="shared" ca="1" si="13"/>
        <v>1237445998879.1748</v>
      </c>
      <c r="N49" s="26">
        <f t="shared" ca="1" si="14"/>
        <v>45744209253.572853</v>
      </c>
      <c r="O49" s="26">
        <f t="shared" ca="1" si="15"/>
        <v>4870391885.0192537</v>
      </c>
      <c r="P49">
        <f t="shared" ca="1" si="16"/>
        <v>0.15394401546771397</v>
      </c>
    </row>
    <row r="50" spans="1:16">
      <c r="A50" s="113">
        <v>3343</v>
      </c>
      <c r="B50" s="113">
        <v>-4.07699999777833E-3</v>
      </c>
      <c r="D50" s="115">
        <f t="shared" si="4"/>
        <v>0.33429999999999999</v>
      </c>
      <c r="E50" s="115">
        <f t="shared" si="5"/>
        <v>-0.407699999777833</v>
      </c>
      <c r="F50" s="26">
        <f t="shared" si="6"/>
        <v>0.11175648999999999</v>
      </c>
      <c r="G50" s="26">
        <f t="shared" si="7"/>
        <v>3.7360194606999991E-2</v>
      </c>
      <c r="H50" s="26">
        <f t="shared" si="8"/>
        <v>1.2489513057120098E-2</v>
      </c>
      <c r="I50" s="26">
        <f t="shared" si="9"/>
        <v>-0.13629410992572957</v>
      </c>
      <c r="J50" s="26">
        <f t="shared" si="10"/>
        <v>-4.5563120948171394E-2</v>
      </c>
      <c r="K50" s="26">
        <f t="shared" ca="1" si="11"/>
        <v>-0.68105199503154101</v>
      </c>
      <c r="L50" s="26">
        <f t="shared" ca="1" si="12"/>
        <v>7.4721313309183204E-2</v>
      </c>
      <c r="M50" s="26">
        <f t="shared" ca="1" si="13"/>
        <v>1236726695413.5916</v>
      </c>
      <c r="N50" s="26">
        <f t="shared" ca="1" si="14"/>
        <v>45585966243.343285</v>
      </c>
      <c r="O50" s="26">
        <f t="shared" ca="1" si="15"/>
        <v>4881077714.141099</v>
      </c>
      <c r="P50">
        <f t="shared" ca="1" si="16"/>
        <v>0.27335199525370801</v>
      </c>
    </row>
    <row r="51" spans="1:16">
      <c r="A51" s="113">
        <v>3343.5</v>
      </c>
      <c r="B51" s="113">
        <v>-2.546499999880325E-3</v>
      </c>
      <c r="D51" s="115">
        <f t="shared" si="4"/>
        <v>0.33434999999999998</v>
      </c>
      <c r="E51" s="115">
        <f t="shared" si="5"/>
        <v>-0.2546499999880325</v>
      </c>
      <c r="F51" s="26">
        <f t="shared" si="6"/>
        <v>0.11178992249999999</v>
      </c>
      <c r="G51" s="26">
        <f t="shared" si="7"/>
        <v>3.7376960587874992E-2</v>
      </c>
      <c r="H51" s="26">
        <f t="shared" si="8"/>
        <v>1.2496986772556003E-2</v>
      </c>
      <c r="I51" s="26">
        <f t="shared" si="9"/>
        <v>-8.514222749599866E-2</v>
      </c>
      <c r="J51" s="26">
        <f t="shared" si="10"/>
        <v>-2.8467303763287152E-2</v>
      </c>
      <c r="K51" s="26">
        <f t="shared" ca="1" si="11"/>
        <v>-0.68108991634661975</v>
      </c>
      <c r="L51" s="26">
        <f t="shared" ca="1" si="12"/>
        <v>0.1818510022639189</v>
      </c>
      <c r="M51" s="26">
        <f t="shared" ca="1" si="13"/>
        <v>1236681742896.7261</v>
      </c>
      <c r="N51" s="26">
        <f t="shared" ca="1" si="14"/>
        <v>45576087570.454506</v>
      </c>
      <c r="O51" s="26">
        <f t="shared" ca="1" si="15"/>
        <v>4881745635.9584417</v>
      </c>
      <c r="P51">
        <f t="shared" ca="1" si="16"/>
        <v>0.42643991635858725</v>
      </c>
    </row>
    <row r="52" spans="1:16">
      <c r="A52" s="113">
        <v>3346</v>
      </c>
      <c r="B52" s="113">
        <v>-4.3939999959548004E-3</v>
      </c>
      <c r="D52" s="115">
        <f t="shared" si="4"/>
        <v>0.33460000000000001</v>
      </c>
      <c r="E52" s="115">
        <f t="shared" si="5"/>
        <v>-0.43939999959548004</v>
      </c>
      <c r="F52" s="26">
        <f t="shared" si="6"/>
        <v>0.11195716</v>
      </c>
      <c r="G52" s="26">
        <f t="shared" si="7"/>
        <v>3.7460865736E-2</v>
      </c>
      <c r="H52" s="26">
        <f t="shared" si="8"/>
        <v>1.2534405675265601E-2</v>
      </c>
      <c r="I52" s="26">
        <f t="shared" si="9"/>
        <v>-0.14702323986464763</v>
      </c>
      <c r="J52" s="26">
        <f t="shared" si="10"/>
        <v>-4.9193976058711099E-2</v>
      </c>
      <c r="K52" s="26">
        <f t="shared" ca="1" si="11"/>
        <v>-0.68127938631784524</v>
      </c>
      <c r="L52" s="26">
        <f t="shared" ca="1" si="12"/>
        <v>5.8505637721187498E-2</v>
      </c>
      <c r="M52" s="26">
        <f t="shared" ca="1" si="13"/>
        <v>1236456987284.6296</v>
      </c>
      <c r="N52" s="26">
        <f t="shared" ca="1" si="14"/>
        <v>45526714516.893761</v>
      </c>
      <c r="O52" s="26">
        <f t="shared" ca="1" si="15"/>
        <v>4885085345.6307535</v>
      </c>
      <c r="P52">
        <f t="shared" ca="1" si="16"/>
        <v>0.2418793867223652</v>
      </c>
    </row>
    <row r="53" spans="1:16">
      <c r="A53" s="113">
        <v>5255.5</v>
      </c>
      <c r="B53" s="113">
        <v>-6.114499999966938E-3</v>
      </c>
      <c r="D53" s="115">
        <f t="shared" si="4"/>
        <v>0.52554999999999996</v>
      </c>
      <c r="E53" s="115">
        <f t="shared" si="5"/>
        <v>-0.6114499999966938</v>
      </c>
      <c r="F53" s="26">
        <f t="shared" si="6"/>
        <v>0.27620280249999996</v>
      </c>
      <c r="G53" s="26">
        <f t="shared" si="7"/>
        <v>0.14515838285387497</v>
      </c>
      <c r="H53" s="26">
        <f t="shared" si="8"/>
        <v>7.6287988108853982E-2</v>
      </c>
      <c r="I53" s="26">
        <f t="shared" si="9"/>
        <v>-0.32134754749826239</v>
      </c>
      <c r="J53" s="26">
        <f t="shared" si="10"/>
        <v>-0.16888420358771178</v>
      </c>
      <c r="K53" s="26">
        <f t="shared" ca="1" si="11"/>
        <v>-0.75949829716777795</v>
      </c>
      <c r="L53" s="26">
        <f t="shared" ca="1" si="12"/>
        <v>2.1918298295257641E-2</v>
      </c>
      <c r="M53" s="26">
        <f t="shared" ca="1" si="13"/>
        <v>1068362819903.8264</v>
      </c>
      <c r="N53" s="26">
        <f t="shared" ca="1" si="14"/>
        <v>16867679016.413992</v>
      </c>
      <c r="O53" s="26">
        <f t="shared" ca="1" si="15"/>
        <v>7414606497.0285397</v>
      </c>
      <c r="P53">
        <f t="shared" ca="1" si="16"/>
        <v>0.14804829717108414</v>
      </c>
    </row>
    <row r="54" spans="1:16">
      <c r="A54" s="113">
        <v>5256</v>
      </c>
      <c r="B54" s="113">
        <v>-5.1840000014635734E-3</v>
      </c>
      <c r="D54" s="115">
        <f t="shared" si="4"/>
        <v>0.52559999999999996</v>
      </c>
      <c r="E54" s="115">
        <f t="shared" si="5"/>
        <v>-0.51840000014635734</v>
      </c>
      <c r="F54" s="26">
        <f t="shared" si="6"/>
        <v>0.27625535999999995</v>
      </c>
      <c r="G54" s="26">
        <f t="shared" si="7"/>
        <v>0.14519981721599995</v>
      </c>
      <c r="H54" s="26">
        <f t="shared" si="8"/>
        <v>7.6317023928729577E-2</v>
      </c>
      <c r="I54" s="26">
        <f t="shared" si="9"/>
        <v>-0.27247104007692541</v>
      </c>
      <c r="J54" s="26">
        <f t="shared" si="10"/>
        <v>-0.14321077866443199</v>
      </c>
      <c r="K54" s="26">
        <f t="shared" ca="1" si="11"/>
        <v>-0.75950138442007431</v>
      </c>
      <c r="L54" s="26">
        <f t="shared" ca="1" si="12"/>
        <v>5.8129877498702534E-2</v>
      </c>
      <c r="M54" s="26">
        <f t="shared" ca="1" si="13"/>
        <v>1068319787050.7053</v>
      </c>
      <c r="N54" s="26">
        <f t="shared" ca="1" si="14"/>
        <v>16862330208.40098</v>
      </c>
      <c r="O54" s="26">
        <f t="shared" ca="1" si="15"/>
        <v>7415245959.3753252</v>
      </c>
      <c r="P54">
        <f t="shared" ca="1" si="16"/>
        <v>0.24110138427371697</v>
      </c>
    </row>
    <row r="55" spans="1:16">
      <c r="A55" s="113">
        <v>8269.5</v>
      </c>
      <c r="B55" s="113">
        <v>-1.576049999857787E-2</v>
      </c>
      <c r="D55" s="115">
        <f t="shared" si="4"/>
        <v>0.82694999999999996</v>
      </c>
      <c r="E55" s="115">
        <f t="shared" si="5"/>
        <v>-1.576049999857787</v>
      </c>
      <c r="F55" s="26">
        <f t="shared" si="6"/>
        <v>0.68384630249999989</v>
      </c>
      <c r="G55" s="26">
        <f t="shared" si="7"/>
        <v>0.56550669985237489</v>
      </c>
      <c r="H55" s="26">
        <f t="shared" si="8"/>
        <v>0.46764576544292136</v>
      </c>
      <c r="I55" s="26">
        <f t="shared" si="9"/>
        <v>-1.3033145473823968</v>
      </c>
      <c r="J55" s="26">
        <f t="shared" si="10"/>
        <v>-1.0777759649578731</v>
      </c>
      <c r="K55" s="26">
        <f t="shared" ca="1" si="11"/>
        <v>-0.61267716441179676</v>
      </c>
      <c r="L55" s="26">
        <f t="shared" ca="1" si="12"/>
        <v>0.92808722007524702</v>
      </c>
      <c r="M55" s="26">
        <f t="shared" ca="1" si="13"/>
        <v>819488097091.49158</v>
      </c>
      <c r="N55" s="26">
        <f t="shared" ca="1" si="14"/>
        <v>317118822.1058774</v>
      </c>
      <c r="O55" s="26">
        <f t="shared" ca="1" si="15"/>
        <v>10696448031.278654</v>
      </c>
      <c r="P55">
        <f t="shared" ca="1" si="16"/>
        <v>-0.96337283544599028</v>
      </c>
    </row>
    <row r="56" spans="1:16">
      <c r="A56" s="113">
        <v>8563</v>
      </c>
      <c r="B56" s="113">
        <v>-4.9570000046514906E-3</v>
      </c>
      <c r="D56" s="115">
        <f t="shared" si="4"/>
        <v>0.85629999999999995</v>
      </c>
      <c r="E56" s="115">
        <f t="shared" si="5"/>
        <v>-0.49570000046514906</v>
      </c>
      <c r="F56" s="26">
        <f t="shared" si="6"/>
        <v>0.73324968999999995</v>
      </c>
      <c r="G56" s="26">
        <f t="shared" si="7"/>
        <v>0.62788170954699996</v>
      </c>
      <c r="H56" s="26">
        <f t="shared" si="8"/>
        <v>0.53765510788509607</v>
      </c>
      <c r="I56" s="26">
        <f t="shared" si="9"/>
        <v>-0.42446791039830711</v>
      </c>
      <c r="J56" s="26">
        <f t="shared" si="10"/>
        <v>-0.36347187167407036</v>
      </c>
      <c r="K56" s="26">
        <f t="shared" ca="1" si="11"/>
        <v>-0.5806987286818297</v>
      </c>
      <c r="L56" s="26">
        <f t="shared" ca="1" si="12"/>
        <v>7.2247837984531415E-3</v>
      </c>
      <c r="M56" s="26">
        <f t="shared" ca="1" si="13"/>
        <v>796464797440.18396</v>
      </c>
      <c r="N56" s="26">
        <f t="shared" ca="1" si="14"/>
        <v>66992845.454929903</v>
      </c>
      <c r="O56" s="26">
        <f t="shared" ca="1" si="15"/>
        <v>10934522394.393559</v>
      </c>
      <c r="P56">
        <f t="shared" ca="1" si="16"/>
        <v>8.4998728216680641E-2</v>
      </c>
    </row>
    <row r="57" spans="1:16">
      <c r="A57" s="113">
        <v>10189</v>
      </c>
      <c r="B57" s="113">
        <v>-2.4370999999518972E-2</v>
      </c>
      <c r="D57" s="115">
        <f t="shared" si="4"/>
        <v>1.0188999999999999</v>
      </c>
      <c r="E57" s="115">
        <f t="shared" si="5"/>
        <v>-2.4370999999518972</v>
      </c>
      <c r="F57" s="26">
        <f t="shared" si="6"/>
        <v>1.0381572099999998</v>
      </c>
      <c r="G57" s="26">
        <f t="shared" si="7"/>
        <v>1.0577783812689998</v>
      </c>
      <c r="H57" s="26">
        <f t="shared" si="8"/>
        <v>1.0777703926749838</v>
      </c>
      <c r="I57" s="26">
        <f t="shared" si="9"/>
        <v>-2.4831611899509878</v>
      </c>
      <c r="J57" s="26">
        <f t="shared" si="10"/>
        <v>-2.5300929364410614</v>
      </c>
      <c r="K57" s="26">
        <f t="shared" ca="1" si="11"/>
        <v>-0.34668960861398013</v>
      </c>
      <c r="L57" s="26">
        <f t="shared" ca="1" si="12"/>
        <v>4.3698156042135432</v>
      </c>
      <c r="M57" s="26">
        <f t="shared" ca="1" si="13"/>
        <v>673234644809.34521</v>
      </c>
      <c r="N57" s="26">
        <f t="shared" ca="1" si="14"/>
        <v>1679231043.4780903</v>
      </c>
      <c r="O57" s="26">
        <f t="shared" ca="1" si="15"/>
        <v>11917752948.329149</v>
      </c>
      <c r="P57">
        <f t="shared" ca="1" si="16"/>
        <v>-2.0904103913379171</v>
      </c>
    </row>
    <row r="58" spans="1:16">
      <c r="A58" s="113">
        <v>10248</v>
      </c>
      <c r="B58" s="113">
        <v>-4.1720000008353963E-3</v>
      </c>
      <c r="D58" s="115">
        <f t="shared" si="4"/>
        <v>1.0247999999999999</v>
      </c>
      <c r="E58" s="115">
        <f t="shared" si="5"/>
        <v>-0.41720000008353963</v>
      </c>
      <c r="F58" s="26">
        <f t="shared" si="6"/>
        <v>1.0502150399999999</v>
      </c>
      <c r="G58" s="26">
        <f t="shared" si="7"/>
        <v>1.0762603729919997</v>
      </c>
      <c r="H58" s="26">
        <f t="shared" si="8"/>
        <v>1.1029516302422013</v>
      </c>
      <c r="I58" s="26">
        <f t="shared" si="9"/>
        <v>-0.42754656008561137</v>
      </c>
      <c r="J58" s="26">
        <f t="shared" si="10"/>
        <v>-0.4381497147757345</v>
      </c>
      <c r="K58" s="26">
        <f t="shared" ca="1" si="11"/>
        <v>-0.33638776900269884</v>
      </c>
      <c r="L58" s="26">
        <f t="shared" ca="1" si="12"/>
        <v>6.5306166922632107E-3</v>
      </c>
      <c r="M58" s="26">
        <f t="shared" ca="1" si="13"/>
        <v>668906295129.60828</v>
      </c>
      <c r="N58" s="26">
        <f t="shared" ca="1" si="14"/>
        <v>1817334729.5135992</v>
      </c>
      <c r="O58" s="26">
        <f t="shared" ca="1" si="15"/>
        <v>11942101434.156532</v>
      </c>
      <c r="P58">
        <f t="shared" ca="1" si="16"/>
        <v>-8.0812231080840791E-2</v>
      </c>
    </row>
    <row r="59" spans="1:16">
      <c r="A59" s="113">
        <v>10248</v>
      </c>
      <c r="B59" s="113">
        <v>1.8280000003869645E-3</v>
      </c>
      <c r="D59" s="115">
        <f t="shared" si="4"/>
        <v>1.0247999999999999</v>
      </c>
      <c r="E59" s="115">
        <f t="shared" si="5"/>
        <v>0.18280000003869645</v>
      </c>
      <c r="F59" s="26">
        <f t="shared" si="6"/>
        <v>1.0502150399999999</v>
      </c>
      <c r="G59" s="26">
        <f t="shared" si="7"/>
        <v>1.0762603729919997</v>
      </c>
      <c r="H59" s="26">
        <f t="shared" si="8"/>
        <v>1.1029516302422013</v>
      </c>
      <c r="I59" s="26">
        <f t="shared" si="9"/>
        <v>0.1873334400396561</v>
      </c>
      <c r="J59" s="26">
        <f t="shared" si="10"/>
        <v>0.19197930935263957</v>
      </c>
      <c r="K59" s="26">
        <f t="shared" ca="1" si="11"/>
        <v>-0.33638776900269884</v>
      </c>
      <c r="L59" s="26">
        <f t="shared" ca="1" si="12"/>
        <v>0.26955593952218121</v>
      </c>
      <c r="M59" s="26">
        <f t="shared" ca="1" si="13"/>
        <v>668906295129.60828</v>
      </c>
      <c r="N59" s="26">
        <f t="shared" ca="1" si="14"/>
        <v>1817334729.5135992</v>
      </c>
      <c r="O59" s="26">
        <f t="shared" ca="1" si="15"/>
        <v>11942101434.156532</v>
      </c>
      <c r="P59">
        <f t="shared" ca="1" si="16"/>
        <v>0.5191877690413953</v>
      </c>
    </row>
    <row r="60" spans="1:16">
      <c r="A60" s="113">
        <v>10276.5</v>
      </c>
      <c r="B60" s="113">
        <v>-4.5335000031627715E-3</v>
      </c>
      <c r="D60" s="115">
        <f t="shared" si="4"/>
        <v>1.02765</v>
      </c>
      <c r="E60" s="115">
        <f t="shared" si="5"/>
        <v>-0.45335000031627715</v>
      </c>
      <c r="F60" s="26">
        <f t="shared" si="6"/>
        <v>1.0560645224999998</v>
      </c>
      <c r="G60" s="26">
        <f t="shared" si="7"/>
        <v>1.0852647065471248</v>
      </c>
      <c r="H60" s="26">
        <f t="shared" si="8"/>
        <v>1.1152722756831526</v>
      </c>
      <c r="I60" s="26">
        <f t="shared" si="9"/>
        <v>-0.46588512782502217</v>
      </c>
      <c r="J60" s="26">
        <f t="shared" si="10"/>
        <v>-0.47876685160938404</v>
      </c>
      <c r="K60" s="26">
        <f t="shared" ca="1" si="11"/>
        <v>-0.33136603576231227</v>
      </c>
      <c r="L60" s="26">
        <f t="shared" ca="1" si="12"/>
        <v>1.4880087608302959E-2</v>
      </c>
      <c r="M60" s="26">
        <f t="shared" ca="1" si="13"/>
        <v>666819192241.55164</v>
      </c>
      <c r="N60" s="26">
        <f t="shared" ca="1" si="14"/>
        <v>1885712582.6134343</v>
      </c>
      <c r="O60" s="26">
        <f t="shared" ca="1" si="15"/>
        <v>11953567695.963238</v>
      </c>
      <c r="P60">
        <f t="shared" ca="1" si="16"/>
        <v>-0.12198396455396487</v>
      </c>
    </row>
    <row r="61" spans="1:16">
      <c r="A61" s="113">
        <v>10302</v>
      </c>
      <c r="B61" s="113">
        <v>-5.278000004182104E-3</v>
      </c>
      <c r="D61" s="115">
        <f t="shared" si="4"/>
        <v>1.0302</v>
      </c>
      <c r="E61" s="115">
        <f t="shared" si="5"/>
        <v>-0.5278000004182104</v>
      </c>
      <c r="F61" s="26">
        <f t="shared" si="6"/>
        <v>1.06131204</v>
      </c>
      <c r="G61" s="26">
        <f t="shared" si="7"/>
        <v>1.093363663608</v>
      </c>
      <c r="H61" s="26">
        <f t="shared" si="8"/>
        <v>1.1263832462489616</v>
      </c>
      <c r="I61" s="26">
        <f t="shared" si="9"/>
        <v>-0.54373956043084037</v>
      </c>
      <c r="J61" s="26">
        <f t="shared" si="10"/>
        <v>-0.56016049515585176</v>
      </c>
      <c r="K61" s="26">
        <f t="shared" ca="1" si="11"/>
        <v>-0.32684782549571034</v>
      </c>
      <c r="L61" s="26">
        <f t="shared" ca="1" si="12"/>
        <v>4.038177660608306E-2</v>
      </c>
      <c r="M61" s="26">
        <f t="shared" ca="1" si="13"/>
        <v>664953837450.52295</v>
      </c>
      <c r="N61" s="26">
        <f t="shared" ca="1" si="14"/>
        <v>1947801573.9892685</v>
      </c>
      <c r="O61" s="26">
        <f t="shared" ca="1" si="15"/>
        <v>11963663605.65225</v>
      </c>
      <c r="P61">
        <f t="shared" ca="1" si="16"/>
        <v>-0.20095217492250006</v>
      </c>
    </row>
    <row r="62" spans="1:16">
      <c r="A62" s="113">
        <v>10304.5</v>
      </c>
      <c r="B62" s="113">
        <v>-6.2549999711336568E-4</v>
      </c>
      <c r="D62" s="115">
        <f t="shared" si="4"/>
        <v>1.0304500000000001</v>
      </c>
      <c r="E62" s="115">
        <f t="shared" si="5"/>
        <v>-6.2549999711336568E-2</v>
      </c>
      <c r="F62" s="26">
        <f t="shared" si="6"/>
        <v>1.0618272025000002</v>
      </c>
      <c r="G62" s="26">
        <f t="shared" si="7"/>
        <v>1.0941598408161253</v>
      </c>
      <c r="H62" s="26">
        <f t="shared" si="8"/>
        <v>1.1274770079689764</v>
      </c>
      <c r="I62" s="26">
        <f t="shared" si="9"/>
        <v>-6.4454647202546775E-2</v>
      </c>
      <c r="J62" s="26">
        <f t="shared" si="10"/>
        <v>-6.6417291209864324E-2</v>
      </c>
      <c r="K62" s="26">
        <f t="shared" ca="1" si="11"/>
        <v>-0.32640358873263464</v>
      </c>
      <c r="L62" s="26">
        <f t="shared" ca="1" si="12"/>
        <v>6.9618716439420067E-2</v>
      </c>
      <c r="M62" s="26">
        <f t="shared" ca="1" si="13"/>
        <v>664771064009.526</v>
      </c>
      <c r="N62" s="26">
        <f t="shared" ca="1" si="14"/>
        <v>1953934636.8340242</v>
      </c>
      <c r="O62" s="26">
        <f t="shared" ca="1" si="15"/>
        <v>11964645087.396164</v>
      </c>
      <c r="P62">
        <f t="shared" ca="1" si="16"/>
        <v>0.26385358902129807</v>
      </c>
    </row>
    <row r="63" spans="1:16">
      <c r="A63" s="113">
        <v>10546.5</v>
      </c>
      <c r="B63" s="113">
        <v>1.2936499995703343E-2</v>
      </c>
      <c r="D63" s="115">
        <f t="shared" si="4"/>
        <v>1.0546500000000001</v>
      </c>
      <c r="E63" s="115">
        <f t="shared" si="5"/>
        <v>1.2936499995703343</v>
      </c>
      <c r="F63" s="26">
        <f t="shared" si="6"/>
        <v>1.1122866225000001</v>
      </c>
      <c r="G63" s="26">
        <f t="shared" si="7"/>
        <v>1.1730730864196253</v>
      </c>
      <c r="H63" s="26">
        <f t="shared" si="8"/>
        <v>1.2371815305924578</v>
      </c>
      <c r="I63" s="26">
        <f t="shared" si="9"/>
        <v>1.3643479720468532</v>
      </c>
      <c r="J63" s="26">
        <f t="shared" si="10"/>
        <v>1.4389095887192138</v>
      </c>
      <c r="K63" s="26">
        <f t="shared" ca="1" si="11"/>
        <v>-0.28232377246649243</v>
      </c>
      <c r="L63" s="26">
        <f t="shared" ca="1" si="12"/>
        <v>2.4836933301479842</v>
      </c>
      <c r="M63" s="26">
        <f t="shared" ca="1" si="13"/>
        <v>647167362619.0603</v>
      </c>
      <c r="N63" s="26">
        <f t="shared" ca="1" si="14"/>
        <v>2585245710.8316584</v>
      </c>
      <c r="O63" s="26">
        <f t="shared" ca="1" si="15"/>
        <v>12052594594.352787</v>
      </c>
      <c r="P63">
        <f t="shared" ca="1" si="16"/>
        <v>1.5759737720368268</v>
      </c>
    </row>
    <row r="64" spans="1:16">
      <c r="A64" s="113">
        <v>10605</v>
      </c>
      <c r="B64" s="113">
        <v>1.4404999994440004E-2</v>
      </c>
      <c r="D64" s="115">
        <f t="shared" si="4"/>
        <v>1.0605</v>
      </c>
      <c r="E64" s="115">
        <f t="shared" si="5"/>
        <v>1.4404999994440004</v>
      </c>
      <c r="F64" s="26">
        <f t="shared" si="6"/>
        <v>1.12466025</v>
      </c>
      <c r="G64" s="26">
        <f t="shared" si="7"/>
        <v>1.1927021951250001</v>
      </c>
      <c r="H64" s="26">
        <f t="shared" si="8"/>
        <v>1.2648606779300626</v>
      </c>
      <c r="I64" s="26">
        <f t="shared" si="9"/>
        <v>1.5276502494103625</v>
      </c>
      <c r="J64" s="26">
        <f t="shared" si="10"/>
        <v>1.6200730894996895</v>
      </c>
      <c r="K64" s="26">
        <f t="shared" ca="1" si="11"/>
        <v>-0.27134792789331197</v>
      </c>
      <c r="L64" s="26">
        <f t="shared" ca="1" si="12"/>
        <v>2.9304233263290524</v>
      </c>
      <c r="M64" s="26">
        <f t="shared" ca="1" si="13"/>
        <v>642938447045.79492</v>
      </c>
      <c r="N64" s="26">
        <f t="shared" ca="1" si="14"/>
        <v>2748648118.4778347</v>
      </c>
      <c r="O64" s="26">
        <f t="shared" ca="1" si="15"/>
        <v>12071748427.544846</v>
      </c>
      <c r="P64">
        <f t="shared" ca="1" si="16"/>
        <v>1.7118479273373124</v>
      </c>
    </row>
    <row r="65" spans="1:16">
      <c r="A65" s="113">
        <v>10661.5</v>
      </c>
      <c r="B65" s="113">
        <v>8.9514999999664724E-3</v>
      </c>
      <c r="D65" s="115">
        <f t="shared" si="4"/>
        <v>1.0661499999999999</v>
      </c>
      <c r="E65" s="115">
        <f t="shared" si="5"/>
        <v>0.89514999999664724</v>
      </c>
      <c r="F65" s="26">
        <f t="shared" si="6"/>
        <v>1.1366758224999998</v>
      </c>
      <c r="G65" s="26">
        <f t="shared" si="7"/>
        <v>1.2118669281583747</v>
      </c>
      <c r="H65" s="26">
        <f t="shared" si="8"/>
        <v>1.2920319254560511</v>
      </c>
      <c r="I65" s="26">
        <f t="shared" si="9"/>
        <v>0.95436417249642536</v>
      </c>
      <c r="J65" s="26">
        <f t="shared" si="10"/>
        <v>1.0174953625070637</v>
      </c>
      <c r="K65" s="26">
        <f t="shared" ca="1" si="11"/>
        <v>-0.26062898112562793</v>
      </c>
      <c r="L65" s="26">
        <f t="shared" ca="1" si="12"/>
        <v>1.3358250532040445</v>
      </c>
      <c r="M65" s="26">
        <f t="shared" ca="1" si="13"/>
        <v>638863979684.15112</v>
      </c>
      <c r="N65" s="26">
        <f t="shared" ca="1" si="14"/>
        <v>2910285485.3370123</v>
      </c>
      <c r="O65" s="26">
        <f t="shared" ca="1" si="15"/>
        <v>12089464780.311722</v>
      </c>
      <c r="P65">
        <f t="shared" ca="1" si="16"/>
        <v>1.1557789811222752</v>
      </c>
    </row>
    <row r="66" spans="1:16">
      <c r="A66" s="113">
        <v>11438</v>
      </c>
      <c r="B66" s="113">
        <v>8.4179999976186082E-3</v>
      </c>
      <c r="D66" s="115">
        <f t="shared" si="4"/>
        <v>1.1437999999999999</v>
      </c>
      <c r="E66" s="115">
        <f t="shared" si="5"/>
        <v>0.84179999976186082</v>
      </c>
      <c r="F66" s="26">
        <f t="shared" si="6"/>
        <v>1.3082784399999998</v>
      </c>
      <c r="G66" s="26">
        <f t="shared" si="7"/>
        <v>1.4964088796719996</v>
      </c>
      <c r="H66" s="26">
        <f t="shared" si="8"/>
        <v>1.7115924765688331</v>
      </c>
      <c r="I66" s="26">
        <f t="shared" si="9"/>
        <v>0.96285083972761631</v>
      </c>
      <c r="J66" s="26">
        <f t="shared" si="10"/>
        <v>1.1013087904804475</v>
      </c>
      <c r="K66" s="26">
        <f t="shared" ca="1" si="11"/>
        <v>-0.1015334168528943</v>
      </c>
      <c r="L66" s="26">
        <f t="shared" ca="1" si="12"/>
        <v>0.88987793490206712</v>
      </c>
      <c r="M66" s="26">
        <f t="shared" ca="1" si="13"/>
        <v>583866135168.20947</v>
      </c>
      <c r="N66" s="26">
        <f t="shared" ca="1" si="14"/>
        <v>5471652973.6252232</v>
      </c>
      <c r="O66" s="26">
        <f t="shared" ca="1" si="15"/>
        <v>12254245711.679928</v>
      </c>
      <c r="P66">
        <f t="shared" ca="1" si="16"/>
        <v>0.94333341661475512</v>
      </c>
    </row>
    <row r="67" spans="1:16">
      <c r="A67" s="113">
        <v>11604.5</v>
      </c>
      <c r="B67" s="113">
        <v>-1.3255000012577511E-3</v>
      </c>
      <c r="D67" s="115">
        <f t="shared" si="4"/>
        <v>1.16045</v>
      </c>
      <c r="E67" s="115">
        <f t="shared" si="5"/>
        <v>-0.13255000012577511</v>
      </c>
      <c r="F67" s="26">
        <f t="shared" si="6"/>
        <v>1.3466442025000001</v>
      </c>
      <c r="G67" s="26">
        <f t="shared" si="7"/>
        <v>1.562713264791125</v>
      </c>
      <c r="H67" s="26">
        <f t="shared" si="8"/>
        <v>1.8134506081268611</v>
      </c>
      <c r="I67" s="26">
        <f t="shared" si="9"/>
        <v>-0.15381764764595574</v>
      </c>
      <c r="J67" s="26">
        <f t="shared" si="10"/>
        <v>-0.17849768921074932</v>
      </c>
      <c r="K67" s="26">
        <f t="shared" ca="1" si="11"/>
        <v>-6.4559804322183556E-2</v>
      </c>
      <c r="L67" s="26">
        <f t="shared" ca="1" si="12"/>
        <v>4.6226667254107194E-3</v>
      </c>
      <c r="M67" s="26">
        <f t="shared" ca="1" si="13"/>
        <v>572320304724.15515</v>
      </c>
      <c r="N67" s="26">
        <f t="shared" ca="1" si="14"/>
        <v>6092658470.1136398</v>
      </c>
      <c r="O67" s="26">
        <f t="shared" ca="1" si="15"/>
        <v>12270311751.280815</v>
      </c>
      <c r="P67">
        <f t="shared" ca="1" si="16"/>
        <v>-6.7990195803591558E-2</v>
      </c>
    </row>
    <row r="68" spans="1:16">
      <c r="A68" s="113">
        <v>12273</v>
      </c>
      <c r="B68" s="113">
        <v>-3.6470000050030649E-3</v>
      </c>
      <c r="D68" s="115">
        <f t="shared" si="4"/>
        <v>1.2273000000000001</v>
      </c>
      <c r="E68" s="115">
        <f t="shared" si="5"/>
        <v>-0.36470000050030649</v>
      </c>
      <c r="F68" s="26">
        <f t="shared" si="6"/>
        <v>1.5062652900000002</v>
      </c>
      <c r="G68" s="26">
        <f t="shared" si="7"/>
        <v>1.8486393904170004</v>
      </c>
      <c r="H68" s="26">
        <f t="shared" si="8"/>
        <v>2.2688351238587847</v>
      </c>
      <c r="I68" s="26">
        <f t="shared" si="9"/>
        <v>-0.44759631061402616</v>
      </c>
      <c r="J68" s="26">
        <f t="shared" si="10"/>
        <v>-0.54933495201659432</v>
      </c>
      <c r="K68" s="26">
        <f t="shared" ca="1" si="11"/>
        <v>9.4056752473402838E-2</v>
      </c>
      <c r="L68" s="26">
        <f t="shared" ca="1" si="12"/>
        <v>0.21045775839898095</v>
      </c>
      <c r="M68" s="26">
        <f t="shared" ca="1" si="13"/>
        <v>526867763711.19397</v>
      </c>
      <c r="N68" s="26">
        <f t="shared" ca="1" si="14"/>
        <v>8782392355.315134</v>
      </c>
      <c r="O68" s="26">
        <f t="shared" ca="1" si="15"/>
        <v>12265852300.508448</v>
      </c>
      <c r="P68">
        <f t="shared" ca="1" si="16"/>
        <v>-0.45875675297370933</v>
      </c>
    </row>
    <row r="69" spans="1:16">
      <c r="A69" s="113">
        <v>13545</v>
      </c>
      <c r="B69" s="113">
        <v>1.974500000505941E-2</v>
      </c>
      <c r="D69" s="115">
        <f t="shared" si="4"/>
        <v>1.3545</v>
      </c>
      <c r="E69" s="115">
        <f t="shared" si="5"/>
        <v>1.974500000505941</v>
      </c>
      <c r="F69" s="26">
        <f t="shared" si="6"/>
        <v>1.8346702500000001</v>
      </c>
      <c r="G69" s="26">
        <f t="shared" si="7"/>
        <v>2.4850608536250003</v>
      </c>
      <c r="H69" s="26">
        <f t="shared" si="8"/>
        <v>3.3660149262350627</v>
      </c>
      <c r="I69" s="26">
        <f t="shared" si="9"/>
        <v>2.6744602506852972</v>
      </c>
      <c r="J69" s="26">
        <f t="shared" si="10"/>
        <v>3.6225564095532352</v>
      </c>
      <c r="K69" s="26">
        <f t="shared" ca="1" si="11"/>
        <v>0.44082479793805929</v>
      </c>
      <c r="L69" s="26">
        <f t="shared" ca="1" si="12"/>
        <v>2.3521596269716332</v>
      </c>
      <c r="M69" s="26">
        <f t="shared" ca="1" si="13"/>
        <v>444531883282.48047</v>
      </c>
      <c r="N69" s="26">
        <f t="shared" ca="1" si="14"/>
        <v>14455096725.016933</v>
      </c>
      <c r="O69" s="26">
        <f t="shared" ca="1" si="15"/>
        <v>11954372530.499815</v>
      </c>
      <c r="P69">
        <f t="shared" ca="1" si="16"/>
        <v>1.5336752025678817</v>
      </c>
    </row>
    <row r="70" spans="1:16">
      <c r="A70" s="113">
        <v>14390.5</v>
      </c>
      <c r="B70" s="113">
        <v>8.3204999973531812E-3</v>
      </c>
      <c r="D70" s="115">
        <f t="shared" si="4"/>
        <v>1.4390499999999999</v>
      </c>
      <c r="E70" s="115">
        <f t="shared" si="5"/>
        <v>0.83204999973531812</v>
      </c>
      <c r="F70" s="26">
        <f t="shared" si="6"/>
        <v>2.0708649024999999</v>
      </c>
      <c r="G70" s="26">
        <f t="shared" si="7"/>
        <v>2.9800781379426247</v>
      </c>
      <c r="H70" s="26">
        <f t="shared" si="8"/>
        <v>4.2884814444063339</v>
      </c>
      <c r="I70" s="26">
        <f t="shared" si="9"/>
        <v>1.1973615521191094</v>
      </c>
      <c r="J70" s="26">
        <f t="shared" si="10"/>
        <v>1.7230631415770044</v>
      </c>
      <c r="K70" s="26">
        <f t="shared" ca="1" si="11"/>
        <v>0.70393112187899876</v>
      </c>
      <c r="L70" s="26">
        <f t="shared" ca="1" si="12"/>
        <v>1.6414446863162482E-2</v>
      </c>
      <c r="M70" s="26">
        <f t="shared" ca="1" si="13"/>
        <v>392959992149.46478</v>
      </c>
      <c r="N70" s="26">
        <f t="shared" ca="1" si="14"/>
        <v>18353339182.670662</v>
      </c>
      <c r="O70" s="26">
        <f t="shared" ca="1" si="15"/>
        <v>11534026728.005417</v>
      </c>
      <c r="P70">
        <f t="shared" ca="1" si="16"/>
        <v>0.12811887785631937</v>
      </c>
    </row>
    <row r="71" spans="1:16">
      <c r="A71" s="113">
        <v>14391</v>
      </c>
      <c r="B71" s="113">
        <v>6.751000000804197E-3</v>
      </c>
      <c r="D71" s="115">
        <f t="shared" si="4"/>
        <v>1.4391</v>
      </c>
      <c r="E71" s="115">
        <f t="shared" si="5"/>
        <v>0.6751000000804197</v>
      </c>
      <c r="F71" s="26">
        <f t="shared" si="6"/>
        <v>2.0710088099999999</v>
      </c>
      <c r="G71" s="26">
        <f t="shared" si="7"/>
        <v>2.9803887784710001</v>
      </c>
      <c r="H71" s="26">
        <f t="shared" si="8"/>
        <v>4.2890774910976157</v>
      </c>
      <c r="I71" s="26">
        <f t="shared" si="9"/>
        <v>0.971536410115732</v>
      </c>
      <c r="J71" s="26">
        <f t="shared" si="10"/>
        <v>1.39813804779755</v>
      </c>
      <c r="K71" s="26">
        <f t="shared" ca="1" si="11"/>
        <v>0.70409441850305088</v>
      </c>
      <c r="L71" s="26">
        <f t="shared" ca="1" si="12"/>
        <v>8.4067629966661406E-4</v>
      </c>
      <c r="M71" s="26">
        <f t="shared" ca="1" si="13"/>
        <v>392930266792.60144</v>
      </c>
      <c r="N71" s="26">
        <f t="shared" ca="1" si="14"/>
        <v>18355629666.345394</v>
      </c>
      <c r="O71" s="26">
        <f t="shared" ca="1" si="15"/>
        <v>11533729691.234041</v>
      </c>
      <c r="P71">
        <f t="shared" ca="1" si="16"/>
        <v>-2.8994418422631174E-2</v>
      </c>
    </row>
    <row r="72" spans="1:16">
      <c r="A72" s="113">
        <v>14393.5</v>
      </c>
      <c r="B72" s="113">
        <v>8.5035000010975637E-3</v>
      </c>
      <c r="D72" s="115">
        <f t="shared" si="4"/>
        <v>1.4393499999999999</v>
      </c>
      <c r="E72" s="115">
        <f t="shared" si="5"/>
        <v>0.85035000010975637</v>
      </c>
      <c r="F72" s="26">
        <f t="shared" si="6"/>
        <v>2.0717284224999997</v>
      </c>
      <c r="G72" s="26">
        <f t="shared" si="7"/>
        <v>2.9819423049253744</v>
      </c>
      <c r="H72" s="26">
        <f t="shared" si="8"/>
        <v>4.2920586565943371</v>
      </c>
      <c r="I72" s="26">
        <f t="shared" si="9"/>
        <v>1.2239512726579778</v>
      </c>
      <c r="J72" s="26">
        <f t="shared" si="10"/>
        <v>1.7616942643002602</v>
      </c>
      <c r="K72" s="26">
        <f t="shared" ca="1" si="11"/>
        <v>0.7049110382274768</v>
      </c>
      <c r="L72" s="26">
        <f t="shared" ca="1" si="12"/>
        <v>2.1152491633395169E-2</v>
      </c>
      <c r="M72" s="26">
        <f t="shared" ca="1" si="13"/>
        <v>392781653895.85876</v>
      </c>
      <c r="N72" s="26">
        <f t="shared" ca="1" si="14"/>
        <v>18367081526.779552</v>
      </c>
      <c r="O72" s="26">
        <f t="shared" ca="1" si="15"/>
        <v>11532243666.151226</v>
      </c>
      <c r="P72">
        <f t="shared" ca="1" si="16"/>
        <v>0.14543896188227956</v>
      </c>
    </row>
    <row r="73" spans="1:16">
      <c r="A73" s="113">
        <v>14410.5</v>
      </c>
      <c r="B73" s="113">
        <v>8.0404999971506186E-3</v>
      </c>
      <c r="D73" s="115">
        <f t="shared" si="4"/>
        <v>1.4410499999999999</v>
      </c>
      <c r="E73" s="115">
        <f t="shared" si="5"/>
        <v>0.80404999971506186</v>
      </c>
      <c r="F73" s="26">
        <f t="shared" si="6"/>
        <v>2.0766251025</v>
      </c>
      <c r="G73" s="26">
        <f t="shared" si="7"/>
        <v>2.9925206039576246</v>
      </c>
      <c r="H73" s="26">
        <f t="shared" si="8"/>
        <v>4.312371816333135</v>
      </c>
      <c r="I73" s="26">
        <f t="shared" si="9"/>
        <v>1.1586762520893898</v>
      </c>
      <c r="J73" s="26">
        <f t="shared" si="10"/>
        <v>1.6697104130734153</v>
      </c>
      <c r="K73" s="26">
        <f t="shared" ca="1" si="11"/>
        <v>0.71047009025779362</v>
      </c>
      <c r="L73" s="26">
        <f t="shared" ca="1" si="12"/>
        <v>8.7571994540305217E-3</v>
      </c>
      <c r="M73" s="26">
        <f t="shared" ca="1" si="13"/>
        <v>391771700227.94696</v>
      </c>
      <c r="N73" s="26">
        <f t="shared" ca="1" si="14"/>
        <v>18444929219.135799</v>
      </c>
      <c r="O73" s="26">
        <f t="shared" ca="1" si="15"/>
        <v>11522101533.907608</v>
      </c>
      <c r="P73">
        <f t="shared" ca="1" si="16"/>
        <v>9.357990945726824E-2</v>
      </c>
    </row>
    <row r="74" spans="1:16">
      <c r="A74" s="113">
        <v>14413</v>
      </c>
      <c r="B74" s="113">
        <v>8.0929999967338517E-3</v>
      </c>
      <c r="D74" s="115">
        <f t="shared" si="4"/>
        <v>1.4413</v>
      </c>
      <c r="E74" s="115">
        <f t="shared" si="5"/>
        <v>0.80929999967338517</v>
      </c>
      <c r="F74" s="26">
        <f t="shared" si="6"/>
        <v>2.07734569</v>
      </c>
      <c r="G74" s="26">
        <f t="shared" si="7"/>
        <v>2.9940783429970002</v>
      </c>
      <c r="H74" s="26">
        <f t="shared" si="8"/>
        <v>4.3153651157615762</v>
      </c>
      <c r="I74" s="26">
        <f t="shared" si="9"/>
        <v>1.16644408952925</v>
      </c>
      <c r="J74" s="26">
        <f t="shared" si="10"/>
        <v>1.681195866238508</v>
      </c>
      <c r="K74" s="26">
        <f t="shared" ca="1" si="11"/>
        <v>0.71128848583640059</v>
      </c>
      <c r="L74" s="26">
        <f t="shared" ca="1" si="12"/>
        <v>9.6062568446174217E-3</v>
      </c>
      <c r="M74" s="26">
        <f t="shared" ca="1" si="13"/>
        <v>391623267960.46381</v>
      </c>
      <c r="N74" s="26">
        <f t="shared" ca="1" si="14"/>
        <v>18456373690.69611</v>
      </c>
      <c r="O74" s="26">
        <f t="shared" ca="1" si="15"/>
        <v>11520604582.243334</v>
      </c>
      <c r="P74">
        <f t="shared" ca="1" si="16"/>
        <v>9.8011513836984587E-2</v>
      </c>
    </row>
    <row r="75" spans="1:16">
      <c r="A75" s="113">
        <v>14432.5</v>
      </c>
      <c r="B75" s="113">
        <v>8.3825000037904829E-3</v>
      </c>
      <c r="D75" s="115">
        <f t="shared" si="4"/>
        <v>1.4432499999999999</v>
      </c>
      <c r="E75" s="115">
        <f t="shared" si="5"/>
        <v>0.83825000037904829</v>
      </c>
      <c r="F75" s="26">
        <f t="shared" si="6"/>
        <v>2.0829705624999999</v>
      </c>
      <c r="G75" s="26">
        <f t="shared" si="7"/>
        <v>3.0062472643281248</v>
      </c>
      <c r="H75" s="26">
        <f t="shared" si="8"/>
        <v>4.3387663642415664</v>
      </c>
      <c r="I75" s="26">
        <f t="shared" si="9"/>
        <v>1.2098043130470615</v>
      </c>
      <c r="J75" s="26">
        <f t="shared" si="10"/>
        <v>1.7460500748051715</v>
      </c>
      <c r="K75" s="26">
        <f t="shared" ca="1" si="11"/>
        <v>0.7176797851079364</v>
      </c>
      <c r="L75" s="26">
        <f t="shared" ca="1" si="12"/>
        <v>1.4537176810522263E-2</v>
      </c>
      <c r="M75" s="26">
        <f t="shared" ca="1" si="13"/>
        <v>390466291687.28827</v>
      </c>
      <c r="N75" s="26">
        <f t="shared" ca="1" si="14"/>
        <v>18545607096.841763</v>
      </c>
      <c r="O75" s="26">
        <f t="shared" ca="1" si="15"/>
        <v>11508880349.010759</v>
      </c>
      <c r="P75">
        <f t="shared" ca="1" si="16"/>
        <v>0.12057021527111189</v>
      </c>
    </row>
    <row r="76" spans="1:16">
      <c r="A76" s="113">
        <v>14432.5</v>
      </c>
      <c r="B76" s="113">
        <v>8.3825000037904829E-3</v>
      </c>
      <c r="D76" s="115">
        <f t="shared" si="4"/>
        <v>1.4432499999999999</v>
      </c>
      <c r="E76" s="115">
        <f t="shared" si="5"/>
        <v>0.83825000037904829</v>
      </c>
      <c r="F76" s="26">
        <f t="shared" si="6"/>
        <v>2.0829705624999999</v>
      </c>
      <c r="G76" s="26">
        <f t="shared" si="7"/>
        <v>3.0062472643281248</v>
      </c>
      <c r="H76" s="26">
        <f t="shared" si="8"/>
        <v>4.3387663642415664</v>
      </c>
      <c r="I76" s="26">
        <f t="shared" si="9"/>
        <v>1.2098043130470615</v>
      </c>
      <c r="J76" s="26">
        <f t="shared" si="10"/>
        <v>1.7460500748051715</v>
      </c>
      <c r="K76" s="26">
        <f t="shared" ca="1" si="11"/>
        <v>0.7176797851079364</v>
      </c>
      <c r="L76" s="26">
        <f t="shared" ca="1" si="12"/>
        <v>1.4537176810522263E-2</v>
      </c>
      <c r="M76" s="26">
        <f t="shared" ca="1" si="13"/>
        <v>390466291687.28827</v>
      </c>
      <c r="N76" s="26">
        <f t="shared" ca="1" si="14"/>
        <v>18545607096.841763</v>
      </c>
      <c r="O76" s="26">
        <f t="shared" ca="1" si="15"/>
        <v>11508880349.010759</v>
      </c>
      <c r="P76">
        <f t="shared" ca="1" si="16"/>
        <v>0.12057021527111189</v>
      </c>
    </row>
    <row r="77" spans="1:16">
      <c r="A77" s="113">
        <v>14433</v>
      </c>
      <c r="B77" s="113">
        <v>6.1129999958211556E-3</v>
      </c>
      <c r="D77" s="115">
        <f t="shared" si="4"/>
        <v>1.4433</v>
      </c>
      <c r="E77" s="115">
        <f t="shared" si="5"/>
        <v>0.61129999958211556</v>
      </c>
      <c r="F77" s="26">
        <f t="shared" si="6"/>
        <v>2.0831148900000001</v>
      </c>
      <c r="G77" s="26">
        <f t="shared" si="7"/>
        <v>3.0065597207370001</v>
      </c>
      <c r="H77" s="26">
        <f t="shared" si="8"/>
        <v>4.3393676449397125</v>
      </c>
      <c r="I77" s="26">
        <f t="shared" si="9"/>
        <v>0.88228928939686746</v>
      </c>
      <c r="J77" s="26">
        <f t="shared" si="10"/>
        <v>1.2734081313864989</v>
      </c>
      <c r="K77" s="26">
        <f t="shared" ca="1" si="11"/>
        <v>0.71784384671532742</v>
      </c>
      <c r="L77" s="26">
        <f t="shared" ca="1" si="12"/>
        <v>1.1351591361945216E-2</v>
      </c>
      <c r="M77" s="26">
        <f t="shared" ca="1" si="13"/>
        <v>390436644176.86267</v>
      </c>
      <c r="N77" s="26">
        <f t="shared" ca="1" si="14"/>
        <v>18547894342.602245</v>
      </c>
      <c r="O77" s="26">
        <f t="shared" ca="1" si="15"/>
        <v>11508578609.228884</v>
      </c>
      <c r="P77">
        <f t="shared" ca="1" si="16"/>
        <v>-0.10654384713321186</v>
      </c>
    </row>
    <row r="78" spans="1:16">
      <c r="A78" s="113">
        <v>14641.5</v>
      </c>
      <c r="B78" s="113">
        <v>7.7315000016824342E-3</v>
      </c>
      <c r="D78" s="115">
        <f t="shared" si="4"/>
        <v>1.4641500000000001</v>
      </c>
      <c r="E78" s="115">
        <f t="shared" si="5"/>
        <v>0.77315000016824342</v>
      </c>
      <c r="F78" s="26">
        <f t="shared" si="6"/>
        <v>2.1437352225000001</v>
      </c>
      <c r="G78" s="26">
        <f t="shared" si="7"/>
        <v>3.1387499260233755</v>
      </c>
      <c r="H78" s="26">
        <f t="shared" si="8"/>
        <v>4.5956007041871247</v>
      </c>
      <c r="I78" s="26">
        <f t="shared" si="9"/>
        <v>1.1320075727463337</v>
      </c>
      <c r="J78" s="26">
        <f t="shared" si="10"/>
        <v>1.6574288876365446</v>
      </c>
      <c r="K78" s="26">
        <f t="shared" ca="1" si="11"/>
        <v>0.78705123453308889</v>
      </c>
      <c r="L78" s="26">
        <f t="shared" ca="1" si="12"/>
        <v>1.9324431686636067E-4</v>
      </c>
      <c r="M78" s="26">
        <f t="shared" ca="1" si="13"/>
        <v>378154756853.09503</v>
      </c>
      <c r="N78" s="26">
        <f t="shared" ca="1" si="14"/>
        <v>19497790822.297131</v>
      </c>
      <c r="O78" s="26">
        <f t="shared" ca="1" si="15"/>
        <v>11377911283.003475</v>
      </c>
      <c r="P78">
        <f t="shared" ca="1" si="16"/>
        <v>-1.3901234364845472E-2</v>
      </c>
    </row>
    <row r="79" spans="1:16">
      <c r="A79" s="113">
        <v>14644</v>
      </c>
      <c r="B79" s="113">
        <v>7.8839999987394549E-3</v>
      </c>
      <c r="D79" s="115">
        <f t="shared" si="4"/>
        <v>1.4643999999999999</v>
      </c>
      <c r="E79" s="115">
        <f t="shared" si="5"/>
        <v>0.78839999987394549</v>
      </c>
      <c r="F79" s="26">
        <f t="shared" si="6"/>
        <v>2.1444673599999997</v>
      </c>
      <c r="G79" s="26">
        <f t="shared" si="7"/>
        <v>3.1403580019839996</v>
      </c>
      <c r="H79" s="26">
        <f t="shared" si="8"/>
        <v>4.5987402581053685</v>
      </c>
      <c r="I79" s="26">
        <f t="shared" si="9"/>
        <v>1.1545329598154057</v>
      </c>
      <c r="J79" s="26">
        <f t="shared" si="10"/>
        <v>1.6906980663536801</v>
      </c>
      <c r="K79" s="26">
        <f t="shared" ca="1" si="11"/>
        <v>0.78789066715353329</v>
      </c>
      <c r="L79" s="26">
        <f t="shared" ca="1" si="12"/>
        <v>2.5941982008249573E-7</v>
      </c>
      <c r="M79" s="26">
        <f t="shared" ca="1" si="13"/>
        <v>378008477399.11597</v>
      </c>
      <c r="N79" s="26">
        <f t="shared" ca="1" si="14"/>
        <v>19509128542.155167</v>
      </c>
      <c r="O79" s="26">
        <f t="shared" ca="1" si="15"/>
        <v>11376286282.022547</v>
      </c>
      <c r="P79">
        <f t="shared" ca="1" si="16"/>
        <v>5.0933272041220334E-4</v>
      </c>
    </row>
    <row r="80" spans="1:16">
      <c r="A80" s="113">
        <v>14647</v>
      </c>
      <c r="B80" s="113">
        <v>7.3669999983394518E-3</v>
      </c>
      <c r="D80" s="115">
        <f t="shared" si="4"/>
        <v>1.4646999999999999</v>
      </c>
      <c r="E80" s="115">
        <f t="shared" si="5"/>
        <v>0.73669999983394518</v>
      </c>
      <c r="F80" s="26">
        <f t="shared" si="6"/>
        <v>2.1453460899999999</v>
      </c>
      <c r="G80" s="26">
        <f t="shared" si="7"/>
        <v>3.1422884180229995</v>
      </c>
      <c r="H80" s="26">
        <f t="shared" si="8"/>
        <v>4.6025098458782878</v>
      </c>
      <c r="I80" s="26">
        <f t="shared" si="9"/>
        <v>1.0790444897567795</v>
      </c>
      <c r="J80" s="26">
        <f t="shared" si="10"/>
        <v>1.5804764641467548</v>
      </c>
      <c r="K80" s="26">
        <f t="shared" ca="1" si="11"/>
        <v>0.78889828682723628</v>
      </c>
      <c r="L80" s="26">
        <f t="shared" ca="1" si="12"/>
        <v>2.7246611650339828E-3</v>
      </c>
      <c r="M80" s="26">
        <f t="shared" ca="1" si="13"/>
        <v>377832972983.06049</v>
      </c>
      <c r="N80" s="26">
        <f t="shared" ca="1" si="14"/>
        <v>19522732028.083809</v>
      </c>
      <c r="O80" s="26">
        <f t="shared" ca="1" si="15"/>
        <v>11374334470.695765</v>
      </c>
      <c r="P80">
        <f t="shared" ca="1" si="16"/>
        <v>-5.2198286993291099E-2</v>
      </c>
    </row>
    <row r="81" spans="1:16">
      <c r="A81" s="113">
        <v>14661</v>
      </c>
      <c r="B81" s="113">
        <v>7.7210000017657876E-3</v>
      </c>
      <c r="D81" s="115">
        <f t="shared" si="4"/>
        <v>1.4661</v>
      </c>
      <c r="E81" s="115">
        <f t="shared" si="5"/>
        <v>0.77210000017657876</v>
      </c>
      <c r="F81" s="26">
        <f t="shared" si="6"/>
        <v>2.1494492099999998</v>
      </c>
      <c r="G81" s="26">
        <f t="shared" si="7"/>
        <v>3.1513074867809996</v>
      </c>
      <c r="H81" s="26">
        <f t="shared" si="8"/>
        <v>4.6201319063696236</v>
      </c>
      <c r="I81" s="26">
        <f t="shared" si="9"/>
        <v>1.1319758102588822</v>
      </c>
      <c r="J81" s="26">
        <f t="shared" si="10"/>
        <v>1.6595897354205471</v>
      </c>
      <c r="K81" s="26">
        <f t="shared" ca="1" si="11"/>
        <v>0.79360484687677291</v>
      </c>
      <c r="L81" s="26">
        <f t="shared" ca="1" si="12"/>
        <v>4.6245843159885107E-4</v>
      </c>
      <c r="M81" s="26">
        <f t="shared" ca="1" si="13"/>
        <v>377014398638.02997</v>
      </c>
      <c r="N81" s="26">
        <f t="shared" ca="1" si="14"/>
        <v>19586189117.434101</v>
      </c>
      <c r="O81" s="26">
        <f t="shared" ca="1" si="15"/>
        <v>11365199923.609606</v>
      </c>
      <c r="P81">
        <f t="shared" ca="1" si="16"/>
        <v>-2.1504846700194147E-2</v>
      </c>
    </row>
    <row r="82" spans="1:16">
      <c r="A82" s="113">
        <v>15577.5</v>
      </c>
      <c r="B82" s="113">
        <v>2.2750000061932951E-4</v>
      </c>
      <c r="D82" s="115">
        <f t="shared" si="4"/>
        <v>1.55775</v>
      </c>
      <c r="E82" s="115">
        <f t="shared" si="5"/>
        <v>2.2750000061932951E-2</v>
      </c>
      <c r="F82" s="26">
        <f t="shared" si="6"/>
        <v>2.4265850625000001</v>
      </c>
      <c r="G82" s="26">
        <f t="shared" si="7"/>
        <v>3.7800128811093749</v>
      </c>
      <c r="H82" s="26">
        <f t="shared" si="8"/>
        <v>5.8883150655481291</v>
      </c>
      <c r="I82" s="26">
        <f t="shared" si="9"/>
        <v>3.5438812596476056E-2</v>
      </c>
      <c r="J82" s="26">
        <f t="shared" si="10"/>
        <v>5.5204810322160576E-2</v>
      </c>
      <c r="K82" s="26">
        <f t="shared" ca="1" si="11"/>
        <v>1.117249302456532</v>
      </c>
      <c r="L82" s="26">
        <f t="shared" ca="1" si="12"/>
        <v>1.1979287229422639</v>
      </c>
      <c r="M82" s="26">
        <f t="shared" ca="1" si="13"/>
        <v>325050136157.30927</v>
      </c>
      <c r="N82" s="26">
        <f t="shared" ca="1" si="14"/>
        <v>23614744841.159245</v>
      </c>
      <c r="O82" s="26">
        <f t="shared" ca="1" si="15"/>
        <v>10676656082.132055</v>
      </c>
      <c r="P82">
        <f t="shared" ca="1" si="16"/>
        <v>-1.094499302394599</v>
      </c>
    </row>
    <row r="83" spans="1:16">
      <c r="A83" s="113">
        <v>15639.5</v>
      </c>
      <c r="B83" s="113">
        <v>1.3809499992930796E-2</v>
      </c>
      <c r="D83" s="115">
        <f t="shared" si="4"/>
        <v>1.56395</v>
      </c>
      <c r="E83" s="115">
        <f t="shared" si="5"/>
        <v>1.3809499992930796</v>
      </c>
      <c r="F83" s="26">
        <f t="shared" si="6"/>
        <v>2.4459396024999998</v>
      </c>
      <c r="G83" s="26">
        <f t="shared" si="7"/>
        <v>3.8253272413298745</v>
      </c>
      <c r="H83" s="26">
        <f t="shared" si="8"/>
        <v>5.9826205390778568</v>
      </c>
      <c r="I83" s="26">
        <f t="shared" si="9"/>
        <v>2.1597367513944117</v>
      </c>
      <c r="J83" s="26">
        <f t="shared" si="10"/>
        <v>3.3777202923432901</v>
      </c>
      <c r="K83" s="26">
        <f t="shared" ca="1" si="11"/>
        <v>1.1402483992973438</v>
      </c>
      <c r="L83" s="26">
        <f t="shared" ca="1" si="12"/>
        <v>5.7937260240507209E-2</v>
      </c>
      <c r="M83" s="26">
        <f t="shared" ca="1" si="13"/>
        <v>321652115915.17096</v>
      </c>
      <c r="N83" s="26">
        <f t="shared" ca="1" si="14"/>
        <v>23875944267.993752</v>
      </c>
      <c r="O83" s="26">
        <f t="shared" ca="1" si="15"/>
        <v>10623876225.096003</v>
      </c>
      <c r="P83">
        <f t="shared" ca="1" si="16"/>
        <v>0.24070159999573582</v>
      </c>
    </row>
    <row r="84" spans="1:16">
      <c r="A84" s="113">
        <v>15655</v>
      </c>
      <c r="B84" s="113">
        <v>-9.5450000007986091E-3</v>
      </c>
      <c r="D84" s="115">
        <f t="shared" si="4"/>
        <v>1.5654999999999999</v>
      </c>
      <c r="E84" s="115">
        <f t="shared" si="5"/>
        <v>-0.95450000007986091</v>
      </c>
      <c r="F84" s="26">
        <f t="shared" si="6"/>
        <v>2.4507902499999998</v>
      </c>
      <c r="G84" s="26">
        <f t="shared" si="7"/>
        <v>3.8367121363749996</v>
      </c>
      <c r="H84" s="26">
        <f t="shared" si="8"/>
        <v>6.0063728494950617</v>
      </c>
      <c r="I84" s="26">
        <f t="shared" si="9"/>
        <v>-1.4942697501250222</v>
      </c>
      <c r="J84" s="26">
        <f t="shared" si="10"/>
        <v>-2.3392792938207219</v>
      </c>
      <c r="K84" s="26">
        <f t="shared" ca="1" si="11"/>
        <v>1.1460200529417528</v>
      </c>
      <c r="L84" s="26">
        <f t="shared" ca="1" si="12"/>
        <v>4.4121844931459231</v>
      </c>
      <c r="M84" s="26">
        <f t="shared" ca="1" si="13"/>
        <v>320804969673.50635</v>
      </c>
      <c r="N84" s="26">
        <f t="shared" ca="1" si="14"/>
        <v>23940974557.496765</v>
      </c>
      <c r="O84" s="26">
        <f t="shared" ca="1" si="15"/>
        <v>10610563640.607525</v>
      </c>
      <c r="P84">
        <f t="shared" ca="1" si="16"/>
        <v>-2.1005200530216137</v>
      </c>
    </row>
    <row r="85" spans="1:16">
      <c r="A85" s="113">
        <v>15707.5</v>
      </c>
      <c r="B85" s="113">
        <v>2.1574999991571531E-3</v>
      </c>
      <c r="D85" s="115">
        <f t="shared" ref="D85:D148" si="17">A85/A$18</f>
        <v>1.5707500000000001</v>
      </c>
      <c r="E85" s="115">
        <f t="shared" ref="E85:E148" si="18">B85/B$18</f>
        <v>0.21574999991571531</v>
      </c>
      <c r="F85" s="26">
        <f t="shared" ref="F85:F148" si="19">D85*D85</f>
        <v>2.4672555625000001</v>
      </c>
      <c r="G85" s="26">
        <f t="shared" ref="G85:G148" si="20">D85*F85</f>
        <v>3.8754416747968752</v>
      </c>
      <c r="H85" s="26">
        <f t="shared" ref="H85:H148" si="21">F85*F85</f>
        <v>6.0873500106871923</v>
      </c>
      <c r="I85" s="26">
        <f t="shared" ref="I85:I148" si="22">E85*D85</f>
        <v>0.33888931236760983</v>
      </c>
      <c r="J85" s="26">
        <f t="shared" ref="J85:J148" si="23">I85*D85</f>
        <v>0.53231038740142322</v>
      </c>
      <c r="K85" s="26">
        <f t="shared" ref="K85:K148" ca="1" si="24">+E$4+E$5*D85+E$6*D85^2</f>
        <v>1.1656342259663504</v>
      </c>
      <c r="L85" s="26">
        <f t="shared" ref="L85:L148" ca="1" si="25">+(K85-E85)^2</f>
        <v>0.90228004289981389</v>
      </c>
      <c r="M85" s="26">
        <f t="shared" ref="M85:M148" ca="1" si="26">(M$1-M$2*D85+M$3*F85)^2</f>
        <v>317942627728.41266</v>
      </c>
      <c r="N85" s="26">
        <f t="shared" ref="N85:N148" ca="1" si="27">(-M$2+M$4*D85-M$5*F85)^2</f>
        <v>24160420569.899696</v>
      </c>
      <c r="O85" s="26">
        <f t="shared" ref="O85:O148" ca="1" si="28">+(M$3-D85*M$5+F85*M$6)^2</f>
        <v>10565125229.211897</v>
      </c>
      <c r="P85">
        <f t="shared" ref="P85:P148" ca="1" si="29">+E85-K85</f>
        <v>-0.94988422605063505</v>
      </c>
    </row>
    <row r="86" spans="1:16">
      <c r="A86" s="113">
        <v>15713</v>
      </c>
      <c r="B86" s="113">
        <v>1.9299999985378236E-4</v>
      </c>
      <c r="D86" s="115">
        <f t="shared" si="17"/>
        <v>1.5712999999999999</v>
      </c>
      <c r="E86" s="115">
        <f t="shared" si="18"/>
        <v>1.9299999985378236E-2</v>
      </c>
      <c r="F86" s="26">
        <f t="shared" si="19"/>
        <v>2.46898369</v>
      </c>
      <c r="G86" s="26">
        <f t="shared" si="20"/>
        <v>3.8795140720969998</v>
      </c>
      <c r="H86" s="26">
        <f t="shared" si="21"/>
        <v>6.0958804614860158</v>
      </c>
      <c r="I86" s="26">
        <f t="shared" si="22"/>
        <v>3.0326089977024819E-2</v>
      </c>
      <c r="J86" s="26">
        <f t="shared" si="23"/>
        <v>4.7651385180899099E-2</v>
      </c>
      <c r="K86" s="26">
        <f t="shared" ca="1" si="24"/>
        <v>1.1676948543233392</v>
      </c>
      <c r="L86" s="26">
        <f t="shared" ca="1" si="25"/>
        <v>1.3188107414699066</v>
      </c>
      <c r="M86" s="26">
        <f t="shared" ca="1" si="26"/>
        <v>317643391717.19391</v>
      </c>
      <c r="N86" s="26">
        <f t="shared" ca="1" si="27"/>
        <v>24183336230.3708</v>
      </c>
      <c r="O86" s="26">
        <f t="shared" ca="1" si="28"/>
        <v>10560334082.494873</v>
      </c>
      <c r="P86">
        <f t="shared" ca="1" si="29"/>
        <v>-1.148394854337961</v>
      </c>
    </row>
    <row r="87" spans="1:16">
      <c r="A87" s="113">
        <v>15761</v>
      </c>
      <c r="B87" s="113">
        <v>2.320999999938067E-3</v>
      </c>
      <c r="D87" s="115">
        <f t="shared" si="17"/>
        <v>1.5761000000000001</v>
      </c>
      <c r="E87" s="115">
        <f t="shared" si="18"/>
        <v>0.2320999999938067</v>
      </c>
      <c r="F87" s="26">
        <f t="shared" si="19"/>
        <v>2.4840912100000003</v>
      </c>
      <c r="G87" s="26">
        <f t="shared" si="20"/>
        <v>3.9151761560810008</v>
      </c>
      <c r="H87" s="26">
        <f t="shared" si="21"/>
        <v>6.1707091395992659</v>
      </c>
      <c r="I87" s="26">
        <f t="shared" si="22"/>
        <v>0.36581280999023874</v>
      </c>
      <c r="J87" s="26">
        <f t="shared" si="23"/>
        <v>0.57655756982561535</v>
      </c>
      <c r="K87" s="26">
        <f t="shared" ca="1" si="24"/>
        <v>1.1857252932513811</v>
      </c>
      <c r="L87" s="26">
        <f t="shared" ca="1" si="25"/>
        <v>0.90940119994059476</v>
      </c>
      <c r="M87" s="26">
        <f t="shared" ca="1" si="26"/>
        <v>315036944339.50037</v>
      </c>
      <c r="N87" s="26">
        <f t="shared" ca="1" si="27"/>
        <v>24382722670.141781</v>
      </c>
      <c r="O87" s="26">
        <f t="shared" ca="1" si="28"/>
        <v>10518272716.146309</v>
      </c>
      <c r="P87">
        <f t="shared" ca="1" si="29"/>
        <v>-0.95362529325757439</v>
      </c>
    </row>
    <row r="88" spans="1:16">
      <c r="A88" s="113">
        <v>15871</v>
      </c>
      <c r="B88" s="113">
        <v>7.0310000010067597E-3</v>
      </c>
      <c r="D88" s="115">
        <f t="shared" si="17"/>
        <v>1.5871</v>
      </c>
      <c r="E88" s="115">
        <f t="shared" si="18"/>
        <v>0.70310000010067597</v>
      </c>
      <c r="F88" s="26">
        <f t="shared" si="19"/>
        <v>2.5188864099999999</v>
      </c>
      <c r="G88" s="26">
        <f t="shared" si="20"/>
        <v>3.9977246213109998</v>
      </c>
      <c r="H88" s="26">
        <f t="shared" si="21"/>
        <v>6.3447887464826875</v>
      </c>
      <c r="I88" s="26">
        <f t="shared" si="22"/>
        <v>1.1158900101597828</v>
      </c>
      <c r="J88" s="26">
        <f t="shared" si="23"/>
        <v>1.7710290351245912</v>
      </c>
      <c r="K88" s="26">
        <f t="shared" ca="1" si="24"/>
        <v>1.2273616065195956</v>
      </c>
      <c r="L88" s="26">
        <f t="shared" ca="1" si="25"/>
        <v>0.27485023196494618</v>
      </c>
      <c r="M88" s="26">
        <f t="shared" ca="1" si="26"/>
        <v>309098215033.83942</v>
      </c>
      <c r="N88" s="26">
        <f t="shared" ca="1" si="27"/>
        <v>24835456692.874832</v>
      </c>
      <c r="O88" s="26">
        <f t="shared" ca="1" si="28"/>
        <v>10420219145.347486</v>
      </c>
      <c r="P88">
        <f t="shared" ca="1" si="29"/>
        <v>-0.52426160641891961</v>
      </c>
    </row>
    <row r="89" spans="1:16">
      <c r="A89" s="113">
        <v>15879.5</v>
      </c>
      <c r="B89" s="113">
        <v>4.4494999965536408E-3</v>
      </c>
      <c r="D89" s="115">
        <f t="shared" si="17"/>
        <v>1.58795</v>
      </c>
      <c r="E89" s="115">
        <f t="shared" si="18"/>
        <v>0.44494999965536408</v>
      </c>
      <c r="F89" s="26">
        <f t="shared" si="19"/>
        <v>2.5215852024999998</v>
      </c>
      <c r="G89" s="26">
        <f t="shared" si="20"/>
        <v>4.0041512223098747</v>
      </c>
      <c r="H89" s="26">
        <f t="shared" si="21"/>
        <v>6.3583919334669652</v>
      </c>
      <c r="I89" s="26">
        <f t="shared" si="22"/>
        <v>0.70655835195273542</v>
      </c>
      <c r="J89" s="26">
        <f t="shared" si="23"/>
        <v>1.1219793349833462</v>
      </c>
      <c r="K89" s="26">
        <f t="shared" ca="1" si="24"/>
        <v>1.230597303939144</v>
      </c>
      <c r="L89" s="26">
        <f t="shared" ca="1" si="25"/>
        <v>0.61724168672837032</v>
      </c>
      <c r="M89" s="26">
        <f t="shared" ca="1" si="26"/>
        <v>308641310791.28748</v>
      </c>
      <c r="N89" s="26">
        <f t="shared" ca="1" si="27"/>
        <v>24870191809.144585</v>
      </c>
      <c r="O89" s="26">
        <f t="shared" ca="1" si="28"/>
        <v>10412546716.592218</v>
      </c>
      <c r="P89">
        <f t="shared" ca="1" si="29"/>
        <v>-0.78564730428377993</v>
      </c>
    </row>
    <row r="90" spans="1:16">
      <c r="A90" s="113">
        <v>16542</v>
      </c>
      <c r="B90" s="113">
        <v>1.4361999994434882E-2</v>
      </c>
      <c r="D90" s="115">
        <f t="shared" si="17"/>
        <v>1.6541999999999999</v>
      </c>
      <c r="E90" s="115">
        <f t="shared" si="18"/>
        <v>1.4361999994434882</v>
      </c>
      <c r="F90" s="26">
        <f t="shared" si="19"/>
        <v>2.7363776399999997</v>
      </c>
      <c r="G90" s="26">
        <f t="shared" si="20"/>
        <v>4.5265158920879989</v>
      </c>
      <c r="H90" s="26">
        <f t="shared" si="21"/>
        <v>7.4877625886919681</v>
      </c>
      <c r="I90" s="26">
        <f t="shared" si="22"/>
        <v>2.3757620390794179</v>
      </c>
      <c r="J90" s="26">
        <f t="shared" si="23"/>
        <v>3.9299855650451727</v>
      </c>
      <c r="K90" s="26">
        <f t="shared" ca="1" si="24"/>
        <v>1.4908881242191594</v>
      </c>
      <c r="L90" s="26">
        <f t="shared" ca="1" si="25"/>
        <v>2.9907909914793818E-3</v>
      </c>
      <c r="M90" s="26">
        <f t="shared" ca="1" si="26"/>
        <v>273921912814.24826</v>
      </c>
      <c r="N90" s="26">
        <f t="shared" ca="1" si="27"/>
        <v>27456027491.437008</v>
      </c>
      <c r="O90" s="26">
        <f t="shared" ca="1" si="28"/>
        <v>9774146100.6888065</v>
      </c>
      <c r="P90">
        <f t="shared" ca="1" si="29"/>
        <v>-5.4688124775671199E-2</v>
      </c>
    </row>
    <row r="91" spans="1:16">
      <c r="A91" s="113">
        <v>16567.5</v>
      </c>
      <c r="B91" s="113">
        <v>1.0617500003718305E-2</v>
      </c>
      <c r="D91" s="115">
        <f t="shared" si="17"/>
        <v>1.6567499999999999</v>
      </c>
      <c r="E91" s="115">
        <f t="shared" si="18"/>
        <v>1.0617500003718305</v>
      </c>
      <c r="F91" s="26">
        <f t="shared" si="19"/>
        <v>2.7448205624999997</v>
      </c>
      <c r="G91" s="26">
        <f t="shared" si="20"/>
        <v>4.5474814669218748</v>
      </c>
      <c r="H91" s="26">
        <f t="shared" si="21"/>
        <v>7.5340399203228152</v>
      </c>
      <c r="I91" s="26">
        <f t="shared" si="22"/>
        <v>1.7590543131160301</v>
      </c>
      <c r="J91" s="26">
        <f t="shared" si="23"/>
        <v>2.9143132332549828</v>
      </c>
      <c r="K91" s="26">
        <f t="shared" ca="1" si="24"/>
        <v>1.5012264096954189</v>
      </c>
      <c r="L91" s="26">
        <f t="shared" ca="1" si="25"/>
        <v>0.19313951435195417</v>
      </c>
      <c r="M91" s="26">
        <f t="shared" ca="1" si="26"/>
        <v>272621133054.16196</v>
      </c>
      <c r="N91" s="26">
        <f t="shared" ca="1" si="27"/>
        <v>27550372632.096649</v>
      </c>
      <c r="O91" s="26">
        <f t="shared" ca="1" si="28"/>
        <v>9748044640.1657257</v>
      </c>
      <c r="P91">
        <f t="shared" ca="1" si="29"/>
        <v>-0.43947640932358834</v>
      </c>
    </row>
    <row r="92" spans="1:16">
      <c r="A92" s="113">
        <v>16597</v>
      </c>
      <c r="B92" s="113">
        <v>-2.8300000121816993E-4</v>
      </c>
      <c r="D92" s="115">
        <f t="shared" si="17"/>
        <v>1.6597</v>
      </c>
      <c r="E92" s="115">
        <f t="shared" si="18"/>
        <v>-2.8300000121816993E-2</v>
      </c>
      <c r="F92" s="26">
        <f t="shared" si="19"/>
        <v>2.7546040899999999</v>
      </c>
      <c r="G92" s="26">
        <f t="shared" si="20"/>
        <v>4.5718164081729995</v>
      </c>
      <c r="H92" s="26">
        <f t="shared" si="21"/>
        <v>7.5878436926447277</v>
      </c>
      <c r="I92" s="26">
        <f t="shared" si="22"/>
        <v>-4.6969510202179661E-2</v>
      </c>
      <c r="J92" s="26">
        <f t="shared" si="23"/>
        <v>-7.7955296082557579E-2</v>
      </c>
      <c r="K92" s="26">
        <f t="shared" ca="1" si="24"/>
        <v>1.5132159390460549</v>
      </c>
      <c r="L92" s="26">
        <f t="shared" ca="1" si="25"/>
        <v>2.3762713907086059</v>
      </c>
      <c r="M92" s="26">
        <f t="shared" ca="1" si="26"/>
        <v>271119636695.25778</v>
      </c>
      <c r="N92" s="26">
        <f t="shared" ca="1" si="27"/>
        <v>27659001662.428944</v>
      </c>
      <c r="O92" s="26">
        <f t="shared" ca="1" si="28"/>
        <v>9717713921.6744804</v>
      </c>
      <c r="P92">
        <f t="shared" ca="1" si="29"/>
        <v>-1.5415159391678719</v>
      </c>
    </row>
    <row r="93" spans="1:16">
      <c r="A93" s="113">
        <v>16751</v>
      </c>
      <c r="B93" s="113">
        <v>-4.2890000040642917E-3</v>
      </c>
      <c r="D93" s="115">
        <f t="shared" si="17"/>
        <v>1.6751</v>
      </c>
      <c r="E93" s="115">
        <f t="shared" si="18"/>
        <v>-0.42890000040642917</v>
      </c>
      <c r="F93" s="26">
        <f t="shared" si="19"/>
        <v>2.8059600100000002</v>
      </c>
      <c r="G93" s="26">
        <f t="shared" si="20"/>
        <v>4.7002636127510007</v>
      </c>
      <c r="H93" s="26">
        <f t="shared" si="21"/>
        <v>7.8734115777192013</v>
      </c>
      <c r="I93" s="26">
        <f t="shared" si="22"/>
        <v>-0.71845039068080951</v>
      </c>
      <c r="J93" s="26">
        <f t="shared" si="23"/>
        <v>-1.203476249429424</v>
      </c>
      <c r="K93" s="26">
        <f t="shared" ca="1" si="24"/>
        <v>1.5763200527938901</v>
      </c>
      <c r="L93" s="26">
        <f t="shared" ca="1" si="25"/>
        <v>4.0209074617566909</v>
      </c>
      <c r="M93" s="26">
        <f t="shared" ca="1" si="26"/>
        <v>263339450544.23663</v>
      </c>
      <c r="N93" s="26">
        <f t="shared" ca="1" si="27"/>
        <v>28216933609.385563</v>
      </c>
      <c r="O93" s="26">
        <f t="shared" ca="1" si="28"/>
        <v>9557062120.7632046</v>
      </c>
      <c r="P93">
        <f t="shared" ca="1" si="29"/>
        <v>-2.0052200532003193</v>
      </c>
    </row>
    <row r="94" spans="1:16">
      <c r="A94" s="113">
        <v>17637.5</v>
      </c>
      <c r="B94" s="113">
        <v>2.4887500003387686E-2</v>
      </c>
      <c r="D94" s="115">
        <f t="shared" si="17"/>
        <v>1.7637499999999999</v>
      </c>
      <c r="E94" s="115">
        <f t="shared" si="18"/>
        <v>2.4887500003387686</v>
      </c>
      <c r="F94" s="26">
        <f t="shared" si="19"/>
        <v>3.1108140624999998</v>
      </c>
      <c r="G94" s="26">
        <f t="shared" si="20"/>
        <v>5.4866983027343741</v>
      </c>
      <c r="H94" s="26">
        <f t="shared" si="21"/>
        <v>9.6771641314477534</v>
      </c>
      <c r="I94" s="26">
        <f t="shared" si="22"/>
        <v>4.3895328130975031</v>
      </c>
      <c r="J94" s="26">
        <f t="shared" si="23"/>
        <v>7.7420384991007207</v>
      </c>
      <c r="K94" s="26">
        <f t="shared" ca="1" si="24"/>
        <v>1.9563790242587094</v>
      </c>
      <c r="L94" s="26">
        <f t="shared" ca="1" si="25"/>
        <v>0.28341885617243501</v>
      </c>
      <c r="M94" s="26">
        <f t="shared" ca="1" si="26"/>
        <v>220481042309.27612</v>
      </c>
      <c r="N94" s="26">
        <f t="shared" ca="1" si="27"/>
        <v>31103114074.935169</v>
      </c>
      <c r="O94" s="26">
        <f t="shared" ca="1" si="28"/>
        <v>8562815513.5752974</v>
      </c>
      <c r="P94">
        <f t="shared" ca="1" si="29"/>
        <v>0.53237097608005923</v>
      </c>
    </row>
    <row r="95" spans="1:16">
      <c r="A95" s="113">
        <v>17671.5</v>
      </c>
      <c r="B95" s="113">
        <v>2.7561499999137595E-2</v>
      </c>
      <c r="D95" s="115">
        <f t="shared" si="17"/>
        <v>1.76715</v>
      </c>
      <c r="E95" s="115">
        <f t="shared" si="18"/>
        <v>2.7561499999137595</v>
      </c>
      <c r="F95" s="26">
        <f t="shared" si="19"/>
        <v>3.1228191225000002</v>
      </c>
      <c r="G95" s="26">
        <f t="shared" si="20"/>
        <v>5.5184898123258757</v>
      </c>
      <c r="H95" s="26">
        <f t="shared" si="21"/>
        <v>9.7519992718516715</v>
      </c>
      <c r="I95" s="26">
        <f t="shared" si="22"/>
        <v>4.8705304723475997</v>
      </c>
      <c r="J95" s="26">
        <f t="shared" si="23"/>
        <v>8.6069579242090608</v>
      </c>
      <c r="K95" s="26">
        <f t="shared" ca="1" si="24"/>
        <v>1.9715254941575382</v>
      </c>
      <c r="L95" s="26">
        <f t="shared" ca="1" si="25"/>
        <v>0.61563561503319464</v>
      </c>
      <c r="M95" s="26">
        <f t="shared" ca="1" si="26"/>
        <v>218903761063.97269</v>
      </c>
      <c r="N95" s="26">
        <f t="shared" ca="1" si="27"/>
        <v>31201909815.554298</v>
      </c>
      <c r="O95" s="26">
        <f t="shared" ca="1" si="28"/>
        <v>8522546355.4889812</v>
      </c>
      <c r="P95">
        <f t="shared" ca="1" si="29"/>
        <v>0.78462450575622134</v>
      </c>
    </row>
    <row r="96" spans="1:16">
      <c r="A96" s="113">
        <v>17707</v>
      </c>
      <c r="B96" s="113">
        <v>1.3426999998046085E-2</v>
      </c>
      <c r="D96" s="115">
        <f t="shared" si="17"/>
        <v>1.7706999999999999</v>
      </c>
      <c r="E96" s="115">
        <f t="shared" si="18"/>
        <v>1.3426999998046085</v>
      </c>
      <c r="F96" s="26">
        <f t="shared" si="19"/>
        <v>3.1353784899999999</v>
      </c>
      <c r="G96" s="26">
        <f t="shared" si="20"/>
        <v>5.5518146922430001</v>
      </c>
      <c r="H96" s="26">
        <f t="shared" si="21"/>
        <v>9.8305982755546797</v>
      </c>
      <c r="I96" s="26">
        <f t="shared" si="22"/>
        <v>2.37751888965402</v>
      </c>
      <c r="J96" s="26">
        <f t="shared" si="23"/>
        <v>4.2098726979103729</v>
      </c>
      <c r="K96" s="26">
        <f t="shared" ca="1" si="24"/>
        <v>1.9873851288872748</v>
      </c>
      <c r="L96" s="26">
        <f t="shared" ca="1" si="25"/>
        <v>0.4156189156603341</v>
      </c>
      <c r="M96" s="26">
        <f t="shared" ca="1" si="26"/>
        <v>217262207709.50327</v>
      </c>
      <c r="N96" s="26">
        <f t="shared" ca="1" si="27"/>
        <v>31304071067.475521</v>
      </c>
      <c r="O96" s="26">
        <f t="shared" ca="1" si="28"/>
        <v>8480348406.4281158</v>
      </c>
      <c r="P96">
        <f t="shared" ca="1" si="29"/>
        <v>-0.64468512908266629</v>
      </c>
    </row>
    <row r="97" spans="1:16">
      <c r="A97" s="113">
        <v>17724</v>
      </c>
      <c r="B97" s="113">
        <v>1.9263999995018821E-2</v>
      </c>
      <c r="D97" s="115">
        <f t="shared" si="17"/>
        <v>1.7724</v>
      </c>
      <c r="E97" s="115">
        <f t="shared" si="18"/>
        <v>1.9263999995018821</v>
      </c>
      <c r="F97" s="26">
        <f t="shared" si="19"/>
        <v>3.1414017599999999</v>
      </c>
      <c r="G97" s="26">
        <f t="shared" si="20"/>
        <v>5.5678204794239994</v>
      </c>
      <c r="H97" s="26">
        <f t="shared" si="21"/>
        <v>9.8684050177310976</v>
      </c>
      <c r="I97" s="26">
        <f t="shared" si="22"/>
        <v>3.4143513591171359</v>
      </c>
      <c r="J97" s="26">
        <f t="shared" si="23"/>
        <v>6.0515963488992117</v>
      </c>
      <c r="K97" s="26">
        <f t="shared" ca="1" si="24"/>
        <v>1.9949961394425499</v>
      </c>
      <c r="L97" s="26">
        <f t="shared" ca="1" si="25"/>
        <v>4.7054304147596832E-3</v>
      </c>
      <c r="M97" s="26">
        <f t="shared" ca="1" si="26"/>
        <v>216478036375.52448</v>
      </c>
      <c r="N97" s="26">
        <f t="shared" ca="1" si="27"/>
        <v>31352632433.066635</v>
      </c>
      <c r="O97" s="26">
        <f t="shared" ca="1" si="28"/>
        <v>8460086432.23769</v>
      </c>
      <c r="P97">
        <f t="shared" ca="1" si="29"/>
        <v>-6.8596139940667822E-2</v>
      </c>
    </row>
    <row r="98" spans="1:16">
      <c r="A98" s="113">
        <v>18578.5</v>
      </c>
      <c r="B98" s="113">
        <v>2.2688500001095235E-2</v>
      </c>
      <c r="D98" s="115">
        <f t="shared" si="17"/>
        <v>1.85785</v>
      </c>
      <c r="E98" s="115">
        <f t="shared" si="18"/>
        <v>2.2688500001095235</v>
      </c>
      <c r="F98" s="26">
        <f t="shared" si="19"/>
        <v>3.4516066224999999</v>
      </c>
      <c r="G98" s="26">
        <f t="shared" si="20"/>
        <v>6.4125673636116245</v>
      </c>
      <c r="H98" s="26">
        <f t="shared" si="21"/>
        <v>11.913588276485857</v>
      </c>
      <c r="I98" s="26">
        <f t="shared" si="22"/>
        <v>4.2151829727034782</v>
      </c>
      <c r="J98" s="26">
        <f t="shared" si="23"/>
        <v>7.8311776858371571</v>
      </c>
      <c r="K98" s="26">
        <f t="shared" ca="1" si="24"/>
        <v>2.3911251704412853</v>
      </c>
      <c r="L98" s="26">
        <f t="shared" ca="1" si="25"/>
        <v>1.495121727966134E-2</v>
      </c>
      <c r="M98" s="26">
        <f t="shared" ca="1" si="26"/>
        <v>178689046347.90497</v>
      </c>
      <c r="N98" s="26">
        <f t="shared" ca="1" si="27"/>
        <v>33478892161.318413</v>
      </c>
      <c r="O98" s="26">
        <f t="shared" ca="1" si="28"/>
        <v>7401196899.9399128</v>
      </c>
      <c r="P98">
        <f t="shared" ca="1" si="29"/>
        <v>-0.12227517033176172</v>
      </c>
    </row>
    <row r="99" spans="1:16">
      <c r="A99" s="113">
        <v>18644.5</v>
      </c>
      <c r="B99" s="113">
        <v>1.9114499998977408E-2</v>
      </c>
      <c r="D99" s="115">
        <f t="shared" si="17"/>
        <v>1.8644499999999999</v>
      </c>
      <c r="E99" s="115">
        <f t="shared" si="18"/>
        <v>1.9114499998977408</v>
      </c>
      <c r="F99" s="26">
        <f t="shared" si="19"/>
        <v>3.4761738025</v>
      </c>
      <c r="G99" s="26">
        <f t="shared" si="20"/>
        <v>6.4811522460711251</v>
      </c>
      <c r="H99" s="26">
        <f t="shared" si="21"/>
        <v>12.083784305187308</v>
      </c>
      <c r="I99" s="26">
        <f t="shared" si="22"/>
        <v>3.5638029523093429</v>
      </c>
      <c r="J99" s="26">
        <f t="shared" si="23"/>
        <v>6.6445324144331543</v>
      </c>
      <c r="K99" s="26">
        <f t="shared" ca="1" si="24"/>
        <v>2.4228279927400065</v>
      </c>
      <c r="L99" s="26">
        <f t="shared" ca="1" si="25"/>
        <v>0.26150745156338434</v>
      </c>
      <c r="M99" s="26">
        <f t="shared" ca="1" si="26"/>
        <v>175904836011.28079</v>
      </c>
      <c r="N99" s="26">
        <f t="shared" ca="1" si="27"/>
        <v>33616408702.377911</v>
      </c>
      <c r="O99" s="26">
        <f t="shared" ca="1" si="28"/>
        <v>7316555367.9597836</v>
      </c>
      <c r="P99">
        <f t="shared" ca="1" si="29"/>
        <v>-0.51137799284226571</v>
      </c>
    </row>
    <row r="100" spans="1:16">
      <c r="A100" s="113">
        <v>18650</v>
      </c>
      <c r="B100" s="113">
        <v>3.6149999999906868E-2</v>
      </c>
      <c r="D100" s="115">
        <f t="shared" si="17"/>
        <v>1.865</v>
      </c>
      <c r="E100" s="115">
        <f t="shared" si="18"/>
        <v>3.6149999999906868</v>
      </c>
      <c r="F100" s="26">
        <f t="shared" si="19"/>
        <v>3.4782250000000001</v>
      </c>
      <c r="G100" s="26">
        <f t="shared" si="20"/>
        <v>6.4868896249999999</v>
      </c>
      <c r="H100" s="26">
        <f t="shared" si="21"/>
        <v>12.098049150625</v>
      </c>
      <c r="I100" s="26">
        <f t="shared" si="22"/>
        <v>6.7419749999826308</v>
      </c>
      <c r="J100" s="26">
        <f t="shared" si="23"/>
        <v>12.573783374967606</v>
      </c>
      <c r="K100" s="26">
        <f t="shared" ca="1" si="24"/>
        <v>2.4254770572100965</v>
      </c>
      <c r="L100" s="26">
        <f t="shared" ca="1" si="25"/>
        <v>1.4149648314013954</v>
      </c>
      <c r="M100" s="26">
        <f t="shared" ca="1" si="26"/>
        <v>175673700883.76959</v>
      </c>
      <c r="N100" s="26">
        <f t="shared" ca="1" si="27"/>
        <v>33627689458.914181</v>
      </c>
      <c r="O100" s="26">
        <f t="shared" ca="1" si="28"/>
        <v>7309486368.3397713</v>
      </c>
      <c r="P100">
        <f t="shared" ca="1" si="29"/>
        <v>1.1895229427805902</v>
      </c>
    </row>
    <row r="101" spans="1:16">
      <c r="A101" s="113">
        <v>18753.5</v>
      </c>
      <c r="B101" s="113">
        <v>1.2363499998173211E-2</v>
      </c>
      <c r="D101" s="115">
        <f t="shared" si="17"/>
        <v>1.8753500000000001</v>
      </c>
      <c r="E101" s="115">
        <f t="shared" si="18"/>
        <v>1.2363499998173211</v>
      </c>
      <c r="F101" s="26">
        <f t="shared" si="19"/>
        <v>3.5169376225000004</v>
      </c>
      <c r="G101" s="26">
        <f t="shared" si="20"/>
        <v>6.5954889703553761</v>
      </c>
      <c r="H101" s="26">
        <f t="shared" si="21"/>
        <v>12.368850240555956</v>
      </c>
      <c r="I101" s="26">
        <f t="shared" si="22"/>
        <v>2.3185889721574133</v>
      </c>
      <c r="J101" s="26">
        <f t="shared" si="23"/>
        <v>4.3481658289354055</v>
      </c>
      <c r="K101" s="26">
        <f t="shared" ca="1" si="24"/>
        <v>2.4755331140455077</v>
      </c>
      <c r="L101" s="26">
        <f t="shared" ca="1" si="25"/>
        <v>1.5355747905882671</v>
      </c>
      <c r="M101" s="26">
        <f t="shared" ca="1" si="26"/>
        <v>171349534889.66568</v>
      </c>
      <c r="N101" s="26">
        <f t="shared" ca="1" si="27"/>
        <v>33834809726.487862</v>
      </c>
      <c r="O101" s="26">
        <f t="shared" ca="1" si="28"/>
        <v>7176031454.2131624</v>
      </c>
      <c r="P101">
        <f t="shared" ca="1" si="29"/>
        <v>-1.2391831142281866</v>
      </c>
    </row>
    <row r="102" spans="1:16">
      <c r="A102" s="113">
        <v>18835.5</v>
      </c>
      <c r="B102" s="113">
        <v>8.1654999958118424E-3</v>
      </c>
      <c r="D102" s="115">
        <f t="shared" si="17"/>
        <v>1.8835500000000001</v>
      </c>
      <c r="E102" s="115">
        <f t="shared" si="18"/>
        <v>0.81654999958118424</v>
      </c>
      <c r="F102" s="26">
        <f t="shared" si="19"/>
        <v>3.5477606025000004</v>
      </c>
      <c r="G102" s="26">
        <f t="shared" si="20"/>
        <v>6.6823844828388763</v>
      </c>
      <c r="H102" s="26">
        <f t="shared" si="21"/>
        <v>12.586605292651166</v>
      </c>
      <c r="I102" s="26">
        <f t="shared" si="22"/>
        <v>1.5380127517111397</v>
      </c>
      <c r="J102" s="26">
        <f t="shared" si="23"/>
        <v>2.8969239184855171</v>
      </c>
      <c r="K102" s="26">
        <f t="shared" ca="1" si="24"/>
        <v>2.515468104260469</v>
      </c>
      <c r="L102" s="26">
        <f t="shared" ca="1" si="25"/>
        <v>2.886322726407053</v>
      </c>
      <c r="M102" s="26">
        <f t="shared" ca="1" si="26"/>
        <v>167957933877.78207</v>
      </c>
      <c r="N102" s="26">
        <f t="shared" ca="1" si="27"/>
        <v>33991901908.618454</v>
      </c>
      <c r="O102" s="26">
        <f t="shared" ca="1" si="28"/>
        <v>7069744995.4122543</v>
      </c>
      <c r="P102">
        <f t="shared" ca="1" si="29"/>
        <v>-1.6989181046792847</v>
      </c>
    </row>
    <row r="103" spans="1:16">
      <c r="A103" s="113">
        <v>19409.5</v>
      </c>
      <c r="B103" s="113">
        <v>3.1779500000993721E-2</v>
      </c>
      <c r="D103" s="115">
        <f t="shared" si="17"/>
        <v>1.94095</v>
      </c>
      <c r="E103" s="115">
        <f t="shared" si="18"/>
        <v>3.1779500000993721</v>
      </c>
      <c r="F103" s="26">
        <f t="shared" si="19"/>
        <v>3.7672869025</v>
      </c>
      <c r="G103" s="26">
        <f t="shared" si="20"/>
        <v>7.3121155134073748</v>
      </c>
      <c r="H103" s="26">
        <f t="shared" si="21"/>
        <v>14.192450605748045</v>
      </c>
      <c r="I103" s="26">
        <f t="shared" si="22"/>
        <v>6.1682420526928761</v>
      </c>
      <c r="J103" s="26">
        <f t="shared" si="23"/>
        <v>11.972249412174238</v>
      </c>
      <c r="K103" s="26">
        <f t="shared" ca="1" si="24"/>
        <v>2.8018713663985482</v>
      </c>
      <c r="L103" s="26">
        <f t="shared" ca="1" si="25"/>
        <v>0.14143513872627853</v>
      </c>
      <c r="M103" s="26">
        <f t="shared" ca="1" si="26"/>
        <v>145075127287.58957</v>
      </c>
      <c r="N103" s="26">
        <f t="shared" ca="1" si="27"/>
        <v>34914471151.571312</v>
      </c>
      <c r="O103" s="26">
        <f t="shared" ca="1" si="28"/>
        <v>6314516175.2372866</v>
      </c>
      <c r="P103">
        <f t="shared" ca="1" si="29"/>
        <v>0.37607863370082395</v>
      </c>
    </row>
    <row r="104" spans="1:16">
      <c r="A104" s="113">
        <v>19752</v>
      </c>
      <c r="B104" s="113">
        <v>1.617199999600416E-2</v>
      </c>
      <c r="D104" s="115">
        <f t="shared" si="17"/>
        <v>1.9752000000000001</v>
      </c>
      <c r="E104" s="115">
        <f t="shared" si="18"/>
        <v>1.617199999600416</v>
      </c>
      <c r="F104" s="26">
        <f t="shared" si="19"/>
        <v>3.9014150400000003</v>
      </c>
      <c r="G104" s="26">
        <f t="shared" si="20"/>
        <v>7.7060749870080008</v>
      </c>
      <c r="H104" s="26">
        <f t="shared" si="21"/>
        <v>15.221039314338205</v>
      </c>
      <c r="I104" s="26">
        <f t="shared" si="22"/>
        <v>3.194293439210742</v>
      </c>
      <c r="J104" s="26">
        <f t="shared" si="23"/>
        <v>6.3093684011290581</v>
      </c>
      <c r="K104" s="26">
        <f t="shared" ca="1" si="24"/>
        <v>2.9784826614820057</v>
      </c>
      <c r="L104" s="26">
        <f t="shared" ca="1" si="25"/>
        <v>1.8530904855394263</v>
      </c>
      <c r="M104" s="26">
        <f t="shared" ca="1" si="26"/>
        <v>132146800340.50903</v>
      </c>
      <c r="N104" s="26">
        <f t="shared" ca="1" si="27"/>
        <v>35313878856.958916</v>
      </c>
      <c r="O104" s="26">
        <f t="shared" ca="1" si="28"/>
        <v>5857361057.2101345</v>
      </c>
      <c r="P104">
        <f t="shared" ca="1" si="29"/>
        <v>-1.3612826618815896</v>
      </c>
    </row>
    <row r="105" spans="1:16">
      <c r="A105" s="113">
        <v>19800</v>
      </c>
      <c r="B105" s="113">
        <v>8.3000000013271347E-3</v>
      </c>
      <c r="D105" s="115">
        <f t="shared" si="17"/>
        <v>1.98</v>
      </c>
      <c r="E105" s="115">
        <f t="shared" si="18"/>
        <v>0.83000000013271347</v>
      </c>
      <c r="F105" s="26">
        <f t="shared" si="19"/>
        <v>3.9203999999999999</v>
      </c>
      <c r="G105" s="26">
        <f t="shared" si="20"/>
        <v>7.7623919999999993</v>
      </c>
      <c r="H105" s="26">
        <f t="shared" si="21"/>
        <v>15.369536159999999</v>
      </c>
      <c r="I105" s="26">
        <f t="shared" si="22"/>
        <v>1.6434000002627727</v>
      </c>
      <c r="J105" s="26">
        <f t="shared" si="23"/>
        <v>3.2539320005202899</v>
      </c>
      <c r="K105" s="26">
        <f t="shared" ca="1" si="24"/>
        <v>3.0035754266006034</v>
      </c>
      <c r="L105" s="26">
        <f t="shared" ca="1" si="25"/>
        <v>4.7244301345450692</v>
      </c>
      <c r="M105" s="26">
        <f t="shared" ca="1" si="26"/>
        <v>130378855464.01799</v>
      </c>
      <c r="N105" s="26">
        <f t="shared" ca="1" si="27"/>
        <v>35360666476.493782</v>
      </c>
      <c r="O105" s="26">
        <f t="shared" ca="1" si="28"/>
        <v>5793073033.9729595</v>
      </c>
      <c r="P105">
        <f t="shared" ca="1" si="29"/>
        <v>-2.1735754264678899</v>
      </c>
    </row>
    <row r="106" spans="1:16">
      <c r="A106" s="113">
        <v>19800</v>
      </c>
      <c r="B106" s="113">
        <v>2.629999999771826E-2</v>
      </c>
      <c r="D106" s="115">
        <f t="shared" si="17"/>
        <v>1.98</v>
      </c>
      <c r="E106" s="115">
        <f t="shared" si="18"/>
        <v>2.629999999771826</v>
      </c>
      <c r="F106" s="26">
        <f t="shared" si="19"/>
        <v>3.9203999999999999</v>
      </c>
      <c r="G106" s="26">
        <f t="shared" si="20"/>
        <v>7.7623919999999993</v>
      </c>
      <c r="H106" s="26">
        <f t="shared" si="21"/>
        <v>15.369536159999999</v>
      </c>
      <c r="I106" s="26">
        <f t="shared" si="22"/>
        <v>5.2073999995482154</v>
      </c>
      <c r="J106" s="26">
        <f t="shared" si="23"/>
        <v>10.310651999105467</v>
      </c>
      <c r="K106" s="26">
        <f t="shared" ca="1" si="24"/>
        <v>3.0035754266006034</v>
      </c>
      <c r="L106" s="26">
        <f t="shared" ca="1" si="25"/>
        <v>0.13955859953030322</v>
      </c>
      <c r="M106" s="26">
        <f t="shared" ca="1" si="26"/>
        <v>130378855464.01799</v>
      </c>
      <c r="N106" s="26">
        <f t="shared" ca="1" si="27"/>
        <v>35360666476.493782</v>
      </c>
      <c r="O106" s="26">
        <f t="shared" ca="1" si="28"/>
        <v>5793073033.9729595</v>
      </c>
      <c r="P106">
        <f t="shared" ca="1" si="29"/>
        <v>-0.37357542682877742</v>
      </c>
    </row>
    <row r="107" spans="1:16">
      <c r="A107" s="113">
        <v>19804</v>
      </c>
      <c r="B107" s="113">
        <v>2.4144000002706889E-2</v>
      </c>
      <c r="D107" s="115">
        <f t="shared" si="17"/>
        <v>1.9803999999999999</v>
      </c>
      <c r="E107" s="115">
        <f t="shared" si="18"/>
        <v>2.4144000002706889</v>
      </c>
      <c r="F107" s="26">
        <f t="shared" si="19"/>
        <v>3.9219841599999996</v>
      </c>
      <c r="G107" s="26">
        <f t="shared" si="20"/>
        <v>7.7670974304639993</v>
      </c>
      <c r="H107" s="26">
        <f t="shared" si="21"/>
        <v>15.381959751290902</v>
      </c>
      <c r="I107" s="26">
        <f t="shared" si="22"/>
        <v>4.7814777605360721</v>
      </c>
      <c r="J107" s="26">
        <f t="shared" si="23"/>
        <v>9.469238556965637</v>
      </c>
      <c r="K107" s="26">
        <f t="shared" ca="1" si="24"/>
        <v>3.0056702788494052</v>
      </c>
      <c r="L107" s="26">
        <f t="shared" ca="1" si="25"/>
        <v>0.34960054233055277</v>
      </c>
      <c r="M107" s="26">
        <f t="shared" ca="1" si="26"/>
        <v>130232016608.18671</v>
      </c>
      <c r="N107" s="26">
        <f t="shared" ca="1" si="27"/>
        <v>35364462874.676155</v>
      </c>
      <c r="O107" s="26">
        <f t="shared" ca="1" si="28"/>
        <v>5787714056.8021002</v>
      </c>
      <c r="P107">
        <f t="shared" ca="1" si="29"/>
        <v>-0.59127027857871628</v>
      </c>
    </row>
    <row r="108" spans="1:16">
      <c r="A108" s="113">
        <v>19823.5</v>
      </c>
      <c r="B108" s="113">
        <v>2.1633500000461936E-2</v>
      </c>
      <c r="D108" s="115">
        <f t="shared" si="17"/>
        <v>1.9823500000000001</v>
      </c>
      <c r="E108" s="115">
        <f t="shared" si="18"/>
        <v>2.1633500000461936</v>
      </c>
      <c r="F108" s="26">
        <f t="shared" si="19"/>
        <v>3.9297115225000003</v>
      </c>
      <c r="G108" s="26">
        <f t="shared" si="20"/>
        <v>7.7900636366278757</v>
      </c>
      <c r="H108" s="26">
        <f t="shared" si="21"/>
        <v>15.442632650069271</v>
      </c>
      <c r="I108" s="26">
        <f t="shared" si="22"/>
        <v>4.2885168725915719</v>
      </c>
      <c r="J108" s="26">
        <f t="shared" si="23"/>
        <v>8.5013414223819019</v>
      </c>
      <c r="K108" s="26">
        <f t="shared" ca="1" si="24"/>
        <v>3.0158910300769719</v>
      </c>
      <c r="L108" s="26">
        <f t="shared" ca="1" si="25"/>
        <v>0.72682620788594043</v>
      </c>
      <c r="M108" s="26">
        <f t="shared" ca="1" si="26"/>
        <v>129517257516.60657</v>
      </c>
      <c r="N108" s="26">
        <f t="shared" ca="1" si="27"/>
        <v>35382744119.615257</v>
      </c>
      <c r="O108" s="26">
        <f t="shared" ca="1" si="28"/>
        <v>5761585747.2961607</v>
      </c>
      <c r="P108">
        <f t="shared" ca="1" si="29"/>
        <v>-0.8525410300307783</v>
      </c>
    </row>
    <row r="109" spans="1:16">
      <c r="A109" s="113">
        <v>20557</v>
      </c>
      <c r="B109" s="113">
        <v>5.0277000002097338E-2</v>
      </c>
      <c r="D109" s="115">
        <f t="shared" si="17"/>
        <v>2.0556999999999999</v>
      </c>
      <c r="E109" s="115">
        <f t="shared" si="18"/>
        <v>5.0277000002097338</v>
      </c>
      <c r="F109" s="26">
        <f t="shared" si="19"/>
        <v>4.2259024899999993</v>
      </c>
      <c r="G109" s="26">
        <f t="shared" si="20"/>
        <v>8.6871877486929971</v>
      </c>
      <c r="H109" s="26">
        <f t="shared" si="21"/>
        <v>17.858251854988193</v>
      </c>
      <c r="I109" s="26">
        <f t="shared" si="22"/>
        <v>10.33544289043115</v>
      </c>
      <c r="J109" s="26">
        <f t="shared" si="23"/>
        <v>21.246569949859314</v>
      </c>
      <c r="K109" s="26">
        <f t="shared" ca="1" si="24"/>
        <v>3.410408513928993</v>
      </c>
      <c r="L109" s="26">
        <f t="shared" ca="1" si="25"/>
        <v>2.6156317515961676</v>
      </c>
      <c r="M109" s="26">
        <f t="shared" ca="1" si="26"/>
        <v>103946933124.66745</v>
      </c>
      <c r="N109" s="26">
        <f t="shared" ca="1" si="27"/>
        <v>35795536427.18689</v>
      </c>
      <c r="O109" s="26">
        <f t="shared" ca="1" si="28"/>
        <v>4778994511.9975004</v>
      </c>
      <c r="P109">
        <f t="shared" ca="1" si="29"/>
        <v>1.6172914862807408</v>
      </c>
    </row>
    <row r="110" spans="1:16">
      <c r="A110" s="113">
        <v>20570</v>
      </c>
      <c r="B110" s="113">
        <v>2.8270000002521556E-2</v>
      </c>
      <c r="D110" s="115">
        <f t="shared" si="17"/>
        <v>2.0569999999999999</v>
      </c>
      <c r="E110" s="115">
        <f t="shared" si="18"/>
        <v>2.8270000002521556</v>
      </c>
      <c r="F110" s="26">
        <f t="shared" si="19"/>
        <v>4.231249</v>
      </c>
      <c r="G110" s="26">
        <f t="shared" si="20"/>
        <v>8.7036791929999993</v>
      </c>
      <c r="H110" s="26">
        <f t="shared" si="21"/>
        <v>17.903468100001</v>
      </c>
      <c r="I110" s="26">
        <f t="shared" si="22"/>
        <v>5.815139000518684</v>
      </c>
      <c r="J110" s="26">
        <f t="shared" si="23"/>
        <v>11.961740924066932</v>
      </c>
      <c r="K110" s="26">
        <f t="shared" ca="1" si="24"/>
        <v>3.4175774005266364</v>
      </c>
      <c r="L110" s="26">
        <f t="shared" ca="1" si="25"/>
        <v>0.34878166571496433</v>
      </c>
      <c r="M110" s="26">
        <f t="shared" ca="1" si="26"/>
        <v>103517100249.94731</v>
      </c>
      <c r="N110" s="26">
        <f t="shared" ca="1" si="27"/>
        <v>35797993463.304245</v>
      </c>
      <c r="O110" s="26">
        <f t="shared" ca="1" si="28"/>
        <v>4761660527.603611</v>
      </c>
      <c r="P110">
        <f t="shared" ca="1" si="29"/>
        <v>-0.5905774002744808</v>
      </c>
    </row>
    <row r="111" spans="1:16">
      <c r="A111" s="113">
        <v>20661</v>
      </c>
      <c r="B111" s="113">
        <v>4.3220999999903142E-2</v>
      </c>
      <c r="D111" s="115">
        <f t="shared" si="17"/>
        <v>2.0661</v>
      </c>
      <c r="E111" s="115">
        <f t="shared" si="18"/>
        <v>4.3220999999903142</v>
      </c>
      <c r="F111" s="26">
        <f t="shared" si="19"/>
        <v>4.2687692100000003</v>
      </c>
      <c r="G111" s="26">
        <f t="shared" si="20"/>
        <v>8.8197040647810017</v>
      </c>
      <c r="H111" s="26">
        <f t="shared" si="21"/>
        <v>18.222390568244027</v>
      </c>
      <c r="I111" s="26">
        <f t="shared" si="22"/>
        <v>8.9298908099799892</v>
      </c>
      <c r="J111" s="26">
        <f t="shared" si="23"/>
        <v>18.450047402499656</v>
      </c>
      <c r="K111" s="26">
        <f t="shared" ca="1" si="24"/>
        <v>3.4679319829559736</v>
      </c>
      <c r="L111" s="26">
        <f t="shared" ca="1" si="25"/>
        <v>0.72960300132437761</v>
      </c>
      <c r="M111" s="26">
        <f t="shared" ca="1" si="26"/>
        <v>100531304738.20055</v>
      </c>
      <c r="N111" s="26">
        <f t="shared" ca="1" si="27"/>
        <v>35810434632.706535</v>
      </c>
      <c r="O111" s="26">
        <f t="shared" ca="1" si="28"/>
        <v>4640485132.9238977</v>
      </c>
      <c r="P111">
        <f t="shared" ca="1" si="29"/>
        <v>0.85416801703434064</v>
      </c>
    </row>
    <row r="112" spans="1:16">
      <c r="A112" s="113">
        <v>20712</v>
      </c>
      <c r="B112" s="113">
        <v>4.5731999998679385E-2</v>
      </c>
      <c r="D112" s="115">
        <f t="shared" si="17"/>
        <v>2.0712000000000002</v>
      </c>
      <c r="E112" s="115">
        <f t="shared" si="18"/>
        <v>4.5731999998679385</v>
      </c>
      <c r="F112" s="26">
        <f t="shared" si="19"/>
        <v>4.2898694400000004</v>
      </c>
      <c r="G112" s="26">
        <f t="shared" si="20"/>
        <v>8.8851775841280016</v>
      </c>
      <c r="H112" s="26">
        <f t="shared" si="21"/>
        <v>18.402979812245917</v>
      </c>
      <c r="I112" s="26">
        <f t="shared" si="22"/>
        <v>9.4720118397264752</v>
      </c>
      <c r="J112" s="26">
        <f t="shared" si="23"/>
        <v>19.618430922441476</v>
      </c>
      <c r="K112" s="26">
        <f t="shared" ca="1" si="24"/>
        <v>3.4962845879831903</v>
      </c>
      <c r="L112" s="26">
        <f t="shared" ca="1" si="25"/>
        <v>1.1597468043548969</v>
      </c>
      <c r="M112" s="26">
        <f t="shared" ca="1" si="26"/>
        <v>98875609780.824356</v>
      </c>
      <c r="N112" s="26">
        <f t="shared" ca="1" si="27"/>
        <v>35813765194.248825</v>
      </c>
      <c r="O112" s="26">
        <f t="shared" ca="1" si="28"/>
        <v>4572710167.4139328</v>
      </c>
      <c r="P112">
        <f t="shared" ca="1" si="29"/>
        <v>1.0769154118847482</v>
      </c>
    </row>
    <row r="113" spans="1:16">
      <c r="A113" s="113">
        <v>20790</v>
      </c>
      <c r="B113" s="113">
        <v>3.0689999992318917E-2</v>
      </c>
      <c r="D113" s="115">
        <f t="shared" si="17"/>
        <v>2.0790000000000002</v>
      </c>
      <c r="E113" s="115">
        <f t="shared" si="18"/>
        <v>3.0689999992318917</v>
      </c>
      <c r="F113" s="26">
        <f t="shared" si="19"/>
        <v>4.3222410000000009</v>
      </c>
      <c r="G113" s="26">
        <f t="shared" si="20"/>
        <v>8.9859390390000033</v>
      </c>
      <c r="H113" s="26">
        <f t="shared" si="21"/>
        <v>18.681767262081006</v>
      </c>
      <c r="I113" s="26">
        <f t="shared" si="22"/>
        <v>6.380450998403103</v>
      </c>
      <c r="J113" s="26">
        <f t="shared" si="23"/>
        <v>13.264957625680053</v>
      </c>
      <c r="K113" s="26">
        <f t="shared" ca="1" si="24"/>
        <v>3.539830663823361</v>
      </c>
      <c r="L113" s="26">
        <f t="shared" ca="1" si="25"/>
        <v>0.22168151471964465</v>
      </c>
      <c r="M113" s="26">
        <f t="shared" ca="1" si="26"/>
        <v>96367983354.039536</v>
      </c>
      <c r="N113" s="26">
        <f t="shared" ca="1" si="27"/>
        <v>35813797803.741661</v>
      </c>
      <c r="O113" s="26">
        <f t="shared" ca="1" si="28"/>
        <v>4469268187.183116</v>
      </c>
      <c r="P113">
        <f t="shared" ca="1" si="29"/>
        <v>-0.47083066459146927</v>
      </c>
    </row>
    <row r="114" spans="1:16">
      <c r="A114" s="113">
        <v>20804</v>
      </c>
      <c r="B114" s="113">
        <v>2.114399999845773E-2</v>
      </c>
      <c r="D114" s="115">
        <f t="shared" si="17"/>
        <v>2.0804</v>
      </c>
      <c r="E114" s="115">
        <f t="shared" si="18"/>
        <v>2.114399999845773</v>
      </c>
      <c r="F114" s="26">
        <f t="shared" si="19"/>
        <v>4.3280641600000003</v>
      </c>
      <c r="G114" s="26">
        <f t="shared" si="20"/>
        <v>9.0041046784640013</v>
      </c>
      <c r="H114" s="26">
        <f t="shared" si="21"/>
        <v>18.732139373076507</v>
      </c>
      <c r="I114" s="26">
        <f t="shared" si="22"/>
        <v>4.3987977596791463</v>
      </c>
      <c r="J114" s="26">
        <f t="shared" si="23"/>
        <v>9.1512588592364956</v>
      </c>
      <c r="K114" s="26">
        <f t="shared" ca="1" si="24"/>
        <v>3.5476700856427268</v>
      </c>
      <c r="L114" s="26">
        <f t="shared" ca="1" si="25"/>
        <v>2.0542631388404073</v>
      </c>
      <c r="M114" s="26">
        <f t="shared" ca="1" si="26"/>
        <v>95921053171.334961</v>
      </c>
      <c r="N114" s="26">
        <f t="shared" ca="1" si="27"/>
        <v>35813155779.572647</v>
      </c>
      <c r="O114" s="26">
        <f t="shared" ca="1" si="28"/>
        <v>4450731076.4425507</v>
      </c>
      <c r="P114">
        <f t="shared" ca="1" si="29"/>
        <v>-1.4332700857969538</v>
      </c>
    </row>
    <row r="115" spans="1:16">
      <c r="A115" s="113">
        <v>20804</v>
      </c>
      <c r="B115" s="113">
        <v>2.4143999995430931E-2</v>
      </c>
      <c r="D115" s="115">
        <f t="shared" si="17"/>
        <v>2.0804</v>
      </c>
      <c r="E115" s="115">
        <f t="shared" si="18"/>
        <v>2.4143999995430931</v>
      </c>
      <c r="F115" s="26">
        <f t="shared" si="19"/>
        <v>4.3280641600000003</v>
      </c>
      <c r="G115" s="26">
        <f t="shared" si="20"/>
        <v>9.0041046784640013</v>
      </c>
      <c r="H115" s="26">
        <f t="shared" si="21"/>
        <v>18.732139373076507</v>
      </c>
      <c r="I115" s="26">
        <f t="shared" si="22"/>
        <v>5.0229177590494514</v>
      </c>
      <c r="J115" s="26">
        <f t="shared" si="23"/>
        <v>10.449678105926479</v>
      </c>
      <c r="K115" s="26">
        <f t="shared" ca="1" si="24"/>
        <v>3.5476700856427268</v>
      </c>
      <c r="L115" s="26">
        <f t="shared" ca="1" si="25"/>
        <v>1.284301088048271</v>
      </c>
      <c r="M115" s="26">
        <f t="shared" ca="1" si="26"/>
        <v>95921053171.334961</v>
      </c>
      <c r="N115" s="26">
        <f t="shared" ca="1" si="27"/>
        <v>35813155779.572647</v>
      </c>
      <c r="O115" s="26">
        <f t="shared" ca="1" si="28"/>
        <v>4450731076.4425507</v>
      </c>
      <c r="P115">
        <f t="shared" ca="1" si="29"/>
        <v>-1.1332700860996336</v>
      </c>
    </row>
    <row r="116" spans="1:16">
      <c r="A116" s="113">
        <v>20824.5</v>
      </c>
      <c r="B116" s="113">
        <v>4.4094500000937842E-2</v>
      </c>
      <c r="D116" s="115">
        <f t="shared" si="17"/>
        <v>2.0824500000000001</v>
      </c>
      <c r="E116" s="115">
        <f t="shared" si="18"/>
        <v>4.4094500000937842</v>
      </c>
      <c r="F116" s="26">
        <f t="shared" si="19"/>
        <v>4.3365980025000006</v>
      </c>
      <c r="G116" s="26">
        <f t="shared" si="20"/>
        <v>9.0307485103061271</v>
      </c>
      <c r="H116" s="26">
        <f t="shared" si="21"/>
        <v>18.806082235286997</v>
      </c>
      <c r="I116" s="26">
        <f t="shared" si="22"/>
        <v>9.1824591526953014</v>
      </c>
      <c r="J116" s="26">
        <f t="shared" si="23"/>
        <v>19.122012062530331</v>
      </c>
      <c r="K116" s="26">
        <f t="shared" ca="1" si="24"/>
        <v>3.5591621207941051</v>
      </c>
      <c r="L116" s="26">
        <f t="shared" ca="1" si="25"/>
        <v>0.72298947768394561</v>
      </c>
      <c r="M116" s="26">
        <f t="shared" ca="1" si="26"/>
        <v>95268355601.548141</v>
      </c>
      <c r="N116" s="26">
        <f t="shared" ca="1" si="27"/>
        <v>35811859936.323837</v>
      </c>
      <c r="O116" s="26">
        <f t="shared" ca="1" si="28"/>
        <v>4423604471.5357246</v>
      </c>
      <c r="P116">
        <f t="shared" ca="1" si="29"/>
        <v>0.85028787929967908</v>
      </c>
    </row>
    <row r="117" spans="1:16">
      <c r="A117" s="113">
        <v>21213</v>
      </c>
      <c r="B117" s="113">
        <v>2.5692999995953869E-2</v>
      </c>
      <c r="D117" s="115">
        <f t="shared" si="17"/>
        <v>2.1213000000000002</v>
      </c>
      <c r="E117" s="115">
        <f t="shared" si="18"/>
        <v>2.5692999995953869</v>
      </c>
      <c r="F117" s="26">
        <f t="shared" si="19"/>
        <v>4.4999136900000005</v>
      </c>
      <c r="G117" s="26">
        <f t="shared" si="20"/>
        <v>9.5456669105970011</v>
      </c>
      <c r="H117" s="26">
        <f t="shared" si="21"/>
        <v>20.249223217449419</v>
      </c>
      <c r="I117" s="26">
        <f t="shared" si="22"/>
        <v>5.4502560891416945</v>
      </c>
      <c r="J117" s="26">
        <f t="shared" si="23"/>
        <v>11.561628241896278</v>
      </c>
      <c r="K117" s="26">
        <f t="shared" ca="1" si="24"/>
        <v>3.7798443248090203</v>
      </c>
      <c r="L117" s="26">
        <f t="shared" ca="1" si="25"/>
        <v>1.4654175633069311</v>
      </c>
      <c r="M117" s="26">
        <f t="shared" ca="1" si="26"/>
        <v>83291139300.949173</v>
      </c>
      <c r="N117" s="26">
        <f t="shared" ca="1" si="27"/>
        <v>35707453801.239075</v>
      </c>
      <c r="O117" s="26">
        <f t="shared" ca="1" si="28"/>
        <v>3914099093.5599527</v>
      </c>
      <c r="P117">
        <f t="shared" ca="1" si="29"/>
        <v>-1.2105443252136334</v>
      </c>
    </row>
    <row r="118" spans="1:16">
      <c r="A118" s="113">
        <v>22627</v>
      </c>
      <c r="B118" s="113">
        <v>3.4546999995654915E-2</v>
      </c>
      <c r="D118" s="115">
        <f t="shared" si="17"/>
        <v>2.2627000000000002</v>
      </c>
      <c r="E118" s="115">
        <f t="shared" si="18"/>
        <v>3.4546999995654915</v>
      </c>
      <c r="F118" s="26">
        <f t="shared" si="19"/>
        <v>5.1198112900000003</v>
      </c>
      <c r="G118" s="26">
        <f t="shared" si="20"/>
        <v>11.584597005883001</v>
      </c>
      <c r="H118" s="26">
        <f t="shared" si="21"/>
        <v>26.212467645211468</v>
      </c>
      <c r="I118" s="26">
        <f t="shared" si="22"/>
        <v>7.8169496890168384</v>
      </c>
      <c r="J118" s="26">
        <f t="shared" si="23"/>
        <v>17.687412061338403</v>
      </c>
      <c r="K118" s="26">
        <f t="shared" ca="1" si="24"/>
        <v>4.6294703987781203</v>
      </c>
      <c r="L118" s="26">
        <f t="shared" ca="1" si="25"/>
        <v>1.3800854908661992</v>
      </c>
      <c r="M118" s="26">
        <f t="shared" ca="1" si="26"/>
        <v>46141905722.110809</v>
      </c>
      <c r="N118" s="26">
        <f t="shared" ca="1" si="27"/>
        <v>34066879598.277885</v>
      </c>
      <c r="O118" s="26">
        <f t="shared" ca="1" si="28"/>
        <v>2187784178.1866083</v>
      </c>
      <c r="P118">
        <f t="shared" ca="1" si="29"/>
        <v>-1.1747703992126288</v>
      </c>
    </row>
    <row r="119" spans="1:16">
      <c r="A119" s="113">
        <v>23595</v>
      </c>
      <c r="B119" s="113">
        <v>6.6794999998819549E-2</v>
      </c>
      <c r="D119" s="115">
        <f t="shared" si="17"/>
        <v>2.3595000000000002</v>
      </c>
      <c r="E119" s="115">
        <f t="shared" si="18"/>
        <v>6.6794999998819549</v>
      </c>
      <c r="F119" s="26">
        <f t="shared" si="19"/>
        <v>5.5672402500000011</v>
      </c>
      <c r="G119" s="26">
        <f t="shared" si="20"/>
        <v>13.135903369875004</v>
      </c>
      <c r="H119" s="26">
        <f t="shared" si="21"/>
        <v>30.994164001220074</v>
      </c>
      <c r="I119" s="26">
        <f t="shared" si="22"/>
        <v>15.760280249721474</v>
      </c>
      <c r="J119" s="26">
        <f t="shared" si="23"/>
        <v>37.186381249217817</v>
      </c>
      <c r="K119" s="26">
        <f t="shared" ca="1" si="24"/>
        <v>5.2531068960671785</v>
      </c>
      <c r="L119" s="26">
        <f t="shared" ca="1" si="25"/>
        <v>2.0345972866103512</v>
      </c>
      <c r="M119" s="26">
        <f t="shared" ca="1" si="26"/>
        <v>26751015226.159031</v>
      </c>
      <c r="N119" s="26">
        <f t="shared" ca="1" si="27"/>
        <v>31862640643.448261</v>
      </c>
      <c r="O119" s="26">
        <f t="shared" ca="1" si="28"/>
        <v>1202605049.5527</v>
      </c>
      <c r="P119">
        <f t="shared" ca="1" si="29"/>
        <v>1.4263931038147764</v>
      </c>
    </row>
    <row r="120" spans="1:16">
      <c r="A120" s="113">
        <v>23732</v>
      </c>
      <c r="B120" s="113"/>
      <c r="D120" s="115">
        <f t="shared" si="17"/>
        <v>2.3732000000000002</v>
      </c>
      <c r="E120" s="115">
        <f t="shared" si="18"/>
        <v>0</v>
      </c>
      <c r="F120" s="26">
        <f t="shared" si="19"/>
        <v>5.6320782400000011</v>
      </c>
      <c r="G120" s="26">
        <f t="shared" si="20"/>
        <v>13.366048079168003</v>
      </c>
      <c r="H120" s="26">
        <f t="shared" si="21"/>
        <v>31.72030530148151</v>
      </c>
      <c r="I120" s="26">
        <f t="shared" si="22"/>
        <v>0</v>
      </c>
      <c r="J120" s="26">
        <f t="shared" si="23"/>
        <v>0</v>
      </c>
      <c r="K120" s="26">
        <f t="shared" ca="1" si="24"/>
        <v>5.3441268090976024</v>
      </c>
      <c r="L120" s="26">
        <f t="shared" ca="1" si="25"/>
        <v>28.55969135171572</v>
      </c>
      <c r="M120" s="26">
        <f t="shared" ca="1" si="26"/>
        <v>24415991791.438477</v>
      </c>
      <c r="N120" s="26">
        <f t="shared" ca="1" si="27"/>
        <v>31485192731.048279</v>
      </c>
      <c r="O120" s="26">
        <f t="shared" ca="1" si="28"/>
        <v>1081247719.9094951</v>
      </c>
      <c r="P120">
        <f t="shared" ca="1" si="29"/>
        <v>-5.3441268090976024</v>
      </c>
    </row>
    <row r="121" spans="1:16">
      <c r="A121" s="113">
        <v>23887</v>
      </c>
      <c r="B121" s="113">
        <v>4.9406999998609535E-2</v>
      </c>
      <c r="D121" s="115">
        <f t="shared" si="17"/>
        <v>2.3887</v>
      </c>
      <c r="E121" s="115">
        <f t="shared" si="18"/>
        <v>4.9406999998609535</v>
      </c>
      <c r="F121" s="26">
        <f t="shared" si="19"/>
        <v>5.70588769</v>
      </c>
      <c r="G121" s="26">
        <f t="shared" si="20"/>
        <v>13.629653925103</v>
      </c>
      <c r="H121" s="26">
        <f t="shared" si="21"/>
        <v>32.557154330893539</v>
      </c>
      <c r="I121" s="26">
        <f t="shared" si="22"/>
        <v>11.801850089667861</v>
      </c>
      <c r="J121" s="26">
        <f t="shared" si="23"/>
        <v>28.191079309189618</v>
      </c>
      <c r="K121" s="26">
        <f t="shared" ca="1" si="24"/>
        <v>5.4479299034359441</v>
      </c>
      <c r="L121" s="26">
        <f t="shared" ca="1" si="25"/>
        <v>0.25728217508069418</v>
      </c>
      <c r="M121" s="26">
        <f t="shared" ca="1" si="26"/>
        <v>21898481441.533409</v>
      </c>
      <c r="N121" s="26">
        <f t="shared" ca="1" si="27"/>
        <v>31039666460.71143</v>
      </c>
      <c r="O121" s="26">
        <f t="shared" ca="1" si="28"/>
        <v>950169066.14708793</v>
      </c>
      <c r="P121">
        <f t="shared" ca="1" si="29"/>
        <v>-0.50722990357499054</v>
      </c>
    </row>
    <row r="122" spans="1:16">
      <c r="A122" s="139">
        <v>23892.5</v>
      </c>
      <c r="B122" s="139">
        <v>6.9442500003788155E-2</v>
      </c>
      <c r="D122" s="115">
        <f t="shared" si="17"/>
        <v>2.3892500000000001</v>
      </c>
      <c r="E122" s="115">
        <f t="shared" si="18"/>
        <v>6.9442500003788155</v>
      </c>
      <c r="F122" s="26">
        <f t="shared" si="19"/>
        <v>5.7085155625000006</v>
      </c>
      <c r="G122" s="26">
        <f t="shared" si="20"/>
        <v>13.639070807703128</v>
      </c>
      <c r="H122" s="26">
        <f t="shared" si="21"/>
        <v>32.587149927304701</v>
      </c>
      <c r="I122" s="26">
        <f t="shared" si="22"/>
        <v>16.591549313405086</v>
      </c>
      <c r="J122" s="26">
        <f t="shared" si="23"/>
        <v>39.641359197053099</v>
      </c>
      <c r="K122" s="26">
        <f t="shared" ca="1" si="24"/>
        <v>5.4516293173520447</v>
      </c>
      <c r="L122" s="26">
        <f t="shared" ca="1" si="25"/>
        <v>2.2279165033993036</v>
      </c>
      <c r="M122" s="26">
        <f t="shared" ca="1" si="26"/>
        <v>21811583738.014835</v>
      </c>
      <c r="N122" s="26">
        <f t="shared" ca="1" si="27"/>
        <v>31023502513.501614</v>
      </c>
      <c r="O122" s="26">
        <f t="shared" ca="1" si="28"/>
        <v>945643148.50396097</v>
      </c>
      <c r="P122">
        <f t="shared" ca="1" si="29"/>
        <v>1.4926206830267708</v>
      </c>
    </row>
    <row r="123" spans="1:16">
      <c r="A123" s="139">
        <v>23932</v>
      </c>
      <c r="B123" s="139">
        <v>5.6151999997382518E-2</v>
      </c>
      <c r="D123" s="115">
        <f t="shared" si="17"/>
        <v>2.3932000000000002</v>
      </c>
      <c r="E123" s="115">
        <f t="shared" si="18"/>
        <v>5.6151999997382518</v>
      </c>
      <c r="F123" s="26">
        <f t="shared" si="19"/>
        <v>5.7274062400000014</v>
      </c>
      <c r="G123" s="26">
        <f t="shared" si="20"/>
        <v>13.706828613568005</v>
      </c>
      <c r="H123" s="26">
        <f t="shared" si="21"/>
        <v>32.803182237990953</v>
      </c>
      <c r="I123" s="26">
        <f t="shared" si="22"/>
        <v>13.438296639373585</v>
      </c>
      <c r="J123" s="26">
        <f t="shared" si="23"/>
        <v>32.160531517348865</v>
      </c>
      <c r="K123" s="26">
        <f t="shared" ca="1" si="24"/>
        <v>5.4782302106645355</v>
      </c>
      <c r="L123" s="26">
        <f t="shared" ca="1" si="25"/>
        <v>1.8760723118898322E-2</v>
      </c>
      <c r="M123" s="26">
        <f t="shared" ca="1" si="26"/>
        <v>21192411955.547035</v>
      </c>
      <c r="N123" s="26">
        <f t="shared" ca="1" si="27"/>
        <v>30906709066.993919</v>
      </c>
      <c r="O123" s="26">
        <f t="shared" ca="1" si="28"/>
        <v>913396342.19427466</v>
      </c>
      <c r="P123">
        <f t="shared" ca="1" si="29"/>
        <v>0.13696978907371626</v>
      </c>
    </row>
    <row r="124" spans="1:16">
      <c r="A124" s="139">
        <v>24000.5</v>
      </c>
      <c r="B124" s="139">
        <v>4.6230500003730413E-2</v>
      </c>
      <c r="D124" s="115">
        <f t="shared" si="17"/>
        <v>2.4000499999999998</v>
      </c>
      <c r="E124" s="115">
        <f t="shared" si="18"/>
        <v>4.6230500003730413</v>
      </c>
      <c r="F124" s="26">
        <f t="shared" si="19"/>
        <v>5.7602400024999989</v>
      </c>
      <c r="G124" s="26">
        <f t="shared" si="20"/>
        <v>13.82486401800012</v>
      </c>
      <c r="H124" s="26">
        <f t="shared" si="21"/>
        <v>33.180364886401186</v>
      </c>
      <c r="I124" s="26">
        <f t="shared" si="22"/>
        <v>11.095551153395316</v>
      </c>
      <c r="J124" s="26">
        <f t="shared" si="23"/>
        <v>26.629877545706428</v>
      </c>
      <c r="K124" s="26">
        <f t="shared" ca="1" si="24"/>
        <v>5.5244956201018356</v>
      </c>
      <c r="L124" s="26">
        <f t="shared" ca="1" si="25"/>
        <v>0.81260420532823008</v>
      </c>
      <c r="M124" s="26">
        <f t="shared" ca="1" si="26"/>
        <v>20139129514.136372</v>
      </c>
      <c r="N124" s="26">
        <f t="shared" ca="1" si="27"/>
        <v>30701245172.813328</v>
      </c>
      <c r="O124" s="26">
        <f t="shared" ca="1" si="28"/>
        <v>858558993.56733346</v>
      </c>
      <c r="P124">
        <f t="shared" ca="1" si="29"/>
        <v>-0.90144561972879433</v>
      </c>
    </row>
    <row r="125" spans="1:16">
      <c r="A125" s="139">
        <v>24076</v>
      </c>
      <c r="B125" s="139">
        <v>6.353599999420112E-2</v>
      </c>
      <c r="D125" s="115">
        <f t="shared" si="17"/>
        <v>2.4076</v>
      </c>
      <c r="E125" s="115">
        <f t="shared" si="18"/>
        <v>6.353599999420112</v>
      </c>
      <c r="F125" s="26">
        <f t="shared" si="19"/>
        <v>5.7965377599999997</v>
      </c>
      <c r="G125" s="26">
        <f t="shared" si="20"/>
        <v>13.955744310976</v>
      </c>
      <c r="H125" s="26">
        <f t="shared" si="21"/>
        <v>33.599850003105814</v>
      </c>
      <c r="I125" s="26">
        <f t="shared" si="22"/>
        <v>15.296927358603861</v>
      </c>
      <c r="J125" s="26">
        <f t="shared" si="23"/>
        <v>36.828882308574656</v>
      </c>
      <c r="K125" s="26">
        <f t="shared" ca="1" si="24"/>
        <v>5.575686903000034</v>
      </c>
      <c r="L125" s="26">
        <f t="shared" ca="1" si="25"/>
        <v>0.60514878558187357</v>
      </c>
      <c r="M125" s="26">
        <f t="shared" ca="1" si="26"/>
        <v>19008364097.504227</v>
      </c>
      <c r="N125" s="26">
        <f t="shared" ca="1" si="27"/>
        <v>30470534276.360641</v>
      </c>
      <c r="O125" s="26">
        <f t="shared" ca="1" si="28"/>
        <v>799741300.21636915</v>
      </c>
      <c r="P125">
        <f t="shared" ca="1" si="29"/>
        <v>0.777913096420078</v>
      </c>
    </row>
    <row r="126" spans="1:16">
      <c r="A126" s="139">
        <v>24084.5</v>
      </c>
      <c r="B126" s="139">
        <v>6.0954499997023959E-2</v>
      </c>
      <c r="D126" s="115">
        <f t="shared" si="17"/>
        <v>2.4084500000000002</v>
      </c>
      <c r="E126" s="115">
        <f t="shared" si="18"/>
        <v>6.0954499997023959</v>
      </c>
      <c r="F126" s="26">
        <f t="shared" si="19"/>
        <v>5.8006314025000005</v>
      </c>
      <c r="G126" s="26">
        <f t="shared" si="20"/>
        <v>13.970530701351127</v>
      </c>
      <c r="H126" s="26">
        <f t="shared" si="21"/>
        <v>33.647324667669125</v>
      </c>
      <c r="I126" s="26">
        <f t="shared" si="22"/>
        <v>14.680586551783236</v>
      </c>
      <c r="J126" s="26">
        <f t="shared" si="23"/>
        <v>35.357458680642338</v>
      </c>
      <c r="K126" s="26">
        <f t="shared" ca="1" si="24"/>
        <v>5.5814631647318347</v>
      </c>
      <c r="L126" s="26">
        <f t="shared" ca="1" si="25"/>
        <v>0.26418246652305488</v>
      </c>
      <c r="M126" s="26">
        <f t="shared" ca="1" si="26"/>
        <v>18883043236.129219</v>
      </c>
      <c r="N126" s="26">
        <f t="shared" ca="1" si="27"/>
        <v>30444283561.908985</v>
      </c>
      <c r="O126" s="26">
        <f t="shared" ca="1" si="28"/>
        <v>793227701.01695251</v>
      </c>
      <c r="P126">
        <f t="shared" ca="1" si="29"/>
        <v>0.51398683497056119</v>
      </c>
    </row>
    <row r="127" spans="1:16">
      <c r="A127" s="139">
        <v>24723</v>
      </c>
      <c r="B127" s="139">
        <v>6.780300000536954E-2</v>
      </c>
      <c r="D127" s="115">
        <f t="shared" si="17"/>
        <v>2.4723000000000002</v>
      </c>
      <c r="E127" s="115">
        <f t="shared" si="18"/>
        <v>6.780300000536954</v>
      </c>
      <c r="F127" s="26">
        <f t="shared" si="19"/>
        <v>6.112267290000001</v>
      </c>
      <c r="G127" s="26">
        <f t="shared" si="20"/>
        <v>15.111358421067003</v>
      </c>
      <c r="H127" s="26">
        <f t="shared" si="21"/>
        <v>37.359811424403958</v>
      </c>
      <c r="I127" s="26">
        <f t="shared" si="22"/>
        <v>16.762935691327513</v>
      </c>
      <c r="J127" s="26">
        <f t="shared" si="23"/>
        <v>41.443005909669012</v>
      </c>
      <c r="K127" s="26">
        <f t="shared" ca="1" si="24"/>
        <v>6.022886685413547</v>
      </c>
      <c r="L127" s="26">
        <f t="shared" ca="1" si="25"/>
        <v>0.57367492992622948</v>
      </c>
      <c r="M127" s="26">
        <f t="shared" ca="1" si="26"/>
        <v>10627205095.685696</v>
      </c>
      <c r="N127" s="26">
        <f t="shared" ca="1" si="27"/>
        <v>28319648202.202946</v>
      </c>
      <c r="O127" s="26">
        <f t="shared" ca="1" si="28"/>
        <v>371152520.71460783</v>
      </c>
      <c r="P127">
        <f t="shared" ca="1" si="29"/>
        <v>0.75741331512340704</v>
      </c>
    </row>
    <row r="128" spans="1:16">
      <c r="A128" s="139">
        <v>24812</v>
      </c>
      <c r="B128" s="139">
        <v>5.9831999999005347E-2</v>
      </c>
      <c r="D128" s="115">
        <f t="shared" si="17"/>
        <v>2.4811999999999999</v>
      </c>
      <c r="E128" s="115">
        <f t="shared" si="18"/>
        <v>5.9831999999005347</v>
      </c>
      <c r="F128" s="26">
        <f t="shared" si="19"/>
        <v>6.1563534399999993</v>
      </c>
      <c r="G128" s="26">
        <f t="shared" si="20"/>
        <v>15.275144155327997</v>
      </c>
      <c r="H128" s="26">
        <f t="shared" si="21"/>
        <v>37.900687678199823</v>
      </c>
      <c r="I128" s="26">
        <f t="shared" si="22"/>
        <v>14.845515839753206</v>
      </c>
      <c r="J128" s="26">
        <f t="shared" si="23"/>
        <v>36.834693901595656</v>
      </c>
      <c r="K128" s="26">
        <f t="shared" ca="1" si="24"/>
        <v>6.0855956576992938</v>
      </c>
      <c r="L128" s="26">
        <f t="shared" ca="1" si="25"/>
        <v>1.0484870736040562E-2</v>
      </c>
      <c r="M128" s="26">
        <f t="shared" ca="1" si="26"/>
        <v>9659544698.1775112</v>
      </c>
      <c r="N128" s="26">
        <f t="shared" ca="1" si="27"/>
        <v>28000793614.447567</v>
      </c>
      <c r="O128" s="26">
        <f t="shared" ca="1" si="28"/>
        <v>323596140.11241525</v>
      </c>
      <c r="P128">
        <f t="shared" ca="1" si="29"/>
        <v>-0.10239565779875903</v>
      </c>
    </row>
    <row r="129" spans="1:16">
      <c r="A129" s="139">
        <v>24815.5</v>
      </c>
      <c r="B129" s="139">
        <v>6.6945499995199498E-2</v>
      </c>
      <c r="D129" s="115">
        <f t="shared" si="17"/>
        <v>2.4815499999999999</v>
      </c>
      <c r="E129" s="115">
        <f t="shared" si="18"/>
        <v>6.6945499995199498</v>
      </c>
      <c r="F129" s="26">
        <f t="shared" si="19"/>
        <v>6.1580904024999992</v>
      </c>
      <c r="G129" s="26">
        <f t="shared" si="20"/>
        <v>15.281609238323872</v>
      </c>
      <c r="H129" s="26">
        <f t="shared" si="21"/>
        <v>37.9220774053626</v>
      </c>
      <c r="I129" s="26">
        <f t="shared" si="22"/>
        <v>16.612860551308732</v>
      </c>
      <c r="J129" s="26">
        <f t="shared" si="23"/>
        <v>41.22564410110018</v>
      </c>
      <c r="K129" s="26">
        <f t="shared" ca="1" si="24"/>
        <v>6.0880676376256462</v>
      </c>
      <c r="L129" s="26">
        <f t="shared" ca="1" si="25"/>
        <v>0.36782085528889302</v>
      </c>
      <c r="M129" s="26">
        <f t="shared" ca="1" si="26"/>
        <v>9622414322.7523346</v>
      </c>
      <c r="N129" s="26">
        <f t="shared" ca="1" si="27"/>
        <v>27988147317.243134</v>
      </c>
      <c r="O129" s="26">
        <f t="shared" ca="1" si="28"/>
        <v>321786069.68299341</v>
      </c>
      <c r="P129">
        <f t="shared" ca="1" si="29"/>
        <v>0.6064823618943036</v>
      </c>
    </row>
    <row r="130" spans="1:16">
      <c r="A130" s="139">
        <v>24817.5</v>
      </c>
      <c r="B130" s="139">
        <v>7.5867499996093102E-2</v>
      </c>
      <c r="D130" s="115">
        <f t="shared" si="17"/>
        <v>2.4817499999999999</v>
      </c>
      <c r="E130" s="115">
        <f t="shared" si="18"/>
        <v>7.5867499996093102</v>
      </c>
      <c r="F130" s="26">
        <f t="shared" si="19"/>
        <v>6.1590830624999997</v>
      </c>
      <c r="G130" s="26">
        <f t="shared" si="20"/>
        <v>15.285304390359373</v>
      </c>
      <c r="H130" s="26">
        <f t="shared" si="21"/>
        <v>37.934304170774375</v>
      </c>
      <c r="I130" s="26">
        <f t="shared" si="22"/>
        <v>18.828416811530406</v>
      </c>
      <c r="J130" s="26">
        <f t="shared" si="23"/>
        <v>46.727423422015583</v>
      </c>
      <c r="K130" s="26">
        <f t="shared" ca="1" si="24"/>
        <v>6.0894803979363417</v>
      </c>
      <c r="L130" s="26">
        <f t="shared" ca="1" si="25"/>
        <v>2.24181626009393</v>
      </c>
      <c r="M130" s="26">
        <f t="shared" ca="1" si="26"/>
        <v>9601228384.8244228</v>
      </c>
      <c r="N130" s="26">
        <f t="shared" ca="1" si="27"/>
        <v>27980917253.40947</v>
      </c>
      <c r="O130" s="26">
        <f t="shared" ca="1" si="28"/>
        <v>320753803.22361201</v>
      </c>
      <c r="P130">
        <f t="shared" ca="1" si="29"/>
        <v>1.4972696016729685</v>
      </c>
    </row>
    <row r="131" spans="1:16">
      <c r="A131" s="139">
        <v>24865.5</v>
      </c>
      <c r="B131" s="139">
        <v>6.2995500004035421E-2</v>
      </c>
      <c r="D131" s="115">
        <f t="shared" si="17"/>
        <v>2.4865499999999998</v>
      </c>
      <c r="E131" s="115">
        <f t="shared" si="18"/>
        <v>6.2995500004035421</v>
      </c>
      <c r="F131" s="26">
        <f t="shared" si="19"/>
        <v>6.182930902499999</v>
      </c>
      <c r="G131" s="26">
        <f t="shared" si="20"/>
        <v>15.374166835611371</v>
      </c>
      <c r="H131" s="26">
        <f t="shared" si="21"/>
        <v>38.228634545089449</v>
      </c>
      <c r="I131" s="26">
        <f t="shared" si="22"/>
        <v>15.664146053503426</v>
      </c>
      <c r="J131" s="26">
        <f t="shared" si="23"/>
        <v>38.949682369338944</v>
      </c>
      <c r="K131" s="26">
        <f t="shared" ca="1" si="24"/>
        <v>6.123430358726706</v>
      </c>
      <c r="L131" s="26">
        <f t="shared" ca="1" si="25"/>
        <v>3.1018128184377117E-2</v>
      </c>
      <c r="M131" s="26">
        <f t="shared" ca="1" si="26"/>
        <v>9099625423.35816</v>
      </c>
      <c r="N131" s="26">
        <f t="shared" ca="1" si="27"/>
        <v>27806612156.181038</v>
      </c>
      <c r="O131" s="26">
        <f t="shared" ca="1" si="28"/>
        <v>296430818.06815505</v>
      </c>
      <c r="P131">
        <f t="shared" ca="1" si="29"/>
        <v>0.17611964167683603</v>
      </c>
    </row>
    <row r="132" spans="1:16">
      <c r="A132" s="139">
        <v>24902.5</v>
      </c>
      <c r="B132" s="139">
        <v>6.4052499998069834E-2</v>
      </c>
      <c r="D132" s="115">
        <f t="shared" si="17"/>
        <v>2.4902500000000001</v>
      </c>
      <c r="E132" s="115">
        <f t="shared" si="18"/>
        <v>6.4052499998069834</v>
      </c>
      <c r="F132" s="26">
        <f t="shared" si="19"/>
        <v>6.2013450625000006</v>
      </c>
      <c r="G132" s="26">
        <f t="shared" si="20"/>
        <v>15.442899541890627</v>
      </c>
      <c r="H132" s="26">
        <f t="shared" si="21"/>
        <v>38.456680584193137</v>
      </c>
      <c r="I132" s="26">
        <f t="shared" si="22"/>
        <v>15.950673812019341</v>
      </c>
      <c r="J132" s="26">
        <f t="shared" si="23"/>
        <v>39.721165460381165</v>
      </c>
      <c r="K132" s="26">
        <f t="shared" ca="1" si="24"/>
        <v>6.1496574028503028</v>
      </c>
      <c r="L132" s="26">
        <f t="shared" ca="1" si="25"/>
        <v>6.5327575619060163E-2</v>
      </c>
      <c r="M132" s="26">
        <f t="shared" ca="1" si="26"/>
        <v>8721971374.2969704</v>
      </c>
      <c r="N132" s="26">
        <f t="shared" ca="1" si="27"/>
        <v>27671233103.466404</v>
      </c>
      <c r="O132" s="26">
        <f t="shared" ca="1" si="28"/>
        <v>278277792.11481231</v>
      </c>
      <c r="P132">
        <f t="shared" ca="1" si="29"/>
        <v>0.25559259695668057</v>
      </c>
    </row>
    <row r="133" spans="1:16">
      <c r="A133" s="139">
        <v>25026.5</v>
      </c>
      <c r="B133" s="139">
        <v>6.5216499999223743E-2</v>
      </c>
      <c r="D133" s="115">
        <f t="shared" si="17"/>
        <v>2.50265</v>
      </c>
      <c r="E133" s="115">
        <f t="shared" si="18"/>
        <v>6.5216499999223743</v>
      </c>
      <c r="F133" s="26">
        <f t="shared" si="19"/>
        <v>6.2632570225000004</v>
      </c>
      <c r="G133" s="26">
        <f t="shared" si="20"/>
        <v>15.674740187359626</v>
      </c>
      <c r="H133" s="26">
        <f t="shared" si="21"/>
        <v>39.228388529895568</v>
      </c>
      <c r="I133" s="26">
        <f t="shared" si="22"/>
        <v>16.321407372305732</v>
      </c>
      <c r="J133" s="26">
        <f t="shared" si="23"/>
        <v>40.846770160300942</v>
      </c>
      <c r="K133" s="26">
        <f t="shared" ca="1" si="24"/>
        <v>6.2379170646965836</v>
      </c>
      <c r="L133" s="26">
        <f t="shared" ca="1" si="25"/>
        <v>8.0504378531842738E-2</v>
      </c>
      <c r="M133" s="26">
        <f t="shared" ca="1" si="26"/>
        <v>7513582362.8789406</v>
      </c>
      <c r="N133" s="26">
        <f t="shared" ca="1" si="27"/>
        <v>27211185052.840584</v>
      </c>
      <c r="O133" s="26">
        <f t="shared" ca="1" si="28"/>
        <v>221291049.76272342</v>
      </c>
      <c r="P133">
        <f t="shared" ca="1" si="29"/>
        <v>0.28373293522579068</v>
      </c>
    </row>
    <row r="134" spans="1:16">
      <c r="A134" s="139">
        <v>25032</v>
      </c>
      <c r="B134" s="139">
        <v>7.1252000001550186E-2</v>
      </c>
      <c r="D134" s="115">
        <f t="shared" si="17"/>
        <v>2.5032000000000001</v>
      </c>
      <c r="E134" s="115">
        <f t="shared" si="18"/>
        <v>7.1252000001550186</v>
      </c>
      <c r="F134" s="26">
        <f t="shared" si="19"/>
        <v>6.2660102400000008</v>
      </c>
      <c r="G134" s="26">
        <f t="shared" si="20"/>
        <v>15.685076832768003</v>
      </c>
      <c r="H134" s="26">
        <f t="shared" si="21"/>
        <v>39.262884327784867</v>
      </c>
      <c r="I134" s="26">
        <f t="shared" si="22"/>
        <v>17.835800640388044</v>
      </c>
      <c r="J134" s="26">
        <f t="shared" si="23"/>
        <v>44.646576163019354</v>
      </c>
      <c r="K134" s="26">
        <f t="shared" ca="1" si="24"/>
        <v>6.2418447806048123</v>
      </c>
      <c r="L134" s="26">
        <f t="shared" ca="1" si="25"/>
        <v>0.78031644390659327</v>
      </c>
      <c r="M134" s="26">
        <f t="shared" ca="1" si="26"/>
        <v>7462031462.2851171</v>
      </c>
      <c r="N134" s="26">
        <f t="shared" ca="1" si="27"/>
        <v>27190556840.246616</v>
      </c>
      <c r="O134" s="26">
        <f t="shared" ca="1" si="28"/>
        <v>218902708.21838555</v>
      </c>
      <c r="P134">
        <f t="shared" ca="1" si="29"/>
        <v>0.88335521955020635</v>
      </c>
    </row>
    <row r="135" spans="1:16">
      <c r="A135" s="139">
        <v>25119.5</v>
      </c>
      <c r="B135" s="139">
        <v>7.3089499994239304E-2</v>
      </c>
      <c r="D135" s="115">
        <f t="shared" si="17"/>
        <v>2.5119500000000001</v>
      </c>
      <c r="E135" s="115">
        <f t="shared" si="18"/>
        <v>7.3089499994239304</v>
      </c>
      <c r="F135" s="26">
        <f t="shared" si="19"/>
        <v>6.3098928025000003</v>
      </c>
      <c r="G135" s="26">
        <f t="shared" si="20"/>
        <v>15.850135225239876</v>
      </c>
      <c r="H135" s="26">
        <f t="shared" si="21"/>
        <v>39.814747179041305</v>
      </c>
      <c r="I135" s="26">
        <f t="shared" si="22"/>
        <v>18.359716951052942</v>
      </c>
      <c r="J135" s="26">
        <f t="shared" si="23"/>
        <v>46.11869099519744</v>
      </c>
      <c r="K135" s="26">
        <f t="shared" ca="1" si="24"/>
        <v>6.3044793855759389</v>
      </c>
      <c r="L135" s="26">
        <f t="shared" ca="1" si="25"/>
        <v>1.0089612140841608</v>
      </c>
      <c r="M135" s="26">
        <f t="shared" ca="1" si="26"/>
        <v>6665351159.0563593</v>
      </c>
      <c r="N135" s="26">
        <f t="shared" ca="1" si="27"/>
        <v>26859887847.177166</v>
      </c>
      <c r="O135" s="26">
        <f t="shared" ca="1" si="28"/>
        <v>182526646.75552869</v>
      </c>
      <c r="P135">
        <f t="shared" ca="1" si="29"/>
        <v>1.0044706138479915</v>
      </c>
    </row>
    <row r="136" spans="1:16">
      <c r="A136" s="139">
        <v>25128</v>
      </c>
      <c r="B136" s="139">
        <v>7.3507999994035345E-2</v>
      </c>
      <c r="D136" s="115">
        <f t="shared" si="17"/>
        <v>2.5127999999999999</v>
      </c>
      <c r="E136" s="115">
        <f t="shared" si="18"/>
        <v>7.3507999994035345</v>
      </c>
      <c r="F136" s="26">
        <f t="shared" si="19"/>
        <v>6.31416384</v>
      </c>
      <c r="G136" s="26">
        <f t="shared" si="20"/>
        <v>15.866230897151999</v>
      </c>
      <c r="H136" s="26">
        <f t="shared" si="21"/>
        <v>39.868664998363542</v>
      </c>
      <c r="I136" s="26">
        <f t="shared" si="22"/>
        <v>18.471090238501201</v>
      </c>
      <c r="J136" s="26">
        <f t="shared" si="23"/>
        <v>46.414155551305818</v>
      </c>
      <c r="K136" s="26">
        <f t="shared" ca="1" si="24"/>
        <v>6.3105787525923027</v>
      </c>
      <c r="L136" s="26">
        <f t="shared" ca="1" si="25"/>
        <v>1.0820602423175134</v>
      </c>
      <c r="M136" s="26">
        <f t="shared" ca="1" si="26"/>
        <v>6590313450.3028221</v>
      </c>
      <c r="N136" s="26">
        <f t="shared" ca="1" si="27"/>
        <v>26827518269.583561</v>
      </c>
      <c r="O136" s="26">
        <f t="shared" ca="1" si="28"/>
        <v>179156805.60857069</v>
      </c>
      <c r="P136">
        <f t="shared" ca="1" si="29"/>
        <v>1.0402212468112317</v>
      </c>
    </row>
    <row r="137" spans="1:16">
      <c r="A137" s="139">
        <v>25670.5</v>
      </c>
      <c r="B137" s="139">
        <v>6.1100499995518476E-2</v>
      </c>
      <c r="D137" s="115">
        <f t="shared" si="17"/>
        <v>2.5670500000000001</v>
      </c>
      <c r="E137" s="115">
        <f t="shared" si="18"/>
        <v>6.1100499995518476</v>
      </c>
      <c r="F137" s="26">
        <f t="shared" si="19"/>
        <v>6.5897457025000001</v>
      </c>
      <c r="G137" s="26">
        <f t="shared" si="20"/>
        <v>16.916206705602626</v>
      </c>
      <c r="H137" s="26">
        <f t="shared" si="21"/>
        <v>43.424748423617217</v>
      </c>
      <c r="I137" s="26">
        <f t="shared" si="22"/>
        <v>15.684803851349571</v>
      </c>
      <c r="J137" s="26">
        <f t="shared" si="23"/>
        <v>40.26367572660692</v>
      </c>
      <c r="K137" s="26">
        <f t="shared" ca="1" si="24"/>
        <v>6.7053063329303688</v>
      </c>
      <c r="L137" s="26">
        <f t="shared" ca="1" si="25"/>
        <v>0.35433010242724122</v>
      </c>
      <c r="M137" s="26">
        <f t="shared" ca="1" si="26"/>
        <v>2670057485.289145</v>
      </c>
      <c r="N137" s="26">
        <f t="shared" ca="1" si="27"/>
        <v>24676981785.403118</v>
      </c>
      <c r="O137" s="26">
        <f t="shared" ca="1" si="28"/>
        <v>27263087.953807406</v>
      </c>
      <c r="P137">
        <f t="shared" ca="1" si="29"/>
        <v>-0.59525633337852124</v>
      </c>
    </row>
    <row r="138" spans="1:16">
      <c r="A138" s="139">
        <v>25730</v>
      </c>
      <c r="B138" s="139">
        <v>7.5029999999969732E-2</v>
      </c>
      <c r="D138" s="115">
        <f t="shared" si="17"/>
        <v>2.573</v>
      </c>
      <c r="E138" s="115">
        <f t="shared" si="18"/>
        <v>7.5029999999969732</v>
      </c>
      <c r="F138" s="26">
        <f t="shared" si="19"/>
        <v>6.6203289999999999</v>
      </c>
      <c r="G138" s="26">
        <f t="shared" si="20"/>
        <v>17.034106516999998</v>
      </c>
      <c r="H138" s="26">
        <f t="shared" si="21"/>
        <v>43.828756068240999</v>
      </c>
      <c r="I138" s="26">
        <f t="shared" si="22"/>
        <v>19.305218999992213</v>
      </c>
      <c r="J138" s="26">
        <f t="shared" si="23"/>
        <v>49.672328486979964</v>
      </c>
      <c r="K138" s="26">
        <f t="shared" ca="1" si="24"/>
        <v>6.7492514385814246</v>
      </c>
      <c r="L138" s="26">
        <f t="shared" ca="1" si="25"/>
        <v>0.56813689383600896</v>
      </c>
      <c r="M138" s="26">
        <f t="shared" ca="1" si="26"/>
        <v>2344968758.4682903</v>
      </c>
      <c r="N138" s="26">
        <f t="shared" ca="1" si="27"/>
        <v>24431699483.038216</v>
      </c>
      <c r="O138" s="26">
        <f t="shared" ca="1" si="28"/>
        <v>18542230.523184408</v>
      </c>
      <c r="P138">
        <f t="shared" ca="1" si="29"/>
        <v>0.75374856141554858</v>
      </c>
    </row>
    <row r="139" spans="1:16">
      <c r="A139" s="139">
        <v>25749.5</v>
      </c>
      <c r="B139" s="139">
        <v>7.9519499995512888E-2</v>
      </c>
      <c r="D139" s="115">
        <f t="shared" si="17"/>
        <v>2.5749499999999999</v>
      </c>
      <c r="E139" s="115">
        <f t="shared" si="18"/>
        <v>7.9519499995512888</v>
      </c>
      <c r="F139" s="26">
        <f t="shared" si="19"/>
        <v>6.6303675024999995</v>
      </c>
      <c r="G139" s="26">
        <f t="shared" si="20"/>
        <v>17.072864800562371</v>
      </c>
      <c r="H139" s="26">
        <f t="shared" si="21"/>
        <v>43.96177321820808</v>
      </c>
      <c r="I139" s="26">
        <f t="shared" si="22"/>
        <v>20.475873651344589</v>
      </c>
      <c r="J139" s="26">
        <f t="shared" si="23"/>
        <v>52.724350858529746</v>
      </c>
      <c r="K139" s="26">
        <f t="shared" ca="1" si="24"/>
        <v>6.7636816745597637</v>
      </c>
      <c r="L139" s="26">
        <f t="shared" ca="1" si="25"/>
        <v>1.4119816121781648</v>
      </c>
      <c r="M139" s="26">
        <f t="shared" ca="1" si="26"/>
        <v>2242970572.8589106</v>
      </c>
      <c r="N139" s="26">
        <f t="shared" ca="1" si="27"/>
        <v>24350940430.270531</v>
      </c>
      <c r="O139" s="26">
        <f t="shared" ca="1" si="28"/>
        <v>16041827.710955082</v>
      </c>
      <c r="P139">
        <f t="shared" ca="1" si="29"/>
        <v>1.1882683249915251</v>
      </c>
    </row>
    <row r="140" spans="1:16">
      <c r="A140" s="139">
        <v>25885</v>
      </c>
      <c r="B140" s="139">
        <v>6.5484999991895165E-2</v>
      </c>
      <c r="D140" s="115">
        <f t="shared" si="17"/>
        <v>2.5884999999999998</v>
      </c>
      <c r="E140" s="115">
        <f t="shared" si="18"/>
        <v>6.5484999991895165</v>
      </c>
      <c r="F140" s="26">
        <f t="shared" si="19"/>
        <v>6.7003322499999989</v>
      </c>
      <c r="G140" s="26">
        <f t="shared" si="20"/>
        <v>17.343810029124995</v>
      </c>
      <c r="H140" s="26">
        <f t="shared" si="21"/>
        <v>44.894452260390047</v>
      </c>
      <c r="I140" s="26">
        <f t="shared" si="22"/>
        <v>16.950792247902061</v>
      </c>
      <c r="J140" s="26">
        <f t="shared" si="23"/>
        <v>43.877125733694484</v>
      </c>
      <c r="K140" s="26">
        <f t="shared" ca="1" si="24"/>
        <v>6.8643358515111741</v>
      </c>
      <c r="L140" s="26">
        <f t="shared" ca="1" si="25"/>
        <v>9.9752285611747885E-2</v>
      </c>
      <c r="M140" s="26">
        <f t="shared" ca="1" si="26"/>
        <v>1596313867.3188357</v>
      </c>
      <c r="N140" s="26">
        <f t="shared" ca="1" si="27"/>
        <v>23784850568.619587</v>
      </c>
      <c r="O140" s="26">
        <f t="shared" ca="1" si="28"/>
        <v>3621518.6900822665</v>
      </c>
      <c r="P140">
        <f t="shared" ca="1" si="29"/>
        <v>-0.31583585232165756</v>
      </c>
    </row>
    <row r="141" spans="1:16">
      <c r="A141" s="139">
        <v>25907.5</v>
      </c>
      <c r="B141" s="139">
        <v>7.2357500001089647E-2</v>
      </c>
      <c r="D141" s="115">
        <f t="shared" si="17"/>
        <v>2.5907499999999999</v>
      </c>
      <c r="E141" s="115">
        <f t="shared" si="18"/>
        <v>7.2357500001089647</v>
      </c>
      <c r="F141" s="26">
        <f t="shared" si="19"/>
        <v>6.7119855624999998</v>
      </c>
      <c r="G141" s="26">
        <f t="shared" si="20"/>
        <v>17.389076596046873</v>
      </c>
      <c r="H141" s="26">
        <f t="shared" si="21"/>
        <v>45.050750191208436</v>
      </c>
      <c r="I141" s="26">
        <f t="shared" si="22"/>
        <v>18.746019312782298</v>
      </c>
      <c r="J141" s="26">
        <f t="shared" si="23"/>
        <v>48.566249534590739</v>
      </c>
      <c r="K141" s="26">
        <f t="shared" ca="1" si="24"/>
        <v>6.8811143951074163</v>
      </c>
      <c r="L141" s="26">
        <f t="shared" ca="1" si="25"/>
        <v>0.12576641233481428</v>
      </c>
      <c r="M141" s="26">
        <f t="shared" ca="1" si="26"/>
        <v>1499468671.5699327</v>
      </c>
      <c r="N141" s="26">
        <f t="shared" ca="1" si="27"/>
        <v>23690040549.160912</v>
      </c>
      <c r="O141" s="26">
        <f t="shared" ca="1" si="28"/>
        <v>2408618.6019056127</v>
      </c>
      <c r="P141">
        <f t="shared" ca="1" si="29"/>
        <v>0.35463560500154845</v>
      </c>
    </row>
    <row r="142" spans="1:16">
      <c r="A142" s="139">
        <v>25927.5</v>
      </c>
      <c r="B142" s="139">
        <v>6.2577500000770669E-2</v>
      </c>
      <c r="D142" s="115">
        <f t="shared" si="17"/>
        <v>2.5927500000000001</v>
      </c>
      <c r="E142" s="115">
        <f t="shared" si="18"/>
        <v>6.2577500000770669</v>
      </c>
      <c r="F142" s="26">
        <f t="shared" si="19"/>
        <v>6.7223525625000002</v>
      </c>
      <c r="G142" s="26">
        <f t="shared" si="20"/>
        <v>17.429379606421875</v>
      </c>
      <c r="H142" s="26">
        <f t="shared" si="21"/>
        <v>45.190023974550321</v>
      </c>
      <c r="I142" s="26">
        <f t="shared" si="22"/>
        <v>16.224781312699815</v>
      </c>
      <c r="J142" s="26">
        <f t="shared" si="23"/>
        <v>42.066801748502449</v>
      </c>
      <c r="K142" s="26">
        <f t="shared" ca="1" si="24"/>
        <v>6.8960441378875315</v>
      </c>
      <c r="L142" s="26">
        <f t="shared" ca="1" si="25"/>
        <v>0.40741940636320428</v>
      </c>
      <c r="M142" s="26">
        <f t="shared" ca="1" si="26"/>
        <v>1415907786.6946776</v>
      </c>
      <c r="N142" s="26">
        <f t="shared" ca="1" si="27"/>
        <v>23605576807.953285</v>
      </c>
      <c r="O142" s="26">
        <f t="shared" ca="1" si="28"/>
        <v>1536231.942942918</v>
      </c>
      <c r="P142">
        <f t="shared" ca="1" si="29"/>
        <v>-0.63829413781046451</v>
      </c>
    </row>
    <row r="143" spans="1:16">
      <c r="A143" s="139">
        <v>25951.5</v>
      </c>
      <c r="B143" s="139">
        <v>7.2641499995370395E-2</v>
      </c>
      <c r="D143" s="115">
        <f t="shared" si="17"/>
        <v>2.5951499999999998</v>
      </c>
      <c r="E143" s="115">
        <f t="shared" si="18"/>
        <v>7.2641499995370395</v>
      </c>
      <c r="F143" s="26">
        <f t="shared" si="19"/>
        <v>6.7348035224999991</v>
      </c>
      <c r="G143" s="26">
        <f t="shared" si="20"/>
        <v>17.477825361415871</v>
      </c>
      <c r="H143" s="26">
        <f t="shared" si="21"/>
        <v>45.357578486678399</v>
      </c>
      <c r="I143" s="26">
        <f t="shared" si="22"/>
        <v>18.851558871298547</v>
      </c>
      <c r="J143" s="26">
        <f t="shared" si="23"/>
        <v>48.922623004850422</v>
      </c>
      <c r="K143" s="26">
        <f t="shared" ca="1" si="24"/>
        <v>6.9139790630904914</v>
      </c>
      <c r="L143" s="26">
        <f t="shared" ca="1" si="25"/>
        <v>0.12261968473185249</v>
      </c>
      <c r="M143" s="26">
        <f t="shared" ca="1" si="26"/>
        <v>1318772526.7228415</v>
      </c>
      <c r="N143" s="26">
        <f t="shared" ca="1" si="27"/>
        <v>23503989110.212982</v>
      </c>
      <c r="O143" s="26">
        <f t="shared" ca="1" si="28"/>
        <v>746202.36577402393</v>
      </c>
      <c r="P143">
        <f t="shared" ca="1" si="29"/>
        <v>0.35017093644654818</v>
      </c>
    </row>
    <row r="144" spans="1:16">
      <c r="A144" s="139">
        <v>26008</v>
      </c>
      <c r="B144" s="139">
        <v>6.4187999996647704E-2</v>
      </c>
      <c r="D144" s="115">
        <f t="shared" si="17"/>
        <v>2.6008</v>
      </c>
      <c r="E144" s="115">
        <f t="shared" si="18"/>
        <v>6.4187999996647704</v>
      </c>
      <c r="F144" s="26">
        <f t="shared" si="19"/>
        <v>6.7641606400000001</v>
      </c>
      <c r="G144" s="26">
        <f t="shared" si="20"/>
        <v>17.592228992512002</v>
      </c>
      <c r="H144" s="26">
        <f t="shared" si="21"/>
        <v>45.753869163725213</v>
      </c>
      <c r="I144" s="26">
        <f t="shared" si="22"/>
        <v>16.694015039128136</v>
      </c>
      <c r="J144" s="26">
        <f t="shared" si="23"/>
        <v>43.417794313764453</v>
      </c>
      <c r="K144" s="26">
        <f t="shared" ca="1" si="24"/>
        <v>6.9562837074932737</v>
      </c>
      <c r="L144" s="26">
        <f t="shared" ca="1" si="25"/>
        <v>0.28888873618107591</v>
      </c>
      <c r="M144" s="26">
        <f t="shared" ca="1" si="26"/>
        <v>1103630469.87374</v>
      </c>
      <c r="N144" s="26">
        <f t="shared" ca="1" si="27"/>
        <v>23263855695.339943</v>
      </c>
      <c r="O144" s="26">
        <f t="shared" ca="1" si="28"/>
        <v>527.85051144700935</v>
      </c>
      <c r="P144">
        <f t="shared" ca="1" si="29"/>
        <v>-0.5374837078285033</v>
      </c>
    </row>
    <row r="145" spans="1:16">
      <c r="A145" s="139">
        <v>26030.5</v>
      </c>
      <c r="B145" s="139">
        <v>6.2060500000370666E-2</v>
      </c>
      <c r="D145" s="115">
        <f t="shared" si="17"/>
        <v>2.6030500000000001</v>
      </c>
      <c r="E145" s="115">
        <f t="shared" si="18"/>
        <v>6.2060500000370666</v>
      </c>
      <c r="F145" s="26">
        <f t="shared" si="19"/>
        <v>6.7758693025000003</v>
      </c>
      <c r="G145" s="26">
        <f t="shared" si="20"/>
        <v>17.637926587872627</v>
      </c>
      <c r="H145" s="26">
        <f t="shared" si="21"/>
        <v>45.912404804561838</v>
      </c>
      <c r="I145" s="26">
        <f t="shared" si="22"/>
        <v>16.154658452596486</v>
      </c>
      <c r="J145" s="26">
        <f t="shared" si="23"/>
        <v>42.051383685031283</v>
      </c>
      <c r="K145" s="26">
        <f t="shared" ca="1" si="24"/>
        <v>6.9731630649653296</v>
      </c>
      <c r="L145" s="26">
        <f t="shared" ca="1" si="25"/>
        <v>0.58846245438363332</v>
      </c>
      <c r="M145" s="26">
        <f t="shared" ca="1" si="26"/>
        <v>1023248643.3515203</v>
      </c>
      <c r="N145" s="26">
        <f t="shared" ca="1" si="27"/>
        <v>23167851486.958195</v>
      </c>
      <c r="O145" s="26">
        <f t="shared" ca="1" si="28"/>
        <v>142218.76380522983</v>
      </c>
      <c r="P145">
        <f t="shared" ca="1" si="29"/>
        <v>-0.76711306492826292</v>
      </c>
    </row>
    <row r="146" spans="1:16">
      <c r="A146" s="139">
        <v>26056</v>
      </c>
      <c r="B146" s="139">
        <v>6.6315999996731989E-2</v>
      </c>
      <c r="D146" s="115">
        <f t="shared" si="17"/>
        <v>2.6055999999999999</v>
      </c>
      <c r="E146" s="115">
        <f t="shared" si="18"/>
        <v>6.6315999996731989</v>
      </c>
      <c r="F146" s="26">
        <f t="shared" si="19"/>
        <v>6.78915136</v>
      </c>
      <c r="G146" s="26">
        <f t="shared" si="20"/>
        <v>17.689812783615999</v>
      </c>
      <c r="H146" s="26">
        <f t="shared" si="21"/>
        <v>46.092576188989852</v>
      </c>
      <c r="I146" s="26">
        <f t="shared" si="22"/>
        <v>17.279296959148486</v>
      </c>
      <c r="J146" s="26">
        <f t="shared" si="23"/>
        <v>45.022936156757289</v>
      </c>
      <c r="K146" s="26">
        <f t="shared" ca="1" si="24"/>
        <v>6.9923152972338398</v>
      </c>
      <c r="L146" s="26">
        <f t="shared" ca="1" si="25"/>
        <v>0.13011552589426173</v>
      </c>
      <c r="M146" s="26">
        <f t="shared" ca="1" si="26"/>
        <v>935799314.06858659</v>
      </c>
      <c r="N146" s="26">
        <f t="shared" ca="1" si="27"/>
        <v>23058792652.574368</v>
      </c>
      <c r="O146" s="26">
        <f t="shared" ca="1" si="28"/>
        <v>607098.21940069925</v>
      </c>
      <c r="P146">
        <f t="shared" ca="1" si="29"/>
        <v>-0.36071529756064091</v>
      </c>
    </row>
    <row r="147" spans="1:16">
      <c r="A147" s="139">
        <v>26109.5</v>
      </c>
      <c r="B147" s="139">
        <v>7.5479500002984423E-2</v>
      </c>
      <c r="D147" s="115">
        <f t="shared" si="17"/>
        <v>2.6109499999999999</v>
      </c>
      <c r="E147" s="115">
        <f t="shared" si="18"/>
        <v>7.5479500002984423</v>
      </c>
      <c r="F147" s="26">
        <f t="shared" si="19"/>
        <v>6.8170599024999996</v>
      </c>
      <c r="G147" s="26">
        <f t="shared" si="20"/>
        <v>17.799002552432373</v>
      </c>
      <c r="H147" s="26">
        <f t="shared" si="21"/>
        <v>46.472305714273304</v>
      </c>
      <c r="I147" s="26">
        <f t="shared" si="22"/>
        <v>19.707320053279219</v>
      </c>
      <c r="J147" s="26">
        <f t="shared" si="23"/>
        <v>51.454827293109375</v>
      </c>
      <c r="K147" s="26">
        <f t="shared" ca="1" si="24"/>
        <v>7.0325744126031191</v>
      </c>
      <c r="L147" s="26">
        <f t="shared" ca="1" si="25"/>
        <v>0.26561199639229977</v>
      </c>
      <c r="M147" s="26">
        <f t="shared" ca="1" si="26"/>
        <v>764945873.51211751</v>
      </c>
      <c r="N147" s="26">
        <f t="shared" ca="1" si="27"/>
        <v>22829121711.22187</v>
      </c>
      <c r="O147" s="26">
        <f t="shared" ca="1" si="28"/>
        <v>2640726.4197436315</v>
      </c>
      <c r="P147">
        <f t="shared" ca="1" si="29"/>
        <v>0.51537558769532321</v>
      </c>
    </row>
    <row r="148" spans="1:16">
      <c r="A148" s="139">
        <v>26126.5</v>
      </c>
      <c r="B148" s="139">
        <v>6.8316500000946689E-2</v>
      </c>
      <c r="D148" s="115">
        <f t="shared" si="17"/>
        <v>2.6126499999999999</v>
      </c>
      <c r="E148" s="115">
        <f t="shared" si="18"/>
        <v>6.8316500000946689</v>
      </c>
      <c r="F148" s="26">
        <f t="shared" si="19"/>
        <v>6.8259400224999993</v>
      </c>
      <c r="G148" s="26">
        <f t="shared" si="20"/>
        <v>17.833792199784622</v>
      </c>
      <c r="H148" s="26">
        <f t="shared" si="21"/>
        <v>46.593457190767289</v>
      </c>
      <c r="I148" s="26">
        <f t="shared" si="22"/>
        <v>17.848710372747338</v>
      </c>
      <c r="J148" s="26">
        <f t="shared" si="23"/>
        <v>46.632433155358328</v>
      </c>
      <c r="K148" s="26">
        <f t="shared" ca="1" si="24"/>
        <v>7.0453888580477777</v>
      </c>
      <c r="L148" s="26">
        <f t="shared" ca="1" si="25"/>
        <v>4.5684299399099203E-2</v>
      </c>
      <c r="M148" s="26">
        <f t="shared" ca="1" si="26"/>
        <v>714238244.57972264</v>
      </c>
      <c r="N148" s="26">
        <f t="shared" ca="1" si="27"/>
        <v>22755902274.434113</v>
      </c>
      <c r="O148" s="26">
        <f t="shared" ca="1" si="28"/>
        <v>3589053.2589138532</v>
      </c>
      <c r="P148">
        <f t="shared" ca="1" si="29"/>
        <v>-0.21373885795310876</v>
      </c>
    </row>
    <row r="149" spans="1:16">
      <c r="A149" s="139">
        <v>26868</v>
      </c>
      <c r="B149" s="139">
        <v>9.3647999994573183E-2</v>
      </c>
      <c r="D149" s="115">
        <f t="shared" ref="D149:D212" si="30">A149/A$18</f>
        <v>2.6867999999999999</v>
      </c>
      <c r="E149" s="115">
        <f t="shared" ref="E149:E212" si="31">B149/B$18</f>
        <v>9.3647999994573183</v>
      </c>
      <c r="F149" s="26">
        <f t="shared" ref="F149:F212" si="32">D149*D149</f>
        <v>7.2188942399999991</v>
      </c>
      <c r="G149" s="26">
        <f t="shared" ref="G149:G212" si="33">D149*F149</f>
        <v>19.395725044031998</v>
      </c>
      <c r="H149" s="26">
        <f t="shared" ref="H149:H212" si="34">F149*F149</f>
        <v>52.112434048305168</v>
      </c>
      <c r="I149" s="26">
        <f t="shared" ref="I149:I212" si="35">E149*D149</f>
        <v>25.161344638541923</v>
      </c>
      <c r="J149" s="26">
        <f t="shared" ref="J149:J212" si="36">I149*D149</f>
        <v>67.60350077483443</v>
      </c>
      <c r="K149" s="26">
        <f t="shared" ref="K149:K212" ca="1" si="37">+E$4+E$5*D149+E$6*D149^2</f>
        <v>7.6145688133370335</v>
      </c>
      <c r="L149" s="26">
        <f t="shared" ref="L149:L212" ca="1" si="38">+(K149-E149)^2</f>
        <v>3.0633092048680193</v>
      </c>
      <c r="M149" s="26">
        <f t="shared" ref="M149:M212" ca="1" si="39">(M$1-M$2*D149+M$3*F149)^2</f>
        <v>199453540.92846417</v>
      </c>
      <c r="N149" s="26">
        <f t="shared" ref="N149:N212" ca="1" si="40">(-M$2+M$4*D149-M$5*F149)^2</f>
        <v>19467540369.962921</v>
      </c>
      <c r="O149" s="26">
        <f t="shared" ref="O149:O212" ca="1" si="41">+(M$3-D149*M$5+F149*M$6)^2</f>
        <v>194907806.87575814</v>
      </c>
      <c r="P149">
        <f t="shared" ref="P149:P212" ca="1" si="42">+E149-K149</f>
        <v>1.7502311861202848</v>
      </c>
    </row>
    <row r="150" spans="1:16">
      <c r="A150" s="139">
        <v>26888</v>
      </c>
      <c r="B150" s="139">
        <v>7.0867999995243736E-2</v>
      </c>
      <c r="D150" s="115">
        <f t="shared" si="30"/>
        <v>2.6888000000000001</v>
      </c>
      <c r="E150" s="115">
        <f t="shared" si="31"/>
        <v>7.0867999995243736</v>
      </c>
      <c r="F150" s="26">
        <f t="shared" si="32"/>
        <v>7.2296454400000005</v>
      </c>
      <c r="G150" s="26">
        <f t="shared" si="33"/>
        <v>19.439070659072001</v>
      </c>
      <c r="H150" s="26">
        <f t="shared" si="34"/>
        <v>52.267773188112798</v>
      </c>
      <c r="I150" s="26">
        <f t="shared" si="35"/>
        <v>19.054987838721136</v>
      </c>
      <c r="J150" s="26">
        <f t="shared" si="36"/>
        <v>51.235051300753391</v>
      </c>
      <c r="K150" s="26">
        <f t="shared" ca="1" si="37"/>
        <v>7.630198333733933</v>
      </c>
      <c r="L150" s="26">
        <f t="shared" ca="1" si="38"/>
        <v>0.29528174962172404</v>
      </c>
      <c r="M150" s="26">
        <f t="shared" ca="1" si="39"/>
        <v>231934421.36435354</v>
      </c>
      <c r="N150" s="26">
        <f t="shared" ca="1" si="40"/>
        <v>19376762428.556824</v>
      </c>
      <c r="O150" s="26">
        <f t="shared" ca="1" si="41"/>
        <v>204344036.31109476</v>
      </c>
      <c r="P150">
        <f t="shared" ca="1" si="42"/>
        <v>-0.54339833420955941</v>
      </c>
    </row>
    <row r="151" spans="1:16">
      <c r="A151" s="139">
        <v>26919</v>
      </c>
      <c r="B151" s="139">
        <v>7.2159000003011897E-2</v>
      </c>
      <c r="D151" s="115">
        <f t="shared" si="30"/>
        <v>2.6919</v>
      </c>
      <c r="E151" s="115">
        <f t="shared" si="31"/>
        <v>7.2159000003011897</v>
      </c>
      <c r="F151" s="26">
        <f t="shared" si="32"/>
        <v>7.2463256099999995</v>
      </c>
      <c r="G151" s="26">
        <f t="shared" si="33"/>
        <v>19.506383909558998</v>
      </c>
      <c r="H151" s="26">
        <f t="shared" si="34"/>
        <v>52.509234846141865</v>
      </c>
      <c r="I151" s="26">
        <f t="shared" si="35"/>
        <v>19.424481210810772</v>
      </c>
      <c r="J151" s="26">
        <f t="shared" si="36"/>
        <v>52.288760971381514</v>
      </c>
      <c r="K151" s="26">
        <f t="shared" ca="1" si="37"/>
        <v>7.6544528865076877</v>
      </c>
      <c r="L151" s="26">
        <f t="shared" ca="1" si="38"/>
        <v>0.1923286340000496</v>
      </c>
      <c r="M151" s="26">
        <f t="shared" ca="1" si="39"/>
        <v>287136765.35527474</v>
      </c>
      <c r="N151" s="26">
        <f t="shared" ca="1" si="40"/>
        <v>19235893038.013756</v>
      </c>
      <c r="O151" s="26">
        <f t="shared" ca="1" si="41"/>
        <v>219437132.04522002</v>
      </c>
      <c r="P151">
        <f t="shared" ca="1" si="42"/>
        <v>-0.43855288620649802</v>
      </c>
    </row>
    <row r="152" spans="1:16">
      <c r="A152" s="139">
        <v>26964</v>
      </c>
      <c r="B152" s="139">
        <v>7.8903999994508922E-2</v>
      </c>
      <c r="D152" s="115">
        <f t="shared" si="30"/>
        <v>2.6964000000000001</v>
      </c>
      <c r="E152" s="115">
        <f t="shared" si="31"/>
        <v>7.8903999994508922</v>
      </c>
      <c r="F152" s="26">
        <f t="shared" si="32"/>
        <v>7.2705729600000009</v>
      </c>
      <c r="G152" s="26">
        <f t="shared" si="33"/>
        <v>19.604372929344002</v>
      </c>
      <c r="H152" s="26">
        <f t="shared" si="34"/>
        <v>52.861231166683176</v>
      </c>
      <c r="I152" s="26">
        <f t="shared" si="35"/>
        <v>21.275674558519388</v>
      </c>
      <c r="J152" s="26">
        <f t="shared" si="36"/>
        <v>57.367728879591681</v>
      </c>
      <c r="K152" s="26">
        <f t="shared" ca="1" si="37"/>
        <v>7.6897233997765513</v>
      </c>
      <c r="L152" s="26">
        <f t="shared" ca="1" si="38"/>
        <v>4.0271097656855687E-2</v>
      </c>
      <c r="M152" s="26">
        <f t="shared" ca="1" si="39"/>
        <v>377787269.51551676</v>
      </c>
      <c r="N152" s="26">
        <f t="shared" ca="1" si="40"/>
        <v>19031065640.399395</v>
      </c>
      <c r="O152" s="26">
        <f t="shared" ca="1" si="41"/>
        <v>242362673.24558797</v>
      </c>
      <c r="P152">
        <f t="shared" ca="1" si="42"/>
        <v>0.20067659967434093</v>
      </c>
    </row>
    <row r="153" spans="1:16">
      <c r="A153" s="139">
        <v>26981</v>
      </c>
      <c r="B153" s="139">
        <v>7.2740999996312894E-2</v>
      </c>
      <c r="D153" s="115">
        <f t="shared" si="30"/>
        <v>2.6981000000000002</v>
      </c>
      <c r="E153" s="115">
        <f t="shared" si="31"/>
        <v>7.2740999996312894</v>
      </c>
      <c r="F153" s="26">
        <f t="shared" si="32"/>
        <v>7.2797436100000006</v>
      </c>
      <c r="G153" s="26">
        <f t="shared" si="33"/>
        <v>19.641476234141003</v>
      </c>
      <c r="H153" s="26">
        <f t="shared" si="34"/>
        <v>52.994667027335844</v>
      </c>
      <c r="I153" s="26">
        <f t="shared" si="35"/>
        <v>19.626249209005184</v>
      </c>
      <c r="J153" s="26">
        <f t="shared" si="36"/>
        <v>52.953582990816891</v>
      </c>
      <c r="K153" s="26">
        <f t="shared" ca="1" si="37"/>
        <v>7.7030670133393881</v>
      </c>
      <c r="L153" s="26">
        <f t="shared" ca="1" si="38"/>
        <v>0.18401269884964419</v>
      </c>
      <c r="M153" s="26">
        <f t="shared" ca="1" si="39"/>
        <v>415277986.87247646</v>
      </c>
      <c r="N153" s="26">
        <f t="shared" ca="1" si="40"/>
        <v>18953586033.701103</v>
      </c>
      <c r="O153" s="26">
        <f t="shared" ca="1" si="41"/>
        <v>251338449.14716923</v>
      </c>
      <c r="P153">
        <f t="shared" ca="1" si="42"/>
        <v>-0.42896701370809875</v>
      </c>
    </row>
    <row r="154" spans="1:16">
      <c r="A154" s="139">
        <v>27077</v>
      </c>
      <c r="B154" s="139">
        <v>6.9996999998693354E-2</v>
      </c>
      <c r="D154" s="115">
        <f t="shared" si="30"/>
        <v>2.7077</v>
      </c>
      <c r="E154" s="115">
        <f t="shared" si="31"/>
        <v>6.9996999998693354</v>
      </c>
      <c r="F154" s="26">
        <f t="shared" si="32"/>
        <v>7.33163929</v>
      </c>
      <c r="G154" s="26">
        <f t="shared" si="33"/>
        <v>19.851879705533001</v>
      </c>
      <c r="H154" s="26">
        <f t="shared" si="34"/>
        <v>53.752934678671707</v>
      </c>
      <c r="I154" s="26">
        <f t="shared" si="35"/>
        <v>18.9530876896462</v>
      </c>
      <c r="J154" s="26">
        <f t="shared" si="36"/>
        <v>51.319275537255017</v>
      </c>
      <c r="K154" s="26">
        <f t="shared" ca="1" si="37"/>
        <v>7.7786167683154375</v>
      </c>
      <c r="L154" s="26">
        <f t="shared" ca="1" si="38"/>
        <v>0.60671133216651851</v>
      </c>
      <c r="M154" s="26">
        <f t="shared" ca="1" si="39"/>
        <v>660448375.39760709</v>
      </c>
      <c r="N154" s="26">
        <f t="shared" ca="1" si="40"/>
        <v>18515096618.094643</v>
      </c>
      <c r="O154" s="26">
        <f t="shared" ca="1" si="41"/>
        <v>305299556.54383075</v>
      </c>
      <c r="P154">
        <f t="shared" ca="1" si="42"/>
        <v>-0.77891676844610203</v>
      </c>
    </row>
    <row r="155" spans="1:16">
      <c r="A155" s="139">
        <v>27822</v>
      </c>
      <c r="B155" s="139">
        <v>7.7441999994334765E-2</v>
      </c>
      <c r="D155" s="115">
        <f t="shared" si="30"/>
        <v>2.7822</v>
      </c>
      <c r="E155" s="115">
        <f t="shared" si="31"/>
        <v>7.7441999994334765</v>
      </c>
      <c r="F155" s="26">
        <f t="shared" si="32"/>
        <v>7.7406368399999996</v>
      </c>
      <c r="G155" s="26">
        <f t="shared" si="33"/>
        <v>21.535999816247998</v>
      </c>
      <c r="H155" s="26">
        <f t="shared" si="34"/>
        <v>59.91745868876518</v>
      </c>
      <c r="I155" s="26">
        <f t="shared" si="35"/>
        <v>21.545913238423818</v>
      </c>
      <c r="J155" s="26">
        <f t="shared" si="36"/>
        <v>59.945039811942749</v>
      </c>
      <c r="K155" s="26">
        <f t="shared" ca="1" si="37"/>
        <v>8.3763261671005136</v>
      </c>
      <c r="L155" s="26">
        <f t="shared" ca="1" si="38"/>
        <v>0.39958349184941511</v>
      </c>
      <c r="M155" s="26">
        <f t="shared" ca="1" si="39"/>
        <v>4514415292.566184</v>
      </c>
      <c r="N155" s="26">
        <f t="shared" ca="1" si="40"/>
        <v>15081465917.75598</v>
      </c>
      <c r="O155" s="26">
        <f t="shared" ca="1" si="41"/>
        <v>923415057.27138281</v>
      </c>
      <c r="P155">
        <f t="shared" ca="1" si="42"/>
        <v>-0.63212616766703711</v>
      </c>
    </row>
    <row r="156" spans="1:16">
      <c r="A156" s="139">
        <v>27841.5</v>
      </c>
      <c r="B156" s="139">
        <v>9.2931500003032852E-2</v>
      </c>
      <c r="D156" s="115">
        <f t="shared" si="30"/>
        <v>2.7841499999999999</v>
      </c>
      <c r="E156" s="115">
        <f t="shared" si="31"/>
        <v>9.2931500003032852</v>
      </c>
      <c r="F156" s="26">
        <f t="shared" si="32"/>
        <v>7.7514912224999994</v>
      </c>
      <c r="G156" s="26">
        <f t="shared" si="33"/>
        <v>21.581314287123373</v>
      </c>
      <c r="H156" s="26">
        <f t="shared" si="34"/>
        <v>60.085616172494539</v>
      </c>
      <c r="I156" s="26">
        <f t="shared" si="35"/>
        <v>25.873523573344389</v>
      </c>
      <c r="J156" s="26">
        <f t="shared" si="36"/>
        <v>72.035770656726783</v>
      </c>
      <c r="K156" s="26">
        <f t="shared" ca="1" si="37"/>
        <v>8.3922424378575613</v>
      </c>
      <c r="L156" s="26">
        <f t="shared" ca="1" si="38"/>
        <v>0.81163443607189589</v>
      </c>
      <c r="M156" s="26">
        <f t="shared" ca="1" si="39"/>
        <v>4662172790.3679218</v>
      </c>
      <c r="N156" s="26">
        <f t="shared" ca="1" si="40"/>
        <v>14991465542.285305</v>
      </c>
      <c r="O156" s="26">
        <f t="shared" ca="1" si="41"/>
        <v>944585090.43080544</v>
      </c>
      <c r="P156">
        <f t="shared" ca="1" si="42"/>
        <v>0.9009075624457239</v>
      </c>
    </row>
    <row r="157" spans="1:16">
      <c r="A157" s="139">
        <v>27841.5</v>
      </c>
      <c r="B157" s="139">
        <v>9.2931500003032852E-2</v>
      </c>
      <c r="D157" s="115">
        <f t="shared" si="30"/>
        <v>2.7841499999999999</v>
      </c>
      <c r="E157" s="115">
        <f t="shared" si="31"/>
        <v>9.2931500003032852</v>
      </c>
      <c r="F157" s="26">
        <f t="shared" si="32"/>
        <v>7.7514912224999994</v>
      </c>
      <c r="G157" s="26">
        <f t="shared" si="33"/>
        <v>21.581314287123373</v>
      </c>
      <c r="H157" s="26">
        <f t="shared" si="34"/>
        <v>60.085616172494539</v>
      </c>
      <c r="I157" s="26">
        <f t="shared" si="35"/>
        <v>25.873523573344389</v>
      </c>
      <c r="J157" s="26">
        <f t="shared" si="36"/>
        <v>72.035770656726783</v>
      </c>
      <c r="K157" s="26">
        <f t="shared" ca="1" si="37"/>
        <v>8.3922424378575613</v>
      </c>
      <c r="L157" s="26">
        <f t="shared" ca="1" si="38"/>
        <v>0.81163443607189589</v>
      </c>
      <c r="M157" s="26">
        <f t="shared" ca="1" si="39"/>
        <v>4662172790.3679218</v>
      </c>
      <c r="N157" s="26">
        <f t="shared" ca="1" si="40"/>
        <v>14991465542.285305</v>
      </c>
      <c r="O157" s="26">
        <f t="shared" ca="1" si="41"/>
        <v>944585090.43080544</v>
      </c>
      <c r="P157">
        <f t="shared" ca="1" si="42"/>
        <v>0.9009075624457239</v>
      </c>
    </row>
    <row r="158" spans="1:16">
      <c r="A158" s="139">
        <v>27881</v>
      </c>
      <c r="B158" s="139">
        <v>9.2641000002913643E-2</v>
      </c>
      <c r="D158" s="115">
        <f t="shared" si="30"/>
        <v>2.7881</v>
      </c>
      <c r="E158" s="115">
        <f t="shared" si="31"/>
        <v>9.2641000002913643</v>
      </c>
      <c r="F158" s="26">
        <f t="shared" si="32"/>
        <v>7.7735016100000003</v>
      </c>
      <c r="G158" s="26">
        <f t="shared" si="33"/>
        <v>21.673299838841</v>
      </c>
      <c r="H158" s="26">
        <f t="shared" si="34"/>
        <v>60.4273272806726</v>
      </c>
      <c r="I158" s="26">
        <f t="shared" si="35"/>
        <v>25.829237210812352</v>
      </c>
      <c r="J158" s="26">
        <f t="shared" si="36"/>
        <v>72.014496267465915</v>
      </c>
      <c r="K158" s="26">
        <f t="shared" ca="1" si="37"/>
        <v>8.4245255363466462</v>
      </c>
      <c r="L158" s="26">
        <f t="shared" ca="1" si="38"/>
        <v>0.70488528050806065</v>
      </c>
      <c r="M158" s="26">
        <f t="shared" ca="1" si="39"/>
        <v>4968871642.0211287</v>
      </c>
      <c r="N158" s="26">
        <f t="shared" ca="1" si="40"/>
        <v>14809228656.328356</v>
      </c>
      <c r="O158" s="26">
        <f t="shared" ca="1" si="41"/>
        <v>988284958.51289928</v>
      </c>
      <c r="P158">
        <f t="shared" ca="1" si="42"/>
        <v>0.83957446394471802</v>
      </c>
    </row>
    <row r="159" spans="1:16">
      <c r="A159" s="139">
        <v>27881</v>
      </c>
      <c r="B159" s="139">
        <v>0.11164100000314647</v>
      </c>
      <c r="D159" s="115">
        <f t="shared" si="30"/>
        <v>2.7881</v>
      </c>
      <c r="E159" s="115">
        <f t="shared" si="31"/>
        <v>11.164100000314647</v>
      </c>
      <c r="F159" s="26">
        <f t="shared" si="32"/>
        <v>7.7735016100000003</v>
      </c>
      <c r="G159" s="26">
        <f t="shared" si="33"/>
        <v>21.673299838841</v>
      </c>
      <c r="H159" s="26">
        <f t="shared" si="34"/>
        <v>60.4273272806726</v>
      </c>
      <c r="I159" s="26">
        <f t="shared" si="35"/>
        <v>31.126627210877267</v>
      </c>
      <c r="J159" s="26">
        <f t="shared" si="36"/>
        <v>86.784149326646912</v>
      </c>
      <c r="K159" s="26">
        <f t="shared" ca="1" si="37"/>
        <v>8.4245255363466462</v>
      </c>
      <c r="L159" s="26">
        <f t="shared" ca="1" si="38"/>
        <v>7.5052682436255607</v>
      </c>
      <c r="M159" s="26">
        <f t="shared" ca="1" si="39"/>
        <v>4968871642.0211287</v>
      </c>
      <c r="N159" s="26">
        <f t="shared" ca="1" si="40"/>
        <v>14809228656.328356</v>
      </c>
      <c r="O159" s="26">
        <f t="shared" ca="1" si="41"/>
        <v>988284958.51289928</v>
      </c>
      <c r="P159">
        <f t="shared" ca="1" si="42"/>
        <v>2.7395744639680011</v>
      </c>
    </row>
    <row r="160" spans="1:16">
      <c r="A160" s="139">
        <v>27920.5</v>
      </c>
      <c r="B160" s="139">
        <v>9.1350499998952728E-2</v>
      </c>
      <c r="D160" s="115">
        <f t="shared" si="30"/>
        <v>2.7920500000000001</v>
      </c>
      <c r="E160" s="115">
        <f t="shared" si="31"/>
        <v>9.1350499998952728</v>
      </c>
      <c r="F160" s="26">
        <f t="shared" si="32"/>
        <v>7.7955432025000011</v>
      </c>
      <c r="G160" s="26">
        <f t="shared" si="33"/>
        <v>21.765546398540128</v>
      </c>
      <c r="H160" s="26">
        <f t="shared" si="34"/>
        <v>60.770493822043974</v>
      </c>
      <c r="I160" s="26">
        <f t="shared" si="35"/>
        <v>25.505516352207596</v>
      </c>
      <c r="J160" s="26">
        <f t="shared" si="36"/>
        <v>71.212676931181221</v>
      </c>
      <c r="K160" s="26">
        <f t="shared" ca="1" si="37"/>
        <v>8.4568654712764726</v>
      </c>
      <c r="L160" s="26">
        <f t="shared" ca="1" si="38"/>
        <v>0.45993425485790423</v>
      </c>
      <c r="M160" s="26">
        <f t="shared" ca="1" si="39"/>
        <v>5285483438.2600565</v>
      </c>
      <c r="N160" s="26">
        <f t="shared" ca="1" si="40"/>
        <v>14627103047.399771</v>
      </c>
      <c r="O160" s="26">
        <f t="shared" ca="1" si="41"/>
        <v>1033084853.842667</v>
      </c>
      <c r="P160">
        <f t="shared" ca="1" si="42"/>
        <v>0.67818452861880019</v>
      </c>
    </row>
    <row r="161" spans="1:16">
      <c r="A161" s="139">
        <v>27920.5</v>
      </c>
      <c r="B161" s="139">
        <v>0.10635049999837065</v>
      </c>
      <c r="D161" s="115">
        <f t="shared" si="30"/>
        <v>2.7920500000000001</v>
      </c>
      <c r="E161" s="115">
        <f t="shared" si="31"/>
        <v>10.635049999837065</v>
      </c>
      <c r="F161" s="26">
        <f t="shared" si="32"/>
        <v>7.7955432025000011</v>
      </c>
      <c r="G161" s="26">
        <f t="shared" si="33"/>
        <v>21.765546398540128</v>
      </c>
      <c r="H161" s="26">
        <f t="shared" si="34"/>
        <v>60.770493822043974</v>
      </c>
      <c r="I161" s="26">
        <f t="shared" si="35"/>
        <v>29.693591352045079</v>
      </c>
      <c r="J161" s="26">
        <f t="shared" si="36"/>
        <v>82.905991734477468</v>
      </c>
      <c r="K161" s="26">
        <f t="shared" ca="1" si="37"/>
        <v>8.4568654712764726</v>
      </c>
      <c r="L161" s="26">
        <f t="shared" ca="1" si="38"/>
        <v>4.7444878404607307</v>
      </c>
      <c r="M161" s="26">
        <f t="shared" ca="1" si="39"/>
        <v>5285483438.2600565</v>
      </c>
      <c r="N161" s="26">
        <f t="shared" ca="1" si="40"/>
        <v>14627103047.399771</v>
      </c>
      <c r="O161" s="26">
        <f t="shared" ca="1" si="41"/>
        <v>1033084853.842667</v>
      </c>
      <c r="P161">
        <f t="shared" ca="1" si="42"/>
        <v>2.1781845285605925</v>
      </c>
    </row>
    <row r="162" spans="1:16">
      <c r="A162" s="139">
        <v>27952</v>
      </c>
      <c r="B162" s="139">
        <v>9.3371999995724764E-2</v>
      </c>
      <c r="D162" s="115">
        <f t="shared" si="30"/>
        <v>2.7951999999999999</v>
      </c>
      <c r="E162" s="115">
        <f t="shared" si="31"/>
        <v>9.3371999995724764</v>
      </c>
      <c r="F162" s="26">
        <f t="shared" si="32"/>
        <v>7.813143039999999</v>
      </c>
      <c r="G162" s="26">
        <f t="shared" si="33"/>
        <v>21.839297425407995</v>
      </c>
      <c r="H162" s="26">
        <f t="shared" si="34"/>
        <v>61.045204163500429</v>
      </c>
      <c r="I162" s="26">
        <f t="shared" si="35"/>
        <v>26.099341438804984</v>
      </c>
      <c r="J162" s="26">
        <f t="shared" si="36"/>
        <v>72.952879189747691</v>
      </c>
      <c r="K162" s="26">
        <f t="shared" ca="1" si="37"/>
        <v>8.4826962813301705</v>
      </c>
      <c r="L162" s="26">
        <f t="shared" ca="1" si="38"/>
        <v>0.73017660448992605</v>
      </c>
      <c r="M162" s="26">
        <f t="shared" ca="1" si="39"/>
        <v>5545084815.7652102</v>
      </c>
      <c r="N162" s="26">
        <f t="shared" ca="1" si="40"/>
        <v>14481955870.411093</v>
      </c>
      <c r="O162" s="26">
        <f t="shared" ca="1" si="41"/>
        <v>1069604673.5033317</v>
      </c>
      <c r="P162">
        <f t="shared" ca="1" si="42"/>
        <v>0.85450371824230587</v>
      </c>
    </row>
    <row r="163" spans="1:16">
      <c r="A163" s="139">
        <v>28033</v>
      </c>
      <c r="B163" s="139">
        <v>8.9712999993935227E-2</v>
      </c>
      <c r="D163" s="115">
        <f t="shared" si="30"/>
        <v>2.8033000000000001</v>
      </c>
      <c r="E163" s="115">
        <f t="shared" si="31"/>
        <v>8.9712999993935227</v>
      </c>
      <c r="F163" s="26">
        <f t="shared" si="32"/>
        <v>7.8584908900000006</v>
      </c>
      <c r="G163" s="26">
        <f t="shared" si="33"/>
        <v>22.029707511937001</v>
      </c>
      <c r="H163" s="26">
        <f t="shared" si="34"/>
        <v>61.755879068212998</v>
      </c>
      <c r="I163" s="26">
        <f t="shared" si="35"/>
        <v>25.149245288299863</v>
      </c>
      <c r="J163" s="26">
        <f t="shared" si="36"/>
        <v>70.500879316691012</v>
      </c>
      <c r="K163" s="26">
        <f t="shared" ca="1" si="37"/>
        <v>8.5492843383892492</v>
      </c>
      <c r="L163" s="26">
        <f t="shared" ca="1" si="38"/>
        <v>0.17809721813287394</v>
      </c>
      <c r="M163" s="26">
        <f t="shared" ca="1" si="39"/>
        <v>6241663885.0199785</v>
      </c>
      <c r="N163" s="26">
        <f t="shared" ca="1" si="40"/>
        <v>14109166479.072706</v>
      </c>
      <c r="O163" s="26">
        <f t="shared" ca="1" si="41"/>
        <v>1166772771.3198493</v>
      </c>
      <c r="P163">
        <f t="shared" ca="1" si="42"/>
        <v>0.42201566100427357</v>
      </c>
    </row>
    <row r="164" spans="1:16">
      <c r="A164" s="139">
        <v>28075.5</v>
      </c>
      <c r="B164" s="139">
        <v>7.6805500000773463E-2</v>
      </c>
      <c r="D164" s="115">
        <f t="shared" si="30"/>
        <v>2.80755</v>
      </c>
      <c r="E164" s="115">
        <f t="shared" si="31"/>
        <v>7.6805500000773463</v>
      </c>
      <c r="F164" s="26">
        <f t="shared" si="32"/>
        <v>7.8823370024999999</v>
      </c>
      <c r="G164" s="26">
        <f t="shared" si="33"/>
        <v>22.130055251368876</v>
      </c>
      <c r="H164" s="26">
        <f t="shared" si="34"/>
        <v>62.131236620980687</v>
      </c>
      <c r="I164" s="26">
        <f t="shared" si="35"/>
        <v>21.563528152717154</v>
      </c>
      <c r="J164" s="26">
        <f t="shared" si="36"/>
        <v>60.540683465161045</v>
      </c>
      <c r="K164" s="26">
        <f t="shared" ca="1" si="37"/>
        <v>8.584318116625882</v>
      </c>
      <c r="L164" s="26">
        <f t="shared" ca="1" si="38"/>
        <v>0.8167968084896875</v>
      </c>
      <c r="M164" s="26">
        <f t="shared" ca="1" si="39"/>
        <v>6623904438.4494333</v>
      </c>
      <c r="N164" s="26">
        <f t="shared" ca="1" si="40"/>
        <v>13913865755.089373</v>
      </c>
      <c r="O164" s="26">
        <f t="shared" ca="1" si="41"/>
        <v>1219650056.7682538</v>
      </c>
      <c r="P164">
        <f t="shared" ca="1" si="42"/>
        <v>-0.90376811654853562</v>
      </c>
    </row>
    <row r="165" spans="1:16">
      <c r="A165" s="139">
        <v>28113</v>
      </c>
      <c r="B165" s="139">
        <v>9.5293000005767681E-2</v>
      </c>
      <c r="D165" s="115">
        <f t="shared" si="30"/>
        <v>2.8113000000000001</v>
      </c>
      <c r="E165" s="115">
        <f t="shared" si="31"/>
        <v>9.5293000005767681</v>
      </c>
      <c r="F165" s="26">
        <f t="shared" si="32"/>
        <v>7.9034076900000008</v>
      </c>
      <c r="G165" s="26">
        <f t="shared" si="33"/>
        <v>22.218850038897003</v>
      </c>
      <c r="H165" s="26">
        <f t="shared" si="34"/>
        <v>62.463853114351146</v>
      </c>
      <c r="I165" s="26">
        <f t="shared" si="35"/>
        <v>26.78972109162147</v>
      </c>
      <c r="J165" s="26">
        <f t="shared" si="36"/>
        <v>75.313942904875447</v>
      </c>
      <c r="K165" s="26">
        <f t="shared" ca="1" si="37"/>
        <v>8.6152849155606113</v>
      </c>
      <c r="L165" s="26">
        <f t="shared" ca="1" si="38"/>
        <v>0.83542357563709235</v>
      </c>
      <c r="M165" s="26">
        <f t="shared" ca="1" si="39"/>
        <v>6970767254.0463696</v>
      </c>
      <c r="N165" s="26">
        <f t="shared" ca="1" si="40"/>
        <v>13741737166.274391</v>
      </c>
      <c r="O165" s="26">
        <f t="shared" ca="1" si="41"/>
        <v>1267398741.2780721</v>
      </c>
      <c r="P165">
        <f t="shared" ca="1" si="42"/>
        <v>0.9140150850161568</v>
      </c>
    </row>
    <row r="166" spans="1:16">
      <c r="A166" s="139">
        <v>28138.5</v>
      </c>
      <c r="B166" s="139">
        <v>8.8848500003223307E-2</v>
      </c>
      <c r="D166" s="115">
        <f t="shared" si="30"/>
        <v>2.81385</v>
      </c>
      <c r="E166" s="115">
        <f t="shared" si="31"/>
        <v>8.8848500003223307</v>
      </c>
      <c r="F166" s="26">
        <f t="shared" si="32"/>
        <v>7.9177518224999996</v>
      </c>
      <c r="G166" s="26">
        <f t="shared" si="33"/>
        <v>22.279365965741622</v>
      </c>
      <c r="H166" s="26">
        <f t="shared" si="34"/>
        <v>62.690793922702063</v>
      </c>
      <c r="I166" s="26">
        <f t="shared" si="35"/>
        <v>25.000635173406991</v>
      </c>
      <c r="J166" s="26">
        <f t="shared" si="36"/>
        <v>70.348037282691266</v>
      </c>
      <c r="K166" s="26">
        <f t="shared" ca="1" si="37"/>
        <v>8.6363715994489603</v>
      </c>
      <c r="L166" s="26">
        <f t="shared" ca="1" si="38"/>
        <v>6.1741515700587397E-2</v>
      </c>
      <c r="M166" s="26">
        <f t="shared" ca="1" si="39"/>
        <v>7211776367.2149992</v>
      </c>
      <c r="N166" s="26">
        <f t="shared" ca="1" si="40"/>
        <v>13624803245.893711</v>
      </c>
      <c r="O166" s="26">
        <f t="shared" ca="1" si="41"/>
        <v>1300456163.1098535</v>
      </c>
      <c r="P166">
        <f t="shared" ca="1" si="42"/>
        <v>0.24847840087337048</v>
      </c>
    </row>
    <row r="167" spans="1:16">
      <c r="A167" s="139">
        <v>28177</v>
      </c>
      <c r="B167" s="139">
        <v>8.4096999999019317E-2</v>
      </c>
      <c r="D167" s="115">
        <f t="shared" si="30"/>
        <v>2.8176999999999999</v>
      </c>
      <c r="E167" s="115">
        <f t="shared" si="31"/>
        <v>8.4096999999019317</v>
      </c>
      <c r="F167" s="26">
        <f t="shared" si="32"/>
        <v>7.9394332899999993</v>
      </c>
      <c r="G167" s="26">
        <f t="shared" si="33"/>
        <v>22.370941181232997</v>
      </c>
      <c r="H167" s="26">
        <f t="shared" si="34"/>
        <v>63.034600966360216</v>
      </c>
      <c r="I167" s="26">
        <f t="shared" si="35"/>
        <v>23.696011689723672</v>
      </c>
      <c r="J167" s="26">
        <f t="shared" si="36"/>
        <v>66.768252138134386</v>
      </c>
      <c r="K167" s="26">
        <f t="shared" ca="1" si="37"/>
        <v>8.6682532364990568</v>
      </c>
      <c r="L167" s="26">
        <f t="shared" ca="1" si="38"/>
        <v>6.6849776154848911E-2</v>
      </c>
      <c r="M167" s="26">
        <f t="shared" ca="1" si="39"/>
        <v>7583549013.4645042</v>
      </c>
      <c r="N167" s="26">
        <f t="shared" ca="1" si="40"/>
        <v>13448443098.03244</v>
      </c>
      <c r="O167" s="26">
        <f t="shared" ca="1" si="41"/>
        <v>1351273777.4279144</v>
      </c>
      <c r="P167">
        <f t="shared" ca="1" si="42"/>
        <v>-0.25855323659712504</v>
      </c>
    </row>
    <row r="168" spans="1:16">
      <c r="A168" s="139">
        <v>28185.5</v>
      </c>
      <c r="B168" s="139">
        <v>8.2515499998407904E-2</v>
      </c>
      <c r="D168" s="115">
        <f t="shared" si="30"/>
        <v>2.8185500000000001</v>
      </c>
      <c r="E168" s="115">
        <f t="shared" si="31"/>
        <v>8.2515499998407904</v>
      </c>
      <c r="F168" s="26">
        <f t="shared" si="32"/>
        <v>7.9442241025000007</v>
      </c>
      <c r="G168" s="26">
        <f t="shared" si="33"/>
        <v>22.391192844101379</v>
      </c>
      <c r="H168" s="26">
        <f t="shared" si="34"/>
        <v>63.110696590741938</v>
      </c>
      <c r="I168" s="26">
        <f t="shared" si="35"/>
        <v>23.257406252051261</v>
      </c>
      <c r="J168" s="26">
        <f t="shared" si="36"/>
        <v>65.552162391719079</v>
      </c>
      <c r="K168" s="26">
        <f t="shared" ca="1" si="37"/>
        <v>8.6752993159328149</v>
      </c>
      <c r="L168" s="26">
        <f t="shared" ca="1" si="38"/>
        <v>0.17956348288845847</v>
      </c>
      <c r="M168" s="26">
        <f t="shared" ca="1" si="39"/>
        <v>7666909957.4529753</v>
      </c>
      <c r="N168" s="26">
        <f t="shared" ca="1" si="40"/>
        <v>13409538299.16798</v>
      </c>
      <c r="O168" s="26">
        <f t="shared" ca="1" si="41"/>
        <v>1362640955.6062469</v>
      </c>
      <c r="P168">
        <f t="shared" ca="1" si="42"/>
        <v>-0.42374931609202449</v>
      </c>
    </row>
    <row r="169" spans="1:16">
      <c r="A169" s="139">
        <v>28216.5</v>
      </c>
      <c r="B169" s="139">
        <v>8.1806499998492654E-2</v>
      </c>
      <c r="D169" s="115">
        <f t="shared" si="30"/>
        <v>2.82165</v>
      </c>
      <c r="E169" s="115">
        <f t="shared" si="31"/>
        <v>8.1806499998492654</v>
      </c>
      <c r="F169" s="26">
        <f t="shared" si="32"/>
        <v>7.9617087225000001</v>
      </c>
      <c r="G169" s="26">
        <f t="shared" si="33"/>
        <v>22.465155416842126</v>
      </c>
      <c r="H169" s="26">
        <f t="shared" si="34"/>
        <v>63.388805781932582</v>
      </c>
      <c r="I169" s="26">
        <f t="shared" si="35"/>
        <v>23.082931072074679</v>
      </c>
      <c r="J169" s="26">
        <f t="shared" si="36"/>
        <v>65.131952459519525</v>
      </c>
      <c r="K169" s="26">
        <f t="shared" ca="1" si="37"/>
        <v>8.7010190850101097</v>
      </c>
      <c r="L169" s="26">
        <f t="shared" ca="1" si="38"/>
        <v>0.27078398479113397</v>
      </c>
      <c r="M169" s="26">
        <f t="shared" ca="1" si="39"/>
        <v>7974862814.1989737</v>
      </c>
      <c r="N169" s="26">
        <f t="shared" ca="1" si="40"/>
        <v>13267752866.187542</v>
      </c>
      <c r="O169" s="26">
        <f t="shared" ca="1" si="41"/>
        <v>1404552384.6475694</v>
      </c>
      <c r="P169">
        <f t="shared" ca="1" si="42"/>
        <v>-0.52036908516084424</v>
      </c>
    </row>
    <row r="170" spans="1:16">
      <c r="A170" s="139">
        <v>28256</v>
      </c>
      <c r="B170" s="139">
        <v>7.651600000099279E-2</v>
      </c>
      <c r="D170" s="115">
        <f t="shared" si="30"/>
        <v>2.8256000000000001</v>
      </c>
      <c r="E170" s="115">
        <f t="shared" si="31"/>
        <v>7.651600000099279</v>
      </c>
      <c r="F170" s="26">
        <f t="shared" si="32"/>
        <v>7.9840153600000008</v>
      </c>
      <c r="G170" s="26">
        <f t="shared" si="33"/>
        <v>22.559633801216002</v>
      </c>
      <c r="H170" s="26">
        <f t="shared" si="34"/>
        <v>63.744501268715943</v>
      </c>
      <c r="I170" s="26">
        <f t="shared" si="35"/>
        <v>21.620360960280525</v>
      </c>
      <c r="J170" s="26">
        <f t="shared" si="36"/>
        <v>61.090491929368653</v>
      </c>
      <c r="K170" s="26">
        <f t="shared" ca="1" si="37"/>
        <v>8.7338417699619022</v>
      </c>
      <c r="L170" s="26">
        <f t="shared" ca="1" si="38"/>
        <v>1.1712472484353831</v>
      </c>
      <c r="M170" s="26">
        <f t="shared" ca="1" si="39"/>
        <v>8376201108.4135303</v>
      </c>
      <c r="N170" s="26">
        <f t="shared" ca="1" si="40"/>
        <v>13087335834.655685</v>
      </c>
      <c r="O170" s="26">
        <f t="shared" ca="1" si="41"/>
        <v>1458994108.4271603</v>
      </c>
      <c r="P170">
        <f t="shared" ca="1" si="42"/>
        <v>-1.0822417698626232</v>
      </c>
    </row>
    <row r="171" spans="1:16">
      <c r="A171" s="139">
        <v>28309.5</v>
      </c>
      <c r="B171" s="139">
        <v>6.6679499999736436E-2</v>
      </c>
      <c r="D171" s="115">
        <f t="shared" si="30"/>
        <v>2.8309500000000001</v>
      </c>
      <c r="E171" s="115">
        <f t="shared" si="31"/>
        <v>6.6679499999736436</v>
      </c>
      <c r="F171" s="26">
        <f t="shared" si="32"/>
        <v>8.0142779024999999</v>
      </c>
      <c r="G171" s="26">
        <f t="shared" si="33"/>
        <v>22.688020028082377</v>
      </c>
      <c r="H171" s="26">
        <f t="shared" si="34"/>
        <v>64.228650298499801</v>
      </c>
      <c r="I171" s="26">
        <f t="shared" si="35"/>
        <v>18.876633052425387</v>
      </c>
      <c r="J171" s="26">
        <f t="shared" si="36"/>
        <v>53.438804339763649</v>
      </c>
      <c r="K171" s="26">
        <f t="shared" ca="1" si="37"/>
        <v>8.7783884348103651</v>
      </c>
      <c r="L171" s="26">
        <f t="shared" ca="1" si="38"/>
        <v>4.4539503872360706</v>
      </c>
      <c r="M171" s="26">
        <f t="shared" ca="1" si="39"/>
        <v>8935792965.3483772</v>
      </c>
      <c r="N171" s="26">
        <f t="shared" ca="1" si="40"/>
        <v>12843444009.474472</v>
      </c>
      <c r="O171" s="26">
        <f t="shared" ca="1" si="41"/>
        <v>1534599570.4914479</v>
      </c>
      <c r="P171">
        <f t="shared" ca="1" si="42"/>
        <v>-2.1104384348367216</v>
      </c>
    </row>
    <row r="172" spans="1:16">
      <c r="A172" s="139">
        <v>28902.5</v>
      </c>
      <c r="B172" s="139">
        <v>9.7052499993878882E-2</v>
      </c>
      <c r="D172" s="115">
        <f t="shared" si="30"/>
        <v>2.89025</v>
      </c>
      <c r="E172" s="115">
        <f t="shared" si="31"/>
        <v>9.7052499993878882</v>
      </c>
      <c r="F172" s="26">
        <f t="shared" si="32"/>
        <v>8.3535450625000003</v>
      </c>
      <c r="G172" s="26">
        <f t="shared" si="33"/>
        <v>24.143833616890625</v>
      </c>
      <c r="H172" s="26">
        <f t="shared" si="34"/>
        <v>69.781715111218134</v>
      </c>
      <c r="I172" s="26">
        <f t="shared" si="35"/>
        <v>28.050598810730843</v>
      </c>
      <c r="J172" s="26">
        <f t="shared" si="36"/>
        <v>81.073243212714814</v>
      </c>
      <c r="K172" s="26">
        <f t="shared" ca="1" si="37"/>
        <v>9.2791314044808146</v>
      </c>
      <c r="L172" s="26">
        <f t="shared" ca="1" si="38"/>
        <v>0.18157705692557868</v>
      </c>
      <c r="M172" s="26">
        <f t="shared" ca="1" si="39"/>
        <v>16381136498.18231</v>
      </c>
      <c r="N172" s="26">
        <f t="shared" ca="1" si="40"/>
        <v>10190622171.038742</v>
      </c>
      <c r="O172" s="26">
        <f t="shared" ca="1" si="41"/>
        <v>2521952878.9284387</v>
      </c>
      <c r="P172">
        <f t="shared" ca="1" si="42"/>
        <v>0.4261185949070736</v>
      </c>
    </row>
    <row r="173" spans="1:16">
      <c r="A173" s="139">
        <v>28921.5</v>
      </c>
      <c r="B173" s="139">
        <v>8.88115000052494E-2</v>
      </c>
      <c r="D173" s="115">
        <f t="shared" si="30"/>
        <v>2.89215</v>
      </c>
      <c r="E173" s="115">
        <f t="shared" si="31"/>
        <v>8.88115000052494</v>
      </c>
      <c r="F173" s="26">
        <f t="shared" si="32"/>
        <v>8.3645316224999995</v>
      </c>
      <c r="G173" s="26">
        <f t="shared" si="33"/>
        <v>24.191480132013375</v>
      </c>
      <c r="H173" s="26">
        <f t="shared" si="34"/>
        <v>69.965389263802479</v>
      </c>
      <c r="I173" s="26">
        <f t="shared" si="35"/>
        <v>25.685617974018204</v>
      </c>
      <c r="J173" s="26">
        <f t="shared" si="36"/>
        <v>74.286660023556749</v>
      </c>
      <c r="K173" s="26">
        <f t="shared" ca="1" si="37"/>
        <v>9.2953872367692707</v>
      </c>
      <c r="L173" s="26">
        <f t="shared" ca="1" si="38"/>
        <v>0.17159248789134146</v>
      </c>
      <c r="M173" s="26">
        <f t="shared" ca="1" si="39"/>
        <v>16657659230.423622</v>
      </c>
      <c r="N173" s="26">
        <f t="shared" ca="1" si="40"/>
        <v>10107585230.373871</v>
      </c>
      <c r="O173" s="26">
        <f t="shared" ca="1" si="41"/>
        <v>2558278267.5351353</v>
      </c>
      <c r="P173">
        <f t="shared" ca="1" si="42"/>
        <v>-0.41423723624433073</v>
      </c>
    </row>
    <row r="174" spans="1:16">
      <c r="A174" s="139">
        <v>28927</v>
      </c>
      <c r="B174" s="139">
        <v>9.4847000000299886E-2</v>
      </c>
      <c r="D174" s="115">
        <f t="shared" si="30"/>
        <v>2.8927</v>
      </c>
      <c r="E174" s="115">
        <f t="shared" si="31"/>
        <v>9.4847000000299886</v>
      </c>
      <c r="F174" s="26">
        <f t="shared" si="32"/>
        <v>8.3677132900000011</v>
      </c>
      <c r="G174" s="26">
        <f t="shared" si="33"/>
        <v>24.205284233983004</v>
      </c>
      <c r="H174" s="26">
        <f t="shared" si="34"/>
        <v>70.018625703642641</v>
      </c>
      <c r="I174" s="26">
        <f t="shared" si="35"/>
        <v>27.436391690086747</v>
      </c>
      <c r="J174" s="26">
        <f t="shared" si="36"/>
        <v>79.365250241913941</v>
      </c>
      <c r="K174" s="26">
        <f t="shared" ca="1" si="37"/>
        <v>9.3000953267532687</v>
      </c>
      <c r="L174" s="26">
        <f t="shared" ca="1" si="38"/>
        <v>3.4078885395604511E-2</v>
      </c>
      <c r="M174" s="26">
        <f t="shared" ca="1" si="39"/>
        <v>16738148280.226505</v>
      </c>
      <c r="N174" s="26">
        <f t="shared" ca="1" si="40"/>
        <v>10083575653.82548</v>
      </c>
      <c r="O174" s="26">
        <f t="shared" ca="1" si="41"/>
        <v>2568849608.2658973</v>
      </c>
      <c r="P174">
        <f t="shared" ca="1" si="42"/>
        <v>0.18460467327671992</v>
      </c>
    </row>
    <row r="175" spans="1:16">
      <c r="A175" s="139">
        <v>28964.5</v>
      </c>
      <c r="B175" s="139">
        <v>9.2634499997075181E-2</v>
      </c>
      <c r="D175" s="115">
        <f t="shared" si="30"/>
        <v>2.8964500000000002</v>
      </c>
      <c r="E175" s="115">
        <f t="shared" si="31"/>
        <v>9.2634499997075181</v>
      </c>
      <c r="F175" s="26">
        <f t="shared" si="32"/>
        <v>8.3894226025000016</v>
      </c>
      <c r="G175" s="26">
        <f t="shared" si="33"/>
        <v>24.299543097011131</v>
      </c>
      <c r="H175" s="26">
        <f t="shared" si="34"/>
        <v>70.3824116033379</v>
      </c>
      <c r="I175" s="26">
        <f t="shared" si="35"/>
        <v>26.831119751652842</v>
      </c>
      <c r="J175" s="26">
        <f t="shared" si="36"/>
        <v>77.714996804674882</v>
      </c>
      <c r="K175" s="26">
        <f t="shared" ca="1" si="37"/>
        <v>9.3322253101765895</v>
      </c>
      <c r="L175" s="26">
        <f t="shared" ca="1" si="38"/>
        <v>4.7300433301171582E-3</v>
      </c>
      <c r="M175" s="26">
        <f t="shared" ca="1" si="39"/>
        <v>17292241997.073093</v>
      </c>
      <c r="N175" s="26">
        <f t="shared" ca="1" si="40"/>
        <v>9920208046.3869038</v>
      </c>
      <c r="O175" s="26">
        <f t="shared" ca="1" si="41"/>
        <v>2641600335.7369266</v>
      </c>
      <c r="P175">
        <f t="shared" ca="1" si="42"/>
        <v>-6.8775310469071371E-2</v>
      </c>
    </row>
    <row r="176" spans="1:16">
      <c r="A176" s="139">
        <v>28992</v>
      </c>
      <c r="B176" s="139">
        <v>7.7811999995901715E-2</v>
      </c>
      <c r="D176" s="115">
        <f t="shared" si="30"/>
        <v>2.8992</v>
      </c>
      <c r="E176" s="115">
        <f t="shared" si="31"/>
        <v>7.7811999995901715</v>
      </c>
      <c r="F176" s="26">
        <f t="shared" si="32"/>
        <v>8.4053606399999996</v>
      </c>
      <c r="G176" s="26">
        <f t="shared" si="33"/>
        <v>24.368821567487998</v>
      </c>
      <c r="H176" s="26">
        <f t="shared" si="34"/>
        <v>70.650087488461196</v>
      </c>
      <c r="I176" s="26">
        <f t="shared" si="35"/>
        <v>22.559255038811827</v>
      </c>
      <c r="J176" s="26">
        <f t="shared" si="36"/>
        <v>65.403792208523242</v>
      </c>
      <c r="K176" s="26">
        <f t="shared" ca="1" si="37"/>
        <v>9.3558198553470042</v>
      </c>
      <c r="L176" s="26">
        <f t="shared" ca="1" si="38"/>
        <v>2.4794276901436687</v>
      </c>
      <c r="M176" s="26">
        <f t="shared" ca="1" si="39"/>
        <v>17704462360.007877</v>
      </c>
      <c r="N176" s="26">
        <f t="shared" ca="1" si="40"/>
        <v>9800782739.1022377</v>
      </c>
      <c r="O176" s="26">
        <f t="shared" ca="1" si="41"/>
        <v>2695700029.0871687</v>
      </c>
      <c r="P176">
        <f t="shared" ca="1" si="42"/>
        <v>-1.5746198557568327</v>
      </c>
    </row>
    <row r="177" spans="1:16">
      <c r="A177" s="139">
        <v>28992</v>
      </c>
      <c r="B177" s="139">
        <v>8.4811999993689824E-2</v>
      </c>
      <c r="D177" s="115">
        <f t="shared" si="30"/>
        <v>2.8992</v>
      </c>
      <c r="E177" s="115">
        <f t="shared" si="31"/>
        <v>8.4811999993689824</v>
      </c>
      <c r="F177" s="26">
        <f t="shared" si="32"/>
        <v>8.4053606399999996</v>
      </c>
      <c r="G177" s="26">
        <f t="shared" si="33"/>
        <v>24.368821567487998</v>
      </c>
      <c r="H177" s="26">
        <f t="shared" si="34"/>
        <v>70.650087488461196</v>
      </c>
      <c r="I177" s="26">
        <f t="shared" si="35"/>
        <v>24.588695038170552</v>
      </c>
      <c r="J177" s="26">
        <f t="shared" si="36"/>
        <v>71.28754465466406</v>
      </c>
      <c r="K177" s="26">
        <f t="shared" ca="1" si="37"/>
        <v>9.3558198553470042</v>
      </c>
      <c r="L177" s="26">
        <f t="shared" ca="1" si="38"/>
        <v>0.7649598924710157</v>
      </c>
      <c r="M177" s="26">
        <f t="shared" ca="1" si="39"/>
        <v>17704462360.007877</v>
      </c>
      <c r="N177" s="26">
        <f t="shared" ca="1" si="40"/>
        <v>9800782739.1022377</v>
      </c>
      <c r="O177" s="26">
        <f t="shared" ca="1" si="41"/>
        <v>2695700029.0871687</v>
      </c>
      <c r="P177">
        <f t="shared" ca="1" si="42"/>
        <v>-0.87461985597802183</v>
      </c>
    </row>
    <row r="178" spans="1:16">
      <c r="A178" s="139">
        <v>29062.5</v>
      </c>
      <c r="B178" s="139">
        <v>0.10281250000116415</v>
      </c>
      <c r="D178" s="115">
        <f t="shared" si="30"/>
        <v>2.90625</v>
      </c>
      <c r="E178" s="115">
        <f t="shared" si="31"/>
        <v>10.281250000116415</v>
      </c>
      <c r="F178" s="26">
        <f t="shared" si="32"/>
        <v>8.4462890625</v>
      </c>
      <c r="G178" s="26">
        <f t="shared" si="33"/>
        <v>24.547027587890625</v>
      </c>
      <c r="H178" s="26">
        <f t="shared" si="34"/>
        <v>71.339798927307129</v>
      </c>
      <c r="I178" s="26">
        <f t="shared" si="35"/>
        <v>29.879882812838332</v>
      </c>
      <c r="J178" s="26">
        <f t="shared" si="36"/>
        <v>86.838409424811402</v>
      </c>
      <c r="K178" s="26">
        <f t="shared" ca="1" si="37"/>
        <v>9.4164335290887067</v>
      </c>
      <c r="L178" s="26">
        <f t="shared" ca="1" si="38"/>
        <v>0.74790752856081966</v>
      </c>
      <c r="M178" s="26">
        <f t="shared" ca="1" si="39"/>
        <v>18784025513.862747</v>
      </c>
      <c r="N178" s="26">
        <f t="shared" ca="1" si="40"/>
        <v>9496133653.838974</v>
      </c>
      <c r="O178" s="26">
        <f t="shared" ca="1" si="41"/>
        <v>2837307501.8428206</v>
      </c>
      <c r="P178">
        <f t="shared" ca="1" si="42"/>
        <v>0.86481647102770864</v>
      </c>
    </row>
    <row r="179" spans="1:16">
      <c r="A179" s="139">
        <v>29153.5</v>
      </c>
      <c r="B179" s="139">
        <v>0.10076349999872036</v>
      </c>
      <c r="D179" s="115">
        <f t="shared" si="30"/>
        <v>2.9153500000000001</v>
      </c>
      <c r="E179" s="115">
        <f t="shared" si="31"/>
        <v>10.076349999872036</v>
      </c>
      <c r="F179" s="26">
        <f t="shared" si="32"/>
        <v>8.4992656225000012</v>
      </c>
      <c r="G179" s="26">
        <f t="shared" si="33"/>
        <v>24.778334032555378</v>
      </c>
      <c r="H179" s="26">
        <f t="shared" si="34"/>
        <v>72.23751612181033</v>
      </c>
      <c r="I179" s="26">
        <f t="shared" si="35"/>
        <v>29.376086972126942</v>
      </c>
      <c r="J179" s="26">
        <f t="shared" si="36"/>
        <v>85.641575154190278</v>
      </c>
      <c r="K179" s="26">
        <f t="shared" ca="1" si="37"/>
        <v>9.4949401358989327</v>
      </c>
      <c r="L179" s="26">
        <f t="shared" ca="1" si="38"/>
        <v>0.33803742992522279</v>
      </c>
      <c r="M179" s="26">
        <f t="shared" ca="1" si="39"/>
        <v>20226060587.815849</v>
      </c>
      <c r="N179" s="26">
        <f t="shared" ca="1" si="40"/>
        <v>9106281836.0224323</v>
      </c>
      <c r="O179" s="26">
        <f t="shared" ca="1" si="41"/>
        <v>3026352630.3139119</v>
      </c>
      <c r="P179">
        <f t="shared" ca="1" si="42"/>
        <v>0.58140986397310357</v>
      </c>
    </row>
    <row r="180" spans="1:16">
      <c r="A180" s="139">
        <v>29229</v>
      </c>
      <c r="B180" s="139">
        <v>0.1030689999970491</v>
      </c>
      <c r="D180" s="115">
        <f t="shared" si="30"/>
        <v>2.9228999999999998</v>
      </c>
      <c r="E180" s="115">
        <f t="shared" si="31"/>
        <v>10.30689999970491</v>
      </c>
      <c r="F180" s="26">
        <f t="shared" si="32"/>
        <v>8.5433444099999996</v>
      </c>
      <c r="G180" s="26">
        <f t="shared" si="33"/>
        <v>24.971341375988999</v>
      </c>
      <c r="H180" s="26">
        <f t="shared" si="34"/>
        <v>72.988733707878239</v>
      </c>
      <c r="I180" s="26">
        <f t="shared" si="35"/>
        <v>30.126038009137481</v>
      </c>
      <c r="J180" s="26">
        <f t="shared" si="36"/>
        <v>88.055396496907946</v>
      </c>
      <c r="K180" s="26">
        <f t="shared" ca="1" si="37"/>
        <v>9.5603037004980713</v>
      </c>
      <c r="L180" s="26">
        <f t="shared" ca="1" si="38"/>
        <v>0.55740603398934807</v>
      </c>
      <c r="M180" s="26">
        <f t="shared" ca="1" si="39"/>
        <v>21464114420.138317</v>
      </c>
      <c r="N180" s="26">
        <f t="shared" ca="1" si="40"/>
        <v>8785903086.4727135</v>
      </c>
      <c r="O180" s="26">
        <f t="shared" ca="1" si="41"/>
        <v>3188616943.2120671</v>
      </c>
      <c r="P180">
        <f t="shared" ca="1" si="42"/>
        <v>0.74659629920683912</v>
      </c>
    </row>
    <row r="181" spans="1:16">
      <c r="A181" s="139">
        <v>29955</v>
      </c>
      <c r="B181" s="139">
        <v>0.10375499999645399</v>
      </c>
      <c r="D181" s="115">
        <f t="shared" si="30"/>
        <v>2.9954999999999998</v>
      </c>
      <c r="E181" s="115">
        <f t="shared" si="31"/>
        <v>10.375499999645399</v>
      </c>
      <c r="F181" s="26">
        <f t="shared" si="32"/>
        <v>8.9730202499999994</v>
      </c>
      <c r="G181" s="26">
        <f t="shared" si="33"/>
        <v>26.878682158874998</v>
      </c>
      <c r="H181" s="26">
        <f t="shared" si="34"/>
        <v>80.515092406910057</v>
      </c>
      <c r="I181" s="26">
        <f t="shared" si="35"/>
        <v>31.07981024893779</v>
      </c>
      <c r="J181" s="26">
        <f t="shared" si="36"/>
        <v>93.099571600693139</v>
      </c>
      <c r="K181" s="26">
        <f t="shared" ca="1" si="37"/>
        <v>10.199431273420341</v>
      </c>
      <c r="L181" s="26">
        <f t="shared" ca="1" si="38"/>
        <v>3.1000196354514342E-2</v>
      </c>
      <c r="M181" s="26">
        <f t="shared" ca="1" si="39"/>
        <v>35315309421.673965</v>
      </c>
      <c r="N181" s="26">
        <f t="shared" ca="1" si="40"/>
        <v>5878819167.0151138</v>
      </c>
      <c r="O181" s="26">
        <f t="shared" ca="1" si="41"/>
        <v>5011055598.0599308</v>
      </c>
      <c r="P181">
        <f t="shared" ca="1" si="42"/>
        <v>0.17606872622505776</v>
      </c>
    </row>
    <row r="182" spans="1:16">
      <c r="A182" s="139">
        <v>29996</v>
      </c>
      <c r="B182" s="139">
        <v>0.10065600000234554</v>
      </c>
      <c r="D182" s="115">
        <f t="shared" si="30"/>
        <v>2.9996</v>
      </c>
      <c r="E182" s="115">
        <f t="shared" si="31"/>
        <v>10.065600000234554</v>
      </c>
      <c r="F182" s="26">
        <f t="shared" si="32"/>
        <v>8.9976001600000011</v>
      </c>
      <c r="G182" s="26">
        <f t="shared" si="33"/>
        <v>26.989201439936004</v>
      </c>
      <c r="H182" s="26">
        <f t="shared" si="34"/>
        <v>80.956808639232051</v>
      </c>
      <c r="I182" s="26">
        <f t="shared" si="35"/>
        <v>30.192773760703567</v>
      </c>
      <c r="J182" s="26">
        <f t="shared" si="36"/>
        <v>90.566244172606417</v>
      </c>
      <c r="K182" s="26">
        <f t="shared" ca="1" si="37"/>
        <v>10.2360980269798</v>
      </c>
      <c r="L182" s="26">
        <f t="shared" ca="1" si="38"/>
        <v>2.9069577124022715E-2</v>
      </c>
      <c r="M182" s="26">
        <f t="shared" ca="1" si="39"/>
        <v>36203675151.021576</v>
      </c>
      <c r="N182" s="26">
        <f t="shared" ca="1" si="40"/>
        <v>5725682404.9390049</v>
      </c>
      <c r="O182" s="26">
        <f t="shared" ca="1" si="41"/>
        <v>5128724347.5237112</v>
      </c>
      <c r="P182">
        <f t="shared" ca="1" si="42"/>
        <v>-0.17049802674524628</v>
      </c>
    </row>
    <row r="183" spans="1:16">
      <c r="A183" s="139">
        <v>30042</v>
      </c>
      <c r="B183" s="139">
        <v>9.4861999998101965E-2</v>
      </c>
      <c r="D183" s="115">
        <f t="shared" si="30"/>
        <v>3.0042</v>
      </c>
      <c r="E183" s="115">
        <f t="shared" si="31"/>
        <v>9.4861999998101965</v>
      </c>
      <c r="F183" s="26">
        <f t="shared" si="32"/>
        <v>9.0252176399999993</v>
      </c>
      <c r="G183" s="26">
        <f t="shared" si="33"/>
        <v>27.113558834087996</v>
      </c>
      <c r="H183" s="26">
        <f t="shared" si="34"/>
        <v>81.454553449367154</v>
      </c>
      <c r="I183" s="26">
        <f t="shared" si="35"/>
        <v>28.498442039429793</v>
      </c>
      <c r="J183" s="26">
        <f t="shared" si="36"/>
        <v>85.615019574854983</v>
      </c>
      <c r="K183" s="26">
        <f t="shared" ca="1" si="37"/>
        <v>10.277309227835307</v>
      </c>
      <c r="L183" s="26">
        <f t="shared" ca="1" si="38"/>
        <v>0.62585381066648615</v>
      </c>
      <c r="M183" s="26">
        <f t="shared" ca="1" si="39"/>
        <v>37214003029.507576</v>
      </c>
      <c r="N183" s="26">
        <f t="shared" ca="1" si="40"/>
        <v>5555483189.1641893</v>
      </c>
      <c r="O183" s="26">
        <f t="shared" ca="1" si="41"/>
        <v>5262692355.6299839</v>
      </c>
      <c r="P183">
        <f t="shared" ca="1" si="42"/>
        <v>-0.79110922802511041</v>
      </c>
    </row>
    <row r="184" spans="1:16">
      <c r="A184" s="139">
        <v>30067</v>
      </c>
      <c r="B184" s="139">
        <v>0.10718700000143144</v>
      </c>
      <c r="D184" s="115">
        <f t="shared" si="30"/>
        <v>3.0066999999999999</v>
      </c>
      <c r="E184" s="115">
        <f t="shared" si="31"/>
        <v>10.718700000143144</v>
      </c>
      <c r="F184" s="26">
        <f t="shared" si="32"/>
        <v>9.0402448900000003</v>
      </c>
      <c r="G184" s="26">
        <f t="shared" si="33"/>
        <v>27.181304310763</v>
      </c>
      <c r="H184" s="26">
        <f t="shared" si="34"/>
        <v>81.726027671171124</v>
      </c>
      <c r="I184" s="26">
        <f t="shared" si="35"/>
        <v>32.227915290430388</v>
      </c>
      <c r="J184" s="26">
        <f t="shared" si="36"/>
        <v>96.899672903737041</v>
      </c>
      <c r="K184" s="26">
        <f t="shared" ca="1" si="37"/>
        <v>10.299738949257646</v>
      </c>
      <c r="L184" s="26">
        <f t="shared" ca="1" si="38"/>
        <v>0.1755283621590808</v>
      </c>
      <c r="M184" s="26">
        <f t="shared" ca="1" si="39"/>
        <v>37769144497.649033</v>
      </c>
      <c r="N184" s="26">
        <f t="shared" ca="1" si="40"/>
        <v>5463711931.2544661</v>
      </c>
      <c r="O184" s="26">
        <f t="shared" ca="1" si="41"/>
        <v>5336370154.4712896</v>
      </c>
      <c r="P184">
        <f t="shared" ca="1" si="42"/>
        <v>0.41896105088549795</v>
      </c>
    </row>
    <row r="185" spans="1:16">
      <c r="A185" s="139">
        <v>30070</v>
      </c>
      <c r="B185" s="139">
        <v>0.10516999999526888</v>
      </c>
      <c r="D185" s="115">
        <f t="shared" si="30"/>
        <v>3.0070000000000001</v>
      </c>
      <c r="E185" s="115">
        <f t="shared" si="31"/>
        <v>10.516999999526888</v>
      </c>
      <c r="F185" s="26">
        <f t="shared" si="32"/>
        <v>9.0420490000000004</v>
      </c>
      <c r="G185" s="26">
        <f t="shared" si="33"/>
        <v>27.189441343000002</v>
      </c>
      <c r="H185" s="26">
        <f t="shared" si="34"/>
        <v>81.758650118401007</v>
      </c>
      <c r="I185" s="26">
        <f t="shared" si="35"/>
        <v>31.624618998577354</v>
      </c>
      <c r="J185" s="26">
        <f t="shared" si="36"/>
        <v>95.095229328722112</v>
      </c>
      <c r="K185" s="26">
        <f t="shared" ca="1" si="37"/>
        <v>10.302432045795005</v>
      </c>
      <c r="L185" s="26">
        <f t="shared" ca="1" si="38"/>
        <v>4.6039406768687667E-2</v>
      </c>
      <c r="M185" s="26">
        <f t="shared" ca="1" si="39"/>
        <v>37836048020.306396</v>
      </c>
      <c r="N185" s="26">
        <f t="shared" ca="1" si="40"/>
        <v>5452734255.1627741</v>
      </c>
      <c r="O185" s="26">
        <f t="shared" ca="1" si="41"/>
        <v>5345252759.8121996</v>
      </c>
      <c r="P185">
        <f t="shared" ca="1" si="42"/>
        <v>0.21456795373188342</v>
      </c>
    </row>
    <row r="186" spans="1:16">
      <c r="A186" s="139">
        <v>30072.5</v>
      </c>
      <c r="B186" s="139">
        <v>0.10912250000546919</v>
      </c>
      <c r="D186" s="115">
        <f t="shared" si="30"/>
        <v>3.00725</v>
      </c>
      <c r="E186" s="115">
        <f t="shared" si="31"/>
        <v>10.912250000546919</v>
      </c>
      <c r="F186" s="26">
        <f t="shared" si="32"/>
        <v>9.0435525625000004</v>
      </c>
      <c r="G186" s="26">
        <f t="shared" si="33"/>
        <v>27.196223443578127</v>
      </c>
      <c r="H186" s="26">
        <f t="shared" si="34"/>
        <v>81.785842950700328</v>
      </c>
      <c r="I186" s="26">
        <f t="shared" si="35"/>
        <v>32.81586381414472</v>
      </c>
      <c r="J186" s="26">
        <f t="shared" si="36"/>
        <v>98.68550645508671</v>
      </c>
      <c r="K186" s="26">
        <f t="shared" ca="1" si="37"/>
        <v>10.304676543350448</v>
      </c>
      <c r="L186" s="26">
        <f t="shared" ca="1" si="38"/>
        <v>0.36914550588967232</v>
      </c>
      <c r="M186" s="26">
        <f t="shared" ca="1" si="39"/>
        <v>37891847876.017525</v>
      </c>
      <c r="N186" s="26">
        <f t="shared" ca="1" si="40"/>
        <v>5443591928.02349</v>
      </c>
      <c r="O186" s="26">
        <f t="shared" ca="1" si="41"/>
        <v>5352661695.8259401</v>
      </c>
      <c r="P186">
        <f t="shared" ca="1" si="42"/>
        <v>0.60757345719647127</v>
      </c>
    </row>
    <row r="187" spans="1:16">
      <c r="A187" s="139">
        <v>30075</v>
      </c>
      <c r="B187" s="139">
        <v>0.10817500000121072</v>
      </c>
      <c r="D187" s="115">
        <f t="shared" si="30"/>
        <v>3.0074999999999998</v>
      </c>
      <c r="E187" s="115">
        <f t="shared" si="31"/>
        <v>10.817500000121072</v>
      </c>
      <c r="F187" s="26">
        <f t="shared" si="32"/>
        <v>9.0450562499999982</v>
      </c>
      <c r="G187" s="26">
        <f t="shared" si="33"/>
        <v>27.203006671874995</v>
      </c>
      <c r="H187" s="26">
        <f t="shared" si="34"/>
        <v>81.813042565664034</v>
      </c>
      <c r="I187" s="26">
        <f t="shared" si="35"/>
        <v>32.533631250364124</v>
      </c>
      <c r="J187" s="26">
        <f t="shared" si="36"/>
        <v>97.844895985470103</v>
      </c>
      <c r="K187" s="26">
        <f t="shared" ca="1" si="37"/>
        <v>10.306921268579497</v>
      </c>
      <c r="L187" s="26">
        <f t="shared" ca="1" si="38"/>
        <v>0.26069064110260332</v>
      </c>
      <c r="M187" s="26">
        <f t="shared" ca="1" si="39"/>
        <v>37947690390.055244</v>
      </c>
      <c r="N187" s="26">
        <f t="shared" ca="1" si="40"/>
        <v>5434454822.2599154</v>
      </c>
      <c r="O187" s="26">
        <f t="shared" ca="1" si="41"/>
        <v>5360076784.0058498</v>
      </c>
      <c r="P187">
        <f t="shared" ca="1" si="42"/>
        <v>0.51057873154157463</v>
      </c>
    </row>
    <row r="188" spans="1:16">
      <c r="A188" s="139">
        <v>30075.5</v>
      </c>
      <c r="B188" s="139">
        <v>0.10750549999647774</v>
      </c>
      <c r="D188" s="115">
        <f t="shared" si="30"/>
        <v>3.0075500000000002</v>
      </c>
      <c r="E188" s="115">
        <f t="shared" si="31"/>
        <v>10.750549999647774</v>
      </c>
      <c r="F188" s="26">
        <f t="shared" si="32"/>
        <v>9.0453570025000012</v>
      </c>
      <c r="G188" s="26">
        <f t="shared" si="33"/>
        <v>27.204363452868879</v>
      </c>
      <c r="H188" s="26">
        <f t="shared" si="34"/>
        <v>81.818483302675801</v>
      </c>
      <c r="I188" s="26">
        <f t="shared" si="35"/>
        <v>32.332816651440666</v>
      </c>
      <c r="J188" s="26">
        <f t="shared" si="36"/>
        <v>97.242562720040382</v>
      </c>
      <c r="K188" s="26">
        <f t="shared" ca="1" si="37"/>
        <v>10.307370240946145</v>
      </c>
      <c r="L188" s="26">
        <f t="shared" ca="1" si="38"/>
        <v>0.19640829852283356</v>
      </c>
      <c r="M188" s="26">
        <f t="shared" ca="1" si="39"/>
        <v>37958864012.161789</v>
      </c>
      <c r="N188" s="26">
        <f t="shared" ca="1" si="40"/>
        <v>5432628028.2156096</v>
      </c>
      <c r="O188" s="26">
        <f t="shared" ca="1" si="41"/>
        <v>5361560540.0883036</v>
      </c>
      <c r="P188">
        <f t="shared" ca="1" si="42"/>
        <v>0.4431797587016284</v>
      </c>
    </row>
    <row r="189" spans="1:16">
      <c r="A189" s="139">
        <v>30183</v>
      </c>
      <c r="B189" s="139">
        <v>0.10886300000129268</v>
      </c>
      <c r="D189" s="115">
        <f t="shared" si="30"/>
        <v>3.0183</v>
      </c>
      <c r="E189" s="115">
        <f t="shared" si="31"/>
        <v>10.886300000129268</v>
      </c>
      <c r="F189" s="26">
        <f t="shared" si="32"/>
        <v>9.1101348899999994</v>
      </c>
      <c r="G189" s="26">
        <f t="shared" si="33"/>
        <v>27.497120138486999</v>
      </c>
      <c r="H189" s="26">
        <f t="shared" si="34"/>
        <v>82.994557713995306</v>
      </c>
      <c r="I189" s="26">
        <f t="shared" si="35"/>
        <v>32.858119290390171</v>
      </c>
      <c r="J189" s="26">
        <f t="shared" si="36"/>
        <v>99.175661454184649</v>
      </c>
      <c r="K189" s="26">
        <f t="shared" ca="1" si="37"/>
        <v>10.404110763026377</v>
      </c>
      <c r="L189" s="26">
        <f t="shared" ca="1" si="38"/>
        <v>0.23250646037786726</v>
      </c>
      <c r="M189" s="26">
        <f t="shared" ca="1" si="39"/>
        <v>40400862759.25383</v>
      </c>
      <c r="N189" s="26">
        <f t="shared" ca="1" si="40"/>
        <v>5044805873.3412905</v>
      </c>
      <c r="O189" s="26">
        <f t="shared" ca="1" si="41"/>
        <v>5686312721.3534708</v>
      </c>
      <c r="P189">
        <f t="shared" ca="1" si="42"/>
        <v>0.48218923710289019</v>
      </c>
    </row>
    <row r="190" spans="1:16">
      <c r="A190" s="139">
        <v>30327</v>
      </c>
      <c r="B190" s="139">
        <v>8.7247000003117137E-2</v>
      </c>
      <c r="D190" s="115">
        <f t="shared" si="30"/>
        <v>3.0327000000000002</v>
      </c>
      <c r="E190" s="115">
        <f t="shared" si="31"/>
        <v>8.7247000003117137</v>
      </c>
      <c r="F190" s="26">
        <f t="shared" si="32"/>
        <v>9.1972692900000013</v>
      </c>
      <c r="G190" s="26">
        <f t="shared" si="33"/>
        <v>27.892558575783006</v>
      </c>
      <c r="H190" s="26">
        <f t="shared" si="34"/>
        <v>84.589762392777132</v>
      </c>
      <c r="I190" s="26">
        <f t="shared" si="35"/>
        <v>26.459397690945334</v>
      </c>
      <c r="J190" s="26">
        <f t="shared" si="36"/>
        <v>80.243415377329924</v>
      </c>
      <c r="K190" s="26">
        <f t="shared" ca="1" si="37"/>
        <v>10.53435770122757</v>
      </c>
      <c r="L190" s="26">
        <f t="shared" ca="1" si="38"/>
        <v>3.2748609944840639</v>
      </c>
      <c r="M190" s="26">
        <f t="shared" ca="1" si="39"/>
        <v>43796082933.557533</v>
      </c>
      <c r="N190" s="26">
        <f t="shared" ca="1" si="40"/>
        <v>4541316799.5908079</v>
      </c>
      <c r="O190" s="26">
        <f t="shared" ca="1" si="41"/>
        <v>6139456626.4280806</v>
      </c>
      <c r="P190">
        <f t="shared" ca="1" si="42"/>
        <v>-1.8096577009158565</v>
      </c>
    </row>
    <row r="191" spans="1:16">
      <c r="A191" s="139">
        <v>30329</v>
      </c>
      <c r="B191" s="139">
        <v>0.10916900000302121</v>
      </c>
      <c r="D191" s="115">
        <f t="shared" si="30"/>
        <v>3.0329000000000002</v>
      </c>
      <c r="E191" s="115">
        <f t="shared" si="31"/>
        <v>10.916900000302121</v>
      </c>
      <c r="F191" s="26">
        <f t="shared" si="32"/>
        <v>9.1984824100000004</v>
      </c>
      <c r="G191" s="26">
        <f t="shared" si="33"/>
        <v>27.898077301289003</v>
      </c>
      <c r="H191" s="26">
        <f t="shared" si="34"/>
        <v>84.612078647079414</v>
      </c>
      <c r="I191" s="26">
        <f t="shared" si="35"/>
        <v>33.109866010916306</v>
      </c>
      <c r="J191" s="26">
        <f t="shared" si="36"/>
        <v>100.41891262450807</v>
      </c>
      <c r="K191" s="26">
        <f t="shared" ca="1" si="37"/>
        <v>10.536172004935963</v>
      </c>
      <c r="L191" s="26">
        <f t="shared" ca="1" si="38"/>
        <v>0.14495380645553305</v>
      </c>
      <c r="M191" s="26">
        <f t="shared" ca="1" si="39"/>
        <v>43844241868.344292</v>
      </c>
      <c r="N191" s="26">
        <f t="shared" ca="1" si="40"/>
        <v>4534457954.357337</v>
      </c>
      <c r="O191" s="26">
        <f t="shared" ca="1" si="41"/>
        <v>6145898132.9544449</v>
      </c>
      <c r="P191">
        <f t="shared" ca="1" si="42"/>
        <v>0.38072799536615776</v>
      </c>
    </row>
    <row r="192" spans="1:16">
      <c r="A192" s="83">
        <v>30413.5</v>
      </c>
      <c r="B192" s="83">
        <v>0.11362350000126753</v>
      </c>
      <c r="D192" s="115">
        <f t="shared" si="30"/>
        <v>3.04135</v>
      </c>
      <c r="E192" s="115">
        <f t="shared" si="31"/>
        <v>11.362350000126753</v>
      </c>
      <c r="F192" s="26">
        <f t="shared" si="32"/>
        <v>9.2498098224999996</v>
      </c>
      <c r="G192" s="26">
        <f t="shared" si="33"/>
        <v>28.131909103660373</v>
      </c>
      <c r="H192" s="26">
        <f t="shared" si="34"/>
        <v>85.55898175241748</v>
      </c>
      <c r="I192" s="26">
        <f t="shared" si="35"/>
        <v>34.556883172885499</v>
      </c>
      <c r="J192" s="26">
        <f t="shared" si="36"/>
        <v>105.09957663785531</v>
      </c>
      <c r="K192" s="26">
        <f t="shared" ca="1" si="37"/>
        <v>10.612959466484003</v>
      </c>
      <c r="L192" s="26">
        <f t="shared" ca="1" si="38"/>
        <v>0.56158617191336491</v>
      </c>
      <c r="M192" s="26">
        <f t="shared" ca="1" si="39"/>
        <v>45904127482.945343</v>
      </c>
      <c r="N192" s="26">
        <f t="shared" ca="1" si="40"/>
        <v>4248141265.7365108</v>
      </c>
      <c r="O192" s="26">
        <f t="shared" ca="1" si="41"/>
        <v>6421791087.7425432</v>
      </c>
      <c r="P192">
        <f t="shared" ca="1" si="42"/>
        <v>0.74939053364274955</v>
      </c>
    </row>
    <row r="193" spans="1:16">
      <c r="A193" s="83">
        <v>30902.5</v>
      </c>
      <c r="B193" s="83">
        <v>0.11905249999836087</v>
      </c>
      <c r="D193" s="115">
        <f t="shared" si="30"/>
        <v>3.0902500000000002</v>
      </c>
      <c r="E193" s="115">
        <f t="shared" si="31"/>
        <v>11.905249999836087</v>
      </c>
      <c r="F193" s="26">
        <f t="shared" si="32"/>
        <v>9.5496450625000016</v>
      </c>
      <c r="G193" s="26">
        <f t="shared" si="33"/>
        <v>29.510790654390632</v>
      </c>
      <c r="H193" s="26">
        <f t="shared" si="34"/>
        <v>91.195720819730653</v>
      </c>
      <c r="I193" s="26">
        <f t="shared" si="35"/>
        <v>36.79019881199347</v>
      </c>
      <c r="J193" s="26">
        <f t="shared" si="36"/>
        <v>113.69091187876283</v>
      </c>
      <c r="K193" s="26">
        <f t="shared" ca="1" si="37"/>
        <v>11.06243507373372</v>
      </c>
      <c r="L193" s="26">
        <f t="shared" ca="1" si="38"/>
        <v>0.71033699966093833</v>
      </c>
      <c r="M193" s="26">
        <f t="shared" ca="1" si="39"/>
        <v>58796286375.510056</v>
      </c>
      <c r="N193" s="26">
        <f t="shared" ca="1" si="40"/>
        <v>2735458107.2838416</v>
      </c>
      <c r="O193" s="26">
        <f t="shared" ca="1" si="41"/>
        <v>8165581434.2285309</v>
      </c>
      <c r="P193">
        <f t="shared" ca="1" si="42"/>
        <v>0.84281492610236697</v>
      </c>
    </row>
    <row r="194" spans="1:16">
      <c r="A194" s="83">
        <v>30984</v>
      </c>
      <c r="B194" s="83">
        <v>0.10812400000577327</v>
      </c>
      <c r="D194" s="115">
        <f t="shared" si="30"/>
        <v>3.0983999999999998</v>
      </c>
      <c r="E194" s="115">
        <f t="shared" si="31"/>
        <v>10.812400000577327</v>
      </c>
      <c r="F194" s="26">
        <f t="shared" si="32"/>
        <v>9.6000825599999988</v>
      </c>
      <c r="G194" s="26">
        <f t="shared" si="33"/>
        <v>29.744895803903994</v>
      </c>
      <c r="H194" s="26">
        <f t="shared" si="34"/>
        <v>92.161585158816138</v>
      </c>
      <c r="I194" s="26">
        <f t="shared" si="35"/>
        <v>33.50114016178879</v>
      </c>
      <c r="J194" s="26">
        <f t="shared" si="36"/>
        <v>103.79993267728638</v>
      </c>
      <c r="K194" s="26">
        <f t="shared" ca="1" si="37"/>
        <v>11.138194543373173</v>
      </c>
      <c r="L194" s="26">
        <f t="shared" ca="1" si="38"/>
        <v>0.10614208411555416</v>
      </c>
      <c r="M194" s="26">
        <f t="shared" ca="1" si="39"/>
        <v>61107185490.835243</v>
      </c>
      <c r="N194" s="26">
        <f t="shared" ca="1" si="40"/>
        <v>2509387584.4474945</v>
      </c>
      <c r="O194" s="26">
        <f t="shared" ca="1" si="41"/>
        <v>8481329242.353591</v>
      </c>
      <c r="P194">
        <f t="shared" ca="1" si="42"/>
        <v>-0.32579454279584574</v>
      </c>
    </row>
    <row r="195" spans="1:16">
      <c r="A195" s="83">
        <v>30986</v>
      </c>
      <c r="B195" s="83">
        <v>0.11704599999939092</v>
      </c>
      <c r="D195" s="115">
        <f t="shared" si="30"/>
        <v>3.0985999999999998</v>
      </c>
      <c r="E195" s="115">
        <f t="shared" si="31"/>
        <v>11.704599999939092</v>
      </c>
      <c r="F195" s="26">
        <f t="shared" si="32"/>
        <v>9.6013219599999982</v>
      </c>
      <c r="G195" s="26">
        <f t="shared" si="33"/>
        <v>29.750656225255991</v>
      </c>
      <c r="H195" s="26">
        <f t="shared" si="34"/>
        <v>92.185383379578212</v>
      </c>
      <c r="I195" s="26">
        <f t="shared" si="35"/>
        <v>36.267873559811264</v>
      </c>
      <c r="J195" s="26">
        <f t="shared" si="36"/>
        <v>112.37963301243117</v>
      </c>
      <c r="K195" s="26">
        <f t="shared" ca="1" si="37"/>
        <v>11.14005671318195</v>
      </c>
      <c r="L195" s="26">
        <f t="shared" ca="1" si="38"/>
        <v>0.31870912262255574</v>
      </c>
      <c r="M195" s="26">
        <f t="shared" ca="1" si="39"/>
        <v>61164480772.968781</v>
      </c>
      <c r="N195" s="26">
        <f t="shared" ca="1" si="40"/>
        <v>2503940184.0194645</v>
      </c>
      <c r="O195" s="26">
        <f t="shared" ca="1" si="41"/>
        <v>8489170115.3847942</v>
      </c>
      <c r="P195">
        <f t="shared" ca="1" si="42"/>
        <v>0.56454328675714116</v>
      </c>
    </row>
    <row r="196" spans="1:16">
      <c r="A196" s="83">
        <v>31001</v>
      </c>
      <c r="B196" s="83">
        <v>0.11796099999628495</v>
      </c>
      <c r="D196" s="115">
        <f t="shared" si="30"/>
        <v>3.1000999999999999</v>
      </c>
      <c r="E196" s="115">
        <f t="shared" si="31"/>
        <v>11.796099999628495</v>
      </c>
      <c r="F196" s="26">
        <f t="shared" si="32"/>
        <v>9.6106200099999999</v>
      </c>
      <c r="G196" s="26">
        <f t="shared" si="33"/>
        <v>29.793883093001</v>
      </c>
      <c r="H196" s="26">
        <f t="shared" si="34"/>
        <v>92.364016976612405</v>
      </c>
      <c r="I196" s="26">
        <f t="shared" si="35"/>
        <v>36.569089608848294</v>
      </c>
      <c r="J196" s="26">
        <f t="shared" si="36"/>
        <v>113.36783469639059</v>
      </c>
      <c r="K196" s="26">
        <f t="shared" ca="1" si="37"/>
        <v>11.154027631289514</v>
      </c>
      <c r="L196" s="26">
        <f t="shared" ca="1" si="38"/>
        <v>0.41225692618442844</v>
      </c>
      <c r="M196" s="26">
        <f t="shared" ca="1" si="39"/>
        <v>61595091255.707726</v>
      </c>
      <c r="N196" s="26">
        <f t="shared" ca="1" si="40"/>
        <v>2463239711.374052</v>
      </c>
      <c r="O196" s="26">
        <f t="shared" ca="1" si="41"/>
        <v>8548118441.2373123</v>
      </c>
      <c r="P196">
        <f t="shared" ca="1" si="42"/>
        <v>0.64207236833898129</v>
      </c>
    </row>
    <row r="197" spans="1:16">
      <c r="A197" s="83">
        <v>31156.5</v>
      </c>
      <c r="B197" s="83">
        <v>0.11114650000672555</v>
      </c>
      <c r="D197" s="115">
        <f t="shared" si="30"/>
        <v>3.11565</v>
      </c>
      <c r="E197" s="115">
        <f t="shared" si="31"/>
        <v>11.114650000672555</v>
      </c>
      <c r="F197" s="26">
        <f t="shared" si="32"/>
        <v>9.7072749224999999</v>
      </c>
      <c r="G197" s="26">
        <f t="shared" si="33"/>
        <v>30.244471112287126</v>
      </c>
      <c r="H197" s="26">
        <f t="shared" si="34"/>
        <v>94.231186420997375</v>
      </c>
      <c r="I197" s="26">
        <f t="shared" si="35"/>
        <v>34.629359274595444</v>
      </c>
      <c r="J197" s="26">
        <f t="shared" si="36"/>
        <v>107.89296322389329</v>
      </c>
      <c r="K197" s="26">
        <f t="shared" ca="1" si="37"/>
        <v>11.299342382624443</v>
      </c>
      <c r="L197" s="26">
        <f t="shared" ca="1" si="38"/>
        <v>3.4111275951062406E-2</v>
      </c>
      <c r="M197" s="26">
        <f t="shared" ca="1" si="39"/>
        <v>66152399169.094208</v>
      </c>
      <c r="N197" s="26">
        <f t="shared" ca="1" si="40"/>
        <v>2057762421.6724474</v>
      </c>
      <c r="O197" s="26">
        <f t="shared" ca="1" si="41"/>
        <v>9174065829.5830803</v>
      </c>
      <c r="P197">
        <f t="shared" ca="1" si="42"/>
        <v>-0.18469238195188886</v>
      </c>
    </row>
    <row r="198" spans="1:16">
      <c r="A198" s="83">
        <v>31209</v>
      </c>
      <c r="B198" s="83">
        <v>0.10684899999614572</v>
      </c>
      <c r="D198" s="115">
        <f t="shared" si="30"/>
        <v>3.1208999999999998</v>
      </c>
      <c r="E198" s="115">
        <f t="shared" si="31"/>
        <v>10.684899999614572</v>
      </c>
      <c r="F198" s="26">
        <f t="shared" si="32"/>
        <v>9.7400168099999984</v>
      </c>
      <c r="G198" s="26">
        <f t="shared" si="33"/>
        <v>30.397618462328992</v>
      </c>
      <c r="H198" s="26">
        <f t="shared" si="34"/>
        <v>94.867927459082551</v>
      </c>
      <c r="I198" s="26">
        <f t="shared" si="35"/>
        <v>33.346504408797117</v>
      </c>
      <c r="J198" s="26">
        <f t="shared" si="36"/>
        <v>104.07110560941491</v>
      </c>
      <c r="K198" s="26">
        <f t="shared" ca="1" si="37"/>
        <v>11.34860252874342</v>
      </c>
      <c r="L198" s="26">
        <f t="shared" ca="1" si="38"/>
        <v>0.44050104717202943</v>
      </c>
      <c r="M198" s="26">
        <f t="shared" ca="1" si="39"/>
        <v>67729562893.924942</v>
      </c>
      <c r="N198" s="26">
        <f t="shared" ca="1" si="40"/>
        <v>1927818549.5189786</v>
      </c>
      <c r="O198" s="26">
        <f t="shared" ca="1" si="41"/>
        <v>9391572950.011158</v>
      </c>
      <c r="P198">
        <f t="shared" ca="1" si="42"/>
        <v>-0.66370252912884808</v>
      </c>
    </row>
    <row r="199" spans="1:16">
      <c r="A199" s="83">
        <v>31258</v>
      </c>
      <c r="B199" s="83">
        <v>9.0437999999267049E-2</v>
      </c>
      <c r="D199" s="115">
        <f t="shared" si="30"/>
        <v>3.1257999999999999</v>
      </c>
      <c r="E199" s="115">
        <f t="shared" si="31"/>
        <v>9.0437999999267049</v>
      </c>
      <c r="F199" s="26">
        <f t="shared" si="32"/>
        <v>9.7706256399999987</v>
      </c>
      <c r="G199" s="26">
        <f t="shared" si="33"/>
        <v>30.541021625511995</v>
      </c>
      <c r="H199" s="26">
        <f t="shared" si="34"/>
        <v>95.465125397025389</v>
      </c>
      <c r="I199" s="26">
        <f t="shared" si="35"/>
        <v>28.269110039770894</v>
      </c>
      <c r="J199" s="26">
        <f t="shared" si="36"/>
        <v>88.36358416231586</v>
      </c>
      <c r="K199" s="26">
        <f t="shared" ca="1" si="37"/>
        <v>11.394669251898254</v>
      </c>
      <c r="L199" s="26">
        <f t="shared" ca="1" si="38"/>
        <v>5.5265862398652699</v>
      </c>
      <c r="M199" s="26">
        <f t="shared" ca="1" si="39"/>
        <v>69219174515.563187</v>
      </c>
      <c r="N199" s="26">
        <f t="shared" ca="1" si="40"/>
        <v>1809798570.3745239</v>
      </c>
      <c r="O199" s="26">
        <f t="shared" ca="1" si="41"/>
        <v>9597422337.9336891</v>
      </c>
      <c r="P199">
        <f t="shared" ca="1" si="42"/>
        <v>-2.3508692519715488</v>
      </c>
    </row>
    <row r="200" spans="1:16">
      <c r="A200" s="83">
        <v>32038</v>
      </c>
      <c r="B200" s="83">
        <v>0.12101800000527874</v>
      </c>
      <c r="D200" s="115">
        <f t="shared" si="30"/>
        <v>3.2038000000000002</v>
      </c>
      <c r="E200" s="115">
        <f t="shared" si="31"/>
        <v>12.101800000527874</v>
      </c>
      <c r="F200" s="26">
        <f t="shared" si="32"/>
        <v>10.264334440000001</v>
      </c>
      <c r="G200" s="26">
        <f t="shared" si="33"/>
        <v>32.884874678872002</v>
      </c>
      <c r="H200" s="26">
        <f t="shared" si="34"/>
        <v>105.35656149617013</v>
      </c>
      <c r="I200" s="26">
        <f t="shared" si="35"/>
        <v>38.771746841691204</v>
      </c>
      <c r="J200" s="26">
        <f t="shared" si="36"/>
        <v>124.21692253141029</v>
      </c>
      <c r="K200" s="26">
        <f t="shared" ca="1" si="37"/>
        <v>12.13975373847542</v>
      </c>
      <c r="L200" s="26">
        <f t="shared" ca="1" si="38"/>
        <v>1.4404862241910333E-3</v>
      </c>
      <c r="M200" s="26">
        <f t="shared" ca="1" si="39"/>
        <v>95239582323.373428</v>
      </c>
      <c r="N200" s="26">
        <f t="shared" ca="1" si="40"/>
        <v>398025131.37339699</v>
      </c>
      <c r="O200" s="26">
        <f t="shared" ca="1" si="41"/>
        <v>13257640422.127884</v>
      </c>
      <c r="P200">
        <f t="shared" ca="1" si="42"/>
        <v>-3.7953737947546529E-2</v>
      </c>
    </row>
    <row r="201" spans="1:16">
      <c r="A201" s="83">
        <v>32124</v>
      </c>
      <c r="B201" s="83">
        <v>0.11266400000022259</v>
      </c>
      <c r="D201" s="115">
        <f t="shared" si="30"/>
        <v>3.2124000000000001</v>
      </c>
      <c r="E201" s="115">
        <f t="shared" si="31"/>
        <v>11.266400000022259</v>
      </c>
      <c r="F201" s="26">
        <f t="shared" si="32"/>
        <v>10.319513760000001</v>
      </c>
      <c r="G201" s="26">
        <f t="shared" si="33"/>
        <v>33.150406002624003</v>
      </c>
      <c r="H201" s="26">
        <f t="shared" si="34"/>
        <v>106.49236424282937</v>
      </c>
      <c r="I201" s="26">
        <f t="shared" si="35"/>
        <v>36.192183360071503</v>
      </c>
      <c r="J201" s="26">
        <f t="shared" si="36"/>
        <v>116.2637698258937</v>
      </c>
      <c r="K201" s="26">
        <f t="shared" ca="1" si="37"/>
        <v>12.223260576903044</v>
      </c>
      <c r="L201" s="26">
        <f t="shared" ca="1" si="38"/>
        <v>0.91558216358862987</v>
      </c>
      <c r="M201" s="26">
        <f t="shared" ca="1" si="39"/>
        <v>98376873081.430984</v>
      </c>
      <c r="N201" s="26">
        <f t="shared" ca="1" si="40"/>
        <v>301396289.45996499</v>
      </c>
      <c r="O201" s="26">
        <f t="shared" ca="1" si="41"/>
        <v>13707040558.42408</v>
      </c>
      <c r="P201">
        <f t="shared" ca="1" si="42"/>
        <v>-0.95686057688078563</v>
      </c>
    </row>
    <row r="202" spans="1:16">
      <c r="A202" s="83">
        <v>32205.5</v>
      </c>
      <c r="B202" s="83">
        <v>0.11373549999552779</v>
      </c>
      <c r="D202" s="115">
        <f t="shared" si="30"/>
        <v>3.2205499999999998</v>
      </c>
      <c r="E202" s="115">
        <f t="shared" si="31"/>
        <v>11.373549999552779</v>
      </c>
      <c r="F202" s="26">
        <f t="shared" si="32"/>
        <v>10.371942302499999</v>
      </c>
      <c r="G202" s="26">
        <f t="shared" si="33"/>
        <v>33.403358782316367</v>
      </c>
      <c r="H202" s="26">
        <f t="shared" si="34"/>
        <v>107.57718712638898</v>
      </c>
      <c r="I202" s="26">
        <f t="shared" si="35"/>
        <v>36.629086451059699</v>
      </c>
      <c r="J202" s="26">
        <f t="shared" si="36"/>
        <v>117.96580436996031</v>
      </c>
      <c r="K202" s="26">
        <f t="shared" ca="1" si="37"/>
        <v>12.302646513812153</v>
      </c>
      <c r="L202" s="26">
        <f t="shared" ca="1" si="38"/>
        <v>0.86322033280891941</v>
      </c>
      <c r="M202" s="26">
        <f t="shared" ca="1" si="39"/>
        <v>101399674913.63968</v>
      </c>
      <c r="N202" s="26">
        <f t="shared" ca="1" si="40"/>
        <v>221662681.17822704</v>
      </c>
      <c r="O202" s="26">
        <f t="shared" ca="1" si="41"/>
        <v>14141649414.134312</v>
      </c>
      <c r="P202">
        <f t="shared" ca="1" si="42"/>
        <v>-0.92909651425937412</v>
      </c>
    </row>
    <row r="203" spans="1:16">
      <c r="A203" s="83">
        <v>32975.5</v>
      </c>
      <c r="B203" s="83">
        <v>0.13270550000015646</v>
      </c>
      <c r="D203" s="115">
        <f t="shared" si="30"/>
        <v>3.2975500000000002</v>
      </c>
      <c r="E203" s="115">
        <f t="shared" si="31"/>
        <v>13.270550000015646</v>
      </c>
      <c r="F203" s="26">
        <f t="shared" si="32"/>
        <v>10.873836002500001</v>
      </c>
      <c r="G203" s="26">
        <f t="shared" si="33"/>
        <v>35.857017910043879</v>
      </c>
      <c r="H203" s="26">
        <f t="shared" si="34"/>
        <v>118.24030940926519</v>
      </c>
      <c r="I203" s="26">
        <f t="shared" si="35"/>
        <v>43.760302152551596</v>
      </c>
      <c r="J203" s="26">
        <f t="shared" si="36"/>
        <v>144.30178436314651</v>
      </c>
      <c r="K203" s="26">
        <f t="shared" ca="1" si="37"/>
        <v>13.064615184418779</v>
      </c>
      <c r="L203" s="26">
        <f t="shared" ca="1" si="38"/>
        <v>4.2409148274915799E-2</v>
      </c>
      <c r="M203" s="26">
        <f t="shared" ca="1" si="39"/>
        <v>132367225644.21353</v>
      </c>
      <c r="N203" s="26">
        <f t="shared" ca="1" si="40"/>
        <v>87275957.080265403</v>
      </c>
      <c r="O203" s="26">
        <f t="shared" ca="1" si="41"/>
        <v>18682394021.225899</v>
      </c>
      <c r="P203">
        <f t="shared" ca="1" si="42"/>
        <v>0.20593481559686744</v>
      </c>
    </row>
    <row r="204" spans="1:16">
      <c r="A204" s="83">
        <v>32978</v>
      </c>
      <c r="B204" s="83">
        <v>0.13835800000379095</v>
      </c>
      <c r="D204" s="115">
        <f t="shared" si="30"/>
        <v>3.2978000000000001</v>
      </c>
      <c r="E204" s="115">
        <f t="shared" si="31"/>
        <v>13.835800000379095</v>
      </c>
      <c r="F204" s="26">
        <f t="shared" si="32"/>
        <v>10.87548484</v>
      </c>
      <c r="G204" s="26">
        <f t="shared" si="33"/>
        <v>35.865173905352002</v>
      </c>
      <c r="H204" s="26">
        <f t="shared" si="34"/>
        <v>118.27617050506983</v>
      </c>
      <c r="I204" s="26">
        <f t="shared" si="35"/>
        <v>45.627701241250179</v>
      </c>
      <c r="J204" s="26">
        <f t="shared" si="36"/>
        <v>150.47103315339484</v>
      </c>
      <c r="K204" s="26">
        <f t="shared" ca="1" si="37"/>
        <v>13.067124284247196</v>
      </c>
      <c r="L204" s="26">
        <f t="shared" ca="1" si="38"/>
        <v>0.59086235657088726</v>
      </c>
      <c r="M204" s="26">
        <f t="shared" ca="1" si="39"/>
        <v>132474925701.30176</v>
      </c>
      <c r="N204" s="26">
        <f t="shared" ca="1" si="40"/>
        <v>88800416.162161574</v>
      </c>
      <c r="O204" s="26">
        <f t="shared" ca="1" si="41"/>
        <v>18698459309.130135</v>
      </c>
      <c r="P204">
        <f t="shared" ca="1" si="42"/>
        <v>0.76867571613189867</v>
      </c>
    </row>
    <row r="205" spans="1:16">
      <c r="A205" s="83">
        <v>33084.5</v>
      </c>
      <c r="B205" s="83">
        <v>0.13479449999431381</v>
      </c>
      <c r="D205" s="115">
        <f t="shared" si="30"/>
        <v>3.3084500000000001</v>
      </c>
      <c r="E205" s="115">
        <f t="shared" si="31"/>
        <v>13.479449999431381</v>
      </c>
      <c r="F205" s="26">
        <f t="shared" si="32"/>
        <v>10.945841402500001</v>
      </c>
      <c r="G205" s="26">
        <f t="shared" si="33"/>
        <v>36.21376898810113</v>
      </c>
      <c r="H205" s="26">
        <f t="shared" si="34"/>
        <v>119.8114440086832</v>
      </c>
      <c r="I205" s="26">
        <f t="shared" si="35"/>
        <v>44.596086350618755</v>
      </c>
      <c r="J205" s="26">
        <f t="shared" si="36"/>
        <v>147.54392188670462</v>
      </c>
      <c r="K205" s="26">
        <f t="shared" ca="1" si="37"/>
        <v>13.174223372868683</v>
      </c>
      <c r="L205" s="26">
        <f t="shared" ca="1" si="38"/>
        <v>9.3163293562844668E-2</v>
      </c>
      <c r="M205" s="26">
        <f t="shared" ca="1" si="39"/>
        <v>137106344213.24672</v>
      </c>
      <c r="N205" s="26">
        <f t="shared" ca="1" si="40"/>
        <v>166397732.35098794</v>
      </c>
      <c r="O205" s="26">
        <f t="shared" ca="1" si="41"/>
        <v>19391056072.612907</v>
      </c>
      <c r="P205">
        <f t="shared" ca="1" si="42"/>
        <v>0.30522662656269794</v>
      </c>
    </row>
    <row r="206" spans="1:16">
      <c r="A206" s="83">
        <v>33085</v>
      </c>
      <c r="B206" s="83">
        <v>0.13438499999756459</v>
      </c>
      <c r="D206" s="115">
        <f t="shared" si="30"/>
        <v>3.3085</v>
      </c>
      <c r="E206" s="115">
        <f t="shared" si="31"/>
        <v>13.438499999756459</v>
      </c>
      <c r="F206" s="26">
        <f t="shared" si="32"/>
        <v>10.94617225</v>
      </c>
      <c r="G206" s="26">
        <f t="shared" si="33"/>
        <v>36.215410889125003</v>
      </c>
      <c r="H206" s="26">
        <f t="shared" si="34"/>
        <v>119.81868692667007</v>
      </c>
      <c r="I206" s="26">
        <f t="shared" si="35"/>
        <v>44.461277249194247</v>
      </c>
      <c r="J206" s="26">
        <f t="shared" si="36"/>
        <v>147.10013577895916</v>
      </c>
      <c r="K206" s="26">
        <f t="shared" ca="1" si="37"/>
        <v>13.174727159934381</v>
      </c>
      <c r="L206" s="26">
        <f t="shared" ca="1" si="38"/>
        <v>6.9576111027803617E-2</v>
      </c>
      <c r="M206" s="26">
        <f t="shared" ca="1" si="39"/>
        <v>137128288181.06467</v>
      </c>
      <c r="N206" s="26">
        <f t="shared" ca="1" si="40"/>
        <v>166820871.86947694</v>
      </c>
      <c r="O206" s="26">
        <f t="shared" ca="1" si="41"/>
        <v>19394345717.318665</v>
      </c>
      <c r="P206">
        <f t="shared" ca="1" si="42"/>
        <v>0.263772839822078</v>
      </c>
    </row>
    <row r="207" spans="1:16">
      <c r="A207" s="83">
        <v>33093</v>
      </c>
      <c r="B207" s="83">
        <v>0.13444300000264775</v>
      </c>
      <c r="D207" s="115">
        <f t="shared" si="30"/>
        <v>3.3092999999999999</v>
      </c>
      <c r="E207" s="115">
        <f t="shared" si="31"/>
        <v>13.444300000264775</v>
      </c>
      <c r="F207" s="26">
        <f t="shared" si="32"/>
        <v>10.95146649</v>
      </c>
      <c r="G207" s="26">
        <f t="shared" si="33"/>
        <v>36.241688055356995</v>
      </c>
      <c r="H207" s="26">
        <f t="shared" si="34"/>
        <v>119.93461828159292</v>
      </c>
      <c r="I207" s="26">
        <f t="shared" si="35"/>
        <v>44.49122199087622</v>
      </c>
      <c r="J207" s="26">
        <f t="shared" si="36"/>
        <v>147.23480093440668</v>
      </c>
      <c r="K207" s="26">
        <f t="shared" ca="1" si="37"/>
        <v>13.182788991530026</v>
      </c>
      <c r="L207" s="26">
        <f t="shared" ca="1" si="38"/>
        <v>6.8388007689465721E-2</v>
      </c>
      <c r="M207" s="26">
        <f t="shared" ca="1" si="39"/>
        <v>137479646443.49231</v>
      </c>
      <c r="N207" s="26">
        <f t="shared" ca="1" si="40"/>
        <v>173666562.41964373</v>
      </c>
      <c r="O207" s="26">
        <f t="shared" ca="1" si="41"/>
        <v>19447028558.776058</v>
      </c>
      <c r="P207">
        <f t="shared" ca="1" si="42"/>
        <v>0.26151100873474853</v>
      </c>
    </row>
    <row r="208" spans="1:16">
      <c r="A208" s="83">
        <v>33093.5</v>
      </c>
      <c r="B208" s="83">
        <v>0.13474349999887636</v>
      </c>
      <c r="D208" s="115">
        <f t="shared" si="30"/>
        <v>3.3093499999999998</v>
      </c>
      <c r="E208" s="115">
        <f t="shared" si="31"/>
        <v>13.474349999887636</v>
      </c>
      <c r="F208" s="26">
        <f t="shared" si="32"/>
        <v>10.951797422499999</v>
      </c>
      <c r="G208" s="26">
        <f t="shared" si="33"/>
        <v>36.243330800150368</v>
      </c>
      <c r="H208" s="26">
        <f t="shared" si="34"/>
        <v>119.94186678347761</v>
      </c>
      <c r="I208" s="26">
        <f t="shared" si="35"/>
        <v>44.591340172128142</v>
      </c>
      <c r="J208" s="26">
        <f t="shared" si="36"/>
        <v>147.56835159863226</v>
      </c>
      <c r="K208" s="26">
        <f t="shared" ca="1" si="37"/>
        <v>13.183292933413782</v>
      </c>
      <c r="L208" s="26">
        <f t="shared" ca="1" si="38"/>
        <v>8.4714215944365651E-2</v>
      </c>
      <c r="M208" s="26">
        <f t="shared" ca="1" si="39"/>
        <v>137501622259.91376</v>
      </c>
      <c r="N208" s="26">
        <f t="shared" ca="1" si="40"/>
        <v>174099137.55393776</v>
      </c>
      <c r="O208" s="26">
        <f t="shared" ca="1" si="41"/>
        <v>19450324270.260788</v>
      </c>
      <c r="P208">
        <f t="shared" ca="1" si="42"/>
        <v>0.29105706647385432</v>
      </c>
    </row>
    <row r="209" spans="1:16">
      <c r="A209" s="83">
        <v>33131</v>
      </c>
      <c r="B209" s="83">
        <v>0.13449099999706959</v>
      </c>
      <c r="D209" s="115">
        <f t="shared" si="30"/>
        <v>3.3130999999999999</v>
      </c>
      <c r="E209" s="115">
        <f t="shared" si="31"/>
        <v>13.449099999706959</v>
      </c>
      <c r="F209" s="26">
        <f t="shared" si="32"/>
        <v>10.97663161</v>
      </c>
      <c r="G209" s="26">
        <f t="shared" si="33"/>
        <v>36.366678187090997</v>
      </c>
      <c r="H209" s="26">
        <f t="shared" si="34"/>
        <v>120.4864415016512</v>
      </c>
      <c r="I209" s="26">
        <f t="shared" si="35"/>
        <v>44.558213209029127</v>
      </c>
      <c r="J209" s="26">
        <f t="shared" si="36"/>
        <v>147.6258161828344</v>
      </c>
      <c r="K209" s="26">
        <f t="shared" ca="1" si="37"/>
        <v>13.221114529487387</v>
      </c>
      <c r="L209" s="26">
        <f t="shared" ca="1" si="38"/>
        <v>5.1977374631239373E-2</v>
      </c>
      <c r="M209" s="26">
        <f t="shared" ca="1" si="39"/>
        <v>139155150517.88873</v>
      </c>
      <c r="N209" s="26">
        <f t="shared" ca="1" si="40"/>
        <v>208130403.7884326</v>
      </c>
      <c r="O209" s="26">
        <f t="shared" ca="1" si="41"/>
        <v>19698521607.23101</v>
      </c>
      <c r="P209">
        <f t="shared" ca="1" si="42"/>
        <v>0.22798547021957205</v>
      </c>
    </row>
    <row r="210" spans="1:16">
      <c r="A210" s="83">
        <v>33133.5</v>
      </c>
      <c r="B210" s="83">
        <v>0.13504349999857368</v>
      </c>
      <c r="D210" s="115">
        <f t="shared" si="30"/>
        <v>3.3133499999999998</v>
      </c>
      <c r="E210" s="115">
        <f t="shared" si="31"/>
        <v>13.504349999857368</v>
      </c>
      <c r="F210" s="26">
        <f t="shared" si="32"/>
        <v>10.978288222499998</v>
      </c>
      <c r="G210" s="26">
        <f t="shared" si="33"/>
        <v>36.374911282020364</v>
      </c>
      <c r="H210" s="26">
        <f t="shared" si="34"/>
        <v>120.52281229628217</v>
      </c>
      <c r="I210" s="26">
        <f t="shared" si="35"/>
        <v>44.744638072027406</v>
      </c>
      <c r="J210" s="26">
        <f t="shared" si="36"/>
        <v>148.25464655595201</v>
      </c>
      <c r="K210" s="26">
        <f t="shared" ca="1" si="37"/>
        <v>13.223637790614529</v>
      </c>
      <c r="L210" s="26">
        <f t="shared" ca="1" si="38"/>
        <v>7.8799344417995618E-2</v>
      </c>
      <c r="M210" s="26">
        <f t="shared" ca="1" si="39"/>
        <v>139265760766.19986</v>
      </c>
      <c r="N210" s="26">
        <f t="shared" ca="1" si="40"/>
        <v>210510956.36538115</v>
      </c>
      <c r="O210" s="26">
        <f t="shared" ca="1" si="41"/>
        <v>19715139710.305519</v>
      </c>
      <c r="P210">
        <f t="shared" ca="1" si="42"/>
        <v>0.28071220924283935</v>
      </c>
    </row>
    <row r="211" spans="1:16">
      <c r="A211" s="83">
        <v>33134</v>
      </c>
      <c r="B211" s="83">
        <v>0.1349740000005113</v>
      </c>
      <c r="D211" s="115">
        <f t="shared" si="30"/>
        <v>3.3134000000000001</v>
      </c>
      <c r="E211" s="115">
        <f t="shared" si="31"/>
        <v>13.49740000005113</v>
      </c>
      <c r="F211" s="26">
        <f t="shared" si="32"/>
        <v>10.97861956</v>
      </c>
      <c r="G211" s="26">
        <f t="shared" si="33"/>
        <v>36.376558050104002</v>
      </c>
      <c r="H211" s="26">
        <f t="shared" si="34"/>
        <v>120.5300874432146</v>
      </c>
      <c r="I211" s="26">
        <f t="shared" si="35"/>
        <v>44.722285160169413</v>
      </c>
      <c r="J211" s="26">
        <f t="shared" si="36"/>
        <v>148.18281964970535</v>
      </c>
      <c r="K211" s="26">
        <f t="shared" ca="1" si="37"/>
        <v>13.224142470160796</v>
      </c>
      <c r="L211" s="26">
        <f t="shared" ca="1" si="38"/>
        <v>7.4669677641766491E-2</v>
      </c>
      <c r="M211" s="26">
        <f t="shared" ca="1" si="39"/>
        <v>139287888443.61038</v>
      </c>
      <c r="N211" s="26">
        <f t="shared" ca="1" si="40"/>
        <v>210988749.2130076</v>
      </c>
      <c r="O211" s="26">
        <f t="shared" ca="1" si="41"/>
        <v>19718464406.733589</v>
      </c>
      <c r="P211">
        <f t="shared" ca="1" si="42"/>
        <v>0.27325752989033347</v>
      </c>
    </row>
    <row r="212" spans="1:16">
      <c r="A212" s="83">
        <v>33136.5</v>
      </c>
      <c r="B212" s="83">
        <v>0.1343265000032261</v>
      </c>
      <c r="D212" s="115">
        <f t="shared" si="30"/>
        <v>3.31365</v>
      </c>
      <c r="E212" s="115">
        <f t="shared" si="31"/>
        <v>13.43265000032261</v>
      </c>
      <c r="F212" s="26">
        <f t="shared" si="32"/>
        <v>10.9802763225</v>
      </c>
      <c r="G212" s="26">
        <f t="shared" si="33"/>
        <v>36.384792636052126</v>
      </c>
      <c r="H212" s="26">
        <f t="shared" si="34"/>
        <v>120.56646811845413</v>
      </c>
      <c r="I212" s="26">
        <f t="shared" si="35"/>
        <v>44.511100673569018</v>
      </c>
      <c r="J212" s="26">
        <f t="shared" si="36"/>
        <v>147.49420874697196</v>
      </c>
      <c r="K212" s="26">
        <f t="shared" ca="1" si="37"/>
        <v>13.226666004496273</v>
      </c>
      <c r="L212" s="26">
        <f t="shared" ca="1" si="38"/>
        <v>4.2429406536584315E-2</v>
      </c>
      <c r="M212" s="26">
        <f t="shared" ca="1" si="39"/>
        <v>139398554970.95059</v>
      </c>
      <c r="N212" s="26">
        <f t="shared" ca="1" si="40"/>
        <v>213386128.72078598</v>
      </c>
      <c r="O212" s="26">
        <f t="shared" ca="1" si="41"/>
        <v>19735093269.029415</v>
      </c>
      <c r="P212">
        <f t="shared" ca="1" si="42"/>
        <v>0.20598399582633675</v>
      </c>
    </row>
    <row r="213" spans="1:16">
      <c r="A213" s="83">
        <v>33263</v>
      </c>
      <c r="B213" s="83">
        <v>0.12174299999605864</v>
      </c>
      <c r="D213" s="115">
        <f t="shared" ref="D213:D246" si="43">A213/A$18</f>
        <v>3.3262999999999998</v>
      </c>
      <c r="E213" s="115">
        <f t="shared" ref="E213:E246" si="44">B213/B$18</f>
        <v>12.174299999605864</v>
      </c>
      <c r="F213" s="26">
        <f t="shared" ref="F213:F246" si="45">D213*D213</f>
        <v>11.064271689999998</v>
      </c>
      <c r="G213" s="26">
        <f t="shared" ref="G213:G246" si="46">D213*F213</f>
        <v>36.803086922446994</v>
      </c>
      <c r="H213" s="26">
        <f t="shared" ref="H213:H246" si="47">F213*F213</f>
        <v>122.41810803013541</v>
      </c>
      <c r="I213" s="26">
        <f t="shared" ref="I213:I246" si="48">E213*D213</f>
        <v>40.495374088688983</v>
      </c>
      <c r="J213" s="26">
        <f t="shared" ref="J213:J246" si="49">I213*D213</f>
        <v>134.69976283120616</v>
      </c>
      <c r="K213" s="26">
        <f t="shared" ref="K213:K246" ca="1" si="50">+E$4+E$5*D213+E$6*D213^2</f>
        <v>13.354654065219769</v>
      </c>
      <c r="L213" s="26">
        <f t="shared" ref="L213:L246" ca="1" si="51">+(K213-E213)^2</f>
        <v>1.3932357202112744</v>
      </c>
      <c r="M213" s="26">
        <f t="shared" ref="M213:M246" ca="1" si="52">(M$1-M$2*D213+M$3*F213)^2</f>
        <v>145059588289.43262</v>
      </c>
      <c r="N213" s="26">
        <f t="shared" ref="N213:N246" ca="1" si="53">(-M$2+M$4*D213-M$5*F213)^2</f>
        <v>353188835.38813663</v>
      </c>
      <c r="O213" s="26">
        <f t="shared" ref="O213:O246" ca="1" si="54">+(M$3-D213*M$5+F213*M$6)^2</f>
        <v>20588275755.675549</v>
      </c>
      <c r="P213">
        <f t="shared" ref="P213:P246" ca="1" si="55">+E213-K213</f>
        <v>-1.1803540656139049</v>
      </c>
    </row>
    <row r="214" spans="1:16">
      <c r="A214" s="83">
        <v>33843.5</v>
      </c>
      <c r="B214" s="83">
        <v>0.14167349999479484</v>
      </c>
      <c r="D214" s="115">
        <f t="shared" si="43"/>
        <v>3.38435</v>
      </c>
      <c r="E214" s="115">
        <f t="shared" si="44"/>
        <v>14.167349999479484</v>
      </c>
      <c r="F214" s="26">
        <f t="shared" si="45"/>
        <v>11.453824922499999</v>
      </c>
      <c r="G214" s="26">
        <f t="shared" si="46"/>
        <v>38.763752376462868</v>
      </c>
      <c r="H214" s="26">
        <f t="shared" si="47"/>
        <v>131.1901053552821</v>
      </c>
      <c r="I214" s="26">
        <f t="shared" si="48"/>
        <v>47.947270970738387</v>
      </c>
      <c r="J214" s="26">
        <f t="shared" si="49"/>
        <v>162.27034650981847</v>
      </c>
      <c r="K214" s="26">
        <f t="shared" ca="1" si="50"/>
        <v>13.949457901839708</v>
      </c>
      <c r="L214" s="26">
        <f t="shared" ca="1" si="51"/>
        <v>4.7476966213861785E-2</v>
      </c>
      <c r="M214" s="26">
        <f t="shared" ca="1" si="52"/>
        <v>172590534441.18991</v>
      </c>
      <c r="N214" s="26">
        <f t="shared" ca="1" si="53"/>
        <v>1485800856.5360115</v>
      </c>
      <c r="O214" s="26">
        <f t="shared" ca="1" si="54"/>
        <v>24807059438.732765</v>
      </c>
      <c r="P214">
        <f t="shared" ca="1" si="55"/>
        <v>0.21789209763977624</v>
      </c>
    </row>
    <row r="215" spans="1:16">
      <c r="A215" s="83">
        <v>35031</v>
      </c>
      <c r="B215" s="83">
        <v>0.1587909999943804</v>
      </c>
      <c r="D215" s="115">
        <f t="shared" si="43"/>
        <v>3.5030999999999999</v>
      </c>
      <c r="E215" s="115">
        <f t="shared" si="44"/>
        <v>15.87909999943804</v>
      </c>
      <c r="F215" s="26">
        <f t="shared" si="45"/>
        <v>12.271709609999998</v>
      </c>
      <c r="G215" s="26">
        <f t="shared" si="46"/>
        <v>42.989025934790995</v>
      </c>
      <c r="H215" s="26">
        <f t="shared" si="47"/>
        <v>150.59485675216632</v>
      </c>
      <c r="I215" s="26">
        <f t="shared" si="48"/>
        <v>55.626075208031395</v>
      </c>
      <c r="J215" s="26">
        <f t="shared" si="49"/>
        <v>194.86370406125477</v>
      </c>
      <c r="K215" s="26">
        <f t="shared" ca="1" si="50"/>
        <v>15.204458609565446</v>
      </c>
      <c r="L215" s="26">
        <f t="shared" ca="1" si="51"/>
        <v>0.45514100492922543</v>
      </c>
      <c r="M215" s="26">
        <f t="shared" ca="1" si="52"/>
        <v>237003385598.17456</v>
      </c>
      <c r="N215" s="26">
        <f t="shared" ca="1" si="53"/>
        <v>6682011340.1853485</v>
      </c>
      <c r="O215" s="26">
        <f t="shared" ca="1" si="54"/>
        <v>35098698182.903008</v>
      </c>
      <c r="P215">
        <f t="shared" ca="1" si="55"/>
        <v>0.67464138987259403</v>
      </c>
    </row>
    <row r="216" spans="1:16">
      <c r="A216" s="83">
        <v>35134</v>
      </c>
      <c r="B216" s="83">
        <v>0.15497399999730987</v>
      </c>
      <c r="D216" s="115">
        <f t="shared" si="43"/>
        <v>3.5133999999999999</v>
      </c>
      <c r="E216" s="115">
        <f t="shared" si="44"/>
        <v>15.497399999730987</v>
      </c>
      <c r="F216" s="26">
        <f t="shared" si="45"/>
        <v>12.343979559999999</v>
      </c>
      <c r="G216" s="26">
        <f t="shared" si="46"/>
        <v>43.369337786103998</v>
      </c>
      <c r="H216" s="26">
        <f t="shared" si="47"/>
        <v>152.37383137769777</v>
      </c>
      <c r="I216" s="26">
        <f t="shared" si="48"/>
        <v>54.448565159054851</v>
      </c>
      <c r="J216" s="26">
        <f t="shared" si="49"/>
        <v>191.29958882982331</v>
      </c>
      <c r="K216" s="26">
        <f t="shared" ca="1" si="50"/>
        <v>15.315734425245008</v>
      </c>
      <c r="L216" s="26">
        <f t="shared" ca="1" si="51"/>
        <v>3.3002380953320934E-2</v>
      </c>
      <c r="M216" s="26">
        <f t="shared" ca="1" si="52"/>
        <v>243112260950.81705</v>
      </c>
      <c r="N216" s="26">
        <f t="shared" ca="1" si="53"/>
        <v>7338841058.014986</v>
      </c>
      <c r="O216" s="26">
        <f t="shared" ca="1" si="54"/>
        <v>36103488946.438568</v>
      </c>
      <c r="P216">
        <f t="shared" ca="1" si="55"/>
        <v>0.18166557448597942</v>
      </c>
    </row>
    <row r="217" spans="1:16">
      <c r="A217" s="1">
        <v>35134.5</v>
      </c>
      <c r="B217" s="1">
        <v>0.15340450000076089</v>
      </c>
      <c r="D217" s="115">
        <f t="shared" si="43"/>
        <v>3.5134500000000002</v>
      </c>
      <c r="E217" s="115">
        <f t="shared" si="44"/>
        <v>15.340450000076089</v>
      </c>
      <c r="F217" s="26">
        <f t="shared" si="45"/>
        <v>12.344330902500001</v>
      </c>
      <c r="G217" s="26">
        <f t="shared" si="46"/>
        <v>43.371189409388634</v>
      </c>
      <c r="H217" s="26">
        <f t="shared" si="47"/>
        <v>152.3825054304165</v>
      </c>
      <c r="I217" s="26">
        <f t="shared" si="48"/>
        <v>53.897904052767338</v>
      </c>
      <c r="J217" s="26">
        <f t="shared" si="49"/>
        <v>189.36759099419541</v>
      </c>
      <c r="K217" s="26">
        <f t="shared" ca="1" si="50"/>
        <v>15.316275541676291</v>
      </c>
      <c r="L217" s="26">
        <f t="shared" ca="1" si="51"/>
        <v>5.8440443892358743E-4</v>
      </c>
      <c r="M217" s="26">
        <f t="shared" ca="1" si="52"/>
        <v>243142121432.11349</v>
      </c>
      <c r="N217" s="26">
        <f t="shared" ca="1" si="53"/>
        <v>7342116426.8729858</v>
      </c>
      <c r="O217" s="26">
        <f t="shared" ca="1" si="54"/>
        <v>36108412127.722733</v>
      </c>
      <c r="P217">
        <f t="shared" ca="1" si="55"/>
        <v>2.4174458399798482E-2</v>
      </c>
    </row>
    <row r="218" spans="1:16">
      <c r="A218" s="1">
        <v>35137</v>
      </c>
      <c r="B218" s="1">
        <v>0.15395700000226498</v>
      </c>
      <c r="D218" s="115">
        <f t="shared" si="43"/>
        <v>3.5137</v>
      </c>
      <c r="E218" s="115">
        <f t="shared" si="44"/>
        <v>15.395700000226498</v>
      </c>
      <c r="F218" s="26">
        <f t="shared" si="45"/>
        <v>12.346087690000001</v>
      </c>
      <c r="G218" s="26">
        <f t="shared" si="46"/>
        <v>43.380448316353004</v>
      </c>
      <c r="H218" s="26">
        <f t="shared" si="47"/>
        <v>152.42588124916955</v>
      </c>
      <c r="I218" s="26">
        <f t="shared" si="48"/>
        <v>54.095871090795846</v>
      </c>
      <c r="J218" s="26">
        <f t="shared" si="49"/>
        <v>190.07666225172937</v>
      </c>
      <c r="K218" s="26">
        <f t="shared" ca="1" si="50"/>
        <v>15.31898126043686</v>
      </c>
      <c r="L218" s="26">
        <f t="shared" ca="1" si="51"/>
        <v>5.8857650349100578E-3</v>
      </c>
      <c r="M218" s="26">
        <f t="shared" ca="1" si="52"/>
        <v>243291453687.42697</v>
      </c>
      <c r="N218" s="26">
        <f t="shared" ca="1" si="53"/>
        <v>7358505942.3961887</v>
      </c>
      <c r="O218" s="26">
        <f t="shared" ca="1" si="54"/>
        <v>36133034659.450386</v>
      </c>
      <c r="P218">
        <f t="shared" ca="1" si="55"/>
        <v>7.6718739789637169E-2</v>
      </c>
    </row>
    <row r="219" spans="1:16">
      <c r="A219" s="1">
        <v>35137.5</v>
      </c>
      <c r="B219" s="1">
        <v>0.15298749999783468</v>
      </c>
      <c r="D219" s="115">
        <f t="shared" si="43"/>
        <v>3.5137499999999999</v>
      </c>
      <c r="E219" s="115">
        <f t="shared" si="44"/>
        <v>15.298749999783468</v>
      </c>
      <c r="F219" s="26">
        <f t="shared" si="45"/>
        <v>12.3464390625</v>
      </c>
      <c r="G219" s="26">
        <f t="shared" si="46"/>
        <v>43.382300255859377</v>
      </c>
      <c r="H219" s="26">
        <f t="shared" si="47"/>
        <v>152.43455752402588</v>
      </c>
      <c r="I219" s="26">
        <f t="shared" si="48"/>
        <v>53.755982811739159</v>
      </c>
      <c r="J219" s="26">
        <f t="shared" si="49"/>
        <v>188.88508460474847</v>
      </c>
      <c r="K219" s="26">
        <f t="shared" ca="1" si="50"/>
        <v>15.319522431509803</v>
      </c>
      <c r="L219" s="26">
        <f t="shared" ca="1" si="51"/>
        <v>4.314939198252731E-4</v>
      </c>
      <c r="M219" s="26">
        <f t="shared" ca="1" si="52"/>
        <v>243321326108.45712</v>
      </c>
      <c r="N219" s="26">
        <f t="shared" ca="1" si="53"/>
        <v>7361786380.2809734</v>
      </c>
      <c r="O219" s="26">
        <f t="shared" ca="1" si="54"/>
        <v>36137960491.009018</v>
      </c>
      <c r="P219">
        <f t="shared" ca="1" si="55"/>
        <v>-2.0772431726335583E-2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-0.22392760710350179</v>
      </c>
      <c r="L220" s="26">
        <f t="shared" ca="1" si="51"/>
        <v>5.0143573223100264E-2</v>
      </c>
      <c r="M220" s="26">
        <f t="shared" ca="1" si="52"/>
        <v>1546724959945.8918</v>
      </c>
      <c r="N220" s="26">
        <f t="shared" ca="1" si="53"/>
        <v>146724571466.1799</v>
      </c>
      <c r="O220" s="26">
        <f t="shared" ca="1" si="54"/>
        <v>1003034844.1748521</v>
      </c>
      <c r="P220">
        <f t="shared" ca="1" si="55"/>
        <v>0.22392760710350179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-0.22392760710350179</v>
      </c>
      <c r="L221" s="26">
        <f t="shared" ca="1" si="51"/>
        <v>5.0143573223100264E-2</v>
      </c>
      <c r="M221" s="26">
        <f t="shared" ca="1" si="52"/>
        <v>1546724959945.8918</v>
      </c>
      <c r="N221" s="26">
        <f t="shared" ca="1" si="53"/>
        <v>146724571466.1799</v>
      </c>
      <c r="O221" s="26">
        <f t="shared" ca="1" si="54"/>
        <v>1003034844.1748521</v>
      </c>
      <c r="P221">
        <f t="shared" ca="1" si="55"/>
        <v>0.22392760710350179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-0.22392760710350179</v>
      </c>
      <c r="L222" s="26">
        <f t="shared" ca="1" si="51"/>
        <v>5.0143573223100264E-2</v>
      </c>
      <c r="M222" s="26">
        <f t="shared" ca="1" si="52"/>
        <v>1546724959945.8918</v>
      </c>
      <c r="N222" s="26">
        <f t="shared" ca="1" si="53"/>
        <v>146724571466.1799</v>
      </c>
      <c r="O222" s="26">
        <f t="shared" ca="1" si="54"/>
        <v>1003034844.1748521</v>
      </c>
      <c r="P222">
        <f t="shared" ca="1" si="55"/>
        <v>0.22392760710350179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-0.22392760710350179</v>
      </c>
      <c r="L223" s="26">
        <f t="shared" ca="1" si="51"/>
        <v>5.0143573223100264E-2</v>
      </c>
      <c r="M223" s="26">
        <f t="shared" ca="1" si="52"/>
        <v>1546724959945.8918</v>
      </c>
      <c r="N223" s="26">
        <f t="shared" ca="1" si="53"/>
        <v>146724571466.1799</v>
      </c>
      <c r="O223" s="26">
        <f t="shared" ca="1" si="54"/>
        <v>1003034844.1748521</v>
      </c>
      <c r="P223">
        <f t="shared" ca="1" si="55"/>
        <v>0.22392760710350179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-0.22392760710350179</v>
      </c>
      <c r="L224" s="26">
        <f t="shared" ca="1" si="51"/>
        <v>5.0143573223100264E-2</v>
      </c>
      <c r="M224" s="26">
        <f t="shared" ca="1" si="52"/>
        <v>1546724959945.8918</v>
      </c>
      <c r="N224" s="26">
        <f t="shared" ca="1" si="53"/>
        <v>146724571466.1799</v>
      </c>
      <c r="O224" s="26">
        <f t="shared" ca="1" si="54"/>
        <v>1003034844.1748521</v>
      </c>
      <c r="P224">
        <f t="shared" ca="1" si="55"/>
        <v>0.22392760710350179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-0.22392760710350179</v>
      </c>
      <c r="L225" s="26">
        <f t="shared" ca="1" si="51"/>
        <v>5.0143573223100264E-2</v>
      </c>
      <c r="M225" s="26">
        <f t="shared" ca="1" si="52"/>
        <v>1546724959945.8918</v>
      </c>
      <c r="N225" s="26">
        <f t="shared" ca="1" si="53"/>
        <v>146724571466.1799</v>
      </c>
      <c r="O225" s="26">
        <f t="shared" ca="1" si="54"/>
        <v>1003034844.1748521</v>
      </c>
      <c r="P225">
        <f t="shared" ca="1" si="55"/>
        <v>0.22392760710350179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-0.22392760710350179</v>
      </c>
      <c r="L226" s="26">
        <f t="shared" ca="1" si="51"/>
        <v>5.0143573223100264E-2</v>
      </c>
      <c r="M226" s="26">
        <f t="shared" ca="1" si="52"/>
        <v>1546724959945.8918</v>
      </c>
      <c r="N226" s="26">
        <f t="shared" ca="1" si="53"/>
        <v>146724571466.1799</v>
      </c>
      <c r="O226" s="26">
        <f t="shared" ca="1" si="54"/>
        <v>1003034844.1748521</v>
      </c>
      <c r="P226">
        <f t="shared" ca="1" si="55"/>
        <v>0.22392760710350179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-0.22392760710350179</v>
      </c>
      <c r="L227" s="26">
        <f t="shared" ca="1" si="51"/>
        <v>5.0143573223100264E-2</v>
      </c>
      <c r="M227" s="26">
        <f t="shared" ca="1" si="52"/>
        <v>1546724959945.8918</v>
      </c>
      <c r="N227" s="26">
        <f t="shared" ca="1" si="53"/>
        <v>146724571466.1799</v>
      </c>
      <c r="O227" s="26">
        <f t="shared" ca="1" si="54"/>
        <v>1003034844.1748521</v>
      </c>
      <c r="P227">
        <f t="shared" ca="1" si="55"/>
        <v>0.22392760710350179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-0.22392760710350179</v>
      </c>
      <c r="L228" s="26">
        <f t="shared" ca="1" si="51"/>
        <v>5.0143573223100264E-2</v>
      </c>
      <c r="M228" s="26">
        <f t="shared" ca="1" si="52"/>
        <v>1546724959945.8918</v>
      </c>
      <c r="N228" s="26">
        <f t="shared" ca="1" si="53"/>
        <v>146724571466.1799</v>
      </c>
      <c r="O228" s="26">
        <f t="shared" ca="1" si="54"/>
        <v>1003034844.1748521</v>
      </c>
      <c r="P228">
        <f t="shared" ca="1" si="55"/>
        <v>0.22392760710350179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-0.22392760710350179</v>
      </c>
      <c r="L229" s="26">
        <f t="shared" ca="1" si="51"/>
        <v>5.0143573223100264E-2</v>
      </c>
      <c r="M229" s="26">
        <f t="shared" ca="1" si="52"/>
        <v>1546724959945.8918</v>
      </c>
      <c r="N229" s="26">
        <f t="shared" ca="1" si="53"/>
        <v>146724571466.1799</v>
      </c>
      <c r="O229" s="26">
        <f t="shared" ca="1" si="54"/>
        <v>1003034844.1748521</v>
      </c>
      <c r="P229">
        <f t="shared" ca="1" si="55"/>
        <v>0.22392760710350179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-0.22392760710350179</v>
      </c>
      <c r="L230" s="26">
        <f t="shared" ca="1" si="51"/>
        <v>5.0143573223100264E-2</v>
      </c>
      <c r="M230" s="26">
        <f t="shared" ca="1" si="52"/>
        <v>1546724959945.8918</v>
      </c>
      <c r="N230" s="26">
        <f t="shared" ca="1" si="53"/>
        <v>146724571466.1799</v>
      </c>
      <c r="O230" s="26">
        <f t="shared" ca="1" si="54"/>
        <v>1003034844.1748521</v>
      </c>
      <c r="P230">
        <f t="shared" ca="1" si="55"/>
        <v>0.22392760710350179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-0.22392760710350179</v>
      </c>
      <c r="L231" s="26">
        <f t="shared" ca="1" si="51"/>
        <v>5.0143573223100264E-2</v>
      </c>
      <c r="M231" s="26">
        <f t="shared" ca="1" si="52"/>
        <v>1546724959945.8918</v>
      </c>
      <c r="N231" s="26">
        <f t="shared" ca="1" si="53"/>
        <v>146724571466.1799</v>
      </c>
      <c r="O231" s="26">
        <f t="shared" ca="1" si="54"/>
        <v>1003034844.1748521</v>
      </c>
      <c r="P231">
        <f t="shared" ca="1" si="55"/>
        <v>0.22392760710350179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-0.22392760710350179</v>
      </c>
      <c r="L232" s="26">
        <f t="shared" ca="1" si="51"/>
        <v>5.0143573223100264E-2</v>
      </c>
      <c r="M232" s="26">
        <f t="shared" ca="1" si="52"/>
        <v>1546724959945.8918</v>
      </c>
      <c r="N232" s="26">
        <f t="shared" ca="1" si="53"/>
        <v>146724571466.1799</v>
      </c>
      <c r="O232" s="26">
        <f t="shared" ca="1" si="54"/>
        <v>1003034844.1748521</v>
      </c>
      <c r="P232">
        <f t="shared" ca="1" si="55"/>
        <v>0.22392760710350179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-0.22392760710350179</v>
      </c>
      <c r="L233" s="26">
        <f t="shared" ca="1" si="51"/>
        <v>5.0143573223100264E-2</v>
      </c>
      <c r="M233" s="26">
        <f t="shared" ca="1" si="52"/>
        <v>1546724959945.8918</v>
      </c>
      <c r="N233" s="26">
        <f t="shared" ca="1" si="53"/>
        <v>146724571466.1799</v>
      </c>
      <c r="O233" s="26">
        <f t="shared" ca="1" si="54"/>
        <v>1003034844.1748521</v>
      </c>
      <c r="P233">
        <f t="shared" ca="1" si="55"/>
        <v>0.22392760710350179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-0.22392760710350179</v>
      </c>
      <c r="L234" s="26">
        <f t="shared" ca="1" si="51"/>
        <v>5.0143573223100264E-2</v>
      </c>
      <c r="M234" s="26">
        <f t="shared" ca="1" si="52"/>
        <v>1546724959945.8918</v>
      </c>
      <c r="N234" s="26">
        <f t="shared" ca="1" si="53"/>
        <v>146724571466.1799</v>
      </c>
      <c r="O234" s="26">
        <f t="shared" ca="1" si="54"/>
        <v>1003034844.1748521</v>
      </c>
      <c r="P234">
        <f t="shared" ca="1" si="55"/>
        <v>0.22392760710350179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-0.22392760710350179</v>
      </c>
      <c r="L235" s="26">
        <f t="shared" ca="1" si="51"/>
        <v>5.0143573223100264E-2</v>
      </c>
      <c r="M235" s="26">
        <f t="shared" ca="1" si="52"/>
        <v>1546724959945.8918</v>
      </c>
      <c r="N235" s="26">
        <f t="shared" ca="1" si="53"/>
        <v>146724571466.1799</v>
      </c>
      <c r="O235" s="26">
        <f t="shared" ca="1" si="54"/>
        <v>1003034844.1748521</v>
      </c>
      <c r="P235">
        <f t="shared" ca="1" si="55"/>
        <v>0.22392760710350179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-0.22392760710350179</v>
      </c>
      <c r="L236" s="26">
        <f t="shared" ca="1" si="51"/>
        <v>5.0143573223100264E-2</v>
      </c>
      <c r="M236" s="26">
        <f t="shared" ca="1" si="52"/>
        <v>1546724959945.8918</v>
      </c>
      <c r="N236" s="26">
        <f t="shared" ca="1" si="53"/>
        <v>146724571466.1799</v>
      </c>
      <c r="O236" s="26">
        <f t="shared" ca="1" si="54"/>
        <v>1003034844.1748521</v>
      </c>
      <c r="P236">
        <f t="shared" ca="1" si="55"/>
        <v>0.22392760710350179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-0.22392760710350179</v>
      </c>
      <c r="L237" s="26">
        <f t="shared" ca="1" si="51"/>
        <v>5.0143573223100264E-2</v>
      </c>
      <c r="M237" s="26">
        <f t="shared" ca="1" si="52"/>
        <v>1546724959945.8918</v>
      </c>
      <c r="N237" s="26">
        <f t="shared" ca="1" si="53"/>
        <v>146724571466.1799</v>
      </c>
      <c r="O237" s="26">
        <f t="shared" ca="1" si="54"/>
        <v>1003034844.1748521</v>
      </c>
      <c r="P237">
        <f t="shared" ca="1" si="55"/>
        <v>0.22392760710350179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-0.22392760710350179</v>
      </c>
      <c r="L238" s="26">
        <f t="shared" ca="1" si="51"/>
        <v>5.0143573223100264E-2</v>
      </c>
      <c r="M238" s="26">
        <f t="shared" ca="1" si="52"/>
        <v>1546724959945.8918</v>
      </c>
      <c r="N238" s="26">
        <f t="shared" ca="1" si="53"/>
        <v>146724571466.1799</v>
      </c>
      <c r="O238" s="26">
        <f t="shared" ca="1" si="54"/>
        <v>1003034844.1748521</v>
      </c>
      <c r="P238">
        <f t="shared" ca="1" si="55"/>
        <v>0.22392760710350179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-0.22392760710350179</v>
      </c>
      <c r="L239" s="26">
        <f t="shared" ca="1" si="51"/>
        <v>5.0143573223100264E-2</v>
      </c>
      <c r="M239" s="26">
        <f t="shared" ca="1" si="52"/>
        <v>1546724959945.8918</v>
      </c>
      <c r="N239" s="26">
        <f t="shared" ca="1" si="53"/>
        <v>146724571466.1799</v>
      </c>
      <c r="O239" s="26">
        <f t="shared" ca="1" si="54"/>
        <v>1003034844.1748521</v>
      </c>
      <c r="P239">
        <f t="shared" ca="1" si="55"/>
        <v>0.22392760710350179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-0.22392760710350179</v>
      </c>
      <c r="L240" s="26">
        <f t="shared" ca="1" si="51"/>
        <v>5.0143573223100264E-2</v>
      </c>
      <c r="M240" s="26">
        <f t="shared" ca="1" si="52"/>
        <v>1546724959945.8918</v>
      </c>
      <c r="N240" s="26">
        <f t="shared" ca="1" si="53"/>
        <v>146724571466.1799</v>
      </c>
      <c r="O240" s="26">
        <f t="shared" ca="1" si="54"/>
        <v>1003034844.1748521</v>
      </c>
      <c r="P240">
        <f t="shared" ca="1" si="55"/>
        <v>0.22392760710350179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-0.22392760710350179</v>
      </c>
      <c r="L241" s="26">
        <f t="shared" ca="1" si="51"/>
        <v>5.0143573223100264E-2</v>
      </c>
      <c r="M241" s="26">
        <f t="shared" ca="1" si="52"/>
        <v>1546724959945.8918</v>
      </c>
      <c r="N241" s="26">
        <f t="shared" ca="1" si="53"/>
        <v>146724571466.1799</v>
      </c>
      <c r="O241" s="26">
        <f t="shared" ca="1" si="54"/>
        <v>1003034844.1748521</v>
      </c>
      <c r="P241">
        <f t="shared" ca="1" si="55"/>
        <v>0.22392760710350179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-0.22392760710350179</v>
      </c>
      <c r="L242" s="26">
        <f t="shared" ca="1" si="51"/>
        <v>5.0143573223100264E-2</v>
      </c>
      <c r="M242" s="26">
        <f t="shared" ca="1" si="52"/>
        <v>1546724959945.8918</v>
      </c>
      <c r="N242" s="26">
        <f t="shared" ca="1" si="53"/>
        <v>146724571466.1799</v>
      </c>
      <c r="O242" s="26">
        <f t="shared" ca="1" si="54"/>
        <v>1003034844.1748521</v>
      </c>
      <c r="P242">
        <f t="shared" ca="1" si="55"/>
        <v>0.22392760710350179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-0.22392760710350179</v>
      </c>
      <c r="L243" s="26">
        <f t="shared" ca="1" si="51"/>
        <v>5.0143573223100264E-2</v>
      </c>
      <c r="M243" s="26">
        <f t="shared" ca="1" si="52"/>
        <v>1546724959945.8918</v>
      </c>
      <c r="N243" s="26">
        <f t="shared" ca="1" si="53"/>
        <v>146724571466.1799</v>
      </c>
      <c r="O243" s="26">
        <f t="shared" ca="1" si="54"/>
        <v>1003034844.1748521</v>
      </c>
      <c r="P243">
        <f t="shared" ca="1" si="55"/>
        <v>0.22392760710350179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-0.22392760710350179</v>
      </c>
      <c r="L244" s="26">
        <f t="shared" ca="1" si="51"/>
        <v>5.0143573223100264E-2</v>
      </c>
      <c r="M244" s="26">
        <f t="shared" ca="1" si="52"/>
        <v>1546724959945.8918</v>
      </c>
      <c r="N244" s="26">
        <f t="shared" ca="1" si="53"/>
        <v>146724571466.1799</v>
      </c>
      <c r="O244" s="26">
        <f t="shared" ca="1" si="54"/>
        <v>1003034844.1748521</v>
      </c>
      <c r="P244">
        <f t="shared" ca="1" si="55"/>
        <v>0.22392760710350179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-0.22392760710350179</v>
      </c>
      <c r="L245" s="26">
        <f t="shared" ca="1" si="51"/>
        <v>5.0143573223100264E-2</v>
      </c>
      <c r="M245" s="26">
        <f t="shared" ca="1" si="52"/>
        <v>1546724959945.8918</v>
      </c>
      <c r="N245" s="26">
        <f t="shared" ca="1" si="53"/>
        <v>146724571466.1799</v>
      </c>
      <c r="O245" s="26">
        <f t="shared" ca="1" si="54"/>
        <v>1003034844.1748521</v>
      </c>
      <c r="P245">
        <f t="shared" ca="1" si="55"/>
        <v>0.22392760710350179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-0.22392760710350179</v>
      </c>
      <c r="L246" s="26">
        <f t="shared" ca="1" si="51"/>
        <v>5.0143573223100264E-2</v>
      </c>
      <c r="M246" s="26">
        <f t="shared" ca="1" si="52"/>
        <v>1546724959945.8918</v>
      </c>
      <c r="N246" s="26">
        <f t="shared" ca="1" si="53"/>
        <v>146724571466.1799</v>
      </c>
      <c r="O246" s="26">
        <f t="shared" ca="1" si="54"/>
        <v>1003034844.1748521</v>
      </c>
      <c r="P246">
        <f t="shared" ca="1" si="55"/>
        <v>0.22392760710350179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B53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2" t="s">
        <v>351</v>
      </c>
      <c r="U2" s="1">
        <v>0</v>
      </c>
      <c r="V2" s="1">
        <f t="shared" ref="V2:V18" si="0">+D$11+D$12*U2+D$13*U2^2</f>
        <v>6.8450417912534016E-4</v>
      </c>
      <c r="Z2" s="1" t="s">
        <v>352</v>
      </c>
      <c r="AA2" s="17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5.4043298980464317E-3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8.7685079735419745E-3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1.0777038405611969E-2</v>
      </c>
    </row>
    <row r="6" spans="1:28" ht="15.75">
      <c r="A6" s="6" t="s">
        <v>10</v>
      </c>
      <c r="C6" s="137" t="s">
        <v>357</v>
      </c>
      <c r="F6" s="137">
        <v>51262.376839999997</v>
      </c>
      <c r="U6" s="1">
        <v>10000</v>
      </c>
      <c r="V6" s="1">
        <f t="shared" si="0"/>
        <v>1.1429921194256416E-2</v>
      </c>
      <c r="Z6" s="1" t="s">
        <v>358</v>
      </c>
      <c r="AA6" s="17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46" t="s">
        <v>360</v>
      </c>
      <c r="U7" s="1">
        <v>12500</v>
      </c>
      <c r="V7" s="1">
        <f t="shared" si="0"/>
        <v>1.0727156339475317E-2</v>
      </c>
      <c r="AA7" s="17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2" t="s">
        <v>362</v>
      </c>
      <c r="U8" s="1">
        <v>15000</v>
      </c>
      <c r="V8" s="1">
        <f t="shared" si="0"/>
        <v>8.6687438412686724E-3</v>
      </c>
    </row>
    <row r="9" spans="1:28">
      <c r="A9" s="12" t="s">
        <v>13</v>
      </c>
      <c r="B9" s="12"/>
      <c r="C9" s="12">
        <v>34</v>
      </c>
      <c r="D9" s="12" t="str">
        <f>"F"&amp;C9</f>
        <v>F34</v>
      </c>
      <c r="E9" s="12" t="str">
        <f>"G"&amp;C9</f>
        <v>G34</v>
      </c>
      <c r="U9" s="1">
        <v>17500</v>
      </c>
      <c r="V9" s="1">
        <f t="shared" si="0"/>
        <v>5.2546836996364699E-3</v>
      </c>
    </row>
    <row r="10" spans="1:28">
      <c r="C10" s="14" t="s">
        <v>14</v>
      </c>
      <c r="D10" s="14" t="s">
        <v>15</v>
      </c>
      <c r="U10" s="1">
        <v>20000</v>
      </c>
      <c r="V10" s="1">
        <f t="shared" si="0"/>
        <v>4.8497591457873079E-4</v>
      </c>
    </row>
    <row r="11" spans="1:28">
      <c r="A11" s="1" t="s">
        <v>16</v>
      </c>
      <c r="C11" s="15">
        <f ca="1">INTERCEPT(INDIRECT(E9):G835,INDIRECT(D9):$F835)</f>
        <v>5.6108182129143508E-2</v>
      </c>
      <c r="D11" s="2">
        <f>+E11*F11</f>
        <v>6.8450417912534016E-4</v>
      </c>
      <c r="E11" s="16">
        <v>6.845041791253402E-2</v>
      </c>
      <c r="F11" s="17">
        <v>0.01</v>
      </c>
      <c r="U11" s="1">
        <v>22500</v>
      </c>
      <c r="V11" s="1">
        <f t="shared" si="0"/>
        <v>-5.6403795139045587E-3</v>
      </c>
    </row>
    <row r="12" spans="1:28">
      <c r="A12" s="1" t="s">
        <v>17</v>
      </c>
      <c r="C12" s="15">
        <f ca="1">SLOPE(INDIRECT(E9):G835,INDIRECT(D9):$F835)</f>
        <v>-3.0772904927168673E-6</v>
      </c>
      <c r="D12" s="2">
        <f>+E12*F12</f>
        <v>2.1590598162535459E-6</v>
      </c>
      <c r="E12" s="18">
        <v>2.1590598162535461</v>
      </c>
      <c r="F12" s="17">
        <v>9.9999999999999995E-7</v>
      </c>
      <c r="U12" s="1">
        <v>25000</v>
      </c>
      <c r="V12" s="1">
        <f t="shared" si="0"/>
        <v>-1.3121382585813392E-2</v>
      </c>
    </row>
    <row r="13" spans="1:28">
      <c r="A13" s="1" t="s">
        <v>18</v>
      </c>
      <c r="C13" s="2" t="s">
        <v>19</v>
      </c>
      <c r="D13" s="2">
        <f>+E13*F13</f>
        <v>-1.0845181147404382E-10</v>
      </c>
      <c r="E13" s="20">
        <v>-1.0845181147404381</v>
      </c>
      <c r="F13" s="17">
        <v>1E-10</v>
      </c>
      <c r="U13" s="1">
        <v>27500</v>
      </c>
      <c r="V13" s="1">
        <f t="shared" si="0"/>
        <v>-2.1958033301147782E-2</v>
      </c>
    </row>
    <row r="14" spans="1:28">
      <c r="A14" s="1" t="s">
        <v>20</v>
      </c>
      <c r="C14" s="1" t="s">
        <v>334</v>
      </c>
      <c r="D14" s="1">
        <f>2*365.2422*D13/C8</f>
        <v>-2.2345198639150192E-7</v>
      </c>
      <c r="E14" s="1">
        <f>SUM(R21:R812)</f>
        <v>5.4395273974852136E-3</v>
      </c>
      <c r="U14" s="1">
        <v>30000</v>
      </c>
      <c r="V14" s="1">
        <f t="shared" si="0"/>
        <v>-3.2150331659907716E-2</v>
      </c>
    </row>
    <row r="15" spans="1:28">
      <c r="A15" s="6" t="s">
        <v>21</v>
      </c>
      <c r="C15" s="21">
        <f ca="1">(C7+C11)+(C8+C12)*INT(MAX(F21:F3346))</f>
        <v>51531.453143358696</v>
      </c>
      <c r="D15" s="22">
        <f>+C7+INT(MAX(F21:F1401))*C8+D11+D12*INT(MAX(F21:F3836))+D13*INT(MAX(F21:F3863)^2)</f>
        <v>51531.450716244071</v>
      </c>
      <c r="U15" s="1">
        <v>32500</v>
      </c>
      <c r="V15" s="1">
        <f t="shared" si="0"/>
        <v>-4.3698277662093207E-2</v>
      </c>
    </row>
    <row r="16" spans="1:28">
      <c r="A16" s="6" t="s">
        <v>24</v>
      </c>
      <c r="C16" s="21">
        <f ca="1">+C8+C12</f>
        <v>0.3545355317095073</v>
      </c>
      <c r="D16" s="25">
        <f>+C8+D12+2*D13*MAX(F21:F43)</f>
        <v>0.35453758803580021</v>
      </c>
      <c r="U16" s="1">
        <v>35000</v>
      </c>
      <c r="V16" s="1">
        <f t="shared" si="0"/>
        <v>-5.6601871307704249E-2</v>
      </c>
      <c r="Z16" s="1" t="s">
        <v>363</v>
      </c>
    </row>
    <row r="17" spans="1:22">
      <c r="A17" s="15" t="s">
        <v>27</v>
      </c>
      <c r="C17" s="1">
        <f>COUNT(C21:C2004)</f>
        <v>33</v>
      </c>
      <c r="U17" s="1">
        <v>37500</v>
      </c>
      <c r="V17" s="1">
        <f t="shared" si="0"/>
        <v>-7.08611125967408E-2</v>
      </c>
    </row>
    <row r="18" spans="1:22">
      <c r="A18" s="6" t="s">
        <v>262</v>
      </c>
      <c r="C18" s="121">
        <f ca="1">+C15</f>
        <v>51531.453143358696</v>
      </c>
      <c r="D18" s="122">
        <f ca="1">C16</f>
        <v>0.3545355317095073</v>
      </c>
      <c r="E18" s="12" t="s">
        <v>14</v>
      </c>
      <c r="U18" s="1">
        <v>40000</v>
      </c>
      <c r="V18" s="1">
        <f t="shared" si="0"/>
        <v>-8.6476001529202942E-2</v>
      </c>
    </row>
    <row r="19" spans="1:22">
      <c r="A19" s="6" t="s">
        <v>263</v>
      </c>
      <c r="C19" s="123">
        <f>D15</f>
        <v>51531.450716244071</v>
      </c>
      <c r="D19" s="124">
        <f>+D16</f>
        <v>0.35453758803580021</v>
      </c>
      <c r="E19" s="15" t="s">
        <v>264</v>
      </c>
    </row>
    <row r="20" spans="1:22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</row>
    <row r="21" spans="1:22">
      <c r="A21" s="84" t="s">
        <v>60</v>
      </c>
      <c r="B21" s="10" t="s">
        <v>61</v>
      </c>
      <c r="C21" s="147">
        <v>39532.497100000001</v>
      </c>
      <c r="D21" s="148"/>
      <c r="E21" s="1">
        <f t="shared" ref="E21:E53" si="1">+(C21-C$7)/C$8</f>
        <v>1.6923403662212719E-3</v>
      </c>
      <c r="F21" s="1">
        <f t="shared" ref="F21:F41" si="2">ROUND(2*E21,0)/2</f>
        <v>0</v>
      </c>
      <c r="G21" s="1">
        <f t="shared" ref="G21:G53" si="3">+C21-(C$7+F21*C$8)</f>
        <v>5.9999999939464033E-4</v>
      </c>
      <c r="N21" s="1">
        <f t="shared" ref="N21:N37" si="4">G21</f>
        <v>5.9999999939464033E-4</v>
      </c>
      <c r="P21" s="1">
        <f t="shared" ref="P21:P53" si="5">+D$11+D$12*F21+D$13*F21^2</f>
        <v>6.8450417912534016E-4</v>
      </c>
      <c r="Q21" s="39">
        <f t="shared" ref="Q21:Q53" si="6">+C21-15018.5</f>
        <v>24513.997100000001</v>
      </c>
      <c r="R21" s="1">
        <f t="shared" ref="R21:R53" si="7">+(P21-G21)^2</f>
        <v>7.1409563919584208E-9</v>
      </c>
      <c r="S21" s="22"/>
    </row>
    <row r="22" spans="1:22">
      <c r="A22" s="84" t="s">
        <v>60</v>
      </c>
      <c r="B22" s="10" t="s">
        <v>53</v>
      </c>
      <c r="C22" s="147">
        <v>39532.672700000003</v>
      </c>
      <c r="D22" s="148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6.8558368192051411E-4</v>
      </c>
      <c r="Q22" s="39">
        <f t="shared" si="6"/>
        <v>24514.172700000003</v>
      </c>
      <c r="R22" s="1">
        <f t="shared" si="7"/>
        <v>3.0796325202446908E-6</v>
      </c>
      <c r="S22" s="22"/>
    </row>
    <row r="23" spans="1:22">
      <c r="A23" s="84" t="s">
        <v>60</v>
      </c>
      <c r="B23" s="10" t="s">
        <v>61</v>
      </c>
      <c r="C23" s="147">
        <v>39561.568500000001</v>
      </c>
      <c r="D23" s="148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8.6081785407777947E-4</v>
      </c>
      <c r="Q23" s="39">
        <f t="shared" si="6"/>
        <v>24543.068500000001</v>
      </c>
      <c r="R23" s="1">
        <f t="shared" si="7"/>
        <v>1.0542275829680362E-6</v>
      </c>
      <c r="S23" s="22"/>
    </row>
    <row r="24" spans="1:22">
      <c r="A24" s="84" t="s">
        <v>60</v>
      </c>
      <c r="B24" s="10" t="s">
        <v>53</v>
      </c>
      <c r="C24" s="147">
        <v>39562.4545</v>
      </c>
      <c r="D24" s="148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8.6617036055188727E-4</v>
      </c>
      <c r="Q24" s="39">
        <f t="shared" si="6"/>
        <v>24543.9545</v>
      </c>
      <c r="R24" s="1">
        <f t="shared" si="7"/>
        <v>1.9006230533626526E-6</v>
      </c>
      <c r="S24" s="22"/>
    </row>
    <row r="25" spans="1:22">
      <c r="A25" s="84" t="s">
        <v>60</v>
      </c>
      <c r="B25" s="10" t="s">
        <v>53</v>
      </c>
      <c r="C25" s="147">
        <v>39563.517899999999</v>
      </c>
      <c r="D25" s="148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8.7259157886592734E-4</v>
      </c>
      <c r="Q25" s="39">
        <f t="shared" si="6"/>
        <v>24545.017899999999</v>
      </c>
      <c r="R25" s="1">
        <f t="shared" si="7"/>
        <v>2.5628138291868783E-6</v>
      </c>
      <c r="S25" s="22"/>
    </row>
    <row r="26" spans="1:22">
      <c r="A26" s="84" t="s">
        <v>60</v>
      </c>
      <c r="B26" s="10" t="s">
        <v>61</v>
      </c>
      <c r="C26" s="147">
        <v>39566.532800000001</v>
      </c>
      <c r="D26" s="148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8.9077442959113577E-4</v>
      </c>
      <c r="Q26" s="39">
        <f t="shared" si="6"/>
        <v>24548.032800000001</v>
      </c>
      <c r="R26" s="1">
        <f t="shared" si="7"/>
        <v>8.8350682676097363E-8</v>
      </c>
      <c r="S26" s="22"/>
    </row>
    <row r="27" spans="1:22">
      <c r="A27" s="84" t="s">
        <v>60</v>
      </c>
      <c r="B27" s="10" t="s">
        <v>61</v>
      </c>
      <c r="C27" s="147">
        <v>39614.395499999999</v>
      </c>
      <c r="D27" s="148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1.177459899567843E-3</v>
      </c>
      <c r="Q27" s="39">
        <f t="shared" si="6"/>
        <v>24595.895499999999</v>
      </c>
      <c r="R27" s="1">
        <f t="shared" si="7"/>
        <v>3.5538158646146088E-7</v>
      </c>
      <c r="S27" s="22"/>
    </row>
    <row r="28" spans="1:22">
      <c r="A28" s="84" t="s">
        <v>60</v>
      </c>
      <c r="B28" s="10" t="s">
        <v>61</v>
      </c>
      <c r="C28" s="147">
        <v>39643.467299999997</v>
      </c>
      <c r="D28" s="148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1.3496649860943995E-3</v>
      </c>
      <c r="Q28" s="39">
        <f t="shared" si="6"/>
        <v>24624.967299999997</v>
      </c>
      <c r="R28" s="1">
        <f t="shared" si="7"/>
        <v>1.2865956423933083E-6</v>
      </c>
      <c r="S28" s="22"/>
    </row>
    <row r="29" spans="1:22">
      <c r="A29" s="84" t="s">
        <v>60</v>
      </c>
      <c r="B29" s="10" t="s">
        <v>61</v>
      </c>
      <c r="C29" s="147">
        <v>39648.4306</v>
      </c>
      <c r="D29" s="148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1.3789200952911416E-3</v>
      </c>
      <c r="Q29" s="39">
        <f t="shared" si="6"/>
        <v>24629.9306</v>
      </c>
      <c r="R29" s="1">
        <f t="shared" si="7"/>
        <v>1.9713931835852483E-6</v>
      </c>
      <c r="S29" s="22"/>
    </row>
    <row r="30" spans="1:22">
      <c r="A30" s="84" t="s">
        <v>60</v>
      </c>
      <c r="B30" s="10" t="s">
        <v>53</v>
      </c>
      <c r="C30" s="147">
        <v>39673.424700000003</v>
      </c>
      <c r="D30" s="148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1.5255943920494039E-3</v>
      </c>
      <c r="Q30" s="39">
        <f t="shared" si="6"/>
        <v>24654.924700000003</v>
      </c>
      <c r="R30" s="1">
        <f t="shared" si="7"/>
        <v>5.86933906891215E-6</v>
      </c>
      <c r="S30" s="22"/>
    </row>
    <row r="31" spans="1:22">
      <c r="A31" s="84" t="s">
        <v>60</v>
      </c>
      <c r="B31" s="10" t="s">
        <v>61</v>
      </c>
      <c r="C31" s="147">
        <v>39676.440699999999</v>
      </c>
      <c r="D31" s="148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1.5432057017281443E-3</v>
      </c>
      <c r="Q31" s="39">
        <f t="shared" si="6"/>
        <v>24657.940699999999</v>
      </c>
      <c r="R31" s="1">
        <f t="shared" si="7"/>
        <v>3.4076073580131787E-10</v>
      </c>
      <c r="S31" s="22"/>
    </row>
    <row r="32" spans="1:22">
      <c r="A32" s="84" t="s">
        <v>60</v>
      </c>
      <c r="B32" s="10" t="s">
        <v>61</v>
      </c>
      <c r="C32" s="147">
        <v>39681.402300000002</v>
      </c>
      <c r="D32" s="148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1.5721784024078081E-3</v>
      </c>
      <c r="Q32" s="39">
        <f t="shared" si="6"/>
        <v>24662.902300000002</v>
      </c>
      <c r="R32" s="1">
        <f t="shared" si="7"/>
        <v>3.9519786075460733E-6</v>
      </c>
      <c r="S32" s="22"/>
    </row>
    <row r="33" spans="1:19">
      <c r="A33" s="84" t="s">
        <v>60</v>
      </c>
      <c r="B33" s="10" t="s">
        <v>53</v>
      </c>
      <c r="C33" s="147">
        <v>44634.498299999999</v>
      </c>
      <c r="D33" s="148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9.2955494655075771E-3</v>
      </c>
      <c r="Q33" s="39">
        <f t="shared" si="6"/>
        <v>29615.998299999999</v>
      </c>
      <c r="R33" s="1">
        <f t="shared" si="7"/>
        <v>2.1637717797398339E-5</v>
      </c>
      <c r="S33" s="22"/>
    </row>
    <row r="34" spans="1:19">
      <c r="A34" s="84" t="s">
        <v>60</v>
      </c>
      <c r="B34" s="10" t="s">
        <v>61</v>
      </c>
      <c r="C34" s="147">
        <v>44634.673999999999</v>
      </c>
      <c r="D34" s="148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9.2950682925097318E-3</v>
      </c>
      <c r="Q34" s="39">
        <f t="shared" si="6"/>
        <v>29616.173999999999</v>
      </c>
      <c r="R34" s="1">
        <f t="shared" si="7"/>
        <v>9.5037341517376362E-6</v>
      </c>
      <c r="S34" s="22"/>
    </row>
    <row r="35" spans="1:19">
      <c r="A35" s="84" t="s">
        <v>60</v>
      </c>
      <c r="B35" s="10" t="s">
        <v>53</v>
      </c>
      <c r="C35" s="147">
        <v>44635.562100000003</v>
      </c>
      <c r="D35" s="148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9.29266161413193E-3</v>
      </c>
      <c r="Q35" s="39">
        <f t="shared" si="6"/>
        <v>29617.062100000003</v>
      </c>
      <c r="R35" s="1">
        <f t="shared" si="7"/>
        <v>2.3412987597130335E-5</v>
      </c>
      <c r="S35" s="22"/>
    </row>
    <row r="36" spans="1:19">
      <c r="A36" s="84" t="s">
        <v>60</v>
      </c>
      <c r="B36" s="10" t="s">
        <v>53</v>
      </c>
      <c r="C36" s="147">
        <v>44641.588799999998</v>
      </c>
      <c r="D36" s="148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9.2762602493873698E-3</v>
      </c>
      <c r="Q36" s="39">
        <f t="shared" si="6"/>
        <v>29623.088799999998</v>
      </c>
      <c r="R36" s="1">
        <f t="shared" si="7"/>
        <v>1.9348959738574602E-5</v>
      </c>
      <c r="S36" s="22"/>
    </row>
    <row r="37" spans="1:19">
      <c r="A37" s="84" t="s">
        <v>60</v>
      </c>
      <c r="B37" s="10" t="s">
        <v>61</v>
      </c>
      <c r="C37" s="147">
        <v>44642.475200000001</v>
      </c>
      <c r="D37" s="148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9.2738429969579476E-3</v>
      </c>
      <c r="Q37" s="39">
        <f t="shared" si="6"/>
        <v>29623.975200000001</v>
      </c>
      <c r="R37" s="1">
        <f t="shared" si="7"/>
        <v>1.9843817538672284E-5</v>
      </c>
      <c r="S37" s="22"/>
    </row>
    <row r="38" spans="1:19">
      <c r="A38" s="3" t="s">
        <v>70</v>
      </c>
      <c r="B38" s="2" t="s">
        <v>53</v>
      </c>
      <c r="C38" s="148">
        <v>44649.389000000003</v>
      </c>
      <c r="D38" s="148"/>
      <c r="E38" s="1">
        <f t="shared" si="1"/>
        <v>14432.5395601696</v>
      </c>
      <c r="F38" s="1">
        <f t="shared" si="2"/>
        <v>14432.5</v>
      </c>
      <c r="G38" s="1">
        <f t="shared" si="3"/>
        <v>1.402560750284465E-2</v>
      </c>
      <c r="L38" s="1">
        <f>G38</f>
        <v>1.402560750284465E-2</v>
      </c>
      <c r="P38" s="1">
        <f t="shared" si="5"/>
        <v>9.2549419021813392E-3</v>
      </c>
      <c r="Q38" s="39">
        <f t="shared" si="6"/>
        <v>29630.889000000003</v>
      </c>
      <c r="R38" s="1">
        <f t="shared" si="7"/>
        <v>2.275925027335223E-5</v>
      </c>
      <c r="S38" s="22"/>
    </row>
    <row r="39" spans="1:19">
      <c r="A39" s="3" t="s">
        <v>70</v>
      </c>
      <c r="B39" s="2"/>
      <c r="C39" s="148">
        <v>44649.563999999998</v>
      </c>
      <c r="D39" s="148"/>
      <c r="E39" s="1">
        <f t="shared" si="1"/>
        <v>14433.033159443567</v>
      </c>
      <c r="F39" s="1">
        <f t="shared" si="2"/>
        <v>14433</v>
      </c>
      <c r="G39" s="1">
        <f t="shared" si="3"/>
        <v>1.1756302999856416E-2</v>
      </c>
      <c r="L39" s="1">
        <f>G39</f>
        <v>1.1756302999856416E-2</v>
      </c>
      <c r="P39" s="1">
        <f t="shared" si="5"/>
        <v>9.2544561742074136E-3</v>
      </c>
      <c r="Q39" s="39">
        <f t="shared" si="6"/>
        <v>29631.063999999998</v>
      </c>
      <c r="R39" s="1">
        <f t="shared" si="7"/>
        <v>6.2592375390099908E-6</v>
      </c>
      <c r="S39" s="22"/>
    </row>
    <row r="40" spans="1:19">
      <c r="A40" s="84" t="s">
        <v>71</v>
      </c>
      <c r="B40" s="10" t="s">
        <v>53</v>
      </c>
      <c r="C40" s="147">
        <v>44723.487000000001</v>
      </c>
      <c r="D40" s="148"/>
      <c r="E40" s="1">
        <f t="shared" si="1"/>
        <v>14641.537954474234</v>
      </c>
      <c r="F40" s="1">
        <f t="shared" si="2"/>
        <v>14641.5</v>
      </c>
      <c r="G40" s="1">
        <f t="shared" si="3"/>
        <v>1.3456326501909643E-2</v>
      </c>
      <c r="N40" s="1">
        <f t="shared" ref="N40:N48" si="8">G40</f>
        <v>1.3456326501909643E-2</v>
      </c>
      <c r="P40" s="1">
        <f t="shared" si="5"/>
        <v>9.0471816587178906E-3</v>
      </c>
      <c r="Q40" s="39">
        <f t="shared" si="6"/>
        <v>29704.987000000001</v>
      </c>
      <c r="R40" s="1">
        <f t="shared" si="7"/>
        <v>1.9440558248244425E-5</v>
      </c>
      <c r="S40" s="22"/>
    </row>
    <row r="41" spans="1:19">
      <c r="A41" s="84" t="s">
        <v>71</v>
      </c>
      <c r="B41" s="10" t="s">
        <v>61</v>
      </c>
      <c r="C41" s="147">
        <v>44724.373500000002</v>
      </c>
      <c r="D41" s="148"/>
      <c r="E41" s="1">
        <f t="shared" si="1"/>
        <v>14644.038387367849</v>
      </c>
      <c r="F41" s="1">
        <f t="shared" si="2"/>
        <v>14644</v>
      </c>
      <c r="G41" s="1">
        <f t="shared" si="3"/>
        <v>1.3609804002044257E-2</v>
      </c>
      <c r="N41" s="1">
        <f t="shared" si="8"/>
        <v>1.3609804002044257E-2</v>
      </c>
      <c r="P41" s="1">
        <f t="shared" si="5"/>
        <v>9.044639144446219E-3</v>
      </c>
      <c r="Q41" s="39">
        <f t="shared" si="6"/>
        <v>29705.873500000002</v>
      </c>
      <c r="R41" s="1">
        <f t="shared" si="7"/>
        <v>2.0840730177048111E-5</v>
      </c>
      <c r="S41" s="22"/>
    </row>
    <row r="42" spans="1:19">
      <c r="A42" s="84" t="s">
        <v>71</v>
      </c>
      <c r="B42" s="10" t="s">
        <v>61</v>
      </c>
      <c r="C42" s="147">
        <v>44725.436600000001</v>
      </c>
      <c r="D42" s="148"/>
      <c r="E42" s="1">
        <f t="shared" si="1"/>
        <v>14647.036932443089</v>
      </c>
      <c r="F42" s="1">
        <f t="shared" ref="F42:F53" si="9">ROUND(2*E42,0)/2</f>
        <v>14647</v>
      </c>
      <c r="G42" s="1">
        <f t="shared" si="3"/>
        <v>1.3093977002426982E-2</v>
      </c>
      <c r="N42" s="1">
        <f t="shared" si="8"/>
        <v>1.3093977002426982E-2</v>
      </c>
      <c r="P42" s="1">
        <f t="shared" si="5"/>
        <v>9.0415863378653268E-3</v>
      </c>
      <c r="Q42" s="39">
        <f t="shared" si="6"/>
        <v>29706.936600000001</v>
      </c>
      <c r="R42" s="1">
        <f t="shared" si="7"/>
        <v>1.6421870098226454E-5</v>
      </c>
      <c r="S42" s="22"/>
    </row>
    <row r="43" spans="1:19">
      <c r="A43" s="84" t="s">
        <v>71</v>
      </c>
      <c r="B43" s="10" t="s">
        <v>61</v>
      </c>
      <c r="C43" s="147">
        <v>44730.400500000003</v>
      </c>
      <c r="D43" s="148"/>
      <c r="E43" s="1">
        <f t="shared" si="1"/>
        <v>14661.037946363698</v>
      </c>
      <c r="F43" s="1">
        <f t="shared" si="9"/>
        <v>14661</v>
      </c>
      <c r="G43" s="1">
        <f t="shared" si="3"/>
        <v>1.3453450999804772E-2</v>
      </c>
      <c r="N43" s="1">
        <f t="shared" si="8"/>
        <v>1.3453450999804772E-2</v>
      </c>
      <c r="P43" s="1">
        <f t="shared" si="5"/>
        <v>9.0273140956233337E-3</v>
      </c>
      <c r="Q43" s="39">
        <f t="shared" si="6"/>
        <v>29711.900500000003</v>
      </c>
      <c r="R43" s="1">
        <f t="shared" si="7"/>
        <v>1.9590687894556852E-5</v>
      </c>
      <c r="S43" s="22"/>
    </row>
    <row r="44" spans="1:19">
      <c r="A44" s="149" t="s">
        <v>104</v>
      </c>
      <c r="B44" s="53" t="s">
        <v>53</v>
      </c>
      <c r="C44" s="48">
        <v>50192.527800000003</v>
      </c>
      <c r="D44" s="48">
        <v>1E-3</v>
      </c>
      <c r="E44" s="1">
        <f t="shared" si="1"/>
        <v>30067.335487289631</v>
      </c>
      <c r="F44" s="22">
        <f t="shared" si="9"/>
        <v>30067.5</v>
      </c>
      <c r="G44" s="1">
        <f t="shared" si="3"/>
        <v>-5.8326107500761282E-2</v>
      </c>
      <c r="N44" s="1">
        <f t="shared" si="8"/>
        <v>-5.8326107500761282E-2</v>
      </c>
      <c r="O44" s="1">
        <f t="shared" ref="O44:O53" ca="1" si="10">+C$11+C$12*F44</f>
        <v>-3.6418249760620899E-2</v>
      </c>
      <c r="P44" s="1">
        <f t="shared" si="5"/>
        <v>-3.2444319092346505E-2</v>
      </c>
      <c r="Q44" s="39">
        <f t="shared" si="6"/>
        <v>35174.027800000003</v>
      </c>
      <c r="R44" s="1">
        <f t="shared" si="7"/>
        <v>6.6986697121795347E-4</v>
      </c>
      <c r="S44" s="22"/>
    </row>
    <row r="45" spans="1:19">
      <c r="A45" s="149" t="s">
        <v>104</v>
      </c>
      <c r="B45" s="150" t="s">
        <v>53</v>
      </c>
      <c r="C45" s="148">
        <v>50193.589399999997</v>
      </c>
      <c r="D45" s="148">
        <v>1E-3</v>
      </c>
      <c r="E45" s="1">
        <f t="shared" si="1"/>
        <v>30070.329801513933</v>
      </c>
      <c r="F45" s="22">
        <f t="shared" si="9"/>
        <v>30070.5</v>
      </c>
      <c r="G45" s="1">
        <f t="shared" si="3"/>
        <v>-6.0341934506141115E-2</v>
      </c>
      <c r="N45" s="1">
        <f t="shared" si="8"/>
        <v>-6.0341934506141115E-2</v>
      </c>
      <c r="O45" s="1">
        <f t="shared" ca="1" si="10"/>
        <v>-3.6427481632099051E-2</v>
      </c>
      <c r="P45" s="1">
        <f t="shared" si="5"/>
        <v>-3.2457408138013025E-2</v>
      </c>
      <c r="Q45" s="39">
        <f t="shared" si="6"/>
        <v>35175.089399999997</v>
      </c>
      <c r="R45" s="1">
        <f t="shared" si="7"/>
        <v>7.7754681077483079E-4</v>
      </c>
      <c r="S45" s="22"/>
    </row>
    <row r="46" spans="1:19">
      <c r="A46" s="149" t="s">
        <v>104</v>
      </c>
      <c r="B46" s="150"/>
      <c r="C46" s="148">
        <v>50194.479700000004</v>
      </c>
      <c r="D46" s="148">
        <v>1E-3</v>
      </c>
      <c r="E46" s="1">
        <f t="shared" si="1"/>
        <v>30072.840952563231</v>
      </c>
      <c r="F46" s="22">
        <f t="shared" si="9"/>
        <v>30073</v>
      </c>
      <c r="G46" s="1">
        <f t="shared" si="3"/>
        <v>-5.6388457000139169E-2</v>
      </c>
      <c r="N46" s="1">
        <f t="shared" si="8"/>
        <v>-5.6388457000139169E-2</v>
      </c>
      <c r="O46" s="1">
        <f t="shared" ca="1" si="10"/>
        <v>-3.6435174858330838E-2</v>
      </c>
      <c r="P46" s="1">
        <f t="shared" si="5"/>
        <v>-3.2468317167280866E-2</v>
      </c>
      <c r="Q46" s="39">
        <f t="shared" si="6"/>
        <v>35175.979700000004</v>
      </c>
      <c r="R46" s="1">
        <f t="shared" si="7"/>
        <v>5.7217308962349443E-4</v>
      </c>
      <c r="S46" s="22"/>
    </row>
    <row r="47" spans="1:19">
      <c r="A47" s="149" t="s">
        <v>104</v>
      </c>
      <c r="B47" s="150" t="s">
        <v>53</v>
      </c>
      <c r="C47" s="148">
        <v>50195.365100000003</v>
      </c>
      <c r="D47" s="148">
        <v>1E-3</v>
      </c>
      <c r="E47" s="1">
        <f t="shared" si="1"/>
        <v>30075.338282832832</v>
      </c>
      <c r="F47" s="22">
        <f t="shared" si="9"/>
        <v>30075.5</v>
      </c>
      <c r="G47" s="1">
        <f t="shared" si="3"/>
        <v>-5.7334979494044092E-2</v>
      </c>
      <c r="N47" s="1">
        <f t="shared" si="8"/>
        <v>-5.7334979494044092E-2</v>
      </c>
      <c r="O47" s="1">
        <f t="shared" ca="1" si="10"/>
        <v>-3.6442868084562638E-2</v>
      </c>
      <c r="P47" s="1">
        <f t="shared" si="5"/>
        <v>-3.2479227552196344E-2</v>
      </c>
      <c r="Q47" s="39">
        <f t="shared" si="6"/>
        <v>35176.865100000003</v>
      </c>
      <c r="R47" s="1">
        <f t="shared" si="7"/>
        <v>6.1780840459466806E-4</v>
      </c>
      <c r="S47" s="22"/>
    </row>
    <row r="48" spans="1:19">
      <c r="A48" s="149" t="s">
        <v>104</v>
      </c>
      <c r="B48" s="150"/>
      <c r="C48" s="148">
        <v>50195.541700000002</v>
      </c>
      <c r="D48" s="148">
        <v>1E-3</v>
      </c>
      <c r="E48" s="1">
        <f t="shared" si="1"/>
        <v>30075.836395014459</v>
      </c>
      <c r="F48" s="22">
        <f t="shared" si="9"/>
        <v>30076</v>
      </c>
      <c r="G48" s="1">
        <f t="shared" si="3"/>
        <v>-5.8004284001071937E-2</v>
      </c>
      <c r="N48" s="1">
        <f t="shared" si="8"/>
        <v>-5.8004284001071937E-2</v>
      </c>
      <c r="O48" s="1">
        <f t="shared" ca="1" si="10"/>
        <v>-3.644440672980899E-2</v>
      </c>
      <c r="P48" s="1">
        <f t="shared" si="5"/>
        <v>-3.2481409791857166E-2</v>
      </c>
      <c r="Q48" s="39">
        <f t="shared" si="6"/>
        <v>35177.041700000002</v>
      </c>
      <c r="R48" s="1">
        <f t="shared" si="7"/>
        <v>6.5141710789940052E-4</v>
      </c>
      <c r="S48" s="22"/>
    </row>
    <row r="49" spans="1:20">
      <c r="A49" s="151" t="s">
        <v>109</v>
      </c>
      <c r="B49" s="47" t="s">
        <v>61</v>
      </c>
      <c r="C49" s="148">
        <v>51262.376839999997</v>
      </c>
      <c r="D49" s="148"/>
      <c r="E49" s="1">
        <f t="shared" si="1"/>
        <v>33084.916683925941</v>
      </c>
      <c r="F49" s="22">
        <f t="shared" si="9"/>
        <v>33085</v>
      </c>
      <c r="G49" s="1">
        <f t="shared" si="3"/>
        <v>-2.9538765003962908E-2</v>
      </c>
      <c r="I49" s="1">
        <f>G49</f>
        <v>-2.9538765003962908E-2</v>
      </c>
      <c r="O49" s="1">
        <f t="shared" ca="1" si="10"/>
        <v>-4.5703973822394051E-2</v>
      </c>
      <c r="P49" s="1">
        <f t="shared" si="5"/>
        <v>-4.6596222722067093E-2</v>
      </c>
      <c r="Q49" s="39">
        <f t="shared" si="6"/>
        <v>36243.876839999997</v>
      </c>
      <c r="R49" s="1">
        <f t="shared" si="7"/>
        <v>2.9095686380491202E-4</v>
      </c>
      <c r="S49" s="44"/>
      <c r="T49" s="44" t="s">
        <v>333</v>
      </c>
    </row>
    <row r="50" spans="1:20">
      <c r="A50" s="151" t="s">
        <v>109</v>
      </c>
      <c r="B50" s="47" t="s">
        <v>53</v>
      </c>
      <c r="C50" s="148">
        <v>51262.553699999997</v>
      </c>
      <c r="D50" s="148"/>
      <c r="E50" s="1">
        <f t="shared" si="1"/>
        <v>33085.415529455058</v>
      </c>
      <c r="F50" s="22">
        <f t="shared" si="9"/>
        <v>33085.5</v>
      </c>
      <c r="G50" s="1">
        <f t="shared" si="3"/>
        <v>-2.9948069503006991E-2</v>
      </c>
      <c r="I50" s="1">
        <f>G50</f>
        <v>-2.9948069503006991E-2</v>
      </c>
      <c r="O50" s="1">
        <f t="shared" ca="1" si="10"/>
        <v>-4.5705512467640402E-2</v>
      </c>
      <c r="P50" s="1">
        <f t="shared" si="5"/>
        <v>-4.6598731347454556E-2</v>
      </c>
      <c r="Q50" s="39">
        <f t="shared" si="6"/>
        <v>36244.053699999997</v>
      </c>
      <c r="R50" s="1">
        <f t="shared" si="7"/>
        <v>2.7724453985814197E-4</v>
      </c>
      <c r="S50" s="44"/>
      <c r="T50" s="44" t="s">
        <v>333</v>
      </c>
    </row>
    <row r="51" spans="1:20">
      <c r="A51" s="151" t="s">
        <v>109</v>
      </c>
      <c r="B51" s="47" t="s">
        <v>53</v>
      </c>
      <c r="C51" s="148">
        <v>51265.390070000001</v>
      </c>
      <c r="D51" s="148"/>
      <c r="E51" s="1">
        <f t="shared" si="1"/>
        <v>33093.415701870712</v>
      </c>
      <c r="F51" s="22">
        <f t="shared" si="9"/>
        <v>33093.5</v>
      </c>
      <c r="G51" s="1">
        <f t="shared" si="3"/>
        <v>-2.9886941498261876E-2</v>
      </c>
      <c r="I51" s="1">
        <f>G51</f>
        <v>-2.9886941498261876E-2</v>
      </c>
      <c r="O51" s="1">
        <f t="shared" ca="1" si="10"/>
        <v>-4.5730130791582141E-2</v>
      </c>
      <c r="P51" s="1">
        <f t="shared" si="5"/>
        <v>-4.6638876728376841E-2</v>
      </c>
      <c r="Q51" s="39">
        <f t="shared" si="6"/>
        <v>36246.890070000001</v>
      </c>
      <c r="R51" s="1">
        <f t="shared" si="7"/>
        <v>2.8062733395396689E-4</v>
      </c>
      <c r="S51" s="44"/>
      <c r="T51" s="44" t="s">
        <v>333</v>
      </c>
    </row>
    <row r="52" spans="1:20">
      <c r="A52" s="151" t="s">
        <v>109</v>
      </c>
      <c r="B52" s="47" t="s">
        <v>61</v>
      </c>
      <c r="C52" s="148">
        <v>51265.567640000001</v>
      </c>
      <c r="D52" s="148"/>
      <c r="E52" s="1">
        <f t="shared" si="1"/>
        <v>33093.916550002599</v>
      </c>
      <c r="F52" s="22">
        <f t="shared" si="9"/>
        <v>33094</v>
      </c>
      <c r="G52" s="1">
        <f t="shared" si="3"/>
        <v>-2.9586245997052174E-2</v>
      </c>
      <c r="I52" s="1">
        <f>G52</f>
        <v>-2.9586245997052174E-2</v>
      </c>
      <c r="O52" s="1">
        <f t="shared" ca="1" si="10"/>
        <v>-4.5731669436828493E-2</v>
      </c>
      <c r="P52" s="1">
        <f t="shared" si="5"/>
        <v>-4.6641386275604685E-2</v>
      </c>
      <c r="Q52" s="39">
        <f t="shared" si="6"/>
        <v>36247.067640000001</v>
      </c>
      <c r="R52" s="1">
        <f t="shared" si="7"/>
        <v>2.9087780992110424E-4</v>
      </c>
      <c r="S52" s="44"/>
      <c r="T52" s="44" t="s">
        <v>333</v>
      </c>
    </row>
    <row r="53" spans="1:20">
      <c r="A53" s="151" t="s">
        <v>109</v>
      </c>
      <c r="B53" s="47" t="s">
        <v>61</v>
      </c>
      <c r="C53" s="148">
        <v>51531.478819999997</v>
      </c>
      <c r="D53" s="148"/>
      <c r="E53" s="1">
        <f t="shared" si="1"/>
        <v>33843.936923665191</v>
      </c>
      <c r="F53" s="22">
        <f t="shared" si="9"/>
        <v>33844</v>
      </c>
      <c r="G53" s="1">
        <f t="shared" si="3"/>
        <v>-2.2362996001902502E-2</v>
      </c>
      <c r="I53" s="1">
        <f>G53</f>
        <v>-2.2362996001902502E-2</v>
      </c>
      <c r="O53" s="1">
        <f t="shared" ca="1" si="10"/>
        <v>-4.8039637306366151E-2</v>
      </c>
      <c r="P53" s="1">
        <f t="shared" si="5"/>
        <v>-5.0466751930751674E-2</v>
      </c>
      <c r="Q53" s="39">
        <f t="shared" si="6"/>
        <v>36512.978819999997</v>
      </c>
      <c r="R53" s="1">
        <f t="shared" si="7"/>
        <v>7.8982109730832504E-4</v>
      </c>
      <c r="S53" s="44"/>
      <c r="T53" s="44" t="s">
        <v>333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Active</vt:lpstr>
      <vt:lpstr>Q_fit (all)</vt:lpstr>
      <vt:lpstr>Active 2</vt:lpstr>
      <vt:lpstr>Q_fit (2)</vt:lpstr>
      <vt:lpstr>A (Kang)</vt:lpstr>
      <vt:lpstr>Q_fit (3)</vt:lpstr>
      <vt:lpstr>A (Kang) (2)</vt:lpstr>
      <vt:lpstr>Q_fit (6)</vt:lpstr>
      <vt:lpstr>A (Lister)</vt:lpstr>
      <vt:lpstr>Q_fit (4)</vt:lpstr>
      <vt:lpstr>A (Lister) (2)</vt:lpstr>
      <vt:lpstr>Broglia</vt:lpstr>
      <vt:lpstr>Q_fit (5)</vt:lpstr>
      <vt:lpstr>Sheet1</vt:lpstr>
      <vt:lpstr>BAV</vt:lpstr>
      <vt:lpstr>'A (Kang)'!solver_adj</vt:lpstr>
      <vt:lpstr>'A (Kang) (2)'!solver_adj</vt:lpstr>
      <vt:lpstr>'A (Lister)'!solver_adj</vt:lpstr>
      <vt:lpstr>'A (Lister) (2)'!solver_adj</vt:lpstr>
      <vt:lpstr>'Active 2'!solver_adj</vt:lpstr>
      <vt:lpstr>Broglia!solver_adj</vt:lpstr>
      <vt:lpstr>'A (Kang)'!solver_opt</vt:lpstr>
      <vt:lpstr>'A (Kang) (2)'!solver_opt</vt:lpstr>
      <vt:lpstr>'A (Lister)'!solver_opt</vt:lpstr>
      <vt:lpstr>'A (Lister) (2)'!solver_opt</vt:lpstr>
      <vt:lpstr>'Active 2'!solver_opt</vt:lpstr>
      <vt:lpstr>Broglia!solver_opt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2022-04-03T01:47:10Z</dcterms:created>
  <dcterms:modified xsi:type="dcterms:W3CDTF">2023-08-22T08:09:36Z</dcterms:modified>
</cp:coreProperties>
</file>