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18E2F6F-025A-4D0E-AD38-A7A67E4B5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8" i="1"/>
  <c r="F28" i="1" s="1"/>
  <c r="G28" i="1" s="1"/>
  <c r="K28" i="1" s="1"/>
  <c r="Q28" i="1"/>
  <c r="F27" i="1"/>
  <c r="G27" i="1"/>
  <c r="K27" i="1"/>
  <c r="E25" i="1"/>
  <c r="F25" i="1"/>
  <c r="G25" i="1"/>
  <c r="K25" i="1"/>
  <c r="E26" i="1"/>
  <c r="F26" i="1"/>
  <c r="G26" i="1"/>
  <c r="K26" i="1"/>
  <c r="E27" i="1"/>
  <c r="D9" i="1"/>
  <c r="C9" i="1"/>
  <c r="C21" i="1"/>
  <c r="E22" i="1"/>
  <c r="F22" i="1"/>
  <c r="G22" i="1"/>
  <c r="K22" i="1"/>
  <c r="E23" i="1"/>
  <c r="F23" i="1"/>
  <c r="G23" i="1"/>
  <c r="K23" i="1"/>
  <c r="E24" i="1"/>
  <c r="F24" i="1"/>
  <c r="G24" i="1"/>
  <c r="K24" i="1"/>
  <c r="Q27" i="1"/>
  <c r="Q26" i="1"/>
  <c r="Q25" i="1"/>
  <c r="Q22" i="1"/>
  <c r="Q23" i="1"/>
  <c r="Q24" i="1"/>
  <c r="F16" i="1"/>
  <c r="F17" i="1" s="1"/>
  <c r="Q21" i="1"/>
  <c r="E21" i="1"/>
  <c r="F21" i="1"/>
  <c r="G21" i="1"/>
  <c r="H21" i="1"/>
  <c r="C17" i="1"/>
  <c r="C11" i="1"/>
  <c r="C12" i="1"/>
  <c r="O29" i="1" l="1"/>
  <c r="O28" i="1"/>
  <c r="C16" i="1"/>
  <c r="D18" i="1" s="1"/>
  <c r="O27" i="1"/>
  <c r="C15" i="1"/>
  <c r="O21" i="1"/>
  <c r="O26" i="1"/>
  <c r="O23" i="1"/>
  <c r="O25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<sst xmlns="http://schemas.openxmlformats.org/spreadsheetml/2006/main" count="66" uniqueCount="54">
  <si>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</si>
  <si>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</si>
  <si>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</si>
  <si>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</si>
  <si>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</si>
  <si>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</si>
  <si>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</si>
  <si>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</si>
  <si>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</si>
  <si>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</si>
  <si>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</si>
  <si>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</si>
  <si>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</si>
  <si>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</si>
  <si>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</si>
  <si>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</si>
  <si>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</si>
  <si>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</si>
  <si>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</si>
  <si>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</si>
  <si>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</si>
  <si>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</si>
  <si>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</si>
  <si>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</si>
  <si>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</si>
  <si>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</si>
  <si>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</si>
  <si>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</si>
  <si>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</si>
  <si>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</si>
  <si>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</si>
  <si>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</si>
  <si>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</si>
  <si>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</si>
  <si>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</si>
  <si>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</si>
  <si>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</si>
  <si>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</si>
  <si>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</si>
  <si>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</si>
  <si>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</si>
  <si>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</si>
  <si>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</si>
  <si>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TY UMi / GSC 4634-0084</t>
  </si>
  <si>
    <t>EA</t>
  </si>
  <si>
    <t>OEJV 0142</t>
  </si>
  <si>
    <t>I</t>
  </si>
  <si>
    <t>OEJV 0155</t>
  </si>
  <si>
    <t>0,0030</t>
  </si>
  <si>
    <t>OEJV 0172</t>
  </si>
  <si>
    <t>vis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</si>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</sst>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4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vertical="center" wrapText="1"/>
    </xf>
    <xf numFmtId="43" fontId="34" fillId="0" borderId="0" xfId="47" applyFont="1" applyBorder="1"/>
    <xf numFmtId="166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5-4F0B-875F-77F2A07A9D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5-4F0B-875F-77F2A07A9D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5-4F0B-875F-77F2A07A9D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0.31220000000030268</c:v>
                </c:pt>
                <c:pt idx="2">
                  <c:v>0.3334000000031665</c:v>
                </c:pt>
                <c:pt idx="3">
                  <c:v>0.33260000000154832</c:v>
                </c:pt>
                <c:pt idx="4">
                  <c:v>0.34640000000217697</c:v>
                </c:pt>
                <c:pt idx="5">
                  <c:v>0.39719999999942956</c:v>
                </c:pt>
                <c:pt idx="6">
                  <c:v>0.45799999999871943</c:v>
                </c:pt>
                <c:pt idx="7">
                  <c:v>0.48540000000502914</c:v>
                </c:pt>
                <c:pt idx="8">
                  <c:v>0.49100000012549572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C5-4F0B-875F-77F2A07A9D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C5-4F0B-875F-77F2A07A9D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C5-4F0B-875F-77F2A07A9D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C5-4F0B-875F-77F2A07A9D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3.9949218648197005E-2</c:v>
                </c:pt>
                <c:pt idx="1">
                  <c:v>0.33019268525387041</c:v>
                </c:pt>
                <c:pt idx="2">
                  <c:v>0.33026227131635078</c:v>
                </c:pt>
                <c:pt idx="3">
                  <c:v>0.33381116050285026</c:v>
                </c:pt>
                <c:pt idx="4">
                  <c:v>0.34313569287522144</c:v>
                </c:pt>
                <c:pt idx="5">
                  <c:v>0.38968876867459701</c:v>
                </c:pt>
                <c:pt idx="6">
                  <c:v>0.43624184447397257</c:v>
                </c:pt>
                <c:pt idx="7">
                  <c:v>0.48961435439642559</c:v>
                </c:pt>
                <c:pt idx="8">
                  <c:v>0.50325322264258043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C5-4F0B-875F-77F2A07A9D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C5-4F0B-875F-77F2A07A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728"/>
        <c:axId val="1"/>
      </c:scatterChart>
      <c:valAx>
        <c:axId val="93490872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7-4018-8BA3-54600A0AAF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7-4018-8BA3-54600A0AAF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7-4018-8BA3-54600A0AAF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0.31220000000030268</c:v>
                </c:pt>
                <c:pt idx="2">
                  <c:v>0.3334000000031665</c:v>
                </c:pt>
                <c:pt idx="3">
                  <c:v>0.33260000000154832</c:v>
                </c:pt>
                <c:pt idx="4">
                  <c:v>0.34640000000217697</c:v>
                </c:pt>
                <c:pt idx="5">
                  <c:v>0.39719999999942956</c:v>
                </c:pt>
                <c:pt idx="6">
                  <c:v>0.45799999999871943</c:v>
                </c:pt>
                <c:pt idx="7">
                  <c:v>0.48540000000502914</c:v>
                </c:pt>
                <c:pt idx="8">
                  <c:v>0.49100000012549572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7-4018-8BA3-54600A0AAF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7-4018-8BA3-54600A0AAF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7-4018-8BA3-54600A0AAF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7-4018-8BA3-54600A0AAF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3.9949218648197005E-2</c:v>
                </c:pt>
                <c:pt idx="1">
                  <c:v>0.33019268525387041</c:v>
                </c:pt>
                <c:pt idx="2">
                  <c:v>0.33026227131635078</c:v>
                </c:pt>
                <c:pt idx="3">
                  <c:v>0.33381116050285026</c:v>
                </c:pt>
                <c:pt idx="4">
                  <c:v>0.34313569287522144</c:v>
                </c:pt>
                <c:pt idx="5">
                  <c:v>0.38968876867459701</c:v>
                </c:pt>
                <c:pt idx="6">
                  <c:v>0.43624184447397257</c:v>
                </c:pt>
                <c:pt idx="7">
                  <c:v>0.48961435439642559</c:v>
                </c:pt>
                <c:pt idx="8">
                  <c:v>0.50325322264258043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D7-4018-8BA3-54600A0AAF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  <c:pt idx="8">
                  <c:v>6658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D7-4018-8BA3-54600A0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9712"/>
        <c:axId val="1"/>
      </c:scatterChart>
      <c:valAx>
        <c:axId val="934909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9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E782584-AD11-55D9-64D6-B0411C4F1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B4EB075-D859-3BC8-F0A0-8DEA4CC4E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48500.275999999998</v>
      </c>
      <c r="D7" s="29" t="s">
        <v>42</v>
      </c>
    </row>
    <row r="8" spans="1:6" x14ac:dyDescent="0.2">
      <c r="A8" t="s">
        <v>7</v>
      </c>
      <c r="C8" s="8">
        <v>1.7248000000000001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3.9949218648197005E-2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6.9586062480382014E-5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59984.497653222643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1.7248695860624805</v>
      </c>
      <c r="E16" s="14" t="s">
        <v>34</v>
      </c>
      <c r="F16" s="15">
        <f ca="1">NOW()+15018.5+$C$5/24</f>
        <v>60174.784716898146</v>
      </c>
    </row>
    <row r="17" spans="1:21" ht="13.5" thickBot="1" x14ac:dyDescent="0.25">
      <c r="A17" s="14" t="s">
        <v>31</v>
      </c>
      <c r="B17" s="10"/>
      <c r="C17" s="10">
        <f>COUNT(C21:C2191)</f>
        <v>9</v>
      </c>
      <c r="E17" s="14" t="s">
        <v>39</v>
      </c>
      <c r="F17" s="15">
        <f ca="1">ROUND(2*(F16-$C$7)/$C$8,0)/2+F15</f>
        <v>6769.5</v>
      </c>
    </row>
    <row r="18" spans="1:21" ht="14.25" thickTop="1" thickBot="1" x14ac:dyDescent="0.25">
      <c r="A18" s="16" t="s">
        <v>9</v>
      </c>
      <c r="B18" s="10"/>
      <c r="C18" s="19">
        <f ca="1">+C15</f>
        <v>59984.497653222643</v>
      </c>
      <c r="D18" s="20">
        <f ca="1">+C16</f>
        <v>1.7248695860624805</v>
      </c>
      <c r="E18" s="14" t="s">
        <v>40</v>
      </c>
      <c r="F18" s="23">
        <f ca="1">ROUND(2*(F16-$C$15)/$C$16,0)/2+F15</f>
        <v>111.5</v>
      </c>
    </row>
    <row r="19" spans="1:21" ht="13.5" thickTop="1" x14ac:dyDescent="0.2">
      <c r="E19" s="14" t="s">
        <v>35</v>
      </c>
      <c r="F19" s="18">
        <f ca="1">+$C$15+$C$16*F18-15018.5-$C$5/24</f>
        <v>45158.716445401944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48500.275999999998</v>
      </c>
      <c r="D21" s="8" t="s">
        <v>17</v>
      </c>
      <c r="E21">
        <f t="shared" ref="E21:E27" si="0">+(C21-C$7)/C$8</f>
        <v>0</v>
      </c>
      <c r="F21">
        <f t="shared" ref="F21:F26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3.9949218648197005E-2</v>
      </c>
      <c r="Q21" s="2">
        <f t="shared" ref="Q21:Q27" si="4">+C21-15018.5</f>
        <v>33481.775999999998</v>
      </c>
    </row>
    <row r="22" spans="1:21" x14ac:dyDescent="0.2">
      <c r="A22" s="30" t="s">
        <v>45</v>
      </c>
      <c r="B22" s="31" t="s">
        <v>46</v>
      </c>
      <c r="C22" s="30">
        <v>55694.728999999999</v>
      </c>
      <c r="D22" s="30">
        <v>0.01</v>
      </c>
      <c r="E22">
        <f t="shared" si="0"/>
        <v>4171.1810064935071</v>
      </c>
      <c r="F22">
        <f t="shared" si="1"/>
        <v>4171</v>
      </c>
      <c r="G22">
        <f t="shared" si="2"/>
        <v>0.31220000000030268</v>
      </c>
      <c r="K22">
        <f>+G22</f>
        <v>0.31220000000030268</v>
      </c>
      <c r="O22">
        <f t="shared" ca="1" si="3"/>
        <v>0.33019268525387041</v>
      </c>
      <c r="Q22" s="2">
        <f t="shared" si="4"/>
        <v>40676.228999999999</v>
      </c>
    </row>
    <row r="23" spans="1:21" x14ac:dyDescent="0.2">
      <c r="A23" s="30" t="s">
        <v>45</v>
      </c>
      <c r="B23" s="31" t="s">
        <v>46</v>
      </c>
      <c r="C23" s="30">
        <v>55696.474999999999</v>
      </c>
      <c r="D23" s="30">
        <v>1.4999999999999999E-2</v>
      </c>
      <c r="E23">
        <f t="shared" si="0"/>
        <v>4172.1932977736551</v>
      </c>
      <c r="F23">
        <f t="shared" si="1"/>
        <v>4172</v>
      </c>
      <c r="G23">
        <f t="shared" si="2"/>
        <v>0.3334000000031665</v>
      </c>
      <c r="K23">
        <f>+G23</f>
        <v>0.3334000000031665</v>
      </c>
      <c r="O23">
        <f t="shared" ca="1" si="3"/>
        <v>0.33026227131635078</v>
      </c>
      <c r="Q23" s="2">
        <f t="shared" si="4"/>
        <v>40677.974999999999</v>
      </c>
    </row>
    <row r="24" spans="1:21" x14ac:dyDescent="0.2">
      <c r="A24" s="30" t="s">
        <v>45</v>
      </c>
      <c r="B24" s="31" t="s">
        <v>46</v>
      </c>
      <c r="C24" s="30">
        <v>55784.438999999998</v>
      </c>
      <c r="D24" s="30">
        <v>8.9999999999999993E-3</v>
      </c>
      <c r="E24">
        <f t="shared" si="0"/>
        <v>4223.1928339517626</v>
      </c>
      <c r="F24">
        <f t="shared" si="1"/>
        <v>4223</v>
      </c>
      <c r="G24">
        <f t="shared" si="2"/>
        <v>0.33260000000154832</v>
      </c>
      <c r="K24">
        <f>+G24</f>
        <v>0.33260000000154832</v>
      </c>
      <c r="O24">
        <f t="shared" ca="1" si="3"/>
        <v>0.33381116050285026</v>
      </c>
      <c r="Q24" s="2">
        <f t="shared" si="4"/>
        <v>40765.938999999998</v>
      </c>
    </row>
    <row r="25" spans="1:21" x14ac:dyDescent="0.2">
      <c r="A25" s="32" t="s">
        <v>47</v>
      </c>
      <c r="B25" s="33" t="s">
        <v>46</v>
      </c>
      <c r="C25" s="34">
        <v>56015.576000000001</v>
      </c>
      <c r="D25" s="32" t="s">
        <v>48</v>
      </c>
      <c r="E25" s="35">
        <f t="shared" si="0"/>
        <v>4357.2008348794079</v>
      </c>
      <c r="F25">
        <f t="shared" si="1"/>
        <v>4357</v>
      </c>
      <c r="G25">
        <f t="shared" si="2"/>
        <v>0.34640000000217697</v>
      </c>
      <c r="K25">
        <f>+G25</f>
        <v>0.34640000000217697</v>
      </c>
      <c r="O25">
        <f t="shared" ca="1" si="3"/>
        <v>0.34313569287522144</v>
      </c>
      <c r="Q25" s="2">
        <f t="shared" si="4"/>
        <v>40997.076000000001</v>
      </c>
    </row>
    <row r="26" spans="1:21" x14ac:dyDescent="0.2">
      <c r="A26" s="36" t="s">
        <v>49</v>
      </c>
      <c r="B26" s="37" t="s">
        <v>46</v>
      </c>
      <c r="C26" s="38">
        <v>57169.517999999996</v>
      </c>
      <c r="D26" s="38">
        <v>7.0000000000000001E-3</v>
      </c>
      <c r="E26" s="35">
        <f t="shared" si="0"/>
        <v>5026.2302875695723</v>
      </c>
      <c r="F26">
        <f t="shared" si="1"/>
        <v>5026</v>
      </c>
      <c r="G26">
        <f t="shared" si="2"/>
        <v>0.39719999999942956</v>
      </c>
      <c r="K26">
        <f>+G26</f>
        <v>0.39719999999942956</v>
      </c>
      <c r="O26">
        <f t="shared" ca="1" si="3"/>
        <v>0.38968876867459701</v>
      </c>
      <c r="Q26" s="2">
        <f t="shared" si="4"/>
        <v>42151.017999999996</v>
      </c>
    </row>
    <row r="27" spans="1:21" x14ac:dyDescent="0.2">
      <c r="A27" s="39" t="s">
        <v>0</v>
      </c>
      <c r="B27" s="40" t="s">
        <v>46</v>
      </c>
      <c r="C27" s="41">
        <v>58323.47</v>
      </c>
      <c r="D27" s="41">
        <v>2E-3</v>
      </c>
      <c r="E27" s="35">
        <f t="shared" si="0"/>
        <v>5695.2655380333963</v>
      </c>
      <c r="F27" s="42">
        <f>ROUND(2*E27,0)/2-0.5</f>
        <v>5695</v>
      </c>
      <c r="G27">
        <f t="shared" si="2"/>
        <v>0.45799999999871943</v>
      </c>
      <c r="K27">
        <f>+G27</f>
        <v>0.45799999999871943</v>
      </c>
      <c r="O27">
        <f t="shared" ca="1" si="3"/>
        <v>0.43624184447397257</v>
      </c>
      <c r="Q27" s="2">
        <f t="shared" si="4"/>
        <v>43304.97</v>
      </c>
    </row>
    <row r="28" spans="1:21" x14ac:dyDescent="0.2">
      <c r="A28" s="43" t="s">
        <v>51</v>
      </c>
      <c r="B28" s="44" t="s">
        <v>52</v>
      </c>
      <c r="C28" s="45">
        <v>59646.419000000002</v>
      </c>
      <c r="D28" s="43">
        <v>5.0000000000000001E-3</v>
      </c>
      <c r="E28" s="35">
        <f t="shared" ref="E28" si="5">+(C28-C$7)/C$8</f>
        <v>6462.281423933211</v>
      </c>
      <c r="F28">
        <f>ROUND(2*E28,0)/2-0.5</f>
        <v>6462</v>
      </c>
      <c r="G28">
        <f t="shared" ref="G28" si="6">+C28-(C$7+F28*C$8)</f>
        <v>0.48540000000502914</v>
      </c>
      <c r="K28">
        <f>+G28</f>
        <v>0.48540000000502914</v>
      </c>
      <c r="O28">
        <f t="shared" ref="O28" ca="1" si="7">+C$11+C$12*$F28</f>
        <v>0.48961435439642559</v>
      </c>
      <c r="Q28" s="2">
        <f t="shared" ref="Q28" si="8">+C28-15018.5</f>
        <v>44627.919000000002</v>
      </c>
    </row>
    <row r="29" spans="1:21" x14ac:dyDescent="0.2">
      <c r="A29" s="46" t="s">
        <v>53</v>
      </c>
      <c r="B29" s="46" t="s">
        <v>46</v>
      </c>
      <c r="C29" s="47">
        <v>59984.485400000121</v>
      </c>
      <c r="D29" s="43">
        <v>5.0000000000000001E-4</v>
      </c>
      <c r="E29" s="35">
        <f t="shared" ref="E29" si="9">+(C29-C$7)/C$8</f>
        <v>6658.2846706865275</v>
      </c>
      <c r="F29">
        <f>ROUND(2*E29,0)/2-0.5</f>
        <v>6658</v>
      </c>
      <c r="G29">
        <f t="shared" ref="G29" si="10">+C29-(C$7+F29*C$8)</f>
        <v>0.49100000012549572</v>
      </c>
      <c r="K29">
        <f>+G29</f>
        <v>0.49100000012549572</v>
      </c>
      <c r="O29">
        <f t="shared" ref="O29" ca="1" si="11">+C$11+C$12*$F29</f>
        <v>0.50325322264258043</v>
      </c>
      <c r="Q29" s="2">
        <f t="shared" ref="Q29" si="12">+C29-15018.5</f>
        <v>44965.985400000121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296" r:id="rId1" display="http://vsolj.cetus-net.org/bulletin.html" xr:uid="{00000000-0004-0000-0000-000000000000}"/>
    <hyperlink ref="H62289" r:id="rId2" display="https://www.aavso.org/ejaavso" xr:uid="{00000000-0004-0000-0000-000001000000}"/>
    <hyperlink ref="I62296" r:id="rId3" display="http://vsolj.cetus-net.org/bulletin.html" xr:uid="{00000000-0004-0000-0000-000002000000}"/>
    <hyperlink ref="AQ55939" r:id="rId4" display="http://cdsbib.u-strasbg.fr/cgi-bin/cdsbib?1990RMxAA..21..381G" xr:uid="{00000000-0004-0000-0000-000003000000}"/>
    <hyperlink ref="H62293" r:id="rId5" display="https://www.aavso.org/ejaavso" xr:uid="{00000000-0004-0000-0000-000004000000}"/>
    <hyperlink ref="AP3303" r:id="rId6" display="http://cdsbib.u-strasbg.fr/cgi-bin/cdsbib?1990RMxAA..21..381G" xr:uid="{00000000-0004-0000-0000-000005000000}"/>
    <hyperlink ref="AP3306" r:id="rId7" display="http://cdsbib.u-strasbg.fr/cgi-bin/cdsbib?1990RMxAA..21..381G" xr:uid="{00000000-0004-0000-0000-000006000000}"/>
    <hyperlink ref="AP3304" r:id="rId8" display="http://cdsbib.u-strasbg.fr/cgi-bin/cdsbib?1990RMxAA..21..381G" xr:uid="{00000000-0004-0000-0000-000007000000}"/>
    <hyperlink ref="AP3288" r:id="rId9" display="http://cdsbib.u-strasbg.fr/cgi-bin/cdsbib?1990RMxAA..21..381G" xr:uid="{00000000-0004-0000-0000-000008000000}"/>
    <hyperlink ref="AQ3517" r:id="rId10" display="http://cdsbib.u-strasbg.fr/cgi-bin/cdsbib?1990RMxAA..21..381G" xr:uid="{00000000-0004-0000-0000-000009000000}"/>
    <hyperlink ref="AQ3521" r:id="rId11" display="http://cdsbib.u-strasbg.fr/cgi-bin/cdsbib?1990RMxAA..21..381G" xr:uid="{00000000-0004-0000-0000-00000A000000}"/>
    <hyperlink ref="AQ63209" r:id="rId12" display="http://cdsbib.u-strasbg.fr/cgi-bin/cdsbib?1990RMxAA..21..381G" xr:uid="{00000000-0004-0000-0000-00000B000000}"/>
    <hyperlink ref="I409" r:id="rId13" display="http://vsolj.cetus-net.org/bulletin.html" xr:uid="{00000000-0004-0000-0000-00000C000000}"/>
    <hyperlink ref="H409" r:id="rId14" display="http://vsolj.cetus-net.org/bulletin.html" xr:uid="{00000000-0004-0000-0000-00000D000000}"/>
    <hyperlink ref="AQ63870" r:id="rId15" display="http://cdsbib.u-strasbg.fr/cgi-bin/cdsbib?1990RMxAA..21..381G" xr:uid="{00000000-0004-0000-0000-00000E000000}"/>
    <hyperlink ref="AQ63869" r:id="rId16" display="http://cdsbib.u-strasbg.fr/cgi-bin/cdsbib?1990RMxAA..21..381G" xr:uid="{00000000-0004-0000-0000-00000F000000}"/>
    <hyperlink ref="AP1579" r:id="rId17" display="http://cdsbib.u-strasbg.fr/cgi-bin/cdsbib?1990RMxAA..21..381G" xr:uid="{00000000-0004-0000-0000-000010000000}"/>
    <hyperlink ref="AP1597" r:id="rId18" display="http://cdsbib.u-strasbg.fr/cgi-bin/cdsbib?1990RMxAA..21..381G" xr:uid="{00000000-0004-0000-0000-000011000000}"/>
    <hyperlink ref="AP1598" r:id="rId19" display="http://cdsbib.u-strasbg.fr/cgi-bin/cdsbib?1990RMxAA..21..381G" xr:uid="{00000000-0004-0000-0000-000012000000}"/>
    <hyperlink ref="AP159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2023-08-18T06:49:59Z</dcterms:modified>
</cp:coreProperties>
</file>