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D26EEB-8D42-4E53-9E38-60B8E24CF618}" xr6:coauthVersionLast="47" xr6:coauthVersionMax="47" xr10:uidLastSave="{00000000-0000-0000-0000-000000000000}"/>
  <bookViews>
    <workbookView xWindow="14355" yWindow="1140" windowWidth="13590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3" i="1" l="1"/>
  <c r="F123" i="1" s="1"/>
  <c r="G123" i="1" s="1"/>
  <c r="K123" i="1" s="1"/>
  <c r="Q123" i="1"/>
  <c r="E124" i="1"/>
  <c r="F124" i="1"/>
  <c r="G124" i="1" s="1"/>
  <c r="K124" i="1" s="1"/>
  <c r="Q124" i="1"/>
  <c r="E122" i="1"/>
  <c r="F122" i="1" s="1"/>
  <c r="G122" i="1" s="1"/>
  <c r="K122" i="1" s="1"/>
  <c r="Q122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/>
  <c r="G118" i="1"/>
  <c r="K118" i="1" s="1"/>
  <c r="Q118" i="1"/>
  <c r="E119" i="1"/>
  <c r="F119" i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Q115" i="1"/>
  <c r="Q114" i="1"/>
  <c r="Q113" i="1"/>
  <c r="Q112" i="1"/>
  <c r="Q111" i="1"/>
  <c r="Q109" i="1"/>
  <c r="Q108" i="1"/>
  <c r="Q110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9" i="1"/>
  <c r="Q100" i="1"/>
  <c r="Q103" i="1"/>
  <c r="Q104" i="1"/>
  <c r="Q21" i="1"/>
  <c r="G17" i="2"/>
  <c r="C17" i="2"/>
  <c r="G16" i="2"/>
  <c r="C16" i="2"/>
  <c r="G15" i="2"/>
  <c r="C15" i="2"/>
  <c r="G96" i="2"/>
  <c r="C96" i="2"/>
  <c r="G95" i="2"/>
  <c r="C95" i="2"/>
  <c r="G14" i="2"/>
  <c r="C14" i="2"/>
  <c r="G13" i="2"/>
  <c r="C13" i="2"/>
  <c r="G94" i="2"/>
  <c r="C94" i="2"/>
  <c r="G93" i="2"/>
  <c r="C93" i="2"/>
  <c r="G12" i="2"/>
  <c r="C12" i="2"/>
  <c r="G11" i="2"/>
  <c r="C11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B17" i="2"/>
  <c r="D17" i="2"/>
  <c r="A17" i="2"/>
  <c r="H16" i="2"/>
  <c r="D16" i="2"/>
  <c r="B16" i="2"/>
  <c r="A16" i="2"/>
  <c r="H15" i="2"/>
  <c r="B15" i="2"/>
  <c r="D15" i="2"/>
  <c r="A15" i="2"/>
  <c r="H96" i="2"/>
  <c r="B96" i="2"/>
  <c r="D96" i="2"/>
  <c r="A96" i="2"/>
  <c r="H95" i="2"/>
  <c r="B95" i="2"/>
  <c r="D95" i="2"/>
  <c r="A95" i="2"/>
  <c r="H14" i="2"/>
  <c r="B14" i="2"/>
  <c r="D14" i="2"/>
  <c r="A14" i="2"/>
  <c r="H13" i="2"/>
  <c r="B13" i="2"/>
  <c r="D13" i="2"/>
  <c r="A13" i="2"/>
  <c r="H94" i="2"/>
  <c r="B94" i="2"/>
  <c r="D94" i="2"/>
  <c r="A94" i="2"/>
  <c r="H93" i="2"/>
  <c r="B93" i="2"/>
  <c r="D93" i="2"/>
  <c r="A93" i="2"/>
  <c r="H12" i="2"/>
  <c r="D12" i="2"/>
  <c r="B12" i="2"/>
  <c r="A12" i="2"/>
  <c r="H11" i="2"/>
  <c r="B11" i="2"/>
  <c r="D11" i="2"/>
  <c r="A11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F89" i="2"/>
  <c r="D89" i="2"/>
  <c r="B89" i="2"/>
  <c r="A89" i="2"/>
  <c r="H88" i="2"/>
  <c r="B88" i="2"/>
  <c r="F88" i="2"/>
  <c r="D88" i="2"/>
  <c r="A88" i="2"/>
  <c r="H87" i="2"/>
  <c r="F87" i="2"/>
  <c r="D87" i="2"/>
  <c r="B87" i="2"/>
  <c r="A87" i="2"/>
  <c r="H86" i="2"/>
  <c r="B86" i="2"/>
  <c r="F86" i="2"/>
  <c r="D86" i="2"/>
  <c r="A86" i="2"/>
  <c r="H85" i="2"/>
  <c r="B85" i="2"/>
  <c r="F85" i="2"/>
  <c r="D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Q107" i="1"/>
  <c r="Q102" i="1"/>
  <c r="Q105" i="1"/>
  <c r="Q106" i="1"/>
  <c r="F16" i="1"/>
  <c r="F17" i="1" s="1"/>
  <c r="C17" i="1"/>
  <c r="Q101" i="1"/>
  <c r="Q98" i="1"/>
  <c r="Q97" i="1"/>
  <c r="C7" i="1"/>
  <c r="C8" i="1"/>
  <c r="Q39" i="1"/>
  <c r="E51" i="2"/>
  <c r="E41" i="2"/>
  <c r="E30" i="2"/>
  <c r="E12" i="2"/>
  <c r="E72" i="2"/>
  <c r="E55" i="2"/>
  <c r="E22" i="2"/>
  <c r="E90" i="2"/>
  <c r="E67" i="2"/>
  <c r="E114" i="1"/>
  <c r="F114" i="1"/>
  <c r="E103" i="1"/>
  <c r="F103" i="1"/>
  <c r="G105" i="1"/>
  <c r="K105" i="1"/>
  <c r="E26" i="1"/>
  <c r="F26" i="1"/>
  <c r="G26" i="1"/>
  <c r="H26" i="1"/>
  <c r="E34" i="1"/>
  <c r="F34" i="1"/>
  <c r="E43" i="1"/>
  <c r="F43" i="1"/>
  <c r="E51" i="1"/>
  <c r="F51" i="1"/>
  <c r="G53" i="1"/>
  <c r="H53" i="1"/>
  <c r="E59" i="1"/>
  <c r="F59" i="1"/>
  <c r="G59" i="1"/>
  <c r="H59" i="1"/>
  <c r="E67" i="1"/>
  <c r="F67" i="1"/>
  <c r="E75" i="1"/>
  <c r="F75" i="1"/>
  <c r="E83" i="1"/>
  <c r="F83" i="1"/>
  <c r="G85" i="1"/>
  <c r="H85" i="1"/>
  <c r="E91" i="1"/>
  <c r="F91" i="1"/>
  <c r="G91" i="1"/>
  <c r="H91" i="1"/>
  <c r="E21" i="1"/>
  <c r="F21" i="1"/>
  <c r="E108" i="1"/>
  <c r="F108" i="1"/>
  <c r="E98" i="1"/>
  <c r="F98" i="1"/>
  <c r="E106" i="1"/>
  <c r="F106" i="1"/>
  <c r="G106" i="1"/>
  <c r="K106" i="1"/>
  <c r="E29" i="1"/>
  <c r="F29" i="1"/>
  <c r="E37" i="1"/>
  <c r="F37" i="1"/>
  <c r="E46" i="1"/>
  <c r="F46" i="1"/>
  <c r="G48" i="1"/>
  <c r="H48" i="1"/>
  <c r="E54" i="1"/>
  <c r="F54" i="1"/>
  <c r="G54" i="1"/>
  <c r="H54" i="1"/>
  <c r="E62" i="1"/>
  <c r="F62" i="1"/>
  <c r="E70" i="1"/>
  <c r="F70" i="1"/>
  <c r="E78" i="1"/>
  <c r="F78" i="1"/>
  <c r="G80" i="1"/>
  <c r="H80" i="1"/>
  <c r="E86" i="1"/>
  <c r="F86" i="1"/>
  <c r="G86" i="1"/>
  <c r="H86" i="1"/>
  <c r="E94" i="1"/>
  <c r="F94" i="1"/>
  <c r="E112" i="1"/>
  <c r="F112" i="1"/>
  <c r="G114" i="1"/>
  <c r="K114" i="1"/>
  <c r="E101" i="1"/>
  <c r="F101" i="1"/>
  <c r="G103" i="1"/>
  <c r="K103" i="1"/>
  <c r="E24" i="1"/>
  <c r="F24" i="1"/>
  <c r="G24" i="1"/>
  <c r="H24" i="1"/>
  <c r="E32" i="1"/>
  <c r="G34" i="1"/>
  <c r="H34" i="1"/>
  <c r="E41" i="1"/>
  <c r="F41" i="1"/>
  <c r="G41" i="1"/>
  <c r="H41" i="1"/>
  <c r="G43" i="1"/>
  <c r="H43" i="1"/>
  <c r="E49" i="1"/>
  <c r="F49" i="1"/>
  <c r="G51" i="1"/>
  <c r="H51" i="1"/>
  <c r="E57" i="1"/>
  <c r="F57" i="1"/>
  <c r="G57" i="1"/>
  <c r="H57" i="1"/>
  <c r="E65" i="1"/>
  <c r="F65" i="1"/>
  <c r="G67" i="1"/>
  <c r="H67" i="1"/>
  <c r="E73" i="1"/>
  <c r="F73" i="1"/>
  <c r="G73" i="1"/>
  <c r="H73" i="1"/>
  <c r="G75" i="1"/>
  <c r="H75" i="1"/>
  <c r="E81" i="1"/>
  <c r="F81" i="1"/>
  <c r="G83" i="1"/>
  <c r="H83" i="1"/>
  <c r="E89" i="1"/>
  <c r="F89" i="1"/>
  <c r="G89" i="1"/>
  <c r="H89" i="1"/>
  <c r="E39" i="1"/>
  <c r="F39" i="1"/>
  <c r="G21" i="1"/>
  <c r="H21" i="1"/>
  <c r="G108" i="1"/>
  <c r="K108" i="1"/>
  <c r="E115" i="1"/>
  <c r="F115" i="1"/>
  <c r="G98" i="1"/>
  <c r="K98" i="1"/>
  <c r="E104" i="1"/>
  <c r="F104" i="1"/>
  <c r="E22" i="1"/>
  <c r="E27" i="1"/>
  <c r="F27" i="1"/>
  <c r="G29" i="1"/>
  <c r="H29" i="1"/>
  <c r="E35" i="1"/>
  <c r="F35" i="1"/>
  <c r="G37" i="1"/>
  <c r="H37" i="1"/>
  <c r="E44" i="1"/>
  <c r="F44" i="1"/>
  <c r="G46" i="1"/>
  <c r="H46" i="1"/>
  <c r="E52" i="1"/>
  <c r="F52" i="1"/>
  <c r="E60" i="1"/>
  <c r="F60" i="1"/>
  <c r="G62" i="1"/>
  <c r="H62" i="1"/>
  <c r="E68" i="1"/>
  <c r="F68" i="1"/>
  <c r="G70" i="1"/>
  <c r="H70" i="1"/>
  <c r="E76" i="1"/>
  <c r="F76" i="1"/>
  <c r="G78" i="1"/>
  <c r="H78" i="1"/>
  <c r="E84" i="1"/>
  <c r="F84" i="1"/>
  <c r="E92" i="1"/>
  <c r="F92" i="1"/>
  <c r="G94" i="1"/>
  <c r="H94" i="1"/>
  <c r="E109" i="1"/>
  <c r="F109" i="1"/>
  <c r="G112" i="1"/>
  <c r="K112" i="1"/>
  <c r="E99" i="1"/>
  <c r="F99" i="1"/>
  <c r="G99" i="1"/>
  <c r="K99" i="1"/>
  <c r="G101" i="1"/>
  <c r="K101" i="1"/>
  <c r="E107" i="1"/>
  <c r="F107" i="1"/>
  <c r="E30" i="1"/>
  <c r="F30" i="1"/>
  <c r="G30" i="1"/>
  <c r="H30" i="1"/>
  <c r="E38" i="1"/>
  <c r="F38" i="1"/>
  <c r="E47" i="1"/>
  <c r="F47" i="1"/>
  <c r="G47" i="1"/>
  <c r="H47" i="1"/>
  <c r="G49" i="1"/>
  <c r="H49" i="1"/>
  <c r="E55" i="1"/>
  <c r="F55" i="1"/>
  <c r="E63" i="1"/>
  <c r="F63" i="1"/>
  <c r="G63" i="1"/>
  <c r="H63" i="1"/>
  <c r="G65" i="1"/>
  <c r="H65" i="1"/>
  <c r="E71" i="1"/>
  <c r="F71" i="1"/>
  <c r="E79" i="1"/>
  <c r="F79" i="1"/>
  <c r="G79" i="1"/>
  <c r="H79" i="1"/>
  <c r="G81" i="1"/>
  <c r="H81" i="1"/>
  <c r="E87" i="1"/>
  <c r="F87" i="1"/>
  <c r="E95" i="1"/>
  <c r="F95" i="1"/>
  <c r="G95" i="1"/>
  <c r="H95" i="1"/>
  <c r="G39" i="1"/>
  <c r="H39" i="1"/>
  <c r="E113" i="1"/>
  <c r="F113" i="1"/>
  <c r="G115" i="1"/>
  <c r="K115" i="1"/>
  <c r="E102" i="1"/>
  <c r="F102" i="1"/>
  <c r="G102" i="1"/>
  <c r="K102" i="1"/>
  <c r="G104" i="1"/>
  <c r="K104" i="1"/>
  <c r="E25" i="1"/>
  <c r="F25" i="1"/>
  <c r="G27" i="1"/>
  <c r="H27" i="1"/>
  <c r="E33" i="1"/>
  <c r="F33" i="1"/>
  <c r="G35" i="1"/>
  <c r="H35" i="1"/>
  <c r="E42" i="1"/>
  <c r="F42" i="1"/>
  <c r="G44" i="1"/>
  <c r="H44" i="1"/>
  <c r="E50" i="1"/>
  <c r="F50" i="1"/>
  <c r="G50" i="1"/>
  <c r="H50" i="1"/>
  <c r="G52" i="1"/>
  <c r="H52" i="1"/>
  <c r="E58" i="1"/>
  <c r="F58" i="1"/>
  <c r="G60" i="1"/>
  <c r="H60" i="1"/>
  <c r="E66" i="1"/>
  <c r="F66" i="1"/>
  <c r="G66" i="1"/>
  <c r="H66" i="1"/>
  <c r="G68" i="1"/>
  <c r="H68" i="1"/>
  <c r="E74" i="1"/>
  <c r="F74" i="1"/>
  <c r="G76" i="1"/>
  <c r="H76" i="1"/>
  <c r="E82" i="1"/>
  <c r="F82" i="1"/>
  <c r="G82" i="1"/>
  <c r="H82" i="1"/>
  <c r="G84" i="1"/>
  <c r="H84" i="1"/>
  <c r="E90" i="1"/>
  <c r="F90" i="1"/>
  <c r="G92" i="1"/>
  <c r="H92" i="1"/>
  <c r="G109" i="1"/>
  <c r="K109" i="1"/>
  <c r="E97" i="1"/>
  <c r="F97" i="1"/>
  <c r="G97" i="1"/>
  <c r="E105" i="1"/>
  <c r="F105" i="1"/>
  <c r="G107" i="1"/>
  <c r="K107" i="1"/>
  <c r="E28" i="1"/>
  <c r="F28" i="1"/>
  <c r="G28" i="1"/>
  <c r="H28" i="1"/>
  <c r="E36" i="1"/>
  <c r="F36" i="1"/>
  <c r="G36" i="1"/>
  <c r="H36" i="1"/>
  <c r="G38" i="1"/>
  <c r="H38" i="1"/>
  <c r="E45" i="1"/>
  <c r="F45" i="1"/>
  <c r="G45" i="1"/>
  <c r="H45" i="1"/>
  <c r="E53" i="1"/>
  <c r="F53" i="1"/>
  <c r="G55" i="1"/>
  <c r="H55" i="1"/>
  <c r="E61" i="1"/>
  <c r="F61" i="1"/>
  <c r="G61" i="1"/>
  <c r="H61" i="1"/>
  <c r="E69" i="1"/>
  <c r="F69" i="1"/>
  <c r="G69" i="1"/>
  <c r="H69" i="1"/>
  <c r="G71" i="1"/>
  <c r="H71" i="1"/>
  <c r="E77" i="1"/>
  <c r="F77" i="1"/>
  <c r="G77" i="1"/>
  <c r="H77" i="1"/>
  <c r="E85" i="1"/>
  <c r="F85" i="1"/>
  <c r="G87" i="1"/>
  <c r="H87" i="1"/>
  <c r="E93" i="1"/>
  <c r="F93" i="1"/>
  <c r="G93" i="1"/>
  <c r="H93" i="1"/>
  <c r="E111" i="1"/>
  <c r="F111" i="1"/>
  <c r="G111" i="1"/>
  <c r="K111" i="1"/>
  <c r="G113" i="1"/>
  <c r="K113" i="1"/>
  <c r="E100" i="1"/>
  <c r="F100" i="1"/>
  <c r="G100" i="1"/>
  <c r="K100" i="1"/>
  <c r="E110" i="1"/>
  <c r="F110" i="1"/>
  <c r="G110" i="1"/>
  <c r="I110" i="1"/>
  <c r="E23" i="1"/>
  <c r="F23" i="1"/>
  <c r="G23" i="1"/>
  <c r="H23" i="1"/>
  <c r="G25" i="1"/>
  <c r="H25" i="1"/>
  <c r="E31" i="1"/>
  <c r="F31" i="1"/>
  <c r="G31" i="1"/>
  <c r="H31" i="1"/>
  <c r="G33" i="1"/>
  <c r="H33" i="1"/>
  <c r="E40" i="1"/>
  <c r="F40" i="1"/>
  <c r="G40" i="1"/>
  <c r="H40" i="1"/>
  <c r="G42" i="1"/>
  <c r="H42" i="1"/>
  <c r="E48" i="1"/>
  <c r="F48" i="1"/>
  <c r="E56" i="1"/>
  <c r="F56" i="1"/>
  <c r="G56" i="1"/>
  <c r="H56" i="1"/>
  <c r="G58" i="1"/>
  <c r="H58" i="1"/>
  <c r="E64" i="1"/>
  <c r="F64" i="1"/>
  <c r="G64" i="1"/>
  <c r="H64" i="1"/>
  <c r="E72" i="1"/>
  <c r="F72" i="1"/>
  <c r="G72" i="1"/>
  <c r="H72" i="1"/>
  <c r="G74" i="1"/>
  <c r="H74" i="1"/>
  <c r="E80" i="1"/>
  <c r="F80" i="1"/>
  <c r="E88" i="1"/>
  <c r="F88" i="1"/>
  <c r="G88" i="1"/>
  <c r="H88" i="1"/>
  <c r="G90" i="1"/>
  <c r="H90" i="1"/>
  <c r="E96" i="1"/>
  <c r="F96" i="1"/>
  <c r="G96" i="1"/>
  <c r="H96" i="1"/>
  <c r="E24" i="2"/>
  <c r="E28" i="2"/>
  <c r="E40" i="2"/>
  <c r="E45" i="2"/>
  <c r="E57" i="2"/>
  <c r="E63" i="2"/>
  <c r="E68" i="2"/>
  <c r="E74" i="2"/>
  <c r="E86" i="2"/>
  <c r="E91" i="2"/>
  <c r="I97" i="1"/>
  <c r="E62" i="2"/>
  <c r="E84" i="2"/>
  <c r="E18" i="2"/>
  <c r="E49" i="2"/>
  <c r="E59" i="2"/>
  <c r="E82" i="2"/>
  <c r="E11" i="2"/>
  <c r="E25" i="2"/>
  <c r="E46" i="2"/>
  <c r="E50" i="2"/>
  <c r="E79" i="2"/>
  <c r="E15" i="2"/>
  <c r="E37" i="2"/>
  <c r="E54" i="2"/>
  <c r="E76" i="2"/>
  <c r="E88" i="2"/>
  <c r="E14" i="2"/>
  <c r="E34" i="2"/>
  <c r="E44" i="2"/>
  <c r="E73" i="2"/>
  <c r="E94" i="2"/>
  <c r="E32" i="2"/>
  <c r="E42" i="2"/>
  <c r="E71" i="2"/>
  <c r="E75" i="2"/>
  <c r="E92" i="2"/>
  <c r="E27" i="2"/>
  <c r="E17" i="2"/>
  <c r="E39" i="2"/>
  <c r="E61" i="2"/>
  <c r="E83" i="2"/>
  <c r="E96" i="2"/>
  <c r="E36" i="2"/>
  <c r="E65" i="2"/>
  <c r="E70" i="2"/>
  <c r="E87" i="2"/>
  <c r="E20" i="2"/>
  <c r="F32" i="1"/>
  <c r="G32" i="1"/>
  <c r="H32" i="1"/>
  <c r="E29" i="2"/>
  <c r="E13" i="2"/>
  <c r="E33" i="2"/>
  <c r="E56" i="2"/>
  <c r="E78" i="2"/>
  <c r="E93" i="2"/>
  <c r="E31" i="2"/>
  <c r="E53" i="2"/>
  <c r="E58" i="2"/>
  <c r="E81" i="2"/>
  <c r="F22" i="1"/>
  <c r="G22" i="1"/>
  <c r="H22" i="1"/>
  <c r="E19" i="2"/>
  <c r="E85" i="2"/>
  <c r="E23" i="2"/>
  <c r="E43" i="2"/>
  <c r="E66" i="2"/>
  <c r="E89" i="2"/>
  <c r="E26" i="2"/>
  <c r="E48" i="2"/>
  <c r="E52" i="2"/>
  <c r="E69" i="2"/>
  <c r="E80" i="2"/>
  <c r="E16" i="2"/>
  <c r="E38" i="2"/>
  <c r="E60" i="2"/>
  <c r="E77" i="2"/>
  <c r="E95" i="2"/>
  <c r="E35" i="2"/>
  <c r="E47" i="2"/>
  <c r="E64" i="2"/>
  <c r="E21" i="2"/>
  <c r="C12" i="1"/>
  <c r="C11" i="1"/>
  <c r="O124" i="1" l="1"/>
  <c r="O123" i="1"/>
  <c r="O122" i="1"/>
  <c r="O118" i="1"/>
  <c r="O119" i="1"/>
  <c r="O117" i="1"/>
  <c r="O121" i="1"/>
  <c r="O116" i="1"/>
  <c r="O120" i="1"/>
  <c r="C16" i="1"/>
  <c r="D18" i="1" s="1"/>
  <c r="O111" i="1"/>
  <c r="O82" i="1"/>
  <c r="O61" i="1"/>
  <c r="O40" i="1"/>
  <c r="O109" i="1"/>
  <c r="O83" i="1"/>
  <c r="O62" i="1"/>
  <c r="O41" i="1"/>
  <c r="O108" i="1"/>
  <c r="O84" i="1"/>
  <c r="O63" i="1"/>
  <c r="O97" i="1"/>
  <c r="O98" i="1"/>
  <c r="O88" i="1"/>
  <c r="O47" i="1"/>
  <c r="O75" i="1"/>
  <c r="O25" i="1"/>
  <c r="O90" i="1"/>
  <c r="O69" i="1"/>
  <c r="O48" i="1"/>
  <c r="O26" i="1"/>
  <c r="O91" i="1"/>
  <c r="O70" i="1"/>
  <c r="O49" i="1"/>
  <c r="O27" i="1"/>
  <c r="O92" i="1"/>
  <c r="O71" i="1"/>
  <c r="O101" i="1"/>
  <c r="O38" i="1"/>
  <c r="O23" i="1"/>
  <c r="O67" i="1"/>
  <c r="O89" i="1"/>
  <c r="O39" i="1"/>
  <c r="O74" i="1"/>
  <c r="O99" i="1"/>
  <c r="O102" i="1"/>
  <c r="O33" i="1"/>
  <c r="O100" i="1"/>
  <c r="O77" i="1"/>
  <c r="O56" i="1"/>
  <c r="O34" i="1"/>
  <c r="O103" i="1"/>
  <c r="O78" i="1"/>
  <c r="O57" i="1"/>
  <c r="O35" i="1"/>
  <c r="O104" i="1"/>
  <c r="O79" i="1"/>
  <c r="O105" i="1"/>
  <c r="O22" i="1"/>
  <c r="O81" i="1"/>
  <c r="O54" i="1"/>
  <c r="O76" i="1"/>
  <c r="O42" i="1"/>
  <c r="O110" i="1"/>
  <c r="O85" i="1"/>
  <c r="O64" i="1"/>
  <c r="O43" i="1"/>
  <c r="O115" i="1"/>
  <c r="O86" i="1"/>
  <c r="O65" i="1"/>
  <c r="O44" i="1"/>
  <c r="O114" i="1"/>
  <c r="O87" i="1"/>
  <c r="O107" i="1"/>
  <c r="O21" i="1"/>
  <c r="O45" i="1"/>
  <c r="O112" i="1"/>
  <c r="O32" i="1"/>
  <c r="O96" i="1"/>
  <c r="O50" i="1"/>
  <c r="O28" i="1"/>
  <c r="O93" i="1"/>
  <c r="O72" i="1"/>
  <c r="O51" i="1"/>
  <c r="O29" i="1"/>
  <c r="O94" i="1"/>
  <c r="O73" i="1"/>
  <c r="O52" i="1"/>
  <c r="O30" i="1"/>
  <c r="O95" i="1"/>
  <c r="O106" i="1"/>
  <c r="O37" i="1"/>
  <c r="O31" i="1"/>
  <c r="O58" i="1"/>
  <c r="O36" i="1"/>
  <c r="O113" i="1"/>
  <c r="O80" i="1"/>
  <c r="O59" i="1"/>
  <c r="O60" i="1"/>
  <c r="C15" i="1"/>
  <c r="O66" i="1"/>
  <c r="O46" i="1"/>
  <c r="O68" i="1"/>
  <c r="O53" i="1"/>
  <c r="O24" i="1"/>
  <c r="O55" i="1"/>
  <c r="C18" i="1" l="1"/>
  <c r="F18" i="1"/>
  <c r="F19" i="1" s="1"/>
</calcChain>
</file>

<file path=xl/sharedStrings.xml><?xml version="1.0" encoding="utf-8"?>
<sst xmlns="http://schemas.openxmlformats.org/spreadsheetml/2006/main" count="890" uniqueCount="351">
  <si>
    <t>OEJV 0191</t>
  </si>
  <si>
    <t>VSB-063</t>
  </si>
  <si>
    <t>VSB-064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</si>
  <si>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</si>
  <si>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</si>
  <si>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</si>
  <si>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</si>
  <si>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</si>
  <si>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</si>
  <si>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</si>
  <si>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</si>
  <si>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</si>
  <si>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</si>
  <si>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</si>
  <si>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</si>
  <si>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</si>
  <si>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</si>
  <si>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</si>
  <si>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</si>
  <si>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</si>
  <si>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</si>
  <si>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</si>
  <si>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</si>
  <si>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</si>
  <si>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</si>
  <si>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</si>
  <si>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</si>
  <si>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</si>
  <si>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</si>
  <si>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</si>
  <si>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</si>
  <si>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</si>
  <si>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</si>
  <si>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Bull.101</t>
  </si>
  <si>
    <t>B</t>
  </si>
  <si>
    <t>IBVS 5502</t>
  </si>
  <si>
    <t>I</t>
  </si>
  <si>
    <t># of data points:</t>
  </si>
  <si>
    <t>EW</t>
  </si>
  <si>
    <t>CX Vir / GSC 06138-00800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</si>
  <si>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</si>
  <si>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</si>
  <si>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</si>
  <si>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</si>
  <si>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</si>
  <si>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</si>
  <si>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</si>
  <si>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</si>
  <si>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</si>
  <si>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5690</t>
  </si>
  <si>
    <t>IBVS 5992</t>
  </si>
  <si>
    <t>IBVS 6029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</si>
  <si>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</si>
  <si>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</si>
  <si>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</si>
  <si>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</si>
  <si>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</si>
  <si>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</si>
  <si>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</si>
  <si>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</si>
  <si>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</si>
  <si>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</si>
  <si>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</si>
  <si>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2415881.655 </t>
  </si>
  <si>
    <t> 12.05.1902 03:43 </t>
  </si>
  <si>
    <t> 0.015 </t>
  </si>
  <si>
    <t>P </t>
  </si>
  <si>
    <t> H.Bauernfeind </t>
  </si>
  <si>
    <t> VB 10.106.9 </t>
  </si>
  <si>
    <t>2416168.894 </t>
  </si>
  <si>
    <t> 23.02.1903 09:27 </t>
  </si>
  <si>
    <t> 0.014 </t>
  </si>
  <si>
    <t>2416269.641 </t>
  </si>
  <si>
    <t> 04.06.1903 03:23 </t>
  </si>
  <si>
    <t> 0.041 </t>
  </si>
  <si>
    <t>2417655.816 </t>
  </si>
  <si>
    <t> 21.03.1907 07:35 </t>
  </si>
  <si>
    <t> 0.005 </t>
  </si>
  <si>
    <t>2417806.511 </t>
  </si>
  <si>
    <t> 19.08.1907 00:15 </t>
  </si>
  <si>
    <t> -0.008 </t>
  </si>
  <si>
    <t>2418360.901 </t>
  </si>
  <si>
    <t> 23.02.1909 09:37 </t>
  </si>
  <si>
    <t> 0.047 </t>
  </si>
  <si>
    <t>2418828.646 </t>
  </si>
  <si>
    <t> 06.06.1910 03:30 </t>
  </si>
  <si>
    <t> 0.002 </t>
  </si>
  <si>
    <t>2419829.905 </t>
  </si>
  <si>
    <t> 03.03.1913 09:43 </t>
  </si>
  <si>
    <t> 0.025 </t>
  </si>
  <si>
    <t>2420922.906 </t>
  </si>
  <si>
    <t> 29.02.1916 09:44 </t>
  </si>
  <si>
    <t> 0.024 </t>
  </si>
  <si>
    <t>2421017.600 </t>
  </si>
  <si>
    <t> 03.06.1916 02:24 </t>
  </si>
  <si>
    <t> -0.034 </t>
  </si>
  <si>
    <t>2421722.636 </t>
  </si>
  <si>
    <t> 09.05.1918 03:15 </t>
  </si>
  <si>
    <t> -0.041 </t>
  </si>
  <si>
    <t>2422042.778 </t>
  </si>
  <si>
    <t> 25.03.1919 06:40 </t>
  </si>
  <si>
    <t> 0.034 </t>
  </si>
  <si>
    <t>2422187.523 </t>
  </si>
  <si>
    <t> 17.08.1919 00:33 </t>
  </si>
  <si>
    <t> 0.040 </t>
  </si>
  <si>
    <t>2422338.915 </t>
  </si>
  <si>
    <t> 15.01.1920 09:57 </t>
  </si>
  <si>
    <t> -0.022 </t>
  </si>
  <si>
    <t>2422414.754 </t>
  </si>
  <si>
    <t> 31.03.1920 06:05 </t>
  </si>
  <si>
    <t> 0.091 </t>
  </si>
  <si>
    <t>2422436.716 </t>
  </si>
  <si>
    <t> 22.04.1920 05:11 </t>
  </si>
  <si>
    <t> 0.043 </t>
  </si>
  <si>
    <t>2423902.689 </t>
  </si>
  <si>
    <t> 27.04.1924 04:32 </t>
  </si>
  <si>
    <t> -0.025 </t>
  </si>
  <si>
    <t>2424672.627 </t>
  </si>
  <si>
    <t> 06.06.1926 03:02 </t>
  </si>
  <si>
    <t> -0.038 </t>
  </si>
  <si>
    <t>2426092.461 </t>
  </si>
  <si>
    <t> 25.04.1930 23:03 </t>
  </si>
  <si>
    <t> 0.011 </t>
  </si>
  <si>
    <t> Gessner&amp;Hoffmeist. </t>
  </si>
  <si>
    <t> VB 10.106.10 </t>
  </si>
  <si>
    <t>2426095.406 </t>
  </si>
  <si>
    <t> 28.04.1930 21:44 </t>
  </si>
  <si>
    <t> -0.028 </t>
  </si>
  <si>
    <t>2426387.886 </t>
  </si>
  <si>
    <t> 15.02.1931 09:15 </t>
  </si>
  <si>
    <t> -0.010 </t>
  </si>
  <si>
    <t>2426477.411 </t>
  </si>
  <si>
    <t> 15.05.1931 21:51 </t>
  </si>
  <si>
    <t> -0.015 </t>
  </si>
  <si>
    <t>2426767.605 </t>
  </si>
  <si>
    <t> 01.03.1932 02:31 </t>
  </si>
  <si>
    <t> -0.045 </t>
  </si>
  <si>
    <t>2426797.485 </t>
  </si>
  <si>
    <t> 30.03.1932 23:38 </t>
  </si>
  <si>
    <t>2427122.841 </t>
  </si>
  <si>
    <t> 19.02.1933 08:11 </t>
  </si>
  <si>
    <t> 0.059 </t>
  </si>
  <si>
    <t>2427155.556 </t>
  </si>
  <si>
    <t> 24.03.1933 01:20 </t>
  </si>
  <si>
    <t> -0.054 </t>
  </si>
  <si>
    <t>2427463.707 </t>
  </si>
  <si>
    <t> 26.01.1934 04:58 </t>
  </si>
  <si>
    <t> -0.033 </t>
  </si>
  <si>
    <t>2427477.867 </t>
  </si>
  <si>
    <t> 09.02.1934 08:48 </t>
  </si>
  <si>
    <t> -0.048 </t>
  </si>
  <si>
    <t>2427570.386 </t>
  </si>
  <si>
    <t> 12.05.1934 21:15 </t>
  </si>
  <si>
    <t> -0.043 </t>
  </si>
  <si>
    <t>2427570.428 </t>
  </si>
  <si>
    <t> 12.05.1934 22:16 </t>
  </si>
  <si>
    <t> -0.001 </t>
  </si>
  <si>
    <t>2427860.588 </t>
  </si>
  <si>
    <t> 27.02.1935 02:06 </t>
  </si>
  <si>
    <t> -0.064 </t>
  </si>
  <si>
    <t>2428256.769 </t>
  </si>
  <si>
    <t> 29.03.1936 06:27 </t>
  </si>
  <si>
    <t> -0.050 </t>
  </si>
  <si>
    <t>2428358.285 </t>
  </si>
  <si>
    <t> 08.07.1936 18:50 </t>
  </si>
  <si>
    <t>2428636.518 </t>
  </si>
  <si>
    <t> 13.04.1937 00:25 </t>
  </si>
  <si>
    <t> -0.055 </t>
  </si>
  <si>
    <t>2428666.402 </t>
  </si>
  <si>
    <t> 12.05.1937 21:38 </t>
  </si>
  <si>
    <t> -0.014 </t>
  </si>
  <si>
    <t>2428953.627 </t>
  </si>
  <si>
    <t> 24.02.1938 03:02 </t>
  </si>
  <si>
    <t>2429421.421 </t>
  </si>
  <si>
    <t> 06.06.1939 22:06 </t>
  </si>
  <si>
    <t>2429663.908 </t>
  </si>
  <si>
    <t> 04.02.1940 09:47 </t>
  </si>
  <si>
    <t> -0.013 </t>
  </si>
  <si>
    <t>2429747.452 </t>
  </si>
  <si>
    <t> 27.04.1940 22:50 </t>
  </si>
  <si>
    <t> -0.029 </t>
  </si>
  <si>
    <t>2429747.481 </t>
  </si>
  <si>
    <t> 27.04.1940 23:32 </t>
  </si>
  <si>
    <t> -0.000 </t>
  </si>
  <si>
    <t>2430084.750 </t>
  </si>
  <si>
    <t> 31.03.1941 06:00 </t>
  </si>
  <si>
    <t> 0.042 </t>
  </si>
  <si>
    <t>2430443.559 </t>
  </si>
  <si>
    <t> 25.03.1942 01:24 </t>
  </si>
  <si>
    <t> -0.012 </t>
  </si>
  <si>
    <t>2430517.441 </t>
  </si>
  <si>
    <t> 06.06.1942 22:35 </t>
  </si>
  <si>
    <t> 0.008 </t>
  </si>
  <si>
    <t>2430550.289 </t>
  </si>
  <si>
    <t> 09.07.1942 18:56 </t>
  </si>
  <si>
    <t> 0.029 </t>
  </si>
  <si>
    <t>2430813.586 </t>
  </si>
  <si>
    <t> 30.03.1943 02:03 </t>
  </si>
  <si>
    <t> -0.039 </t>
  </si>
  <si>
    <t>2430819.553 </t>
  </si>
  <si>
    <t> 05.04.1943 01:16 </t>
  </si>
  <si>
    <t>2431234.393 </t>
  </si>
  <si>
    <t> 23.05.1944 21:25 </t>
  </si>
  <si>
    <t> -0.020 </t>
  </si>
  <si>
    <t>2431476.933 </t>
  </si>
  <si>
    <t> 21.01.1945 10:23 </t>
  </si>
  <si>
    <t> 0.045 </t>
  </si>
  <si>
    <t>2431883.489 </t>
  </si>
  <si>
    <t> 03.03.1946 23:44 </t>
  </si>
  <si>
    <t> -0.011 </t>
  </si>
  <si>
    <t>2431942.390 </t>
  </si>
  <si>
    <t> 01.05.1946 21:21 </t>
  </si>
  <si>
    <t>2432028.203 </t>
  </si>
  <si>
    <t> 26.07.1946 16:52 </t>
  </si>
  <si>
    <t> -0.036 </t>
  </si>
  <si>
    <t>2432247.552 </t>
  </si>
  <si>
    <t> 03.03.1947 01:14 </t>
  </si>
  <si>
    <t>2432324.412 </t>
  </si>
  <si>
    <t> 18.05.1947 21:53 </t>
  </si>
  <si>
    <t> -0.019 </t>
  </si>
  <si>
    <t>2432327.396 </t>
  </si>
  <si>
    <t> 21.05.1947 21:30 </t>
  </si>
  <si>
    <t>2432652.749 </t>
  </si>
  <si>
    <t> 11.04.1948 05:58 </t>
  </si>
  <si>
    <t> 0.044 </t>
  </si>
  <si>
    <t>2433062.282 </t>
  </si>
  <si>
    <t> 25.05.1949 18:46 </t>
  </si>
  <si>
    <t>2433712.835 </t>
  </si>
  <si>
    <t> 07.03.1951 08:02 </t>
  </si>
  <si>
    <t>2436317.429 </t>
  </si>
  <si>
    <t> 23.04.1958 22:17 </t>
  </si>
  <si>
    <t> -0.006 </t>
  </si>
  <si>
    <t>2436317.465 </t>
  </si>
  <si>
    <t> 23.04.1958 23:09 </t>
  </si>
  <si>
    <t> 0.030 </t>
  </si>
  <si>
    <t>2438222.216 </t>
  </si>
  <si>
    <t> 11.07.1963 17:11 </t>
  </si>
  <si>
    <t> 0.046 </t>
  </si>
  <si>
    <t> Strohmeier&amp;Knigge </t>
  </si>
  <si>
    <t> VB 10.106.11 </t>
  </si>
  <si>
    <t>2438500.440 </t>
  </si>
  <si>
    <t> 14.04.1964 22:33 </t>
  </si>
  <si>
    <t> -0.017 </t>
  </si>
  <si>
    <t>2438521.384 </t>
  </si>
  <si>
    <t> 05.05.1964 21:12 </t>
  </si>
  <si>
    <t> 0.037 </t>
  </si>
  <si>
    <t>2438524.388 </t>
  </si>
  <si>
    <t> 08.05.1964 21:18 </t>
  </si>
  <si>
    <t> 0.057 </t>
  </si>
  <si>
    <t>2438530.335 </t>
  </si>
  <si>
    <t> 14.05.1964 20:02 </t>
  </si>
  <si>
    <t> 0.035 </t>
  </si>
  <si>
    <t>2438586.204 </t>
  </si>
  <si>
    <t> 09.07.1964 16:53 </t>
  </si>
  <si>
    <t> -0.051 </t>
  </si>
  <si>
    <t>2438589.206 </t>
  </si>
  <si>
    <t> 12.07.1964 16:56 </t>
  </si>
  <si>
    <t>2438906.308 </t>
  </si>
  <si>
    <t> 25.05.1965 19:23 </t>
  </si>
  <si>
    <t>2438915.302 </t>
  </si>
  <si>
    <t> 03.06.1965 19:14 </t>
  </si>
  <si>
    <t> 0.027 </t>
  </si>
  <si>
    <t>2439291.255 </t>
  </si>
  <si>
    <t> 14.06.1966 18:07 </t>
  </si>
  <si>
    <t>2439294.253 </t>
  </si>
  <si>
    <t> 17.06.1966 18:04 </t>
  </si>
  <si>
    <t> -0.030 </t>
  </si>
  <si>
    <t>2439312.212 </t>
  </si>
  <si>
    <t> 05.07.1966 17:05 </t>
  </si>
  <si>
    <t>2439315.212 </t>
  </si>
  <si>
    <t> 08.07.1966 17:05 </t>
  </si>
  <si>
    <t> 0.039 </t>
  </si>
  <si>
    <t>2439614.362 </t>
  </si>
  <si>
    <t> 03.05.1967 20:41 </t>
  </si>
  <si>
    <t> 0.012 </t>
  </si>
  <si>
    <t>2445493.4359 </t>
  </si>
  <si>
    <t> 07.06.1983 22:27 </t>
  </si>
  <si>
    <t> -0.0004 </t>
  </si>
  <si>
    <t>E </t>
  </si>
  <si>
    <t>?</t>
  </si>
  <si>
    <t> Hilditch &amp; King </t>
  </si>
  <si>
    <t> MN 231.397 </t>
  </si>
  <si>
    <t>2445499.4079 </t>
  </si>
  <si>
    <t> 13.06.1983 21:47 </t>
  </si>
  <si>
    <t> 0.0030 </t>
  </si>
  <si>
    <t>2448766.467 </t>
  </si>
  <si>
    <t> 23.05.1992 23:12 </t>
  </si>
  <si>
    <t> -0.009 </t>
  </si>
  <si>
    <t> A.Paschke </t>
  </si>
  <si>
    <t> BBS 101 </t>
  </si>
  <si>
    <t>2452681.8951 </t>
  </si>
  <si>
    <t> 11.02.2003 09:28 </t>
  </si>
  <si>
    <t> 0.0069 </t>
  </si>
  <si>
    <t> S.Dvorak </t>
  </si>
  <si>
    <t>IBVS 5502 </t>
  </si>
  <si>
    <t>2452740.0869 </t>
  </si>
  <si>
    <t> 10.04.2003 14:05 </t>
  </si>
  <si>
    <t> 0.0047 </t>
  </si>
  <si>
    <t> Nakajima </t>
  </si>
  <si>
    <t>VSB 42 </t>
  </si>
  <si>
    <t>2453080.3033 </t>
  </si>
  <si>
    <t> 15.03.2004 19:16 </t>
  </si>
  <si>
    <t> 0.0100 </t>
  </si>
  <si>
    <t>VSB 43 </t>
  </si>
  <si>
    <t>2453490.6421 </t>
  </si>
  <si>
    <t> 30.04.2005 03:24 </t>
  </si>
  <si>
    <t> 0.0064 </t>
  </si>
  <si>
    <t>C </t>
  </si>
  <si>
    <t>-I</t>
  </si>
  <si>
    <t> W.Ogloza et al. </t>
  </si>
  <si>
    <t>IBVS 5843 </t>
  </si>
  <si>
    <t>2453522.7266 </t>
  </si>
  <si>
    <t> 01.06.2005 05:26 </t>
  </si>
  <si>
    <t>36766</t>
  </si>
  <si>
    <t> 0.0096 </t>
  </si>
  <si>
    <t> T. Krajci </t>
  </si>
  <si>
    <t>IBVS 5690 </t>
  </si>
  <si>
    <t>2453875.9956 </t>
  </si>
  <si>
    <t> 20.05.2006 11:53 </t>
  </si>
  <si>
    <t>37239.5</t>
  </si>
  <si>
    <t> 0.0112 </t>
  </si>
  <si>
    <t> K. Nagai et al. </t>
  </si>
  <si>
    <t>VSB 45 </t>
  </si>
  <si>
    <t>2455311.0797 </t>
  </si>
  <si>
    <t> 24.04.2010 13:54 </t>
  </si>
  <si>
    <t>39163</t>
  </si>
  <si>
    <t> 0.0161 </t>
  </si>
  <si>
    <t>Ic</t>
  </si>
  <si>
    <t> K.Nagai </t>
  </si>
  <si>
    <t>VSB 51 </t>
  </si>
  <si>
    <t>2455634.8760 </t>
  </si>
  <si>
    <t> 14.03.2011 09:01 </t>
  </si>
  <si>
    <t>39597</t>
  </si>
  <si>
    <t> 0.0150 </t>
  </si>
  <si>
    <t> R.Diethelm </t>
  </si>
  <si>
    <t>IBVS 5992 </t>
  </si>
  <si>
    <t>2455687.8479 </t>
  </si>
  <si>
    <t> 06.05.2011 08:20 </t>
  </si>
  <si>
    <t>39668</t>
  </si>
  <si>
    <t> 0.0155 </t>
  </si>
  <si>
    <t>2456010.9016 </t>
  </si>
  <si>
    <t> 24.03.2012 09:38 </t>
  </si>
  <si>
    <t>40101</t>
  </si>
  <si>
    <t> 0.0178 </t>
  </si>
  <si>
    <t>IBVS 6029 </t>
  </si>
  <si>
    <t>II</t>
  </si>
  <si>
    <t>OEJV 0181</t>
  </si>
  <si>
    <t>VSB, 91</t>
  </si>
  <si>
    <t>JBAV, 55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</si>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</sst>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6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38" applyAlignment="1" applyProtection="1">
      <alignment horizontal="left"/>
    </xf>
    <xf numFmtId="0" fontId="0" fillId="0" borderId="0" xfId="0" quotePrefix="1">
      <alignment vertical="top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16" fillId="0" borderId="0" xfId="44" applyFont="1" applyAlignment="1">
      <alignment horizontal="left"/>
    </xf>
    <xf numFmtId="0" fontId="16" fillId="0" borderId="0" xfId="44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165" fontId="35" fillId="0" borderId="0" xfId="43" applyNumberFormat="1" applyFont="1" applyAlignment="1">
      <alignment horizontal="left" vertical="top"/>
    </xf>
    <xf numFmtId="0" fontId="35" fillId="0" borderId="0" xfId="43" applyFont="1" applyAlignment="1">
      <alignment horizontal="left" vertical="top"/>
    </xf>
    <xf numFmtId="0" fontId="11" fillId="0" borderId="0" xfId="44" applyFont="1" applyAlignment="1">
      <alignment horizontal="left"/>
    </xf>
    <xf numFmtId="0" fontId="11" fillId="0" borderId="0" xfId="44" applyFont="1" applyAlignment="1">
      <alignment horizont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43" fontId="37" fillId="0" borderId="0" xfId="50" applyFont="1" applyBorder="1"/>
    <xf numFmtId="166" fontId="37" fillId="0" borderId="0" xfId="0" applyNumberFormat="1" applyFont="1" applyAlignment="1" applyProtection="1">
      <alignment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Vir - O-C Diagr.</a:t>
            </a:r>
          </a:p>
        </c:rich>
      </c:tx>
      <c:layout>
        <c:manualLayout>
          <c:xMode val="edge"/>
          <c:yMode val="edge"/>
          <c:x val="0.3512401032515563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1.4821999999185209E-2</c:v>
                </c:pt>
                <c:pt idx="1">
                  <c:v>1.4176999999108375E-2</c:v>
                </c:pt>
                <c:pt idx="2">
                  <c:v>4.0781999998216634E-2</c:v>
                </c:pt>
                <c:pt idx="3">
                  <c:v>4.7159999958239496E-3</c:v>
                </c:pt>
                <c:pt idx="4">
                  <c:v>-7.8380000013567042E-3</c:v>
                </c:pt>
                <c:pt idx="5">
                  <c:v>4.6951000000262866E-2</c:v>
                </c:pt>
                <c:pt idx="6">
                  <c:v>1.6719999985070899E-3</c:v>
                </c:pt>
                <c:pt idx="7">
                  <c:v>2.5337999999464955E-2</c:v>
                </c:pt>
                <c:pt idx="8">
                  <c:v>2.3532999999588355E-2</c:v>
                </c:pt>
                <c:pt idx="9">
                  <c:v>-3.4246000002895016E-2</c:v>
                </c:pt>
                <c:pt idx="10">
                  <c:v>-4.1011000001162756E-2</c:v>
                </c:pt>
                <c:pt idx="11">
                  <c:v>3.3955999999307096E-2</c:v>
                </c:pt>
                <c:pt idx="12">
                  <c:v>4.0017999999690801E-2</c:v>
                </c:pt>
                <c:pt idx="13">
                  <c:v>-2.1613000000797911E-2</c:v>
                </c:pt>
                <c:pt idx="14">
                  <c:v>9.0571500000805827E-2</c:v>
                </c:pt>
                <c:pt idx="15">
                  <c:v>4.3299999997543637E-2</c:v>
                </c:pt>
                <c:pt idx="16">
                  <c:v>-2.500500000314787E-2</c:v>
                </c:pt>
                <c:pt idx="17">
                  <c:v>-3.8468999999167863E-2</c:v>
                </c:pt>
                <c:pt idx="18">
                  <c:v>0</c:v>
                </c:pt>
                <c:pt idx="19">
                  <c:v>1.0999999998603016E-2</c:v>
                </c:pt>
                <c:pt idx="20">
                  <c:v>-2.8308000000833999E-2</c:v>
                </c:pt>
                <c:pt idx="21">
                  <c:v>-1.0492000001249835E-2</c:v>
                </c:pt>
                <c:pt idx="22">
                  <c:v>-1.4731999999639811E-2</c:v>
                </c:pt>
                <c:pt idx="23">
                  <c:v>-4.4685000000754371E-2</c:v>
                </c:pt>
                <c:pt idx="24">
                  <c:v>-7.7649999984714668E-3</c:v>
                </c:pt>
                <c:pt idx="25">
                  <c:v>5.8662999999796739E-2</c:v>
                </c:pt>
                <c:pt idx="26">
                  <c:v>-5.3725000001577428E-2</c:v>
                </c:pt>
                <c:pt idx="27">
                  <c:v>-3.2526000002690125E-2</c:v>
                </c:pt>
                <c:pt idx="28">
                  <c:v>-4.7989000002417015E-2</c:v>
                </c:pt>
                <c:pt idx="29">
                  <c:v>-4.2537000001175329E-2</c:v>
                </c:pt>
                <c:pt idx="30">
                  <c:v>-5.3699999989476055E-4</c:v>
                </c:pt>
                <c:pt idx="31">
                  <c:v>-6.4490000000660075E-2</c:v>
                </c:pt>
                <c:pt idx="32">
                  <c:v>-5.0376999999571126E-2</c:v>
                </c:pt>
                <c:pt idx="33">
                  <c:v>-8.4900000001653098E-4</c:v>
                </c:pt>
                <c:pt idx="34">
                  <c:v>-5.4570000000239816E-2</c:v>
                </c:pt>
                <c:pt idx="35">
                  <c:v>-1.3650000004417961E-2</c:v>
                </c:pt>
                <c:pt idx="36">
                  <c:v>-2.8295000000071013E-2</c:v>
                </c:pt>
                <c:pt idx="37">
                  <c:v>-2.4574000002758112E-2</c:v>
                </c:pt>
                <c:pt idx="38">
                  <c:v>-1.2599000001500826E-2</c:v>
                </c:pt>
                <c:pt idx="39">
                  <c:v>-2.9223000001366017E-2</c:v>
                </c:pt>
                <c:pt idx="40">
                  <c:v>-2.2300000273389742E-4</c:v>
                </c:pt>
                <c:pt idx="41">
                  <c:v>4.1972999999416061E-2</c:v>
                </c:pt>
                <c:pt idx="42">
                  <c:v>-1.2063999998645158E-2</c:v>
                </c:pt>
                <c:pt idx="43">
                  <c:v>8.3129999984521419E-3</c:v>
                </c:pt>
                <c:pt idx="44">
                  <c:v>2.892499999870779E-2</c:v>
                </c:pt>
                <c:pt idx="45">
                  <c:v>-3.925600000002305E-2</c:v>
                </c:pt>
                <c:pt idx="46">
                  <c:v>-4.0872000001400011E-2</c:v>
                </c:pt>
                <c:pt idx="47">
                  <c:v>-1.9684000002598623E-2</c:v>
                </c:pt>
                <c:pt idx="48">
                  <c:v>4.5290999998542247E-2</c:v>
                </c:pt>
                <c:pt idx="49">
                  <c:v>-1.0673999997379724E-2</c:v>
                </c:pt>
                <c:pt idx="50">
                  <c:v>-4.9757000000681728E-2</c:v>
                </c:pt>
                <c:pt idx="51">
                  <c:v>-3.5611999999673571E-2</c:v>
                </c:pt>
                <c:pt idx="52">
                  <c:v>-3.3250000000407454E-2</c:v>
                </c:pt>
                <c:pt idx="53">
                  <c:v>-1.9180999999662163E-2</c:v>
                </c:pt>
                <c:pt idx="54">
                  <c:v>-1.948899999842979E-2</c:v>
                </c:pt>
                <c:pt idx="55">
                  <c:v>4.3938999999227235E-2</c:v>
                </c:pt>
                <c:pt idx="56">
                  <c:v>-1.9334000004164409E-2</c:v>
                </c:pt>
                <c:pt idx="57">
                  <c:v>-4.5478000000002794E-2</c:v>
                </c:pt>
                <c:pt idx="58">
                  <c:v>-6.2850000031176023E-3</c:v>
                </c:pt>
                <c:pt idx="59">
                  <c:v>2.9714999996940605E-2</c:v>
                </c:pt>
                <c:pt idx="60">
                  <c:v>4.6134000003803521E-2</c:v>
                </c:pt>
                <c:pt idx="61">
                  <c:v>-1.6586999998253305E-2</c:v>
                </c:pt>
                <c:pt idx="62">
                  <c:v>3.7256999996316154E-2</c:v>
                </c:pt>
                <c:pt idx="63">
                  <c:v>5.6948999997985084E-2</c:v>
                </c:pt>
                <c:pt idx="64">
                  <c:v>3.5332999999809545E-2</c:v>
                </c:pt>
                <c:pt idx="65">
                  <c:v>-5.1442000003589783E-2</c:v>
                </c:pt>
                <c:pt idx="66">
                  <c:v>-3.3750000002328306E-2</c:v>
                </c:pt>
                <c:pt idx="67">
                  <c:v>-1.4475000003585592E-2</c:v>
                </c:pt>
                <c:pt idx="68">
                  <c:v>2.6601000005030073E-2</c:v>
                </c:pt>
                <c:pt idx="69">
                  <c:v>-4.3207000002439599E-2</c:v>
                </c:pt>
                <c:pt idx="70">
                  <c:v>-2.951500000199303E-2</c:v>
                </c:pt>
                <c:pt idx="71">
                  <c:v>2.3636999998416286E-2</c:v>
                </c:pt>
                <c:pt idx="72">
                  <c:v>3.9328999999270309E-2</c:v>
                </c:pt>
                <c:pt idx="73">
                  <c:v>1.2452000002667774E-2</c:v>
                </c:pt>
                <c:pt idx="74">
                  <c:v>-4.0800000715535134E-4</c:v>
                </c:pt>
                <c:pt idx="75">
                  <c:v>2.9759999961243011E-3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0-487F-B003-2BAF57AF28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  <c:pt idx="101">
                    <c:v>1.4E-3</c:v>
                  </c:pt>
                  <c:pt idx="102">
                    <c:v>5.0000000000000001E-3</c:v>
                  </c:pt>
                  <c:pt idx="10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  <c:pt idx="101">
                    <c:v>1.4E-3</c:v>
                  </c:pt>
                  <c:pt idx="102">
                    <c:v>5.0000000000000001E-3</c:v>
                  </c:pt>
                  <c:pt idx="10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-9.1070000053150579E-3</c:v>
                </c:pt>
                <c:pt idx="89">
                  <c:v>2.2061999996367376E-2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0-487F-B003-2BAF57AF28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0-487F-B003-2BAF57AF28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7">
                  <c:v>6.8970000065746717E-3</c:v>
                </c:pt>
                <c:pt idx="78">
                  <c:v>4.6910000019124709E-3</c:v>
                </c:pt>
                <c:pt idx="79">
                  <c:v>9.9789999949280173E-3</c:v>
                </c:pt>
                <c:pt idx="80">
                  <c:v>6.4290000009350479E-3</c:v>
                </c:pt>
                <c:pt idx="81">
                  <c:v>9.6180000036838464E-3</c:v>
                </c:pt>
                <c:pt idx="82">
                  <c:v>1.1158500004967209E-2</c:v>
                </c:pt>
                <c:pt idx="83">
                  <c:v>1.6149000002769753E-2</c:v>
                </c:pt>
                <c:pt idx="84">
                  <c:v>1.5030999995360617E-2</c:v>
                </c:pt>
                <c:pt idx="85">
                  <c:v>1.5464000003703404E-2</c:v>
                </c:pt>
                <c:pt idx="86">
                  <c:v>1.7823000001953915E-2</c:v>
                </c:pt>
                <c:pt idx="87">
                  <c:v>2.1994000002450775E-2</c:v>
                </c:pt>
                <c:pt idx="88">
                  <c:v>1.9806999996944796E-2</c:v>
                </c:pt>
                <c:pt idx="90">
                  <c:v>2.8146499993454199E-2</c:v>
                </c:pt>
                <c:pt idx="91">
                  <c:v>2.2721000001183711E-2</c:v>
                </c:pt>
                <c:pt idx="92">
                  <c:v>1.8622500181663781E-2</c:v>
                </c:pt>
                <c:pt idx="93">
                  <c:v>1.8922500137705356E-2</c:v>
                </c:pt>
                <c:pt idx="94">
                  <c:v>2.2622499905992299E-2</c:v>
                </c:pt>
                <c:pt idx="95">
                  <c:v>2.6928500170470215E-2</c:v>
                </c:pt>
                <c:pt idx="96">
                  <c:v>2.8928500032634474E-2</c:v>
                </c:pt>
                <c:pt idx="97">
                  <c:v>3.1928500058711506E-2</c:v>
                </c:pt>
                <c:pt idx="98">
                  <c:v>3.5004499834030867E-2</c:v>
                </c:pt>
                <c:pt idx="99">
                  <c:v>3.600449999794364E-2</c:v>
                </c:pt>
                <c:pt idx="100">
                  <c:v>2.5491999942460097E-2</c:v>
                </c:pt>
                <c:pt idx="101">
                  <c:v>2.7960999999777414E-2</c:v>
                </c:pt>
                <c:pt idx="102">
                  <c:v>2.2067999845603481E-2</c:v>
                </c:pt>
                <c:pt idx="103">
                  <c:v>2.2074499953305349E-2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0-487F-B003-2BAF57AF28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0-487F-B003-2BAF57AF28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0-487F-B003-2BAF57AF28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0-487F-B003-2BAF57AF28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-0.11358069586236175</c:v>
                </c:pt>
                <c:pt idx="1">
                  <c:v>-0.11264768120425329</c:v>
                </c:pt>
                <c:pt idx="2">
                  <c:v>-0.11232052022024124</c:v>
                </c:pt>
                <c:pt idx="3">
                  <c:v>-0.10781781571435679</c:v>
                </c:pt>
                <c:pt idx="4">
                  <c:v>-0.1073282859456869</c:v>
                </c:pt>
                <c:pt idx="5">
                  <c:v>-0.10552768882627239</c:v>
                </c:pt>
                <c:pt idx="6">
                  <c:v>-0.10400820781163862</c:v>
                </c:pt>
                <c:pt idx="7">
                  <c:v>-0.10075598528908915</c:v>
                </c:pt>
                <c:pt idx="8">
                  <c:v>-9.7205682758884249E-2</c:v>
                </c:pt>
                <c:pt idx="9">
                  <c:v>-9.689790909244328E-2</c:v>
                </c:pt>
                <c:pt idx="10">
                  <c:v>-9.4607782204358878E-2</c:v>
                </c:pt>
                <c:pt idx="11">
                  <c:v>-9.3568137299609458E-2</c:v>
                </c:pt>
                <c:pt idx="12">
                  <c:v>-9.3097994848510654E-2</c:v>
                </c:pt>
                <c:pt idx="13">
                  <c:v>-9.2606041665144384E-2</c:v>
                </c:pt>
                <c:pt idx="14">
                  <c:v>-9.2360065073461242E-2</c:v>
                </c:pt>
                <c:pt idx="15">
                  <c:v>-9.228857433991787E-2</c:v>
                </c:pt>
                <c:pt idx="16">
                  <c:v>-8.7526564461520157E-2</c:v>
                </c:pt>
                <c:pt idx="17">
                  <c:v>-8.5025600494850223E-2</c:v>
                </c:pt>
                <c:pt idx="18">
                  <c:v>-8.0413842327628424E-2</c:v>
                </c:pt>
                <c:pt idx="19">
                  <c:v>-8.0413842327628424E-2</c:v>
                </c:pt>
                <c:pt idx="20">
                  <c:v>-8.0404148668842879E-2</c:v>
                </c:pt>
                <c:pt idx="21">
                  <c:v>-7.9454170107859726E-2</c:v>
                </c:pt>
                <c:pt idx="22">
                  <c:v>-7.9163360344293457E-2</c:v>
                </c:pt>
                <c:pt idx="23">
                  <c:v>-7.8220652027399459E-2</c:v>
                </c:pt>
                <c:pt idx="24">
                  <c:v>-7.8123715439544036E-2</c:v>
                </c:pt>
                <c:pt idx="25">
                  <c:v>-7.7067106631919916E-2</c:v>
                </c:pt>
                <c:pt idx="26">
                  <c:v>-7.6960476385278948E-2</c:v>
                </c:pt>
                <c:pt idx="27">
                  <c:v>-7.5959606115671693E-2</c:v>
                </c:pt>
                <c:pt idx="28">
                  <c:v>-7.5913561236440358E-2</c:v>
                </c:pt>
                <c:pt idx="29">
                  <c:v>-7.5613057814088544E-2</c:v>
                </c:pt>
                <c:pt idx="30">
                  <c:v>-7.5613057814088544E-2</c:v>
                </c:pt>
                <c:pt idx="31">
                  <c:v>-7.4670349497194546E-2</c:v>
                </c:pt>
                <c:pt idx="32">
                  <c:v>-7.3383516293413803E-2</c:v>
                </c:pt>
                <c:pt idx="33">
                  <c:v>-7.3053931894705354E-2</c:v>
                </c:pt>
                <c:pt idx="34">
                  <c:v>-7.2149998212953523E-2</c:v>
                </c:pt>
                <c:pt idx="35">
                  <c:v>-7.20530616250981E-2</c:v>
                </c:pt>
                <c:pt idx="36">
                  <c:v>-7.1120046966989647E-2</c:v>
                </c:pt>
                <c:pt idx="37">
                  <c:v>-6.9600565952355878E-2</c:v>
                </c:pt>
                <c:pt idx="38">
                  <c:v>-6.881295617603056E-2</c:v>
                </c:pt>
                <c:pt idx="39">
                  <c:v>-6.8541533730035367E-2</c:v>
                </c:pt>
                <c:pt idx="40">
                  <c:v>-6.8541533730035367E-2</c:v>
                </c:pt>
                <c:pt idx="41">
                  <c:v>-6.744615028726908E-2</c:v>
                </c:pt>
                <c:pt idx="42">
                  <c:v>-6.6280487818307601E-2</c:v>
                </c:pt>
                <c:pt idx="43">
                  <c:v>-6.6040569763365434E-2</c:v>
                </c:pt>
                <c:pt idx="44">
                  <c:v>-6.5933939516724466E-2</c:v>
                </c:pt>
                <c:pt idx="45">
                  <c:v>-6.5078474128900346E-2</c:v>
                </c:pt>
                <c:pt idx="46">
                  <c:v>-6.5059086811329256E-2</c:v>
                </c:pt>
                <c:pt idx="47">
                  <c:v>-6.3711668240138866E-2</c:v>
                </c:pt>
                <c:pt idx="48">
                  <c:v>-6.2924058463813548E-2</c:v>
                </c:pt>
                <c:pt idx="49">
                  <c:v>-6.160329745428339E-2</c:v>
                </c:pt>
                <c:pt idx="50">
                  <c:v>-6.1411847693268934E-2</c:v>
                </c:pt>
                <c:pt idx="51">
                  <c:v>-6.1133155003184586E-2</c:v>
                </c:pt>
                <c:pt idx="52">
                  <c:v>-6.0420671082447225E-2</c:v>
                </c:pt>
                <c:pt idx="53">
                  <c:v>-6.0171059368719505E-2</c:v>
                </c:pt>
                <c:pt idx="54">
                  <c:v>-6.0161365709933967E-2</c:v>
                </c:pt>
                <c:pt idx="55">
                  <c:v>-5.9104756902309839E-2</c:v>
                </c:pt>
                <c:pt idx="56">
                  <c:v>-5.7774302233994143E-2</c:v>
                </c:pt>
                <c:pt idx="57">
                  <c:v>-5.5661084618745901E-2</c:v>
                </c:pt>
                <c:pt idx="58">
                  <c:v>-4.7200943913663772E-2</c:v>
                </c:pt>
                <c:pt idx="59">
                  <c:v>-4.7200943913663772E-2</c:v>
                </c:pt>
                <c:pt idx="60">
                  <c:v>-4.1013966193791336E-2</c:v>
                </c:pt>
                <c:pt idx="61">
                  <c:v>-4.0110032512039505E-2</c:v>
                </c:pt>
                <c:pt idx="62">
                  <c:v>-4.004217690054071E-2</c:v>
                </c:pt>
                <c:pt idx="63">
                  <c:v>-4.0032483241755165E-2</c:v>
                </c:pt>
                <c:pt idx="64">
                  <c:v>-4.0013095924184082E-2</c:v>
                </c:pt>
                <c:pt idx="65">
                  <c:v>-3.9831339821955164E-2</c:v>
                </c:pt>
                <c:pt idx="66">
                  <c:v>-3.9821646163169619E-2</c:v>
                </c:pt>
                <c:pt idx="67">
                  <c:v>-3.8791694917205737E-2</c:v>
                </c:pt>
                <c:pt idx="68">
                  <c:v>-3.8762613940849115E-2</c:v>
                </c:pt>
                <c:pt idx="69">
                  <c:v>-3.754121293387077E-2</c:v>
                </c:pt>
                <c:pt idx="70">
                  <c:v>-3.7531519275085225E-2</c:v>
                </c:pt>
                <c:pt idx="71">
                  <c:v>-3.7473357322371975E-2</c:v>
                </c:pt>
                <c:pt idx="72">
                  <c:v>-3.746366366358643E-2</c:v>
                </c:pt>
                <c:pt idx="73">
                  <c:v>-3.6491874370335804E-2</c:v>
                </c:pt>
                <c:pt idx="74">
                  <c:v>-1.7395366562817274E-2</c:v>
                </c:pt>
                <c:pt idx="75">
                  <c:v>-1.7375979245246184E-2</c:v>
                </c:pt>
                <c:pt idx="76">
                  <c:v>-6.7638462897736534E-3</c:v>
                </c:pt>
                <c:pt idx="77">
                  <c:v>5.9542340368579777E-3</c:v>
                </c:pt>
                <c:pt idx="78">
                  <c:v>6.1432603831760579E-3</c:v>
                </c:pt>
                <c:pt idx="79">
                  <c:v>7.2483374847278903E-3</c:v>
                </c:pt>
                <c:pt idx="80">
                  <c:v>8.5812155677399693E-3</c:v>
                </c:pt>
                <c:pt idx="81">
                  <c:v>8.6854223996845475E-3</c:v>
                </c:pt>
                <c:pt idx="82">
                  <c:v>9.8329092584231309E-3</c:v>
                </c:pt>
                <c:pt idx="83">
                  <c:v>1.4494347426920837E-2</c:v>
                </c:pt>
                <c:pt idx="84">
                  <c:v>1.5546109405152192E-2</c:v>
                </c:pt>
                <c:pt idx="85">
                  <c:v>1.5718171848595572E-2</c:v>
                </c:pt>
                <c:pt idx="86">
                  <c:v>1.6767510412130537E-2</c:v>
                </c:pt>
                <c:pt idx="87">
                  <c:v>2.1316259797246301E-2</c:v>
                </c:pt>
                <c:pt idx="88">
                  <c:v>2.1633727122472815E-2</c:v>
                </c:pt>
                <c:pt idx="89">
                  <c:v>2.1839717371665596E-2</c:v>
                </c:pt>
                <c:pt idx="90">
                  <c:v>2.2812718372264409E-2</c:v>
                </c:pt>
                <c:pt idx="91">
                  <c:v>2.2889055935200561E-2</c:v>
                </c:pt>
                <c:pt idx="92">
                  <c:v>2.4053506696813831E-2</c:v>
                </c:pt>
                <c:pt idx="93">
                  <c:v>2.4053506696813831E-2</c:v>
                </c:pt>
                <c:pt idx="94">
                  <c:v>2.4053506696813831E-2</c:v>
                </c:pt>
                <c:pt idx="95">
                  <c:v>2.7257260925435595E-2</c:v>
                </c:pt>
                <c:pt idx="96">
                  <c:v>2.7257260925435595E-2</c:v>
                </c:pt>
                <c:pt idx="97">
                  <c:v>2.7257260925435595E-2</c:v>
                </c:pt>
                <c:pt idx="98">
                  <c:v>2.728634190179223E-2</c:v>
                </c:pt>
                <c:pt idx="99">
                  <c:v>2.728634190179223E-2</c:v>
                </c:pt>
                <c:pt idx="100">
                  <c:v>2.7680146789954882E-2</c:v>
                </c:pt>
                <c:pt idx="101">
                  <c:v>2.7687417034044051E-2</c:v>
                </c:pt>
                <c:pt idx="102">
                  <c:v>2.8920935114504318E-2</c:v>
                </c:pt>
                <c:pt idx="103">
                  <c:v>2.9927863920852532E-2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0-487F-B003-2BAF57AF2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0928"/>
        <c:axId val="1"/>
      </c:scatterChart>
      <c:valAx>
        <c:axId val="71258092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Vir - O-C Diagr.</a:t>
            </a:r>
          </a:p>
        </c:rich>
      </c:tx>
      <c:layout>
        <c:manualLayout>
          <c:xMode val="edge"/>
          <c:yMode val="edge"/>
          <c:x val="0.352577319587628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1.4821999999185209E-2</c:v>
                </c:pt>
                <c:pt idx="1">
                  <c:v>1.4176999999108375E-2</c:v>
                </c:pt>
                <c:pt idx="2">
                  <c:v>4.0781999998216634E-2</c:v>
                </c:pt>
                <c:pt idx="3">
                  <c:v>4.7159999958239496E-3</c:v>
                </c:pt>
                <c:pt idx="4">
                  <c:v>-7.8380000013567042E-3</c:v>
                </c:pt>
                <c:pt idx="5">
                  <c:v>4.6951000000262866E-2</c:v>
                </c:pt>
                <c:pt idx="6">
                  <c:v>1.6719999985070899E-3</c:v>
                </c:pt>
                <c:pt idx="7">
                  <c:v>2.5337999999464955E-2</c:v>
                </c:pt>
                <c:pt idx="8">
                  <c:v>2.3532999999588355E-2</c:v>
                </c:pt>
                <c:pt idx="9">
                  <c:v>-3.4246000002895016E-2</c:v>
                </c:pt>
                <c:pt idx="10">
                  <c:v>-4.1011000001162756E-2</c:v>
                </c:pt>
                <c:pt idx="11">
                  <c:v>3.3955999999307096E-2</c:v>
                </c:pt>
                <c:pt idx="12">
                  <c:v>4.0017999999690801E-2</c:v>
                </c:pt>
                <c:pt idx="13">
                  <c:v>-2.1613000000797911E-2</c:v>
                </c:pt>
                <c:pt idx="14">
                  <c:v>9.0571500000805827E-2</c:v>
                </c:pt>
                <c:pt idx="15">
                  <c:v>4.3299999997543637E-2</c:v>
                </c:pt>
                <c:pt idx="16">
                  <c:v>-2.500500000314787E-2</c:v>
                </c:pt>
                <c:pt idx="17">
                  <c:v>-3.8468999999167863E-2</c:v>
                </c:pt>
                <c:pt idx="18">
                  <c:v>0</c:v>
                </c:pt>
                <c:pt idx="19">
                  <c:v>1.0999999998603016E-2</c:v>
                </c:pt>
                <c:pt idx="20">
                  <c:v>-2.8308000000833999E-2</c:v>
                </c:pt>
                <c:pt idx="21">
                  <c:v>-1.0492000001249835E-2</c:v>
                </c:pt>
                <c:pt idx="22">
                  <c:v>-1.4731999999639811E-2</c:v>
                </c:pt>
                <c:pt idx="23">
                  <c:v>-4.4685000000754371E-2</c:v>
                </c:pt>
                <c:pt idx="24">
                  <c:v>-7.7649999984714668E-3</c:v>
                </c:pt>
                <c:pt idx="25">
                  <c:v>5.8662999999796739E-2</c:v>
                </c:pt>
                <c:pt idx="26">
                  <c:v>-5.3725000001577428E-2</c:v>
                </c:pt>
                <c:pt idx="27">
                  <c:v>-3.2526000002690125E-2</c:v>
                </c:pt>
                <c:pt idx="28">
                  <c:v>-4.7989000002417015E-2</c:v>
                </c:pt>
                <c:pt idx="29">
                  <c:v>-4.2537000001175329E-2</c:v>
                </c:pt>
                <c:pt idx="30">
                  <c:v>-5.3699999989476055E-4</c:v>
                </c:pt>
                <c:pt idx="31">
                  <c:v>-6.4490000000660075E-2</c:v>
                </c:pt>
                <c:pt idx="32">
                  <c:v>-5.0376999999571126E-2</c:v>
                </c:pt>
                <c:pt idx="33">
                  <c:v>-8.4900000001653098E-4</c:v>
                </c:pt>
                <c:pt idx="34">
                  <c:v>-5.4570000000239816E-2</c:v>
                </c:pt>
                <c:pt idx="35">
                  <c:v>-1.3650000004417961E-2</c:v>
                </c:pt>
                <c:pt idx="36">
                  <c:v>-2.8295000000071013E-2</c:v>
                </c:pt>
                <c:pt idx="37">
                  <c:v>-2.4574000002758112E-2</c:v>
                </c:pt>
                <c:pt idx="38">
                  <c:v>-1.2599000001500826E-2</c:v>
                </c:pt>
                <c:pt idx="39">
                  <c:v>-2.9223000001366017E-2</c:v>
                </c:pt>
                <c:pt idx="40">
                  <c:v>-2.2300000273389742E-4</c:v>
                </c:pt>
                <c:pt idx="41">
                  <c:v>4.1972999999416061E-2</c:v>
                </c:pt>
                <c:pt idx="42">
                  <c:v>-1.2063999998645158E-2</c:v>
                </c:pt>
                <c:pt idx="43">
                  <c:v>8.3129999984521419E-3</c:v>
                </c:pt>
                <c:pt idx="44">
                  <c:v>2.892499999870779E-2</c:v>
                </c:pt>
                <c:pt idx="45">
                  <c:v>-3.925600000002305E-2</c:v>
                </c:pt>
                <c:pt idx="46">
                  <c:v>-4.0872000001400011E-2</c:v>
                </c:pt>
                <c:pt idx="47">
                  <c:v>-1.9684000002598623E-2</c:v>
                </c:pt>
                <c:pt idx="48">
                  <c:v>4.5290999998542247E-2</c:v>
                </c:pt>
                <c:pt idx="49">
                  <c:v>-1.0673999997379724E-2</c:v>
                </c:pt>
                <c:pt idx="50">
                  <c:v>-4.9757000000681728E-2</c:v>
                </c:pt>
                <c:pt idx="51">
                  <c:v>-3.5611999999673571E-2</c:v>
                </c:pt>
                <c:pt idx="52">
                  <c:v>-3.3250000000407454E-2</c:v>
                </c:pt>
                <c:pt idx="53">
                  <c:v>-1.9180999999662163E-2</c:v>
                </c:pt>
                <c:pt idx="54">
                  <c:v>-1.948899999842979E-2</c:v>
                </c:pt>
                <c:pt idx="55">
                  <c:v>4.3938999999227235E-2</c:v>
                </c:pt>
                <c:pt idx="56">
                  <c:v>-1.9334000004164409E-2</c:v>
                </c:pt>
                <c:pt idx="57">
                  <c:v>-4.5478000000002794E-2</c:v>
                </c:pt>
                <c:pt idx="58">
                  <c:v>-6.2850000031176023E-3</c:v>
                </c:pt>
                <c:pt idx="59">
                  <c:v>2.9714999996940605E-2</c:v>
                </c:pt>
                <c:pt idx="60">
                  <c:v>4.6134000003803521E-2</c:v>
                </c:pt>
                <c:pt idx="61">
                  <c:v>-1.6586999998253305E-2</c:v>
                </c:pt>
                <c:pt idx="62">
                  <c:v>3.7256999996316154E-2</c:v>
                </c:pt>
                <c:pt idx="63">
                  <c:v>5.6948999997985084E-2</c:v>
                </c:pt>
                <c:pt idx="64">
                  <c:v>3.5332999999809545E-2</c:v>
                </c:pt>
                <c:pt idx="65">
                  <c:v>-5.1442000003589783E-2</c:v>
                </c:pt>
                <c:pt idx="66">
                  <c:v>-3.3750000002328306E-2</c:v>
                </c:pt>
                <c:pt idx="67">
                  <c:v>-1.4475000003585592E-2</c:v>
                </c:pt>
                <c:pt idx="68">
                  <c:v>2.6601000005030073E-2</c:v>
                </c:pt>
                <c:pt idx="69">
                  <c:v>-4.3207000002439599E-2</c:v>
                </c:pt>
                <c:pt idx="70">
                  <c:v>-2.951500000199303E-2</c:v>
                </c:pt>
                <c:pt idx="71">
                  <c:v>2.3636999998416286E-2</c:v>
                </c:pt>
                <c:pt idx="72">
                  <c:v>3.9328999999270309E-2</c:v>
                </c:pt>
                <c:pt idx="73">
                  <c:v>1.2452000002667774E-2</c:v>
                </c:pt>
                <c:pt idx="74">
                  <c:v>-4.0800000715535134E-4</c:v>
                </c:pt>
                <c:pt idx="75">
                  <c:v>2.9759999961243011E-3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9-41CE-A424-B05885F906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  <c:pt idx="101">
                    <c:v>1.4E-3</c:v>
                  </c:pt>
                  <c:pt idx="102">
                    <c:v>5.0000000000000001E-3</c:v>
                  </c:pt>
                  <c:pt idx="10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  <c:pt idx="101">
                    <c:v>1.4E-3</c:v>
                  </c:pt>
                  <c:pt idx="102">
                    <c:v>5.0000000000000001E-3</c:v>
                  </c:pt>
                  <c:pt idx="10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-9.1070000053150579E-3</c:v>
                </c:pt>
                <c:pt idx="89">
                  <c:v>2.2061999996367376E-2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A9-41CE-A424-B05885F906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A9-41CE-A424-B05885F906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7">
                  <c:v>6.8970000065746717E-3</c:v>
                </c:pt>
                <c:pt idx="78">
                  <c:v>4.6910000019124709E-3</c:v>
                </c:pt>
                <c:pt idx="79">
                  <c:v>9.9789999949280173E-3</c:v>
                </c:pt>
                <c:pt idx="80">
                  <c:v>6.4290000009350479E-3</c:v>
                </c:pt>
                <c:pt idx="81">
                  <c:v>9.6180000036838464E-3</c:v>
                </c:pt>
                <c:pt idx="82">
                  <c:v>1.1158500004967209E-2</c:v>
                </c:pt>
                <c:pt idx="83">
                  <c:v>1.6149000002769753E-2</c:v>
                </c:pt>
                <c:pt idx="84">
                  <c:v>1.5030999995360617E-2</c:v>
                </c:pt>
                <c:pt idx="85">
                  <c:v>1.5464000003703404E-2</c:v>
                </c:pt>
                <c:pt idx="86">
                  <c:v>1.7823000001953915E-2</c:v>
                </c:pt>
                <c:pt idx="87">
                  <c:v>2.1994000002450775E-2</c:v>
                </c:pt>
                <c:pt idx="88">
                  <c:v>1.9806999996944796E-2</c:v>
                </c:pt>
                <c:pt idx="90">
                  <c:v>2.8146499993454199E-2</c:v>
                </c:pt>
                <c:pt idx="91">
                  <c:v>2.2721000001183711E-2</c:v>
                </c:pt>
                <c:pt idx="92">
                  <c:v>1.8622500181663781E-2</c:v>
                </c:pt>
                <c:pt idx="93">
                  <c:v>1.8922500137705356E-2</c:v>
                </c:pt>
                <c:pt idx="94">
                  <c:v>2.2622499905992299E-2</c:v>
                </c:pt>
                <c:pt idx="95">
                  <c:v>2.6928500170470215E-2</c:v>
                </c:pt>
                <c:pt idx="96">
                  <c:v>2.8928500032634474E-2</c:v>
                </c:pt>
                <c:pt idx="97">
                  <c:v>3.1928500058711506E-2</c:v>
                </c:pt>
                <c:pt idx="98">
                  <c:v>3.5004499834030867E-2</c:v>
                </c:pt>
                <c:pt idx="99">
                  <c:v>3.600449999794364E-2</c:v>
                </c:pt>
                <c:pt idx="100">
                  <c:v>2.5491999942460097E-2</c:v>
                </c:pt>
                <c:pt idx="101">
                  <c:v>2.7960999999777414E-2</c:v>
                </c:pt>
                <c:pt idx="102">
                  <c:v>2.2067999845603481E-2</c:v>
                </c:pt>
                <c:pt idx="103">
                  <c:v>2.2074499953305349E-2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A9-41CE-A424-B05885F906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A9-41CE-A424-B05885F906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A9-41CE-A424-B05885F906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A9-41CE-A424-B05885F906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-0.11358069586236175</c:v>
                </c:pt>
                <c:pt idx="1">
                  <c:v>-0.11264768120425329</c:v>
                </c:pt>
                <c:pt idx="2">
                  <c:v>-0.11232052022024124</c:v>
                </c:pt>
                <c:pt idx="3">
                  <c:v>-0.10781781571435679</c:v>
                </c:pt>
                <c:pt idx="4">
                  <c:v>-0.1073282859456869</c:v>
                </c:pt>
                <c:pt idx="5">
                  <c:v>-0.10552768882627239</c:v>
                </c:pt>
                <c:pt idx="6">
                  <c:v>-0.10400820781163862</c:v>
                </c:pt>
                <c:pt idx="7">
                  <c:v>-0.10075598528908915</c:v>
                </c:pt>
                <c:pt idx="8">
                  <c:v>-9.7205682758884249E-2</c:v>
                </c:pt>
                <c:pt idx="9">
                  <c:v>-9.689790909244328E-2</c:v>
                </c:pt>
                <c:pt idx="10">
                  <c:v>-9.4607782204358878E-2</c:v>
                </c:pt>
                <c:pt idx="11">
                  <c:v>-9.3568137299609458E-2</c:v>
                </c:pt>
                <c:pt idx="12">
                  <c:v>-9.3097994848510654E-2</c:v>
                </c:pt>
                <c:pt idx="13">
                  <c:v>-9.2606041665144384E-2</c:v>
                </c:pt>
                <c:pt idx="14">
                  <c:v>-9.2360065073461242E-2</c:v>
                </c:pt>
                <c:pt idx="15">
                  <c:v>-9.228857433991787E-2</c:v>
                </c:pt>
                <c:pt idx="16">
                  <c:v>-8.7526564461520157E-2</c:v>
                </c:pt>
                <c:pt idx="17">
                  <c:v>-8.5025600494850223E-2</c:v>
                </c:pt>
                <c:pt idx="18">
                  <c:v>-8.0413842327628424E-2</c:v>
                </c:pt>
                <c:pt idx="19">
                  <c:v>-8.0413842327628424E-2</c:v>
                </c:pt>
                <c:pt idx="20">
                  <c:v>-8.0404148668842879E-2</c:v>
                </c:pt>
                <c:pt idx="21">
                  <c:v>-7.9454170107859726E-2</c:v>
                </c:pt>
                <c:pt idx="22">
                  <c:v>-7.9163360344293457E-2</c:v>
                </c:pt>
                <c:pt idx="23">
                  <c:v>-7.8220652027399459E-2</c:v>
                </c:pt>
                <c:pt idx="24">
                  <c:v>-7.8123715439544036E-2</c:v>
                </c:pt>
                <c:pt idx="25">
                  <c:v>-7.7067106631919916E-2</c:v>
                </c:pt>
                <c:pt idx="26">
                  <c:v>-7.6960476385278948E-2</c:v>
                </c:pt>
                <c:pt idx="27">
                  <c:v>-7.5959606115671693E-2</c:v>
                </c:pt>
                <c:pt idx="28">
                  <c:v>-7.5913561236440358E-2</c:v>
                </c:pt>
                <c:pt idx="29">
                  <c:v>-7.5613057814088544E-2</c:v>
                </c:pt>
                <c:pt idx="30">
                  <c:v>-7.5613057814088544E-2</c:v>
                </c:pt>
                <c:pt idx="31">
                  <c:v>-7.4670349497194546E-2</c:v>
                </c:pt>
                <c:pt idx="32">
                  <c:v>-7.3383516293413803E-2</c:v>
                </c:pt>
                <c:pt idx="33">
                  <c:v>-7.3053931894705354E-2</c:v>
                </c:pt>
                <c:pt idx="34">
                  <c:v>-7.2149998212953523E-2</c:v>
                </c:pt>
                <c:pt idx="35">
                  <c:v>-7.20530616250981E-2</c:v>
                </c:pt>
                <c:pt idx="36">
                  <c:v>-7.1120046966989647E-2</c:v>
                </c:pt>
                <c:pt idx="37">
                  <c:v>-6.9600565952355878E-2</c:v>
                </c:pt>
                <c:pt idx="38">
                  <c:v>-6.881295617603056E-2</c:v>
                </c:pt>
                <c:pt idx="39">
                  <c:v>-6.8541533730035367E-2</c:v>
                </c:pt>
                <c:pt idx="40">
                  <c:v>-6.8541533730035367E-2</c:v>
                </c:pt>
                <c:pt idx="41">
                  <c:v>-6.744615028726908E-2</c:v>
                </c:pt>
                <c:pt idx="42">
                  <c:v>-6.6280487818307601E-2</c:v>
                </c:pt>
                <c:pt idx="43">
                  <c:v>-6.6040569763365434E-2</c:v>
                </c:pt>
                <c:pt idx="44">
                  <c:v>-6.5933939516724466E-2</c:v>
                </c:pt>
                <c:pt idx="45">
                  <c:v>-6.5078474128900346E-2</c:v>
                </c:pt>
                <c:pt idx="46">
                  <c:v>-6.5059086811329256E-2</c:v>
                </c:pt>
                <c:pt idx="47">
                  <c:v>-6.3711668240138866E-2</c:v>
                </c:pt>
                <c:pt idx="48">
                  <c:v>-6.2924058463813548E-2</c:v>
                </c:pt>
                <c:pt idx="49">
                  <c:v>-6.160329745428339E-2</c:v>
                </c:pt>
                <c:pt idx="50">
                  <c:v>-6.1411847693268934E-2</c:v>
                </c:pt>
                <c:pt idx="51">
                  <c:v>-6.1133155003184586E-2</c:v>
                </c:pt>
                <c:pt idx="52">
                  <c:v>-6.0420671082447225E-2</c:v>
                </c:pt>
                <c:pt idx="53">
                  <c:v>-6.0171059368719505E-2</c:v>
                </c:pt>
                <c:pt idx="54">
                  <c:v>-6.0161365709933967E-2</c:v>
                </c:pt>
                <c:pt idx="55">
                  <c:v>-5.9104756902309839E-2</c:v>
                </c:pt>
                <c:pt idx="56">
                  <c:v>-5.7774302233994143E-2</c:v>
                </c:pt>
                <c:pt idx="57">
                  <c:v>-5.5661084618745901E-2</c:v>
                </c:pt>
                <c:pt idx="58">
                  <c:v>-4.7200943913663772E-2</c:v>
                </c:pt>
                <c:pt idx="59">
                  <c:v>-4.7200943913663772E-2</c:v>
                </c:pt>
                <c:pt idx="60">
                  <c:v>-4.1013966193791336E-2</c:v>
                </c:pt>
                <c:pt idx="61">
                  <c:v>-4.0110032512039505E-2</c:v>
                </c:pt>
                <c:pt idx="62">
                  <c:v>-4.004217690054071E-2</c:v>
                </c:pt>
                <c:pt idx="63">
                  <c:v>-4.0032483241755165E-2</c:v>
                </c:pt>
                <c:pt idx="64">
                  <c:v>-4.0013095924184082E-2</c:v>
                </c:pt>
                <c:pt idx="65">
                  <c:v>-3.9831339821955164E-2</c:v>
                </c:pt>
                <c:pt idx="66">
                  <c:v>-3.9821646163169619E-2</c:v>
                </c:pt>
                <c:pt idx="67">
                  <c:v>-3.8791694917205737E-2</c:v>
                </c:pt>
                <c:pt idx="68">
                  <c:v>-3.8762613940849115E-2</c:v>
                </c:pt>
                <c:pt idx="69">
                  <c:v>-3.754121293387077E-2</c:v>
                </c:pt>
                <c:pt idx="70">
                  <c:v>-3.7531519275085225E-2</c:v>
                </c:pt>
                <c:pt idx="71">
                  <c:v>-3.7473357322371975E-2</c:v>
                </c:pt>
                <c:pt idx="72">
                  <c:v>-3.746366366358643E-2</c:v>
                </c:pt>
                <c:pt idx="73">
                  <c:v>-3.6491874370335804E-2</c:v>
                </c:pt>
                <c:pt idx="74">
                  <c:v>-1.7395366562817274E-2</c:v>
                </c:pt>
                <c:pt idx="75">
                  <c:v>-1.7375979245246184E-2</c:v>
                </c:pt>
                <c:pt idx="76">
                  <c:v>-6.7638462897736534E-3</c:v>
                </c:pt>
                <c:pt idx="77">
                  <c:v>5.9542340368579777E-3</c:v>
                </c:pt>
                <c:pt idx="78">
                  <c:v>6.1432603831760579E-3</c:v>
                </c:pt>
                <c:pt idx="79">
                  <c:v>7.2483374847278903E-3</c:v>
                </c:pt>
                <c:pt idx="80">
                  <c:v>8.5812155677399693E-3</c:v>
                </c:pt>
                <c:pt idx="81">
                  <c:v>8.6854223996845475E-3</c:v>
                </c:pt>
                <c:pt idx="82">
                  <c:v>9.8329092584231309E-3</c:v>
                </c:pt>
                <c:pt idx="83">
                  <c:v>1.4494347426920837E-2</c:v>
                </c:pt>
                <c:pt idx="84">
                  <c:v>1.5546109405152192E-2</c:v>
                </c:pt>
                <c:pt idx="85">
                  <c:v>1.5718171848595572E-2</c:v>
                </c:pt>
                <c:pt idx="86">
                  <c:v>1.6767510412130537E-2</c:v>
                </c:pt>
                <c:pt idx="87">
                  <c:v>2.1316259797246301E-2</c:v>
                </c:pt>
                <c:pt idx="88">
                  <c:v>2.1633727122472815E-2</c:v>
                </c:pt>
                <c:pt idx="89">
                  <c:v>2.1839717371665596E-2</c:v>
                </c:pt>
                <c:pt idx="90">
                  <c:v>2.2812718372264409E-2</c:v>
                </c:pt>
                <c:pt idx="91">
                  <c:v>2.2889055935200561E-2</c:v>
                </c:pt>
                <c:pt idx="92">
                  <c:v>2.4053506696813831E-2</c:v>
                </c:pt>
                <c:pt idx="93">
                  <c:v>2.4053506696813831E-2</c:v>
                </c:pt>
                <c:pt idx="94">
                  <c:v>2.4053506696813831E-2</c:v>
                </c:pt>
                <c:pt idx="95">
                  <c:v>2.7257260925435595E-2</c:v>
                </c:pt>
                <c:pt idx="96">
                  <c:v>2.7257260925435595E-2</c:v>
                </c:pt>
                <c:pt idx="97">
                  <c:v>2.7257260925435595E-2</c:v>
                </c:pt>
                <c:pt idx="98">
                  <c:v>2.728634190179223E-2</c:v>
                </c:pt>
                <c:pt idx="99">
                  <c:v>2.728634190179223E-2</c:v>
                </c:pt>
                <c:pt idx="100">
                  <c:v>2.7680146789954882E-2</c:v>
                </c:pt>
                <c:pt idx="101">
                  <c:v>2.7687417034044051E-2</c:v>
                </c:pt>
                <c:pt idx="102">
                  <c:v>2.8920935114504318E-2</c:v>
                </c:pt>
                <c:pt idx="103">
                  <c:v>2.9927863920852532E-2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A9-41CE-A424-B05885F9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75024"/>
        <c:axId val="1"/>
      </c:scatterChart>
      <c:valAx>
        <c:axId val="71257502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7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14</xdr:col>
      <xdr:colOff>95250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C223901-0DC5-C725-E0E7-408D4A1D4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0</xdr:row>
      <xdr:rowOff>0</xdr:rowOff>
    </xdr:from>
    <xdr:to>
      <xdr:col>21</xdr:col>
      <xdr:colOff>590550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E057F02-FA30-35CF-4568-F57797E65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90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28</v>
      </c>
      <c r="B2" s="12" t="s">
        <v>38</v>
      </c>
    </row>
    <row r="4" spans="1:6" ht="14.25" thickTop="1" thickBot="1" x14ac:dyDescent="0.25">
      <c r="A4" s="6" t="s">
        <v>4</v>
      </c>
      <c r="C4" s="3">
        <v>26092.45</v>
      </c>
      <c r="D4" s="4">
        <v>0.74607699999999999</v>
      </c>
    </row>
    <row r="5" spans="1:6" ht="13.5" thickTop="1" x14ac:dyDescent="0.2">
      <c r="A5" s="13" t="s">
        <v>40</v>
      </c>
      <c r="B5" s="14"/>
      <c r="C5" s="15">
        <v>-9.5</v>
      </c>
      <c r="D5" s="14" t="s">
        <v>41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26092.45</v>
      </c>
    </row>
    <row r="8" spans="1:6" x14ac:dyDescent="0.2">
      <c r="A8" t="s">
        <v>7</v>
      </c>
      <c r="C8">
        <f>+D4</f>
        <v>0.74607699999999999</v>
      </c>
    </row>
    <row r="9" spans="1:6" x14ac:dyDescent="0.2">
      <c r="A9" s="29" t="s">
        <v>45</v>
      </c>
      <c r="B9" s="30">
        <v>97</v>
      </c>
      <c r="C9" s="18" t="str">
        <f>"F"&amp;B9</f>
        <v>F97</v>
      </c>
      <c r="D9" s="19" t="str">
        <f>"G"&amp;B9</f>
        <v>G97</v>
      </c>
    </row>
    <row r="10" spans="1:6" ht="13.5" thickBot="1" x14ac:dyDescent="0.25">
      <c r="A10" s="14"/>
      <c r="B10" s="14"/>
      <c r="C10" s="5" t="s">
        <v>24</v>
      </c>
      <c r="D10" s="5" t="s">
        <v>25</v>
      </c>
      <c r="E10" s="14"/>
    </row>
    <row r="11" spans="1:6" x14ac:dyDescent="0.2">
      <c r="A11" s="14" t="s">
        <v>20</v>
      </c>
      <c r="B11" s="14"/>
      <c r="C11" s="16">
        <f ca="1">INTERCEPT(INDIRECT($D$9):G992,INDIRECT($C$9):F992)</f>
        <v>-8.0413842327628424E-2</v>
      </c>
      <c r="D11" s="17"/>
      <c r="E11" s="14"/>
    </row>
    <row r="12" spans="1:6" x14ac:dyDescent="0.2">
      <c r="A12" s="14" t="s">
        <v>21</v>
      </c>
      <c r="B12" s="14"/>
      <c r="C12" s="16">
        <f ca="1">SLOPE(INDIRECT($D$9):G992,INDIRECT($C$9):F992)</f>
        <v>2.4234146963856002E-6</v>
      </c>
      <c r="D12" s="17"/>
      <c r="E12" s="14"/>
    </row>
    <row r="13" spans="1:6" x14ac:dyDescent="0.2">
      <c r="A13" s="14" t="s">
        <v>23</v>
      </c>
      <c r="B13" s="14"/>
      <c r="C13" s="17" t="s">
        <v>18</v>
      </c>
    </row>
    <row r="14" spans="1:6" x14ac:dyDescent="0.2">
      <c r="A14" s="14"/>
      <c r="B14" s="14"/>
      <c r="C14" s="14"/>
    </row>
    <row r="15" spans="1:6" x14ac:dyDescent="0.2">
      <c r="A15" s="20" t="s">
        <v>22</v>
      </c>
      <c r="B15" s="14"/>
      <c r="C15" s="21">
        <f ca="1">(C7+C11)+(C8+C12)*INT(MAX(F21:F3533))</f>
        <v>60062.111813652213</v>
      </c>
      <c r="E15" s="22" t="s">
        <v>47</v>
      </c>
      <c r="F15" s="15">
        <v>1</v>
      </c>
    </row>
    <row r="16" spans="1:6" x14ac:dyDescent="0.2">
      <c r="A16" s="24" t="s">
        <v>8</v>
      </c>
      <c r="B16" s="14"/>
      <c r="C16" s="25">
        <f ca="1">+C8+C12</f>
        <v>0.74607942341469635</v>
      </c>
      <c r="E16" s="22" t="s">
        <v>42</v>
      </c>
      <c r="F16" s="23">
        <f ca="1">NOW()+15018.5+$C$5/24</f>
        <v>60174.797823958332</v>
      </c>
    </row>
    <row r="17" spans="1:17" ht="13.5" thickBot="1" x14ac:dyDescent="0.25">
      <c r="A17" s="22" t="s">
        <v>37</v>
      </c>
      <c r="B17" s="14"/>
      <c r="C17" s="14">
        <f>COUNT(C21:C2191)</f>
        <v>104</v>
      </c>
      <c r="E17" s="22" t="s">
        <v>48</v>
      </c>
      <c r="F17" s="23">
        <f ca="1">ROUND(2*(F16-$C$7)/$C$8,0)/2+F15</f>
        <v>45683</v>
      </c>
    </row>
    <row r="18" spans="1:17" ht="14.25" thickTop="1" thickBot="1" x14ac:dyDescent="0.25">
      <c r="A18" s="24" t="s">
        <v>9</v>
      </c>
      <c r="B18" s="14"/>
      <c r="C18" s="27">
        <f ca="1">+C15</f>
        <v>60062.111813652213</v>
      </c>
      <c r="D18" s="28">
        <f ca="1">+C16</f>
        <v>0.74607942341469635</v>
      </c>
      <c r="E18" s="22" t="s">
        <v>43</v>
      </c>
      <c r="F18" s="19">
        <f ca="1">ROUND(2*(F16-$C$15)/$C$16,0)/2+F15</f>
        <v>152</v>
      </c>
    </row>
    <row r="19" spans="1:17" ht="13.5" thickTop="1" x14ac:dyDescent="0.2">
      <c r="E19" s="22" t="s">
        <v>44</v>
      </c>
      <c r="F19" s="26">
        <f ca="1">+$C$15+$C$16*F18-15018.5-$C$5/24</f>
        <v>45157.411719344585</v>
      </c>
    </row>
    <row r="20" spans="1:17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52</v>
      </c>
      <c r="I20" s="8" t="s">
        <v>62</v>
      </c>
      <c r="J20" s="8" t="s">
        <v>57</v>
      </c>
      <c r="K20" s="8" t="s">
        <v>55</v>
      </c>
      <c r="L20" s="8" t="s">
        <v>29</v>
      </c>
      <c r="M20" s="8" t="s">
        <v>30</v>
      </c>
      <c r="N20" s="8" t="s">
        <v>31</v>
      </c>
      <c r="O20" s="8" t="s">
        <v>27</v>
      </c>
      <c r="P20" s="7" t="s">
        <v>26</v>
      </c>
      <c r="Q20" s="5" t="s">
        <v>19</v>
      </c>
    </row>
    <row r="21" spans="1:17" x14ac:dyDescent="0.2">
      <c r="A21" s="50" t="s">
        <v>68</v>
      </c>
      <c r="B21" s="52" t="s">
        <v>36</v>
      </c>
      <c r="C21" s="51">
        <v>15881.655000000001</v>
      </c>
      <c r="D21" s="11"/>
      <c r="E21">
        <f t="shared" ref="E21:E52" si="0">+(C21-C$7)/C$8</f>
        <v>-13685.980133417865</v>
      </c>
      <c r="F21">
        <f t="shared" ref="F21:F52" si="1">ROUND(2*E21,0)/2</f>
        <v>-13686</v>
      </c>
      <c r="G21">
        <f t="shared" ref="G21:G52" si="2">+C21-(C$7+F21*C$8)</f>
        <v>1.4821999999185209E-2</v>
      </c>
      <c r="H21">
        <f t="shared" ref="H21:H52" si="3">+G21</f>
        <v>1.4821999999185209E-2</v>
      </c>
      <c r="O21">
        <f t="shared" ref="O21:O52" ca="1" si="4">+C$11+C$12*F21</f>
        <v>-0.11358069586236175</v>
      </c>
      <c r="Q21" s="2">
        <f t="shared" ref="Q21:Q52" si="5">+C21-15018.5</f>
        <v>863.15500000000065</v>
      </c>
    </row>
    <row r="22" spans="1:17" x14ac:dyDescent="0.2">
      <c r="A22" s="50" t="s">
        <v>68</v>
      </c>
      <c r="B22" s="52" t="s">
        <v>36</v>
      </c>
      <c r="C22" s="51">
        <v>16168.894</v>
      </c>
      <c r="D22" s="11"/>
      <c r="E22">
        <f t="shared" si="0"/>
        <v>-13300.980997939892</v>
      </c>
      <c r="F22">
        <f t="shared" si="1"/>
        <v>-13301</v>
      </c>
      <c r="G22">
        <f t="shared" si="2"/>
        <v>1.4176999999108375E-2</v>
      </c>
      <c r="H22">
        <f t="shared" si="3"/>
        <v>1.4176999999108375E-2</v>
      </c>
      <c r="O22">
        <f t="shared" ca="1" si="4"/>
        <v>-0.11264768120425329</v>
      </c>
      <c r="Q22" s="2">
        <f t="shared" si="5"/>
        <v>1150.3940000000002</v>
      </c>
    </row>
    <row r="23" spans="1:17" x14ac:dyDescent="0.2">
      <c r="A23" s="50" t="s">
        <v>68</v>
      </c>
      <c r="B23" s="52" t="s">
        <v>36</v>
      </c>
      <c r="C23" s="51">
        <v>16269.641</v>
      </c>
      <c r="D23" s="11"/>
      <c r="E23">
        <f t="shared" si="0"/>
        <v>-13165.945338081729</v>
      </c>
      <c r="F23">
        <f t="shared" si="1"/>
        <v>-13166</v>
      </c>
      <c r="G23">
        <f t="shared" si="2"/>
        <v>4.0781999998216634E-2</v>
      </c>
      <c r="H23">
        <f t="shared" si="3"/>
        <v>4.0781999998216634E-2</v>
      </c>
      <c r="O23">
        <f t="shared" ca="1" si="4"/>
        <v>-0.11232052022024124</v>
      </c>
      <c r="Q23" s="2">
        <f t="shared" si="5"/>
        <v>1251.1409999999996</v>
      </c>
    </row>
    <row r="24" spans="1:17" x14ac:dyDescent="0.2">
      <c r="A24" s="50" t="s">
        <v>68</v>
      </c>
      <c r="B24" s="52" t="s">
        <v>36</v>
      </c>
      <c r="C24" s="51">
        <v>17655.815999999999</v>
      </c>
      <c r="D24" s="11"/>
      <c r="E24">
        <f t="shared" si="0"/>
        <v>-11307.993678936627</v>
      </c>
      <c r="F24">
        <f t="shared" si="1"/>
        <v>-11308</v>
      </c>
      <c r="G24">
        <f t="shared" si="2"/>
        <v>4.7159999958239496E-3</v>
      </c>
      <c r="H24">
        <f t="shared" si="3"/>
        <v>4.7159999958239496E-3</v>
      </c>
      <c r="O24">
        <f t="shared" ca="1" si="4"/>
        <v>-0.10781781571435679</v>
      </c>
      <c r="Q24" s="2">
        <f t="shared" si="5"/>
        <v>2637.3159999999989</v>
      </c>
    </row>
    <row r="25" spans="1:17" x14ac:dyDescent="0.2">
      <c r="A25" s="50" t="s">
        <v>68</v>
      </c>
      <c r="B25" s="52" t="s">
        <v>36</v>
      </c>
      <c r="C25" s="51">
        <v>17806.510999999999</v>
      </c>
      <c r="D25" s="11"/>
      <c r="E25">
        <f t="shared" si="0"/>
        <v>-11106.010505618056</v>
      </c>
      <c r="F25">
        <f t="shared" si="1"/>
        <v>-11106</v>
      </c>
      <c r="G25">
        <f t="shared" si="2"/>
        <v>-7.8380000013567042E-3</v>
      </c>
      <c r="H25">
        <f t="shared" si="3"/>
        <v>-7.8380000013567042E-3</v>
      </c>
      <c r="O25">
        <f t="shared" ca="1" si="4"/>
        <v>-0.1073282859456869</v>
      </c>
      <c r="Q25" s="2">
        <f t="shared" si="5"/>
        <v>2788.0109999999986</v>
      </c>
    </row>
    <row r="26" spans="1:17" x14ac:dyDescent="0.2">
      <c r="A26" s="50" t="s">
        <v>68</v>
      </c>
      <c r="B26" s="52" t="s">
        <v>36</v>
      </c>
      <c r="C26" s="51">
        <v>18360.901000000002</v>
      </c>
      <c r="D26" s="11"/>
      <c r="E26">
        <f t="shared" si="0"/>
        <v>-10362.937069498188</v>
      </c>
      <c r="F26">
        <f t="shared" si="1"/>
        <v>-10363</v>
      </c>
      <c r="G26">
        <f t="shared" si="2"/>
        <v>4.6951000000262866E-2</v>
      </c>
      <c r="H26">
        <f t="shared" si="3"/>
        <v>4.6951000000262866E-2</v>
      </c>
      <c r="O26">
        <f t="shared" ca="1" si="4"/>
        <v>-0.10552768882627239</v>
      </c>
      <c r="Q26" s="2">
        <f t="shared" si="5"/>
        <v>3342.4010000000017</v>
      </c>
    </row>
    <row r="27" spans="1:17" x14ac:dyDescent="0.2">
      <c r="A27" s="50" t="s">
        <v>68</v>
      </c>
      <c r="B27" s="52" t="s">
        <v>36</v>
      </c>
      <c r="C27" s="51">
        <v>18828.646000000001</v>
      </c>
      <c r="D27" s="11"/>
      <c r="E27">
        <f t="shared" si="0"/>
        <v>-9735.9977589444516</v>
      </c>
      <c r="F27">
        <f t="shared" si="1"/>
        <v>-9736</v>
      </c>
      <c r="G27">
        <f t="shared" si="2"/>
        <v>1.6719999985070899E-3</v>
      </c>
      <c r="H27">
        <f t="shared" si="3"/>
        <v>1.6719999985070899E-3</v>
      </c>
      <c r="O27">
        <f t="shared" ca="1" si="4"/>
        <v>-0.10400820781163862</v>
      </c>
      <c r="Q27" s="2">
        <f t="shared" si="5"/>
        <v>3810.1460000000006</v>
      </c>
    </row>
    <row r="28" spans="1:17" x14ac:dyDescent="0.2">
      <c r="A28" s="50" t="s">
        <v>68</v>
      </c>
      <c r="B28" s="52" t="s">
        <v>36</v>
      </c>
      <c r="C28" s="51">
        <v>19829.904999999999</v>
      </c>
      <c r="D28" s="11"/>
      <c r="E28">
        <f t="shared" si="0"/>
        <v>-8393.966038357974</v>
      </c>
      <c r="F28">
        <f t="shared" si="1"/>
        <v>-8394</v>
      </c>
      <c r="G28">
        <f t="shared" si="2"/>
        <v>2.5337999999464955E-2</v>
      </c>
      <c r="H28">
        <f t="shared" si="3"/>
        <v>2.5337999999464955E-2</v>
      </c>
      <c r="O28">
        <f t="shared" ca="1" si="4"/>
        <v>-0.10075598528908915</v>
      </c>
      <c r="Q28" s="2">
        <f t="shared" si="5"/>
        <v>4811.4049999999988</v>
      </c>
    </row>
    <row r="29" spans="1:17" x14ac:dyDescent="0.2">
      <c r="A29" s="50" t="s">
        <v>68</v>
      </c>
      <c r="B29" s="52" t="s">
        <v>36</v>
      </c>
      <c r="C29" s="51">
        <v>20922.905999999999</v>
      </c>
      <c r="D29" s="11"/>
      <c r="E29">
        <f t="shared" si="0"/>
        <v>-6928.9684576793034</v>
      </c>
      <c r="F29">
        <f t="shared" si="1"/>
        <v>-6929</v>
      </c>
      <c r="G29">
        <f t="shared" si="2"/>
        <v>2.3532999999588355E-2</v>
      </c>
      <c r="H29">
        <f t="shared" si="3"/>
        <v>2.3532999999588355E-2</v>
      </c>
      <c r="O29">
        <f t="shared" ca="1" si="4"/>
        <v>-9.7205682758884249E-2</v>
      </c>
      <c r="Q29" s="2">
        <f t="shared" si="5"/>
        <v>5904.405999999999</v>
      </c>
    </row>
    <row r="30" spans="1:17" x14ac:dyDescent="0.2">
      <c r="A30" s="50" t="s">
        <v>68</v>
      </c>
      <c r="B30" s="52" t="s">
        <v>36</v>
      </c>
      <c r="C30" s="51">
        <v>21017.599999999999</v>
      </c>
      <c r="D30" s="11"/>
      <c r="E30">
        <f t="shared" si="0"/>
        <v>-6802.0459014284079</v>
      </c>
      <c r="F30">
        <f t="shared" si="1"/>
        <v>-6802</v>
      </c>
      <c r="G30">
        <f t="shared" si="2"/>
        <v>-3.4246000002895016E-2</v>
      </c>
      <c r="H30">
        <f t="shared" si="3"/>
        <v>-3.4246000002895016E-2</v>
      </c>
      <c r="O30">
        <f t="shared" ca="1" si="4"/>
        <v>-9.689790909244328E-2</v>
      </c>
      <c r="Q30" s="2">
        <f t="shared" si="5"/>
        <v>5999.0999999999985</v>
      </c>
    </row>
    <row r="31" spans="1:17" x14ac:dyDescent="0.2">
      <c r="A31" s="50" t="s">
        <v>68</v>
      </c>
      <c r="B31" s="52" t="s">
        <v>36</v>
      </c>
      <c r="C31" s="51">
        <v>21722.635999999999</v>
      </c>
      <c r="D31" s="11"/>
      <c r="E31">
        <f t="shared" si="0"/>
        <v>-5857.0549688571045</v>
      </c>
      <c r="F31">
        <f t="shared" si="1"/>
        <v>-5857</v>
      </c>
      <c r="G31">
        <f t="shared" si="2"/>
        <v>-4.1011000001162756E-2</v>
      </c>
      <c r="H31">
        <f t="shared" si="3"/>
        <v>-4.1011000001162756E-2</v>
      </c>
      <c r="O31">
        <f t="shared" ca="1" si="4"/>
        <v>-9.4607782204358878E-2</v>
      </c>
      <c r="Q31" s="2">
        <f t="shared" si="5"/>
        <v>6704.1359999999986</v>
      </c>
    </row>
    <row r="32" spans="1:17" x14ac:dyDescent="0.2">
      <c r="A32" s="50" t="s">
        <v>68</v>
      </c>
      <c r="B32" s="52" t="s">
        <v>36</v>
      </c>
      <c r="C32" s="51">
        <v>22042.777999999998</v>
      </c>
      <c r="D32" s="11"/>
      <c r="E32">
        <f t="shared" si="0"/>
        <v>-5427.9544872714241</v>
      </c>
      <c r="F32">
        <f t="shared" si="1"/>
        <v>-5428</v>
      </c>
      <c r="G32">
        <f t="shared" si="2"/>
        <v>3.3955999999307096E-2</v>
      </c>
      <c r="H32">
        <f t="shared" si="3"/>
        <v>3.3955999999307096E-2</v>
      </c>
      <c r="O32">
        <f t="shared" ca="1" si="4"/>
        <v>-9.3568137299609458E-2</v>
      </c>
      <c r="Q32" s="2">
        <f t="shared" si="5"/>
        <v>7024.2779999999984</v>
      </c>
    </row>
    <row r="33" spans="1:17" x14ac:dyDescent="0.2">
      <c r="A33" s="50" t="s">
        <v>68</v>
      </c>
      <c r="B33" s="52" t="s">
        <v>36</v>
      </c>
      <c r="C33" s="51">
        <v>22187.523000000001</v>
      </c>
      <c r="D33" s="11"/>
      <c r="E33">
        <f t="shared" si="0"/>
        <v>-5233.9463621047153</v>
      </c>
      <c r="F33">
        <f t="shared" si="1"/>
        <v>-5234</v>
      </c>
      <c r="G33">
        <f t="shared" si="2"/>
        <v>4.0017999999690801E-2</v>
      </c>
      <c r="H33">
        <f t="shared" si="3"/>
        <v>4.0017999999690801E-2</v>
      </c>
      <c r="O33">
        <f t="shared" ca="1" si="4"/>
        <v>-9.3097994848510654E-2</v>
      </c>
      <c r="Q33" s="2">
        <f t="shared" si="5"/>
        <v>7169.023000000001</v>
      </c>
    </row>
    <row r="34" spans="1:17" x14ac:dyDescent="0.2">
      <c r="A34" s="50" t="s">
        <v>68</v>
      </c>
      <c r="B34" s="52" t="s">
        <v>36</v>
      </c>
      <c r="C34" s="51">
        <v>22338.915000000001</v>
      </c>
      <c r="D34" s="11"/>
      <c r="E34">
        <f t="shared" si="0"/>
        <v>-5031.0289688597823</v>
      </c>
      <c r="F34">
        <f t="shared" si="1"/>
        <v>-5031</v>
      </c>
      <c r="G34">
        <f t="shared" si="2"/>
        <v>-2.1613000000797911E-2</v>
      </c>
      <c r="H34">
        <f t="shared" si="3"/>
        <v>-2.1613000000797911E-2</v>
      </c>
      <c r="O34">
        <f t="shared" ca="1" si="4"/>
        <v>-9.2606041665144384E-2</v>
      </c>
      <c r="Q34" s="2">
        <f t="shared" si="5"/>
        <v>7320.4150000000009</v>
      </c>
    </row>
    <row r="35" spans="1:17" x14ac:dyDescent="0.2">
      <c r="A35" s="50" t="s">
        <v>68</v>
      </c>
      <c r="B35" s="52" t="s">
        <v>345</v>
      </c>
      <c r="C35" s="51">
        <v>22414.754000000001</v>
      </c>
      <c r="D35" s="11"/>
      <c r="E35">
        <f t="shared" si="0"/>
        <v>-4929.3786030128258</v>
      </c>
      <c r="F35">
        <f t="shared" si="1"/>
        <v>-4929.5</v>
      </c>
      <c r="G35">
        <f t="shared" si="2"/>
        <v>9.0571500000805827E-2</v>
      </c>
      <c r="H35">
        <f t="shared" si="3"/>
        <v>9.0571500000805827E-2</v>
      </c>
      <c r="O35">
        <f t="shared" ca="1" si="4"/>
        <v>-9.2360065073461242E-2</v>
      </c>
      <c r="Q35" s="2">
        <f t="shared" si="5"/>
        <v>7396.2540000000008</v>
      </c>
    </row>
    <row r="36" spans="1:17" x14ac:dyDescent="0.2">
      <c r="A36" s="50" t="s">
        <v>68</v>
      </c>
      <c r="B36" s="52" t="s">
        <v>36</v>
      </c>
      <c r="C36" s="51">
        <v>22436.716</v>
      </c>
      <c r="D36" s="11"/>
      <c r="E36">
        <f t="shared" si="0"/>
        <v>-4899.9419630949624</v>
      </c>
      <c r="F36">
        <f t="shared" si="1"/>
        <v>-4900</v>
      </c>
      <c r="G36">
        <f t="shared" si="2"/>
        <v>4.3299999997543637E-2</v>
      </c>
      <c r="H36">
        <f t="shared" si="3"/>
        <v>4.3299999997543637E-2</v>
      </c>
      <c r="O36">
        <f t="shared" ca="1" si="4"/>
        <v>-9.228857433991787E-2</v>
      </c>
      <c r="Q36" s="2">
        <f t="shared" si="5"/>
        <v>7418.2160000000003</v>
      </c>
    </row>
    <row r="37" spans="1:17" x14ac:dyDescent="0.2">
      <c r="A37" s="50" t="s">
        <v>68</v>
      </c>
      <c r="B37" s="52" t="s">
        <v>36</v>
      </c>
      <c r="C37" s="51">
        <v>23902.688999999998</v>
      </c>
      <c r="D37" s="11"/>
      <c r="E37">
        <f t="shared" si="0"/>
        <v>-2935.0335153074043</v>
      </c>
      <c r="F37">
        <f t="shared" si="1"/>
        <v>-2935</v>
      </c>
      <c r="G37">
        <f t="shared" si="2"/>
        <v>-2.500500000314787E-2</v>
      </c>
      <c r="H37">
        <f t="shared" si="3"/>
        <v>-2.500500000314787E-2</v>
      </c>
      <c r="O37">
        <f t="shared" ca="1" si="4"/>
        <v>-8.7526564461520157E-2</v>
      </c>
      <c r="Q37" s="2">
        <f t="shared" si="5"/>
        <v>8884.1889999999985</v>
      </c>
    </row>
    <row r="38" spans="1:17" x14ac:dyDescent="0.2">
      <c r="A38" s="50" t="s">
        <v>68</v>
      </c>
      <c r="B38" s="52" t="s">
        <v>36</v>
      </c>
      <c r="C38" s="51">
        <v>24672.627</v>
      </c>
      <c r="D38" s="11"/>
      <c r="E38">
        <f t="shared" si="0"/>
        <v>-1903.0515617020767</v>
      </c>
      <c r="F38">
        <f t="shared" si="1"/>
        <v>-1903</v>
      </c>
      <c r="G38">
        <f t="shared" si="2"/>
        <v>-3.8468999999167863E-2</v>
      </c>
      <c r="H38">
        <f t="shared" si="3"/>
        <v>-3.8468999999167863E-2</v>
      </c>
      <c r="O38">
        <f t="shared" ca="1" si="4"/>
        <v>-8.5025600494850223E-2</v>
      </c>
      <c r="Q38" s="2">
        <f t="shared" si="5"/>
        <v>9654.1270000000004</v>
      </c>
    </row>
    <row r="39" spans="1:17" x14ac:dyDescent="0.2">
      <c r="A39" t="s">
        <v>16</v>
      </c>
      <c r="C39" s="11">
        <v>26092.45</v>
      </c>
      <c r="D39" s="11" t="s">
        <v>18</v>
      </c>
      <c r="E39">
        <f t="shared" si="0"/>
        <v>0</v>
      </c>
      <c r="F39">
        <f t="shared" si="1"/>
        <v>0</v>
      </c>
      <c r="G39">
        <f t="shared" si="2"/>
        <v>0</v>
      </c>
      <c r="H39">
        <f t="shared" si="3"/>
        <v>0</v>
      </c>
      <c r="O39">
        <f t="shared" ca="1" si="4"/>
        <v>-8.0413842327628424E-2</v>
      </c>
      <c r="Q39" s="2">
        <f t="shared" si="5"/>
        <v>11073.95</v>
      </c>
    </row>
    <row r="40" spans="1:17" x14ac:dyDescent="0.2">
      <c r="A40" s="50" t="s">
        <v>124</v>
      </c>
      <c r="B40" s="52" t="s">
        <v>36</v>
      </c>
      <c r="C40" s="51">
        <v>26092.460999999999</v>
      </c>
      <c r="D40" s="11"/>
      <c r="E40">
        <f t="shared" si="0"/>
        <v>1.4743786497376298E-2</v>
      </c>
      <c r="F40">
        <f t="shared" si="1"/>
        <v>0</v>
      </c>
      <c r="G40">
        <f t="shared" si="2"/>
        <v>1.0999999998603016E-2</v>
      </c>
      <c r="H40">
        <f t="shared" si="3"/>
        <v>1.0999999998603016E-2</v>
      </c>
      <c r="O40">
        <f t="shared" ca="1" si="4"/>
        <v>-8.0413842327628424E-2</v>
      </c>
      <c r="Q40" s="2">
        <f t="shared" si="5"/>
        <v>11073.960999999999</v>
      </c>
    </row>
    <row r="41" spans="1:17" x14ac:dyDescent="0.2">
      <c r="A41" s="50" t="s">
        <v>124</v>
      </c>
      <c r="B41" s="52" t="s">
        <v>36</v>
      </c>
      <c r="C41" s="51">
        <v>26095.405999999999</v>
      </c>
      <c r="D41" s="11"/>
      <c r="E41">
        <f t="shared" si="0"/>
        <v>3.9620575356140346</v>
      </c>
      <c r="F41">
        <f t="shared" si="1"/>
        <v>4</v>
      </c>
      <c r="G41">
        <f t="shared" si="2"/>
        <v>-2.8308000000833999E-2</v>
      </c>
      <c r="H41">
        <f t="shared" si="3"/>
        <v>-2.8308000000833999E-2</v>
      </c>
      <c r="O41">
        <f t="shared" ca="1" si="4"/>
        <v>-8.0404148668842879E-2</v>
      </c>
      <c r="Q41" s="2">
        <f t="shared" si="5"/>
        <v>11076.905999999999</v>
      </c>
    </row>
    <row r="42" spans="1:17" x14ac:dyDescent="0.2">
      <c r="A42" s="50" t="s">
        <v>68</v>
      </c>
      <c r="B42" s="52" t="s">
        <v>36</v>
      </c>
      <c r="C42" s="51">
        <v>26387.885999999999</v>
      </c>
      <c r="D42" s="11"/>
      <c r="E42">
        <f t="shared" si="0"/>
        <v>395.98593710836531</v>
      </c>
      <c r="F42">
        <f t="shared" si="1"/>
        <v>396</v>
      </c>
      <c r="G42">
        <f t="shared" si="2"/>
        <v>-1.0492000001249835E-2</v>
      </c>
      <c r="H42">
        <f t="shared" si="3"/>
        <v>-1.0492000001249835E-2</v>
      </c>
      <c r="O42">
        <f t="shared" ca="1" si="4"/>
        <v>-7.9454170107859726E-2</v>
      </c>
      <c r="Q42" s="2">
        <f t="shared" si="5"/>
        <v>11369.385999999999</v>
      </c>
    </row>
    <row r="43" spans="1:17" x14ac:dyDescent="0.2">
      <c r="A43" s="50" t="s">
        <v>68</v>
      </c>
      <c r="B43" s="52" t="s">
        <v>36</v>
      </c>
      <c r="C43" s="51">
        <v>26477.411</v>
      </c>
      <c r="D43" s="11"/>
      <c r="E43">
        <f t="shared" si="0"/>
        <v>515.9802540488439</v>
      </c>
      <c r="F43">
        <f t="shared" si="1"/>
        <v>516</v>
      </c>
      <c r="G43">
        <f t="shared" si="2"/>
        <v>-1.4731999999639811E-2</v>
      </c>
      <c r="H43">
        <f t="shared" si="3"/>
        <v>-1.4731999999639811E-2</v>
      </c>
      <c r="O43">
        <f t="shared" ca="1" si="4"/>
        <v>-7.9163360344293457E-2</v>
      </c>
      <c r="Q43" s="2">
        <f t="shared" si="5"/>
        <v>11458.911</v>
      </c>
    </row>
    <row r="44" spans="1:17" x14ac:dyDescent="0.2">
      <c r="A44" s="50" t="s">
        <v>124</v>
      </c>
      <c r="B44" s="52" t="s">
        <v>36</v>
      </c>
      <c r="C44" s="51">
        <v>26767.605</v>
      </c>
      <c r="D44" s="11"/>
      <c r="E44">
        <f t="shared" si="0"/>
        <v>904.94010671820581</v>
      </c>
      <c r="F44">
        <f t="shared" si="1"/>
        <v>905</v>
      </c>
      <c r="G44">
        <f t="shared" si="2"/>
        <v>-4.4685000000754371E-2</v>
      </c>
      <c r="H44">
        <f t="shared" si="3"/>
        <v>-4.4685000000754371E-2</v>
      </c>
      <c r="O44">
        <f t="shared" ca="1" si="4"/>
        <v>-7.8220652027399459E-2</v>
      </c>
      <c r="Q44" s="2">
        <f t="shared" si="5"/>
        <v>11749.105</v>
      </c>
    </row>
    <row r="45" spans="1:17" x14ac:dyDescent="0.2">
      <c r="A45" s="50" t="s">
        <v>68</v>
      </c>
      <c r="B45" s="52" t="s">
        <v>36</v>
      </c>
      <c r="C45" s="51">
        <v>26797.485000000001</v>
      </c>
      <c r="D45" s="11"/>
      <c r="E45">
        <f t="shared" si="0"/>
        <v>944.9895922270756</v>
      </c>
      <c r="F45">
        <f t="shared" si="1"/>
        <v>945</v>
      </c>
      <c r="G45">
        <f t="shared" si="2"/>
        <v>-7.7649999984714668E-3</v>
      </c>
      <c r="H45">
        <f t="shared" si="3"/>
        <v>-7.7649999984714668E-3</v>
      </c>
      <c r="O45">
        <f t="shared" ca="1" si="4"/>
        <v>-7.8123715439544036E-2</v>
      </c>
      <c r="Q45" s="2">
        <f t="shared" si="5"/>
        <v>11778.985000000001</v>
      </c>
    </row>
    <row r="46" spans="1:17" x14ac:dyDescent="0.2">
      <c r="A46" s="50" t="s">
        <v>68</v>
      </c>
      <c r="B46" s="52" t="s">
        <v>36</v>
      </c>
      <c r="C46" s="51">
        <v>27122.841</v>
      </c>
      <c r="D46" s="11"/>
      <c r="E46">
        <f t="shared" si="0"/>
        <v>1381.0786286134</v>
      </c>
      <c r="F46">
        <f t="shared" si="1"/>
        <v>1381</v>
      </c>
      <c r="G46">
        <f t="shared" si="2"/>
        <v>5.8662999999796739E-2</v>
      </c>
      <c r="H46">
        <f t="shared" si="3"/>
        <v>5.8662999999796739E-2</v>
      </c>
      <c r="O46">
        <f t="shared" ca="1" si="4"/>
        <v>-7.7067106631919916E-2</v>
      </c>
      <c r="Q46" s="2">
        <f t="shared" si="5"/>
        <v>12104.341</v>
      </c>
    </row>
    <row r="47" spans="1:17" x14ac:dyDescent="0.2">
      <c r="A47" s="50" t="s">
        <v>124</v>
      </c>
      <c r="B47" s="52" t="s">
        <v>36</v>
      </c>
      <c r="C47" s="51">
        <v>27155.556</v>
      </c>
      <c r="D47" s="11"/>
      <c r="E47">
        <f t="shared" si="0"/>
        <v>1424.9279900063932</v>
      </c>
      <c r="F47">
        <f t="shared" si="1"/>
        <v>1425</v>
      </c>
      <c r="G47">
        <f t="shared" si="2"/>
        <v>-5.3725000001577428E-2</v>
      </c>
      <c r="H47">
        <f t="shared" si="3"/>
        <v>-5.3725000001577428E-2</v>
      </c>
      <c r="O47">
        <f t="shared" ca="1" si="4"/>
        <v>-7.6960476385278948E-2</v>
      </c>
      <c r="Q47" s="2">
        <f t="shared" si="5"/>
        <v>12137.056</v>
      </c>
    </row>
    <row r="48" spans="1:17" x14ac:dyDescent="0.2">
      <c r="A48" s="50" t="s">
        <v>124</v>
      </c>
      <c r="B48" s="52" t="s">
        <v>36</v>
      </c>
      <c r="C48" s="51">
        <v>27463.706999999999</v>
      </c>
      <c r="D48" s="11"/>
      <c r="E48">
        <f t="shared" si="0"/>
        <v>1837.956403963663</v>
      </c>
      <c r="F48">
        <f t="shared" si="1"/>
        <v>1838</v>
      </c>
      <c r="G48">
        <f t="shared" si="2"/>
        <v>-3.2526000002690125E-2</v>
      </c>
      <c r="H48">
        <f t="shared" si="3"/>
        <v>-3.2526000002690125E-2</v>
      </c>
      <c r="O48">
        <f t="shared" ca="1" si="4"/>
        <v>-7.5959606115671693E-2</v>
      </c>
      <c r="Q48" s="2">
        <f t="shared" si="5"/>
        <v>12445.206999999999</v>
      </c>
    </row>
    <row r="49" spans="1:17" x14ac:dyDescent="0.2">
      <c r="A49" s="50" t="s">
        <v>68</v>
      </c>
      <c r="B49" s="52" t="s">
        <v>36</v>
      </c>
      <c r="C49" s="51">
        <v>27477.866999999998</v>
      </c>
      <c r="D49" s="11"/>
      <c r="E49">
        <f t="shared" si="0"/>
        <v>1856.9356782208777</v>
      </c>
      <c r="F49">
        <f t="shared" si="1"/>
        <v>1857</v>
      </c>
      <c r="G49">
        <f t="shared" si="2"/>
        <v>-4.7989000002417015E-2</v>
      </c>
      <c r="H49">
        <f t="shared" si="3"/>
        <v>-4.7989000002417015E-2</v>
      </c>
      <c r="O49">
        <f t="shared" ca="1" si="4"/>
        <v>-7.5913561236440358E-2</v>
      </c>
      <c r="Q49" s="2">
        <f t="shared" si="5"/>
        <v>12459.366999999998</v>
      </c>
    </row>
    <row r="50" spans="1:17" x14ac:dyDescent="0.2">
      <c r="A50" s="50" t="s">
        <v>124</v>
      </c>
      <c r="B50" s="52" t="s">
        <v>36</v>
      </c>
      <c r="C50" s="51">
        <v>27570.385999999999</v>
      </c>
      <c r="D50" s="11"/>
      <c r="E50">
        <f t="shared" si="0"/>
        <v>1980.9429857776047</v>
      </c>
      <c r="F50">
        <f t="shared" si="1"/>
        <v>1981</v>
      </c>
      <c r="G50">
        <f t="shared" si="2"/>
        <v>-4.2537000001175329E-2</v>
      </c>
      <c r="H50">
        <f t="shared" si="3"/>
        <v>-4.2537000001175329E-2</v>
      </c>
      <c r="O50">
        <f t="shared" ca="1" si="4"/>
        <v>-7.5613057814088544E-2</v>
      </c>
      <c r="Q50" s="2">
        <f t="shared" si="5"/>
        <v>12551.885999999999</v>
      </c>
    </row>
    <row r="51" spans="1:17" x14ac:dyDescent="0.2">
      <c r="A51" s="50" t="s">
        <v>124</v>
      </c>
      <c r="B51" s="52" t="s">
        <v>36</v>
      </c>
      <c r="C51" s="51">
        <v>27570.428</v>
      </c>
      <c r="D51" s="11"/>
      <c r="E51">
        <f t="shared" si="0"/>
        <v>1980.9992802351489</v>
      </c>
      <c r="F51">
        <f t="shared" si="1"/>
        <v>1981</v>
      </c>
      <c r="G51">
        <f t="shared" si="2"/>
        <v>-5.3699999989476055E-4</v>
      </c>
      <c r="H51">
        <f t="shared" si="3"/>
        <v>-5.3699999989476055E-4</v>
      </c>
      <c r="O51">
        <f t="shared" ca="1" si="4"/>
        <v>-7.5613057814088544E-2</v>
      </c>
      <c r="Q51" s="2">
        <f t="shared" si="5"/>
        <v>12551.928</v>
      </c>
    </row>
    <row r="52" spans="1:17" x14ac:dyDescent="0.2">
      <c r="A52" s="50" t="s">
        <v>124</v>
      </c>
      <c r="B52" s="52" t="s">
        <v>36</v>
      </c>
      <c r="C52" s="51">
        <v>27860.588</v>
      </c>
      <c r="D52" s="11"/>
      <c r="E52">
        <f t="shared" si="0"/>
        <v>2369.9135612007863</v>
      </c>
      <c r="F52">
        <f t="shared" si="1"/>
        <v>2370</v>
      </c>
      <c r="G52">
        <f t="shared" si="2"/>
        <v>-6.4490000000660075E-2</v>
      </c>
      <c r="H52">
        <f t="shared" si="3"/>
        <v>-6.4490000000660075E-2</v>
      </c>
      <c r="O52">
        <f t="shared" ca="1" si="4"/>
        <v>-7.4670349497194546E-2</v>
      </c>
      <c r="Q52" s="2">
        <f t="shared" si="5"/>
        <v>12842.088</v>
      </c>
    </row>
    <row r="53" spans="1:17" x14ac:dyDescent="0.2">
      <c r="A53" s="50" t="s">
        <v>68</v>
      </c>
      <c r="B53" s="52" t="s">
        <v>36</v>
      </c>
      <c r="C53" s="51">
        <v>28256.769</v>
      </c>
      <c r="D53" s="11"/>
      <c r="E53">
        <f t="shared" ref="E53:E84" si="6">+(C53-C$7)/C$8</f>
        <v>2900.9324774788656</v>
      </c>
      <c r="F53">
        <f t="shared" ref="F53:F84" si="7">ROUND(2*E53,0)/2</f>
        <v>2901</v>
      </c>
      <c r="G53">
        <f t="shared" ref="G53:G84" si="8">+C53-(C$7+F53*C$8)</f>
        <v>-5.0376999999571126E-2</v>
      </c>
      <c r="H53">
        <f t="shared" ref="H53:H84" si="9">+G53</f>
        <v>-5.0376999999571126E-2</v>
      </c>
      <c r="O53">
        <f t="shared" ref="O53:O84" ca="1" si="10">+C$11+C$12*F53</f>
        <v>-7.3383516293413803E-2</v>
      </c>
      <c r="Q53" s="2">
        <f t="shared" ref="Q53:Q84" si="11">+C53-15018.5</f>
        <v>13238.269</v>
      </c>
    </row>
    <row r="54" spans="1:17" x14ac:dyDescent="0.2">
      <c r="A54" s="50" t="s">
        <v>68</v>
      </c>
      <c r="B54" s="52" t="s">
        <v>36</v>
      </c>
      <c r="C54" s="51">
        <v>28358.285</v>
      </c>
      <c r="D54" s="11"/>
      <c r="E54">
        <f t="shared" si="6"/>
        <v>3036.9988620477498</v>
      </c>
      <c r="F54">
        <f t="shared" si="7"/>
        <v>3037</v>
      </c>
      <c r="G54">
        <f t="shared" si="8"/>
        <v>-8.4900000001653098E-4</v>
      </c>
      <c r="H54">
        <f t="shared" si="9"/>
        <v>-8.4900000001653098E-4</v>
      </c>
      <c r="O54">
        <f t="shared" ca="1" si="10"/>
        <v>-7.3053931894705354E-2</v>
      </c>
      <c r="Q54" s="2">
        <f t="shared" si="11"/>
        <v>13339.785</v>
      </c>
    </row>
    <row r="55" spans="1:17" x14ac:dyDescent="0.2">
      <c r="A55" s="50" t="s">
        <v>124</v>
      </c>
      <c r="B55" s="52" t="s">
        <v>36</v>
      </c>
      <c r="C55" s="51">
        <v>28636.518</v>
      </c>
      <c r="D55" s="11"/>
      <c r="E55">
        <f t="shared" si="6"/>
        <v>3409.9268574155208</v>
      </c>
      <c r="F55">
        <f t="shared" si="7"/>
        <v>3410</v>
      </c>
      <c r="G55">
        <f t="shared" si="8"/>
        <v>-5.4570000000239816E-2</v>
      </c>
      <c r="H55">
        <f t="shared" si="9"/>
        <v>-5.4570000000239816E-2</v>
      </c>
      <c r="O55">
        <f t="shared" ca="1" si="10"/>
        <v>-7.2149998212953523E-2</v>
      </c>
      <c r="Q55" s="2">
        <f t="shared" si="11"/>
        <v>13618.018</v>
      </c>
    </row>
    <row r="56" spans="1:17" x14ac:dyDescent="0.2">
      <c r="A56" s="50" t="s">
        <v>124</v>
      </c>
      <c r="B56" s="52" t="s">
        <v>36</v>
      </c>
      <c r="C56" s="51">
        <v>28666.401999999998</v>
      </c>
      <c r="D56" s="11"/>
      <c r="E56">
        <f t="shared" si="6"/>
        <v>3449.9817043012954</v>
      </c>
      <c r="F56">
        <f t="shared" si="7"/>
        <v>3450</v>
      </c>
      <c r="G56">
        <f t="shared" si="8"/>
        <v>-1.3650000004417961E-2</v>
      </c>
      <c r="H56">
        <f t="shared" si="9"/>
        <v>-1.3650000004417961E-2</v>
      </c>
      <c r="O56">
        <f t="shared" ca="1" si="10"/>
        <v>-7.20530616250981E-2</v>
      </c>
      <c r="Q56" s="2">
        <f t="shared" si="11"/>
        <v>13647.901999999998</v>
      </c>
    </row>
    <row r="57" spans="1:17" x14ac:dyDescent="0.2">
      <c r="A57" s="50" t="s">
        <v>124</v>
      </c>
      <c r="B57" s="52" t="s">
        <v>36</v>
      </c>
      <c r="C57" s="51">
        <v>28953.627</v>
      </c>
      <c r="D57" s="11"/>
      <c r="E57">
        <f t="shared" si="6"/>
        <v>3834.9620749600908</v>
      </c>
      <c r="F57">
        <f t="shared" si="7"/>
        <v>3835</v>
      </c>
      <c r="G57">
        <f t="shared" si="8"/>
        <v>-2.8295000000071013E-2</v>
      </c>
      <c r="H57">
        <f t="shared" si="9"/>
        <v>-2.8295000000071013E-2</v>
      </c>
      <c r="O57">
        <f t="shared" ca="1" si="10"/>
        <v>-7.1120046966989647E-2</v>
      </c>
      <c r="Q57" s="2">
        <f t="shared" si="11"/>
        <v>13935.127</v>
      </c>
    </row>
    <row r="58" spans="1:17" x14ac:dyDescent="0.2">
      <c r="A58" s="50" t="s">
        <v>124</v>
      </c>
      <c r="B58" s="52" t="s">
        <v>36</v>
      </c>
      <c r="C58" s="51">
        <v>29421.420999999998</v>
      </c>
      <c r="D58" s="11"/>
      <c r="E58">
        <f t="shared" si="6"/>
        <v>4461.9670623809579</v>
      </c>
      <c r="F58">
        <f t="shared" si="7"/>
        <v>4462</v>
      </c>
      <c r="G58">
        <f t="shared" si="8"/>
        <v>-2.4574000002758112E-2</v>
      </c>
      <c r="H58">
        <f t="shared" si="9"/>
        <v>-2.4574000002758112E-2</v>
      </c>
      <c r="O58">
        <f t="shared" ca="1" si="10"/>
        <v>-6.9600565952355878E-2</v>
      </c>
      <c r="Q58" s="2">
        <f t="shared" si="11"/>
        <v>14402.920999999998</v>
      </c>
    </row>
    <row r="59" spans="1:17" x14ac:dyDescent="0.2">
      <c r="A59" s="50" t="s">
        <v>68</v>
      </c>
      <c r="B59" s="52" t="s">
        <v>36</v>
      </c>
      <c r="C59" s="51">
        <v>29663.907999999999</v>
      </c>
      <c r="D59" s="11"/>
      <c r="E59">
        <f t="shared" si="6"/>
        <v>4786.9831130030798</v>
      </c>
      <c r="F59">
        <f t="shared" si="7"/>
        <v>4787</v>
      </c>
      <c r="G59">
        <f t="shared" si="8"/>
        <v>-1.2599000001500826E-2</v>
      </c>
      <c r="H59">
        <f t="shared" si="9"/>
        <v>-1.2599000001500826E-2</v>
      </c>
      <c r="O59">
        <f t="shared" ca="1" si="10"/>
        <v>-6.881295617603056E-2</v>
      </c>
      <c r="Q59" s="2">
        <f t="shared" si="11"/>
        <v>14645.407999999999</v>
      </c>
    </row>
    <row r="60" spans="1:17" x14ac:dyDescent="0.2">
      <c r="A60" s="50" t="s">
        <v>124</v>
      </c>
      <c r="B60" s="52" t="s">
        <v>36</v>
      </c>
      <c r="C60" s="51">
        <v>29747.452000000001</v>
      </c>
      <c r="D60" s="11"/>
      <c r="E60">
        <f t="shared" si="6"/>
        <v>4898.9608311206493</v>
      </c>
      <c r="F60">
        <f t="shared" si="7"/>
        <v>4899</v>
      </c>
      <c r="G60">
        <f t="shared" si="8"/>
        <v>-2.9223000001366017E-2</v>
      </c>
      <c r="H60">
        <f t="shared" si="9"/>
        <v>-2.9223000001366017E-2</v>
      </c>
      <c r="O60">
        <f t="shared" ca="1" si="10"/>
        <v>-6.8541533730035367E-2</v>
      </c>
      <c r="Q60" s="2">
        <f t="shared" si="11"/>
        <v>14728.952000000001</v>
      </c>
    </row>
    <row r="61" spans="1:17" x14ac:dyDescent="0.2">
      <c r="A61" s="50" t="s">
        <v>124</v>
      </c>
      <c r="B61" s="52" t="s">
        <v>36</v>
      </c>
      <c r="C61" s="51">
        <v>29747.481</v>
      </c>
      <c r="D61" s="11"/>
      <c r="E61">
        <f t="shared" si="6"/>
        <v>4898.9997011032365</v>
      </c>
      <c r="F61">
        <f t="shared" si="7"/>
        <v>4899</v>
      </c>
      <c r="G61">
        <f t="shared" si="8"/>
        <v>-2.2300000273389742E-4</v>
      </c>
      <c r="H61">
        <f t="shared" si="9"/>
        <v>-2.2300000273389742E-4</v>
      </c>
      <c r="O61">
        <f t="shared" ca="1" si="10"/>
        <v>-6.8541533730035367E-2</v>
      </c>
      <c r="Q61" s="2">
        <f t="shared" si="11"/>
        <v>14728.981</v>
      </c>
    </row>
    <row r="62" spans="1:17" x14ac:dyDescent="0.2">
      <c r="A62" s="50" t="s">
        <v>68</v>
      </c>
      <c r="B62" s="52" t="s">
        <v>36</v>
      </c>
      <c r="C62" s="51">
        <v>30084.75</v>
      </c>
      <c r="D62" s="11"/>
      <c r="E62">
        <f t="shared" si="6"/>
        <v>5351.0562582682478</v>
      </c>
      <c r="F62">
        <f t="shared" si="7"/>
        <v>5351</v>
      </c>
      <c r="G62">
        <f t="shared" si="8"/>
        <v>4.1972999999416061E-2</v>
      </c>
      <c r="H62">
        <f t="shared" si="9"/>
        <v>4.1972999999416061E-2</v>
      </c>
      <c r="O62">
        <f t="shared" ca="1" si="10"/>
        <v>-6.744615028726908E-2</v>
      </c>
      <c r="Q62" s="2">
        <f t="shared" si="11"/>
        <v>15066.25</v>
      </c>
    </row>
    <row r="63" spans="1:17" x14ac:dyDescent="0.2">
      <c r="A63" s="50" t="s">
        <v>124</v>
      </c>
      <c r="B63" s="52" t="s">
        <v>36</v>
      </c>
      <c r="C63" s="51">
        <v>30443.559000000001</v>
      </c>
      <c r="D63" s="11"/>
      <c r="E63">
        <f t="shared" si="6"/>
        <v>5831.9838300872434</v>
      </c>
      <c r="F63">
        <f t="shared" si="7"/>
        <v>5832</v>
      </c>
      <c r="G63">
        <f t="shared" si="8"/>
        <v>-1.2063999998645158E-2</v>
      </c>
      <c r="H63">
        <f t="shared" si="9"/>
        <v>-1.2063999998645158E-2</v>
      </c>
      <c r="O63">
        <f t="shared" ca="1" si="10"/>
        <v>-6.6280487818307601E-2</v>
      </c>
      <c r="Q63" s="2">
        <f t="shared" si="11"/>
        <v>15425.059000000001</v>
      </c>
    </row>
    <row r="64" spans="1:17" x14ac:dyDescent="0.2">
      <c r="A64" s="50" t="s">
        <v>124</v>
      </c>
      <c r="B64" s="52" t="s">
        <v>36</v>
      </c>
      <c r="C64" s="51">
        <v>30517.440999999999</v>
      </c>
      <c r="D64" s="11"/>
      <c r="E64">
        <f t="shared" si="6"/>
        <v>5931.011142281558</v>
      </c>
      <c r="F64">
        <f t="shared" si="7"/>
        <v>5931</v>
      </c>
      <c r="G64">
        <f t="shared" si="8"/>
        <v>8.3129999984521419E-3</v>
      </c>
      <c r="H64">
        <f t="shared" si="9"/>
        <v>8.3129999984521419E-3</v>
      </c>
      <c r="O64">
        <f t="shared" ca="1" si="10"/>
        <v>-6.6040569763365434E-2</v>
      </c>
      <c r="Q64" s="2">
        <f t="shared" si="11"/>
        <v>15498.940999999999</v>
      </c>
    </row>
    <row r="65" spans="1:17" x14ac:dyDescent="0.2">
      <c r="A65" s="50" t="s">
        <v>68</v>
      </c>
      <c r="B65" s="52" t="s">
        <v>36</v>
      </c>
      <c r="C65" s="51">
        <v>30550.289000000001</v>
      </c>
      <c r="D65" s="11"/>
      <c r="E65">
        <f t="shared" si="6"/>
        <v>5975.0387694567717</v>
      </c>
      <c r="F65">
        <f t="shared" si="7"/>
        <v>5975</v>
      </c>
      <c r="G65">
        <f t="shared" si="8"/>
        <v>2.892499999870779E-2</v>
      </c>
      <c r="H65">
        <f t="shared" si="9"/>
        <v>2.892499999870779E-2</v>
      </c>
      <c r="O65">
        <f t="shared" ca="1" si="10"/>
        <v>-6.5933939516724466E-2</v>
      </c>
      <c r="Q65" s="2">
        <f t="shared" si="11"/>
        <v>15531.789000000001</v>
      </c>
    </row>
    <row r="66" spans="1:17" x14ac:dyDescent="0.2">
      <c r="A66" s="50" t="s">
        <v>68</v>
      </c>
      <c r="B66" s="52" t="s">
        <v>36</v>
      </c>
      <c r="C66" s="51">
        <v>30813.585999999999</v>
      </c>
      <c r="D66" s="11"/>
      <c r="E66">
        <f t="shared" si="6"/>
        <v>6327.9473834470155</v>
      </c>
      <c r="F66">
        <f t="shared" si="7"/>
        <v>6328</v>
      </c>
      <c r="G66">
        <f t="shared" si="8"/>
        <v>-3.925600000002305E-2</v>
      </c>
      <c r="H66">
        <f t="shared" si="9"/>
        <v>-3.925600000002305E-2</v>
      </c>
      <c r="O66">
        <f t="shared" ca="1" si="10"/>
        <v>-6.5078474128900346E-2</v>
      </c>
      <c r="Q66" s="2">
        <f t="shared" si="11"/>
        <v>15795.085999999999</v>
      </c>
    </row>
    <row r="67" spans="1:17" x14ac:dyDescent="0.2">
      <c r="A67" s="50" t="s">
        <v>124</v>
      </c>
      <c r="B67" s="52" t="s">
        <v>36</v>
      </c>
      <c r="C67" s="51">
        <v>30819.553</v>
      </c>
      <c r="D67" s="11"/>
      <c r="E67">
        <f t="shared" si="6"/>
        <v>6335.9452174507451</v>
      </c>
      <c r="F67">
        <f t="shared" si="7"/>
        <v>6336</v>
      </c>
      <c r="G67">
        <f t="shared" si="8"/>
        <v>-4.0872000001400011E-2</v>
      </c>
      <c r="H67">
        <f t="shared" si="9"/>
        <v>-4.0872000001400011E-2</v>
      </c>
      <c r="O67">
        <f t="shared" ca="1" si="10"/>
        <v>-6.5059086811329256E-2</v>
      </c>
      <c r="Q67" s="2">
        <f t="shared" si="11"/>
        <v>15801.053</v>
      </c>
    </row>
    <row r="68" spans="1:17" x14ac:dyDescent="0.2">
      <c r="A68" s="50" t="s">
        <v>68</v>
      </c>
      <c r="B68" s="52" t="s">
        <v>36</v>
      </c>
      <c r="C68" s="51">
        <v>31234.393</v>
      </c>
      <c r="D68" s="11"/>
      <c r="E68">
        <f t="shared" si="6"/>
        <v>6891.9736166642306</v>
      </c>
      <c r="F68">
        <f t="shared" si="7"/>
        <v>6892</v>
      </c>
      <c r="G68">
        <f t="shared" si="8"/>
        <v>-1.9684000002598623E-2</v>
      </c>
      <c r="H68">
        <f t="shared" si="9"/>
        <v>-1.9684000002598623E-2</v>
      </c>
      <c r="O68">
        <f t="shared" ca="1" si="10"/>
        <v>-6.3711668240138866E-2</v>
      </c>
      <c r="Q68" s="2">
        <f t="shared" si="11"/>
        <v>16215.893</v>
      </c>
    </row>
    <row r="69" spans="1:17" x14ac:dyDescent="0.2">
      <c r="A69" s="50" t="s">
        <v>68</v>
      </c>
      <c r="B69" s="52" t="s">
        <v>36</v>
      </c>
      <c r="C69" s="51">
        <v>31476.933000000001</v>
      </c>
      <c r="D69" s="11"/>
      <c r="E69">
        <f t="shared" si="6"/>
        <v>7217.0607055303944</v>
      </c>
      <c r="F69">
        <f t="shared" si="7"/>
        <v>7217</v>
      </c>
      <c r="G69">
        <f t="shared" si="8"/>
        <v>4.5290999998542247E-2</v>
      </c>
      <c r="H69">
        <f t="shared" si="9"/>
        <v>4.5290999998542247E-2</v>
      </c>
      <c r="O69">
        <f t="shared" ca="1" si="10"/>
        <v>-6.2924058463813548E-2</v>
      </c>
      <c r="Q69" s="2">
        <f t="shared" si="11"/>
        <v>16458.433000000001</v>
      </c>
    </row>
    <row r="70" spans="1:17" x14ac:dyDescent="0.2">
      <c r="A70" s="50" t="s">
        <v>68</v>
      </c>
      <c r="B70" s="52" t="s">
        <v>36</v>
      </c>
      <c r="C70" s="51">
        <v>31883.489000000001</v>
      </c>
      <c r="D70" s="11"/>
      <c r="E70">
        <f t="shared" si="6"/>
        <v>7761.9856931657196</v>
      </c>
      <c r="F70">
        <f t="shared" si="7"/>
        <v>7762</v>
      </c>
      <c r="G70">
        <f t="shared" si="8"/>
        <v>-1.0673999997379724E-2</v>
      </c>
      <c r="H70">
        <f t="shared" si="9"/>
        <v>-1.0673999997379724E-2</v>
      </c>
      <c r="O70">
        <f t="shared" ca="1" si="10"/>
        <v>-6.160329745428339E-2</v>
      </c>
      <c r="Q70" s="2">
        <f t="shared" si="11"/>
        <v>16864.989000000001</v>
      </c>
    </row>
    <row r="71" spans="1:17" x14ac:dyDescent="0.2">
      <c r="A71" s="50" t="s">
        <v>68</v>
      </c>
      <c r="B71" s="52" t="s">
        <v>36</v>
      </c>
      <c r="C71" s="51">
        <v>31942.39</v>
      </c>
      <c r="D71" s="11"/>
      <c r="E71">
        <f t="shared" si="6"/>
        <v>7840.9333084922855</v>
      </c>
      <c r="F71">
        <f t="shared" si="7"/>
        <v>7841</v>
      </c>
      <c r="G71">
        <f t="shared" si="8"/>
        <v>-4.9757000000681728E-2</v>
      </c>
      <c r="H71">
        <f t="shared" si="9"/>
        <v>-4.9757000000681728E-2</v>
      </c>
      <c r="O71">
        <f t="shared" ca="1" si="10"/>
        <v>-6.1411847693268934E-2</v>
      </c>
      <c r="Q71" s="2">
        <f t="shared" si="11"/>
        <v>16923.89</v>
      </c>
    </row>
    <row r="72" spans="1:17" x14ac:dyDescent="0.2">
      <c r="A72" s="50" t="s">
        <v>68</v>
      </c>
      <c r="B72" s="52" t="s">
        <v>36</v>
      </c>
      <c r="C72" s="51">
        <v>32028.203000000001</v>
      </c>
      <c r="D72" s="11"/>
      <c r="E72">
        <f t="shared" si="6"/>
        <v>7955.9522676613815</v>
      </c>
      <c r="F72">
        <f t="shared" si="7"/>
        <v>7956</v>
      </c>
      <c r="G72">
        <f t="shared" si="8"/>
        <v>-3.5611999999673571E-2</v>
      </c>
      <c r="H72">
        <f t="shared" si="9"/>
        <v>-3.5611999999673571E-2</v>
      </c>
      <c r="O72">
        <f t="shared" ca="1" si="10"/>
        <v>-6.1133155003184586E-2</v>
      </c>
      <c r="Q72" s="2">
        <f t="shared" si="11"/>
        <v>17009.703000000001</v>
      </c>
    </row>
    <row r="73" spans="1:17" x14ac:dyDescent="0.2">
      <c r="A73" s="50" t="s">
        <v>68</v>
      </c>
      <c r="B73" s="52" t="s">
        <v>36</v>
      </c>
      <c r="C73" s="51">
        <v>32247.552</v>
      </c>
      <c r="D73" s="11"/>
      <c r="E73">
        <f t="shared" si="6"/>
        <v>8249.9554335544435</v>
      </c>
      <c r="F73">
        <f t="shared" si="7"/>
        <v>8250</v>
      </c>
      <c r="G73">
        <f t="shared" si="8"/>
        <v>-3.3250000000407454E-2</v>
      </c>
      <c r="H73">
        <f t="shared" si="9"/>
        <v>-3.3250000000407454E-2</v>
      </c>
      <c r="O73">
        <f t="shared" ca="1" si="10"/>
        <v>-6.0420671082447225E-2</v>
      </c>
      <c r="Q73" s="2">
        <f t="shared" si="11"/>
        <v>17229.052</v>
      </c>
    </row>
    <row r="74" spans="1:17" x14ac:dyDescent="0.2">
      <c r="A74" s="50" t="s">
        <v>68</v>
      </c>
      <c r="B74" s="52" t="s">
        <v>36</v>
      </c>
      <c r="C74" s="51">
        <v>32324.412</v>
      </c>
      <c r="D74" s="11"/>
      <c r="E74">
        <f t="shared" si="6"/>
        <v>8352.9742908573771</v>
      </c>
      <c r="F74">
        <f t="shared" si="7"/>
        <v>8353</v>
      </c>
      <c r="G74">
        <f t="shared" si="8"/>
        <v>-1.9180999999662163E-2</v>
      </c>
      <c r="H74">
        <f t="shared" si="9"/>
        <v>-1.9180999999662163E-2</v>
      </c>
      <c r="O74">
        <f t="shared" ca="1" si="10"/>
        <v>-6.0171059368719505E-2</v>
      </c>
      <c r="Q74" s="2">
        <f t="shared" si="11"/>
        <v>17305.912</v>
      </c>
    </row>
    <row r="75" spans="1:17" x14ac:dyDescent="0.2">
      <c r="A75" s="50" t="s">
        <v>68</v>
      </c>
      <c r="B75" s="52" t="s">
        <v>36</v>
      </c>
      <c r="C75" s="51">
        <v>32327.396000000001</v>
      </c>
      <c r="D75" s="11"/>
      <c r="E75">
        <f t="shared" si="6"/>
        <v>8356.9738780313564</v>
      </c>
      <c r="F75">
        <f t="shared" si="7"/>
        <v>8357</v>
      </c>
      <c r="G75">
        <f t="shared" si="8"/>
        <v>-1.948899999842979E-2</v>
      </c>
      <c r="H75">
        <f t="shared" si="9"/>
        <v>-1.948899999842979E-2</v>
      </c>
      <c r="O75">
        <f t="shared" ca="1" si="10"/>
        <v>-6.0161365709933967E-2</v>
      </c>
      <c r="Q75" s="2">
        <f t="shared" si="11"/>
        <v>17308.896000000001</v>
      </c>
    </row>
    <row r="76" spans="1:17" x14ac:dyDescent="0.2">
      <c r="A76" s="50" t="s">
        <v>68</v>
      </c>
      <c r="B76" s="52" t="s">
        <v>36</v>
      </c>
      <c r="C76" s="51">
        <v>32652.749</v>
      </c>
      <c r="D76" s="11"/>
      <c r="E76">
        <f t="shared" si="6"/>
        <v>8793.0588933849976</v>
      </c>
      <c r="F76">
        <f t="shared" si="7"/>
        <v>8793</v>
      </c>
      <c r="G76">
        <f t="shared" si="8"/>
        <v>4.3938999999227235E-2</v>
      </c>
      <c r="H76">
        <f t="shared" si="9"/>
        <v>4.3938999999227235E-2</v>
      </c>
      <c r="O76">
        <f t="shared" ca="1" si="10"/>
        <v>-5.9104756902309839E-2</v>
      </c>
      <c r="Q76" s="2">
        <f t="shared" si="11"/>
        <v>17634.249</v>
      </c>
    </row>
    <row r="77" spans="1:17" x14ac:dyDescent="0.2">
      <c r="A77" s="50" t="s">
        <v>68</v>
      </c>
      <c r="B77" s="52" t="s">
        <v>36</v>
      </c>
      <c r="C77" s="51">
        <v>33062.281999999999</v>
      </c>
      <c r="D77" s="11"/>
      <c r="E77">
        <f t="shared" si="6"/>
        <v>9341.97408578471</v>
      </c>
      <c r="F77">
        <f t="shared" si="7"/>
        <v>9342</v>
      </c>
      <c r="G77">
        <f t="shared" si="8"/>
        <v>-1.9334000004164409E-2</v>
      </c>
      <c r="H77">
        <f t="shared" si="9"/>
        <v>-1.9334000004164409E-2</v>
      </c>
      <c r="O77">
        <f t="shared" ca="1" si="10"/>
        <v>-5.7774302233994143E-2</v>
      </c>
      <c r="Q77" s="2">
        <f t="shared" si="11"/>
        <v>18043.781999999999</v>
      </c>
    </row>
    <row r="78" spans="1:17" x14ac:dyDescent="0.2">
      <c r="A78" s="50" t="s">
        <v>68</v>
      </c>
      <c r="B78" s="52" t="s">
        <v>36</v>
      </c>
      <c r="C78" s="51">
        <v>33712.834999999999</v>
      </c>
      <c r="D78" s="11"/>
      <c r="E78">
        <f t="shared" si="6"/>
        <v>10213.939043825234</v>
      </c>
      <c r="F78">
        <f t="shared" si="7"/>
        <v>10214</v>
      </c>
      <c r="G78">
        <f t="shared" si="8"/>
        <v>-4.5478000000002794E-2</v>
      </c>
      <c r="H78">
        <f t="shared" si="9"/>
        <v>-4.5478000000002794E-2</v>
      </c>
      <c r="O78">
        <f t="shared" ca="1" si="10"/>
        <v>-5.5661084618745901E-2</v>
      </c>
      <c r="Q78" s="2">
        <f t="shared" si="11"/>
        <v>18694.334999999999</v>
      </c>
    </row>
    <row r="79" spans="1:17" x14ac:dyDescent="0.2">
      <c r="A79" s="50" t="s">
        <v>124</v>
      </c>
      <c r="B79" s="52" t="s">
        <v>36</v>
      </c>
      <c r="C79" s="51">
        <v>36317.428999999996</v>
      </c>
      <c r="D79" s="11"/>
      <c r="E79">
        <f t="shared" si="6"/>
        <v>13704.991575936527</v>
      </c>
      <c r="F79">
        <f t="shared" si="7"/>
        <v>13705</v>
      </c>
      <c r="G79">
        <f t="shared" si="8"/>
        <v>-6.2850000031176023E-3</v>
      </c>
      <c r="H79">
        <f t="shared" si="9"/>
        <v>-6.2850000031176023E-3</v>
      </c>
      <c r="O79">
        <f t="shared" ca="1" si="10"/>
        <v>-4.7200943913663772E-2</v>
      </c>
      <c r="Q79" s="2">
        <f t="shared" si="11"/>
        <v>21298.928999999996</v>
      </c>
    </row>
    <row r="80" spans="1:17" x14ac:dyDescent="0.2">
      <c r="A80" s="50" t="s">
        <v>124</v>
      </c>
      <c r="B80" s="52" t="s">
        <v>36</v>
      </c>
      <c r="C80" s="51">
        <v>36317.464999999997</v>
      </c>
      <c r="D80" s="11"/>
      <c r="E80">
        <f t="shared" si="6"/>
        <v>13705.039828328707</v>
      </c>
      <c r="F80">
        <f t="shared" si="7"/>
        <v>13705</v>
      </c>
      <c r="G80">
        <f t="shared" si="8"/>
        <v>2.9714999996940605E-2</v>
      </c>
      <c r="H80">
        <f t="shared" si="9"/>
        <v>2.9714999996940605E-2</v>
      </c>
      <c r="O80">
        <f t="shared" ca="1" si="10"/>
        <v>-4.7200943913663772E-2</v>
      </c>
      <c r="Q80" s="2">
        <f t="shared" si="11"/>
        <v>21298.964999999997</v>
      </c>
    </row>
    <row r="81" spans="1:17" x14ac:dyDescent="0.2">
      <c r="A81" s="50" t="s">
        <v>239</v>
      </c>
      <c r="B81" s="52" t="s">
        <v>36</v>
      </c>
      <c r="C81" s="51">
        <v>38222.216</v>
      </c>
      <c r="D81" s="11"/>
      <c r="E81">
        <f t="shared" si="6"/>
        <v>16258.061835440578</v>
      </c>
      <c r="F81">
        <f t="shared" si="7"/>
        <v>16258</v>
      </c>
      <c r="G81">
        <f t="shared" si="8"/>
        <v>4.6134000003803521E-2</v>
      </c>
      <c r="H81">
        <f t="shared" si="9"/>
        <v>4.6134000003803521E-2</v>
      </c>
      <c r="O81">
        <f t="shared" ca="1" si="10"/>
        <v>-4.1013966193791336E-2</v>
      </c>
      <c r="Q81" s="2">
        <f t="shared" si="11"/>
        <v>23203.716</v>
      </c>
    </row>
    <row r="82" spans="1:17" x14ac:dyDescent="0.2">
      <c r="A82" s="50" t="s">
        <v>239</v>
      </c>
      <c r="B82" s="52" t="s">
        <v>36</v>
      </c>
      <c r="C82" s="51">
        <v>38500.44</v>
      </c>
      <c r="D82" s="11"/>
      <c r="E82">
        <f t="shared" si="6"/>
        <v>16630.977767710305</v>
      </c>
      <c r="F82">
        <f t="shared" si="7"/>
        <v>16631</v>
      </c>
      <c r="G82">
        <f t="shared" si="8"/>
        <v>-1.6586999998253305E-2</v>
      </c>
      <c r="H82">
        <f t="shared" si="9"/>
        <v>-1.6586999998253305E-2</v>
      </c>
      <c r="O82">
        <f t="shared" ca="1" si="10"/>
        <v>-4.0110032512039505E-2</v>
      </c>
      <c r="Q82" s="2">
        <f t="shared" si="11"/>
        <v>23481.940000000002</v>
      </c>
    </row>
    <row r="83" spans="1:17" x14ac:dyDescent="0.2">
      <c r="A83" s="50" t="s">
        <v>239</v>
      </c>
      <c r="B83" s="52" t="s">
        <v>36</v>
      </c>
      <c r="C83" s="51">
        <v>38521.383999999998</v>
      </c>
      <c r="D83" s="11"/>
      <c r="E83">
        <f t="shared" si="6"/>
        <v>16659.049937204869</v>
      </c>
      <c r="F83">
        <f t="shared" si="7"/>
        <v>16659</v>
      </c>
      <c r="G83">
        <f t="shared" si="8"/>
        <v>3.7256999996316154E-2</v>
      </c>
      <c r="H83">
        <f t="shared" si="9"/>
        <v>3.7256999996316154E-2</v>
      </c>
      <c r="O83">
        <f t="shared" ca="1" si="10"/>
        <v>-4.004217690054071E-2</v>
      </c>
      <c r="Q83" s="2">
        <f t="shared" si="11"/>
        <v>23502.883999999998</v>
      </c>
    </row>
    <row r="84" spans="1:17" x14ac:dyDescent="0.2">
      <c r="A84" s="50" t="s">
        <v>239</v>
      </c>
      <c r="B84" s="52" t="s">
        <v>36</v>
      </c>
      <c r="C84" s="51">
        <v>38524.387999999999</v>
      </c>
      <c r="D84" s="11"/>
      <c r="E84">
        <f t="shared" si="6"/>
        <v>16663.076331263394</v>
      </c>
      <c r="F84">
        <f t="shared" si="7"/>
        <v>16663</v>
      </c>
      <c r="G84">
        <f t="shared" si="8"/>
        <v>5.6948999997985084E-2</v>
      </c>
      <c r="H84">
        <f t="shared" si="9"/>
        <v>5.6948999997985084E-2</v>
      </c>
      <c r="O84">
        <f t="shared" ca="1" si="10"/>
        <v>-4.0032483241755165E-2</v>
      </c>
      <c r="Q84" s="2">
        <f t="shared" si="11"/>
        <v>23505.887999999999</v>
      </c>
    </row>
    <row r="85" spans="1:17" x14ac:dyDescent="0.2">
      <c r="A85" s="50" t="s">
        <v>239</v>
      </c>
      <c r="B85" s="52" t="s">
        <v>36</v>
      </c>
      <c r="C85" s="51">
        <v>38530.334999999999</v>
      </c>
      <c r="D85" s="11"/>
      <c r="E85">
        <f t="shared" ref="E85:E115" si="12">+(C85-C$7)/C$8</f>
        <v>16671.047358382577</v>
      </c>
      <c r="F85">
        <f t="shared" ref="F85:F115" si="13">ROUND(2*E85,0)/2</f>
        <v>16671</v>
      </c>
      <c r="G85">
        <f t="shared" ref="G85:G115" si="14">+C85-(C$7+F85*C$8)</f>
        <v>3.5332999999809545E-2</v>
      </c>
      <c r="H85">
        <f t="shared" ref="H85:H96" si="15">+G85</f>
        <v>3.5332999999809545E-2</v>
      </c>
      <c r="O85">
        <f t="shared" ref="O85:O115" ca="1" si="16">+C$11+C$12*F85</f>
        <v>-4.0013095924184082E-2</v>
      </c>
      <c r="Q85" s="2">
        <f t="shared" ref="Q85:Q115" si="17">+C85-15018.5</f>
        <v>23511.834999999999</v>
      </c>
    </row>
    <row r="86" spans="1:17" x14ac:dyDescent="0.2">
      <c r="A86" s="50" t="s">
        <v>239</v>
      </c>
      <c r="B86" s="52" t="s">
        <v>36</v>
      </c>
      <c r="C86" s="51">
        <v>38586.203999999998</v>
      </c>
      <c r="D86" s="11"/>
      <c r="E86">
        <f t="shared" si="12"/>
        <v>16745.931050012259</v>
      </c>
      <c r="F86">
        <f t="shared" si="13"/>
        <v>16746</v>
      </c>
      <c r="G86">
        <f t="shared" si="14"/>
        <v>-5.1442000003589783E-2</v>
      </c>
      <c r="H86">
        <f t="shared" si="15"/>
        <v>-5.1442000003589783E-2</v>
      </c>
      <c r="O86">
        <f t="shared" ca="1" si="16"/>
        <v>-3.9831339821955164E-2</v>
      </c>
      <c r="Q86" s="2">
        <f t="shared" si="17"/>
        <v>23567.703999999998</v>
      </c>
    </row>
    <row r="87" spans="1:17" x14ac:dyDescent="0.2">
      <c r="A87" s="50" t="s">
        <v>239</v>
      </c>
      <c r="B87" s="52" t="s">
        <v>36</v>
      </c>
      <c r="C87" s="51">
        <v>38589.205999999998</v>
      </c>
      <c r="D87" s="11"/>
      <c r="E87">
        <f t="shared" si="12"/>
        <v>16749.954763382328</v>
      </c>
      <c r="F87">
        <f t="shared" si="13"/>
        <v>16750</v>
      </c>
      <c r="G87">
        <f t="shared" si="14"/>
        <v>-3.3750000002328306E-2</v>
      </c>
      <c r="H87">
        <f t="shared" si="15"/>
        <v>-3.3750000002328306E-2</v>
      </c>
      <c r="O87">
        <f t="shared" ca="1" si="16"/>
        <v>-3.9821646163169619E-2</v>
      </c>
      <c r="Q87" s="2">
        <f t="shared" si="17"/>
        <v>23570.705999999998</v>
      </c>
    </row>
    <row r="88" spans="1:17" x14ac:dyDescent="0.2">
      <c r="A88" s="50" t="s">
        <v>239</v>
      </c>
      <c r="B88" s="52" t="s">
        <v>36</v>
      </c>
      <c r="C88" s="51">
        <v>38906.307999999997</v>
      </c>
      <c r="D88" s="11"/>
      <c r="E88">
        <f t="shared" si="12"/>
        <v>17174.980598517308</v>
      </c>
      <c r="F88">
        <f t="shared" si="13"/>
        <v>17175</v>
      </c>
      <c r="G88">
        <f t="shared" si="14"/>
        <v>-1.4475000003585592E-2</v>
      </c>
      <c r="H88">
        <f t="shared" si="15"/>
        <v>-1.4475000003585592E-2</v>
      </c>
      <c r="O88">
        <f t="shared" ca="1" si="16"/>
        <v>-3.8791694917205737E-2</v>
      </c>
      <c r="Q88" s="2">
        <f t="shared" si="17"/>
        <v>23887.807999999997</v>
      </c>
    </row>
    <row r="89" spans="1:17" x14ac:dyDescent="0.2">
      <c r="A89" s="50" t="s">
        <v>239</v>
      </c>
      <c r="B89" s="52" t="s">
        <v>36</v>
      </c>
      <c r="C89" s="51">
        <v>38915.302000000003</v>
      </c>
      <c r="D89" s="11"/>
      <c r="E89">
        <f t="shared" si="12"/>
        <v>17187.035654496791</v>
      </c>
      <c r="F89">
        <f t="shared" si="13"/>
        <v>17187</v>
      </c>
      <c r="G89">
        <f t="shared" si="14"/>
        <v>2.6601000005030073E-2</v>
      </c>
      <c r="H89">
        <f t="shared" si="15"/>
        <v>2.6601000005030073E-2</v>
      </c>
      <c r="O89">
        <f t="shared" ca="1" si="16"/>
        <v>-3.8762613940849115E-2</v>
      </c>
      <c r="Q89" s="2">
        <f t="shared" si="17"/>
        <v>23896.802000000003</v>
      </c>
    </row>
    <row r="90" spans="1:17" x14ac:dyDescent="0.2">
      <c r="A90" s="50" t="s">
        <v>239</v>
      </c>
      <c r="B90" s="52" t="s">
        <v>36</v>
      </c>
      <c r="C90" s="51">
        <v>39291.254999999997</v>
      </c>
      <c r="D90" s="11"/>
      <c r="E90">
        <f t="shared" si="12"/>
        <v>17690.942087746971</v>
      </c>
      <c r="F90">
        <f t="shared" si="13"/>
        <v>17691</v>
      </c>
      <c r="G90">
        <f t="shared" si="14"/>
        <v>-4.3207000002439599E-2</v>
      </c>
      <c r="H90">
        <f t="shared" si="15"/>
        <v>-4.3207000002439599E-2</v>
      </c>
      <c r="O90">
        <f t="shared" ca="1" si="16"/>
        <v>-3.754121293387077E-2</v>
      </c>
      <c r="Q90" s="2">
        <f t="shared" si="17"/>
        <v>24272.754999999997</v>
      </c>
    </row>
    <row r="91" spans="1:17" x14ac:dyDescent="0.2">
      <c r="A91" s="50" t="s">
        <v>239</v>
      </c>
      <c r="B91" s="52" t="s">
        <v>36</v>
      </c>
      <c r="C91" s="51">
        <v>39294.252999999997</v>
      </c>
      <c r="D91" s="11"/>
      <c r="E91">
        <f t="shared" si="12"/>
        <v>17694.960439740131</v>
      </c>
      <c r="F91">
        <f t="shared" si="13"/>
        <v>17695</v>
      </c>
      <c r="G91">
        <f t="shared" si="14"/>
        <v>-2.951500000199303E-2</v>
      </c>
      <c r="H91">
        <f t="shared" si="15"/>
        <v>-2.951500000199303E-2</v>
      </c>
      <c r="O91">
        <f t="shared" ca="1" si="16"/>
        <v>-3.7531519275085225E-2</v>
      </c>
      <c r="Q91" s="2">
        <f t="shared" si="17"/>
        <v>24275.752999999997</v>
      </c>
    </row>
    <row r="92" spans="1:17" x14ac:dyDescent="0.2">
      <c r="A92" s="50" t="s">
        <v>239</v>
      </c>
      <c r="B92" s="52" t="s">
        <v>36</v>
      </c>
      <c r="C92" s="51">
        <v>39312.212</v>
      </c>
      <c r="D92" s="11"/>
      <c r="E92">
        <f t="shared" si="12"/>
        <v>17719.031681716497</v>
      </c>
      <c r="F92">
        <f t="shared" si="13"/>
        <v>17719</v>
      </c>
      <c r="G92">
        <f t="shared" si="14"/>
        <v>2.3636999998416286E-2</v>
      </c>
      <c r="H92">
        <f t="shared" si="15"/>
        <v>2.3636999998416286E-2</v>
      </c>
      <c r="O92">
        <f t="shared" ca="1" si="16"/>
        <v>-3.7473357322371975E-2</v>
      </c>
      <c r="Q92" s="2">
        <f t="shared" si="17"/>
        <v>24293.712</v>
      </c>
    </row>
    <row r="93" spans="1:17" x14ac:dyDescent="0.2">
      <c r="A93" s="50" t="s">
        <v>239</v>
      </c>
      <c r="B93" s="52" t="s">
        <v>36</v>
      </c>
      <c r="C93" s="51">
        <v>39315.212</v>
      </c>
      <c r="D93" s="11"/>
      <c r="E93">
        <f t="shared" si="12"/>
        <v>17723.052714398109</v>
      </c>
      <c r="F93">
        <f t="shared" si="13"/>
        <v>17723</v>
      </c>
      <c r="G93">
        <f t="shared" si="14"/>
        <v>3.9328999999270309E-2</v>
      </c>
      <c r="H93">
        <f t="shared" si="15"/>
        <v>3.9328999999270309E-2</v>
      </c>
      <c r="O93">
        <f t="shared" ca="1" si="16"/>
        <v>-3.746366366358643E-2</v>
      </c>
      <c r="Q93" s="2">
        <f t="shared" si="17"/>
        <v>24296.712</v>
      </c>
    </row>
    <row r="94" spans="1:17" x14ac:dyDescent="0.2">
      <c r="A94" s="50" t="s">
        <v>239</v>
      </c>
      <c r="B94" s="52" t="s">
        <v>36</v>
      </c>
      <c r="C94" s="51">
        <v>39614.362000000001</v>
      </c>
      <c r="D94" s="11"/>
      <c r="E94">
        <f t="shared" si="12"/>
        <v>18124.016689966316</v>
      </c>
      <c r="F94">
        <f t="shared" si="13"/>
        <v>18124</v>
      </c>
      <c r="G94">
        <f t="shared" si="14"/>
        <v>1.2452000002667774E-2</v>
      </c>
      <c r="H94">
        <f t="shared" si="15"/>
        <v>1.2452000002667774E-2</v>
      </c>
      <c r="O94">
        <f t="shared" ca="1" si="16"/>
        <v>-3.6491874370335804E-2</v>
      </c>
      <c r="Q94" s="2">
        <f t="shared" si="17"/>
        <v>24595.862000000001</v>
      </c>
    </row>
    <row r="95" spans="1:17" x14ac:dyDescent="0.2">
      <c r="A95" s="50" t="s">
        <v>281</v>
      </c>
      <c r="B95" s="52" t="s">
        <v>36</v>
      </c>
      <c r="C95" s="51">
        <v>45493.435899999997</v>
      </c>
      <c r="D95" s="11"/>
      <c r="E95">
        <f t="shared" si="12"/>
        <v>26003.99945313955</v>
      </c>
      <c r="F95">
        <f t="shared" si="13"/>
        <v>26004</v>
      </c>
      <c r="G95">
        <f t="shared" si="14"/>
        <v>-4.0800000715535134E-4</v>
      </c>
      <c r="H95">
        <f t="shared" si="15"/>
        <v>-4.0800000715535134E-4</v>
      </c>
      <c r="O95">
        <f t="shared" ca="1" si="16"/>
        <v>-1.7395366562817274E-2</v>
      </c>
      <c r="Q95" s="2">
        <f t="shared" si="17"/>
        <v>30474.935899999997</v>
      </c>
    </row>
    <row r="96" spans="1:17" x14ac:dyDescent="0.2">
      <c r="A96" s="50" t="s">
        <v>281</v>
      </c>
      <c r="B96" s="52" t="s">
        <v>36</v>
      </c>
      <c r="C96" s="51">
        <v>45499.407899999998</v>
      </c>
      <c r="D96" s="11"/>
      <c r="E96">
        <f t="shared" si="12"/>
        <v>26012.003988864417</v>
      </c>
      <c r="F96">
        <f t="shared" si="13"/>
        <v>26012</v>
      </c>
      <c r="G96">
        <f t="shared" si="14"/>
        <v>2.9759999961243011E-3</v>
      </c>
      <c r="H96">
        <f t="shared" si="15"/>
        <v>2.9759999961243011E-3</v>
      </c>
      <c r="O96">
        <f t="shared" ca="1" si="16"/>
        <v>-1.7375979245246184E-2</v>
      </c>
      <c r="Q96" s="2">
        <f t="shared" si="17"/>
        <v>30480.907899999998</v>
      </c>
    </row>
    <row r="97" spans="1:31" x14ac:dyDescent="0.2">
      <c r="A97" t="s">
        <v>33</v>
      </c>
      <c r="C97" s="11">
        <v>48766.466999999997</v>
      </c>
      <c r="D97" s="11">
        <v>4.0000000000000001E-3</v>
      </c>
      <c r="E97">
        <f t="shared" si="12"/>
        <v>30390.987793485117</v>
      </c>
      <c r="F97">
        <f t="shared" si="13"/>
        <v>30391</v>
      </c>
      <c r="G97">
        <f t="shared" si="14"/>
        <v>-9.1070000053150579E-3</v>
      </c>
      <c r="I97">
        <f>+G97</f>
        <v>-9.1070000053150579E-3</v>
      </c>
      <c r="O97">
        <f t="shared" ca="1" si="16"/>
        <v>-6.7638462897736534E-3</v>
      </c>
      <c r="Q97" s="2">
        <f t="shared" si="17"/>
        <v>33747.966999999997</v>
      </c>
      <c r="AA97">
        <v>36</v>
      </c>
      <c r="AC97" t="s">
        <v>32</v>
      </c>
      <c r="AE97" t="s">
        <v>34</v>
      </c>
    </row>
    <row r="98" spans="1:31" x14ac:dyDescent="0.2">
      <c r="A98" s="9" t="s">
        <v>35</v>
      </c>
      <c r="B98" s="10" t="s">
        <v>36</v>
      </c>
      <c r="C98" s="11">
        <v>52681.895100000002</v>
      </c>
      <c r="D98" s="11">
        <v>8.0000000000000004E-4</v>
      </c>
      <c r="E98">
        <f t="shared" si="12"/>
        <v>35639.009244354136</v>
      </c>
      <c r="F98">
        <f t="shared" si="13"/>
        <v>35639</v>
      </c>
      <c r="G98">
        <f t="shared" si="14"/>
        <v>6.8970000065746717E-3</v>
      </c>
      <c r="K98">
        <f t="shared" ref="K98:K109" si="18">+G98</f>
        <v>6.8970000065746717E-3</v>
      </c>
      <c r="O98">
        <f t="shared" ca="1" si="16"/>
        <v>5.9542340368579777E-3</v>
      </c>
      <c r="Q98" s="2">
        <f t="shared" si="17"/>
        <v>37663.395100000002</v>
      </c>
    </row>
    <row r="99" spans="1:31" x14ac:dyDescent="0.2">
      <c r="A99" s="50" t="s">
        <v>299</v>
      </c>
      <c r="B99" s="52" t="s">
        <v>36</v>
      </c>
      <c r="C99" s="51">
        <v>52740.086900000002</v>
      </c>
      <c r="D99" s="11"/>
      <c r="E99">
        <f t="shared" si="12"/>
        <v>35717.006287554774</v>
      </c>
      <c r="F99">
        <f t="shared" si="13"/>
        <v>35717</v>
      </c>
      <c r="G99">
        <f t="shared" si="14"/>
        <v>4.6910000019124709E-3</v>
      </c>
      <c r="K99">
        <f t="shared" si="18"/>
        <v>4.6910000019124709E-3</v>
      </c>
      <c r="O99">
        <f t="shared" ca="1" si="16"/>
        <v>6.1432603831760579E-3</v>
      </c>
      <c r="Q99" s="2">
        <f t="shared" si="17"/>
        <v>37721.586900000002</v>
      </c>
    </row>
    <row r="100" spans="1:31" x14ac:dyDescent="0.2">
      <c r="A100" s="50" t="s">
        <v>303</v>
      </c>
      <c r="B100" s="52" t="s">
        <v>36</v>
      </c>
      <c r="C100" s="51">
        <v>53080.3033</v>
      </c>
      <c r="D100" s="11"/>
      <c r="E100">
        <f t="shared" si="12"/>
        <v>36173.013375295042</v>
      </c>
      <c r="F100">
        <f t="shared" si="13"/>
        <v>36173</v>
      </c>
      <c r="G100">
        <f t="shared" si="14"/>
        <v>9.9789999949280173E-3</v>
      </c>
      <c r="K100">
        <f t="shared" si="18"/>
        <v>9.9789999949280173E-3</v>
      </c>
      <c r="O100">
        <f t="shared" ca="1" si="16"/>
        <v>7.2483374847278903E-3</v>
      </c>
      <c r="Q100" s="2">
        <f t="shared" si="17"/>
        <v>38061.8033</v>
      </c>
    </row>
    <row r="101" spans="1:31" x14ac:dyDescent="0.2">
      <c r="A101" s="34" t="s">
        <v>46</v>
      </c>
      <c r="B101" s="31" t="s">
        <v>36</v>
      </c>
      <c r="C101" s="35">
        <v>53490.642099999997</v>
      </c>
      <c r="D101" s="35">
        <v>1E-3</v>
      </c>
      <c r="E101">
        <f t="shared" si="12"/>
        <v>36723.008617073036</v>
      </c>
      <c r="F101">
        <f t="shared" si="13"/>
        <v>36723</v>
      </c>
      <c r="G101">
        <f t="shared" si="14"/>
        <v>6.4290000009350479E-3</v>
      </c>
      <c r="K101">
        <f t="shared" si="18"/>
        <v>6.4290000009350479E-3</v>
      </c>
      <c r="O101">
        <f t="shared" ca="1" si="16"/>
        <v>8.5812155677399693E-3</v>
      </c>
      <c r="Q101" s="2">
        <f t="shared" si="17"/>
        <v>38472.142099999997</v>
      </c>
    </row>
    <row r="102" spans="1:31" x14ac:dyDescent="0.2">
      <c r="A102" s="32" t="s">
        <v>49</v>
      </c>
      <c r="B102" s="33" t="s">
        <v>36</v>
      </c>
      <c r="C102" s="32">
        <v>53522.726600000002</v>
      </c>
      <c r="D102" s="32">
        <v>2.0000000000000001E-4</v>
      </c>
      <c r="E102">
        <f t="shared" si="12"/>
        <v>36766.012891430779</v>
      </c>
      <c r="F102">
        <f t="shared" si="13"/>
        <v>36766</v>
      </c>
      <c r="G102">
        <f t="shared" si="14"/>
        <v>9.6180000036838464E-3</v>
      </c>
      <c r="K102">
        <f t="shared" si="18"/>
        <v>9.6180000036838464E-3</v>
      </c>
      <c r="O102">
        <f t="shared" ca="1" si="16"/>
        <v>8.6854223996845475E-3</v>
      </c>
      <c r="Q102" s="2">
        <f t="shared" si="17"/>
        <v>38504.226600000002</v>
      </c>
    </row>
    <row r="103" spans="1:31" x14ac:dyDescent="0.2">
      <c r="A103" s="50" t="s">
        <v>322</v>
      </c>
      <c r="B103" s="52" t="s">
        <v>345</v>
      </c>
      <c r="C103" s="51">
        <v>53875.995600000002</v>
      </c>
      <c r="D103" s="11"/>
      <c r="E103">
        <f t="shared" si="12"/>
        <v>37239.514956231062</v>
      </c>
      <c r="F103">
        <f t="shared" si="13"/>
        <v>37239.5</v>
      </c>
      <c r="G103">
        <f t="shared" si="14"/>
        <v>1.1158500004967209E-2</v>
      </c>
      <c r="K103">
        <f t="shared" si="18"/>
        <v>1.1158500004967209E-2</v>
      </c>
      <c r="O103">
        <f t="shared" ca="1" si="16"/>
        <v>9.8329092584231309E-3</v>
      </c>
      <c r="Q103" s="2">
        <f t="shared" si="17"/>
        <v>38857.495600000002</v>
      </c>
    </row>
    <row r="104" spans="1:31" x14ac:dyDescent="0.2">
      <c r="A104" s="50" t="s">
        <v>329</v>
      </c>
      <c r="B104" s="52" t="s">
        <v>36</v>
      </c>
      <c r="C104" s="51">
        <v>55311.079700000002</v>
      </c>
      <c r="D104" s="11"/>
      <c r="E104">
        <f t="shared" si="12"/>
        <v>39163.021645218927</v>
      </c>
      <c r="F104">
        <f t="shared" si="13"/>
        <v>39163</v>
      </c>
      <c r="G104">
        <f t="shared" si="14"/>
        <v>1.6149000002769753E-2</v>
      </c>
      <c r="K104">
        <f t="shared" si="18"/>
        <v>1.6149000002769753E-2</v>
      </c>
      <c r="O104">
        <f t="shared" ca="1" si="16"/>
        <v>1.4494347426920837E-2</v>
      </c>
      <c r="Q104" s="2">
        <f t="shared" si="17"/>
        <v>40292.579700000002</v>
      </c>
    </row>
    <row r="105" spans="1:31" x14ac:dyDescent="0.2">
      <c r="A105" s="32" t="s">
        <v>50</v>
      </c>
      <c r="B105" s="33" t="s">
        <v>36</v>
      </c>
      <c r="C105" s="32">
        <v>55634.875999999997</v>
      </c>
      <c r="D105" s="32">
        <v>5.0000000000000001E-4</v>
      </c>
      <c r="E105">
        <f t="shared" si="12"/>
        <v>39597.020146714072</v>
      </c>
      <c r="F105">
        <f t="shared" si="13"/>
        <v>39597</v>
      </c>
      <c r="G105">
        <f t="shared" si="14"/>
        <v>1.5030999995360617E-2</v>
      </c>
      <c r="K105">
        <f t="shared" si="18"/>
        <v>1.5030999995360617E-2</v>
      </c>
      <c r="O105">
        <f t="shared" ca="1" si="16"/>
        <v>1.5546109405152192E-2</v>
      </c>
      <c r="Q105" s="2">
        <f t="shared" si="17"/>
        <v>40616.375999999997</v>
      </c>
    </row>
    <row r="106" spans="1:31" x14ac:dyDescent="0.2">
      <c r="A106" s="32" t="s">
        <v>50</v>
      </c>
      <c r="B106" s="33" t="s">
        <v>36</v>
      </c>
      <c r="C106" s="32">
        <v>55687.847900000001</v>
      </c>
      <c r="D106" s="32">
        <v>2.9999999999999997E-4</v>
      </c>
      <c r="E106">
        <f t="shared" si="12"/>
        <v>39668.020727083131</v>
      </c>
      <c r="F106">
        <f t="shared" si="13"/>
        <v>39668</v>
      </c>
      <c r="G106">
        <f t="shared" si="14"/>
        <v>1.5464000003703404E-2</v>
      </c>
      <c r="K106">
        <f t="shared" si="18"/>
        <v>1.5464000003703404E-2</v>
      </c>
      <c r="O106">
        <f t="shared" ca="1" si="16"/>
        <v>1.5718171848595572E-2</v>
      </c>
      <c r="Q106" s="2">
        <f t="shared" si="17"/>
        <v>40669.347900000001</v>
      </c>
    </row>
    <row r="107" spans="1:31" x14ac:dyDescent="0.2">
      <c r="A107" s="35" t="s">
        <v>51</v>
      </c>
      <c r="B107" s="31" t="s">
        <v>36</v>
      </c>
      <c r="C107" s="35">
        <v>56010.901599999997</v>
      </c>
      <c r="D107" s="35">
        <v>2.9999999999999997E-4</v>
      </c>
      <c r="E107">
        <f t="shared" si="12"/>
        <v>40101.023888955155</v>
      </c>
      <c r="F107">
        <f t="shared" si="13"/>
        <v>40101</v>
      </c>
      <c r="G107">
        <f t="shared" si="14"/>
        <v>1.7823000001953915E-2</v>
      </c>
      <c r="K107">
        <f t="shared" si="18"/>
        <v>1.7823000001953915E-2</v>
      </c>
      <c r="O107">
        <f t="shared" ca="1" si="16"/>
        <v>1.6767510412130537E-2</v>
      </c>
      <c r="Q107" s="2">
        <f t="shared" si="17"/>
        <v>40992.401599999997</v>
      </c>
    </row>
    <row r="108" spans="1:31" x14ac:dyDescent="0.2">
      <c r="A108" s="57" t="s">
        <v>1</v>
      </c>
      <c r="B108" s="58" t="s">
        <v>36</v>
      </c>
      <c r="C108" s="57">
        <v>57411.292300000001</v>
      </c>
      <c r="D108" s="57" t="s">
        <v>61</v>
      </c>
      <c r="E108">
        <f t="shared" si="12"/>
        <v>41978.029479530931</v>
      </c>
      <c r="F108">
        <f t="shared" si="13"/>
        <v>41978</v>
      </c>
      <c r="G108">
        <f t="shared" si="14"/>
        <v>2.1994000002450775E-2</v>
      </c>
      <c r="K108">
        <f t="shared" si="18"/>
        <v>2.1994000002450775E-2</v>
      </c>
      <c r="O108">
        <f t="shared" ca="1" si="16"/>
        <v>2.1316259797246301E-2</v>
      </c>
      <c r="Q108" s="2">
        <f t="shared" si="17"/>
        <v>42392.792300000001</v>
      </c>
    </row>
    <row r="109" spans="1:31" x14ac:dyDescent="0.2">
      <c r="A109" s="57" t="s">
        <v>1</v>
      </c>
      <c r="B109" s="58" t="s">
        <v>36</v>
      </c>
      <c r="C109" s="57">
        <v>57509.0262</v>
      </c>
      <c r="D109" s="57" t="s">
        <v>327</v>
      </c>
      <c r="E109">
        <f t="shared" si="12"/>
        <v>42109.026548198111</v>
      </c>
      <c r="F109">
        <f t="shared" si="13"/>
        <v>42109</v>
      </c>
      <c r="G109">
        <f t="shared" si="14"/>
        <v>1.9806999996944796E-2</v>
      </c>
      <c r="K109">
        <f t="shared" si="18"/>
        <v>1.9806999996944796E-2</v>
      </c>
      <c r="O109">
        <f t="shared" ca="1" si="16"/>
        <v>2.1633727122472815E-2</v>
      </c>
      <c r="Q109" s="2">
        <f t="shared" si="17"/>
        <v>42490.5262</v>
      </c>
    </row>
    <row r="110" spans="1:31" x14ac:dyDescent="0.2">
      <c r="A110" s="53" t="s">
        <v>346</v>
      </c>
      <c r="B110" s="54" t="s">
        <v>36</v>
      </c>
      <c r="C110" s="55">
        <v>57572.445</v>
      </c>
      <c r="D110" s="56">
        <v>7.0000000000000001E-3</v>
      </c>
      <c r="E110">
        <f t="shared" si="12"/>
        <v>42194.029570674342</v>
      </c>
      <c r="F110">
        <f t="shared" si="13"/>
        <v>42194</v>
      </c>
      <c r="G110">
        <f t="shared" si="14"/>
        <v>2.2061999996367376E-2</v>
      </c>
      <c r="I110">
        <f>+G110</f>
        <v>2.2061999996367376E-2</v>
      </c>
      <c r="O110">
        <f t="shared" ca="1" si="16"/>
        <v>2.1839717371665596E-2</v>
      </c>
      <c r="Q110" s="2">
        <f t="shared" si="17"/>
        <v>42553.945</v>
      </c>
    </row>
    <row r="111" spans="1:31" x14ac:dyDescent="0.2">
      <c r="A111" s="59" t="s">
        <v>2</v>
      </c>
      <c r="B111" s="60" t="s">
        <v>345</v>
      </c>
      <c r="C111" s="61">
        <v>57872.000999999997</v>
      </c>
      <c r="D111" s="62" t="s">
        <v>327</v>
      </c>
      <c r="E111">
        <f t="shared" si="12"/>
        <v>42595.537725998787</v>
      </c>
      <c r="F111">
        <f t="shared" si="13"/>
        <v>42595.5</v>
      </c>
      <c r="G111">
        <f t="shared" si="14"/>
        <v>2.8146499993454199E-2</v>
      </c>
      <c r="K111">
        <f>+G111</f>
        <v>2.8146499993454199E-2</v>
      </c>
      <c r="O111">
        <f t="shared" ca="1" si="16"/>
        <v>2.2812718372264409E-2</v>
      </c>
      <c r="Q111" s="2">
        <f t="shared" si="17"/>
        <v>42853.500999999997</v>
      </c>
    </row>
    <row r="112" spans="1:31" x14ac:dyDescent="0.2">
      <c r="A112" s="63" t="s">
        <v>0</v>
      </c>
      <c r="B112" s="64" t="s">
        <v>36</v>
      </c>
      <c r="C112" s="57">
        <v>57895.497000000003</v>
      </c>
      <c r="D112" s="57">
        <v>2E-3</v>
      </c>
      <c r="E112">
        <f t="shared" si="12"/>
        <v>42627.03045396119</v>
      </c>
      <c r="F112">
        <f t="shared" si="13"/>
        <v>42627</v>
      </c>
      <c r="G112">
        <f t="shared" si="14"/>
        <v>2.2721000001183711E-2</v>
      </c>
      <c r="K112">
        <f>+G112</f>
        <v>2.2721000001183711E-2</v>
      </c>
      <c r="O112">
        <f t="shared" ca="1" si="16"/>
        <v>2.2889055935200561E-2</v>
      </c>
      <c r="Q112" s="2">
        <f t="shared" si="17"/>
        <v>42876.997000000003</v>
      </c>
    </row>
    <row r="113" spans="1:17" x14ac:dyDescent="0.2">
      <c r="A113" s="57" t="s">
        <v>3</v>
      </c>
      <c r="B113" s="58" t="s">
        <v>345</v>
      </c>
      <c r="C113" s="57">
        <v>58253.982900000177</v>
      </c>
      <c r="D113" s="57" t="s">
        <v>18</v>
      </c>
      <c r="E113">
        <f t="shared" si="12"/>
        <v>43107.524960560608</v>
      </c>
      <c r="F113">
        <f t="shared" si="13"/>
        <v>43107.5</v>
      </c>
      <c r="G113">
        <f t="shared" si="14"/>
        <v>1.8622500181663781E-2</v>
      </c>
      <c r="K113">
        <f>+G113</f>
        <v>1.8622500181663781E-2</v>
      </c>
      <c r="O113">
        <f t="shared" ca="1" si="16"/>
        <v>2.4053506696813831E-2</v>
      </c>
      <c r="Q113" s="2">
        <f t="shared" si="17"/>
        <v>43235.482900000177</v>
      </c>
    </row>
    <row r="114" spans="1:17" x14ac:dyDescent="0.2">
      <c r="A114" s="57" t="s">
        <v>3</v>
      </c>
      <c r="B114" s="58" t="s">
        <v>345</v>
      </c>
      <c r="C114" s="57">
        <v>58253.983200000133</v>
      </c>
      <c r="D114" s="57" t="s">
        <v>18</v>
      </c>
      <c r="E114">
        <f t="shared" si="12"/>
        <v>43107.525362663815</v>
      </c>
      <c r="F114">
        <f t="shared" si="13"/>
        <v>43107.5</v>
      </c>
      <c r="G114">
        <f t="shared" si="14"/>
        <v>1.8922500137705356E-2</v>
      </c>
      <c r="K114">
        <f>+G114</f>
        <v>1.8922500137705356E-2</v>
      </c>
      <c r="O114">
        <f t="shared" ca="1" si="16"/>
        <v>2.4053506696813831E-2</v>
      </c>
      <c r="Q114" s="2">
        <f t="shared" si="17"/>
        <v>43235.483200000133</v>
      </c>
    </row>
    <row r="115" spans="1:17" s="70" customFormat="1" ht="12" customHeight="1" x14ac:dyDescent="0.2">
      <c r="A115" s="57" t="s">
        <v>3</v>
      </c>
      <c r="B115" s="58" t="s">
        <v>345</v>
      </c>
      <c r="C115" s="57">
        <v>58253.986899999902</v>
      </c>
      <c r="D115" s="57" t="s">
        <v>18</v>
      </c>
      <c r="E115" s="70">
        <f t="shared" si="12"/>
        <v>43107.530321937149</v>
      </c>
      <c r="F115" s="70">
        <f t="shared" si="13"/>
        <v>43107.5</v>
      </c>
      <c r="G115" s="70">
        <f t="shared" si="14"/>
        <v>2.2622499905992299E-2</v>
      </c>
      <c r="K115" s="70">
        <f>+G115</f>
        <v>2.2622499905992299E-2</v>
      </c>
      <c r="O115" s="70">
        <f t="shared" ca="1" si="16"/>
        <v>2.4053506696813831E-2</v>
      </c>
      <c r="Q115" s="71">
        <f t="shared" si="17"/>
        <v>43235.486899999902</v>
      </c>
    </row>
    <row r="116" spans="1:17" s="70" customFormat="1" ht="12" customHeight="1" x14ac:dyDescent="0.2">
      <c r="A116" s="65" t="s">
        <v>347</v>
      </c>
      <c r="B116" s="66" t="s">
        <v>36</v>
      </c>
      <c r="C116" s="67">
        <v>59240.305000000168</v>
      </c>
      <c r="D116" s="65" t="s">
        <v>61</v>
      </c>
      <c r="E116" s="70">
        <f t="shared" ref="E116:E121" si="19">+(C116-C$7)/C$8</f>
        <v>44429.536093459748</v>
      </c>
      <c r="F116" s="70">
        <f t="shared" ref="F116:F121" si="20">ROUND(2*E116,0)/2</f>
        <v>44429.5</v>
      </c>
      <c r="G116" s="70">
        <f t="shared" ref="G116:G121" si="21">+C116-(C$7+F116*C$8)</f>
        <v>2.6928500170470215E-2</v>
      </c>
      <c r="K116" s="70">
        <f t="shared" ref="K116:K121" si="22">+G116</f>
        <v>2.6928500170470215E-2</v>
      </c>
      <c r="O116" s="70">
        <f t="shared" ref="O116:O121" ca="1" si="23">+C$11+C$12*F116</f>
        <v>2.7257260925435595E-2</v>
      </c>
      <c r="Q116" s="71">
        <f t="shared" ref="Q116:Q121" si="24">+C116-15018.5</f>
        <v>44221.805000000168</v>
      </c>
    </row>
    <row r="117" spans="1:17" s="70" customFormat="1" ht="12" customHeight="1" x14ac:dyDescent="0.2">
      <c r="A117" s="65" t="s">
        <v>347</v>
      </c>
      <c r="B117" s="66" t="s">
        <v>36</v>
      </c>
      <c r="C117" s="67">
        <v>59240.30700000003</v>
      </c>
      <c r="D117" s="65" t="s">
        <v>34</v>
      </c>
      <c r="E117" s="70">
        <f t="shared" si="19"/>
        <v>44429.538774148023</v>
      </c>
      <c r="F117" s="70">
        <f t="shared" si="20"/>
        <v>44429.5</v>
      </c>
      <c r="G117" s="70">
        <f t="shared" si="21"/>
        <v>2.8928500032634474E-2</v>
      </c>
      <c r="K117" s="70">
        <f t="shared" si="22"/>
        <v>2.8928500032634474E-2</v>
      </c>
      <c r="O117" s="70">
        <f t="shared" ca="1" si="23"/>
        <v>2.7257260925435595E-2</v>
      </c>
      <c r="Q117" s="71">
        <f t="shared" si="24"/>
        <v>44221.80700000003</v>
      </c>
    </row>
    <row r="118" spans="1:17" s="70" customFormat="1" ht="12" customHeight="1" x14ac:dyDescent="0.2">
      <c r="A118" s="65" t="s">
        <v>347</v>
      </c>
      <c r="B118" s="66" t="s">
        <v>36</v>
      </c>
      <c r="C118" s="67">
        <v>59240.310000000056</v>
      </c>
      <c r="D118" s="65" t="s">
        <v>327</v>
      </c>
      <c r="E118" s="70">
        <f t="shared" si="19"/>
        <v>44429.542795180736</v>
      </c>
      <c r="F118" s="70">
        <f t="shared" si="20"/>
        <v>44429.5</v>
      </c>
      <c r="G118" s="70">
        <f t="shared" si="21"/>
        <v>3.1928500058711506E-2</v>
      </c>
      <c r="K118" s="70">
        <f t="shared" si="22"/>
        <v>3.1928500058711506E-2</v>
      </c>
      <c r="O118" s="70">
        <f t="shared" ca="1" si="23"/>
        <v>2.7257260925435595E-2</v>
      </c>
      <c r="Q118" s="71">
        <f t="shared" si="24"/>
        <v>44221.810000000056</v>
      </c>
    </row>
    <row r="119" spans="1:17" s="70" customFormat="1" ht="12" customHeight="1" x14ac:dyDescent="0.2">
      <c r="A119" s="65" t="s">
        <v>347</v>
      </c>
      <c r="B119" s="66" t="s">
        <v>36</v>
      </c>
      <c r="C119" s="67">
        <v>59249.265999999829</v>
      </c>
      <c r="D119" s="65" t="s">
        <v>61</v>
      </c>
      <c r="E119" s="70">
        <f t="shared" si="19"/>
        <v>44441.546918079279</v>
      </c>
      <c r="F119" s="70">
        <f t="shared" si="20"/>
        <v>44441.5</v>
      </c>
      <c r="G119" s="70">
        <f t="shared" si="21"/>
        <v>3.5004499834030867E-2</v>
      </c>
      <c r="K119" s="70">
        <f t="shared" si="22"/>
        <v>3.5004499834030867E-2</v>
      </c>
      <c r="O119" s="70">
        <f t="shared" ca="1" si="23"/>
        <v>2.728634190179223E-2</v>
      </c>
      <c r="Q119" s="71">
        <f t="shared" si="24"/>
        <v>44230.765999999829</v>
      </c>
    </row>
    <row r="120" spans="1:17" s="70" customFormat="1" ht="12" customHeight="1" x14ac:dyDescent="0.2">
      <c r="A120" s="65" t="s">
        <v>347</v>
      </c>
      <c r="B120" s="66" t="s">
        <v>36</v>
      </c>
      <c r="C120" s="67">
        <v>59249.266999999993</v>
      </c>
      <c r="D120" s="65" t="s">
        <v>327</v>
      </c>
      <c r="E120" s="70">
        <f t="shared" si="19"/>
        <v>44441.548258423725</v>
      </c>
      <c r="F120" s="70">
        <f t="shared" si="20"/>
        <v>44441.5</v>
      </c>
      <c r="G120" s="70">
        <f t="shared" si="21"/>
        <v>3.600449999794364E-2</v>
      </c>
      <c r="K120" s="70">
        <f t="shared" si="22"/>
        <v>3.600449999794364E-2</v>
      </c>
      <c r="O120" s="70">
        <f t="shared" ca="1" si="23"/>
        <v>2.728634190179223E-2</v>
      </c>
      <c r="Q120" s="71">
        <f t="shared" si="24"/>
        <v>44230.766999999993</v>
      </c>
    </row>
    <row r="121" spans="1:17" s="70" customFormat="1" ht="12" customHeight="1" x14ac:dyDescent="0.2">
      <c r="A121" s="65" t="s">
        <v>348</v>
      </c>
      <c r="B121" s="66" t="s">
        <v>36</v>
      </c>
      <c r="C121" s="67">
        <v>59370.493999999948</v>
      </c>
      <c r="D121" s="65">
        <v>5.0000000000000001E-3</v>
      </c>
      <c r="E121" s="70">
        <f t="shared" si="19"/>
        <v>44604.034168054975</v>
      </c>
      <c r="F121" s="70">
        <f t="shared" si="20"/>
        <v>44604</v>
      </c>
      <c r="G121" s="70">
        <f t="shared" si="21"/>
        <v>2.5491999942460097E-2</v>
      </c>
      <c r="K121" s="70">
        <f t="shared" si="22"/>
        <v>2.5491999942460097E-2</v>
      </c>
      <c r="O121" s="70">
        <f t="shared" ca="1" si="23"/>
        <v>2.7680146789954882E-2</v>
      </c>
      <c r="Q121" s="71">
        <f t="shared" si="24"/>
        <v>44351.993999999948</v>
      </c>
    </row>
    <row r="122" spans="1:17" s="70" customFormat="1" ht="12" customHeight="1" x14ac:dyDescent="0.2">
      <c r="A122" s="68" t="s">
        <v>349</v>
      </c>
      <c r="B122" s="69" t="s">
        <v>36</v>
      </c>
      <c r="C122" s="67">
        <v>59372.734700000001</v>
      </c>
      <c r="D122" s="65">
        <v>1.4E-3</v>
      </c>
      <c r="E122" s="70">
        <f t="shared" ref="E122" si="25">+(C122-C$7)/C$8</f>
        <v>44607.037477364946</v>
      </c>
      <c r="F122" s="70">
        <f t="shared" ref="F122" si="26">ROUND(2*E122,0)/2</f>
        <v>44607</v>
      </c>
      <c r="G122" s="70">
        <f t="shared" ref="G122" si="27">+C122-(C$7+F122*C$8)</f>
        <v>2.7960999999777414E-2</v>
      </c>
      <c r="K122" s="70">
        <f t="shared" ref="K122" si="28">+G122</f>
        <v>2.7960999999777414E-2</v>
      </c>
      <c r="O122" s="70">
        <f t="shared" ref="O122" ca="1" si="29">+C$11+C$12*F122</f>
        <v>2.7687417034044051E-2</v>
      </c>
      <c r="Q122" s="71">
        <f t="shared" ref="Q122" si="30">+C122-15018.5</f>
        <v>44354.234700000001</v>
      </c>
    </row>
    <row r="123" spans="1:17" s="70" customFormat="1" ht="12" customHeight="1" x14ac:dyDescent="0.2">
      <c r="A123" s="73" t="s">
        <v>350</v>
      </c>
      <c r="B123" s="73" t="s">
        <v>36</v>
      </c>
      <c r="C123" s="74">
        <v>59752.481999999844</v>
      </c>
      <c r="D123" s="65">
        <v>5.0000000000000001E-3</v>
      </c>
      <c r="E123" s="70">
        <f t="shared" ref="E123:E124" si="31">+(C123-C$7)/C$8</f>
        <v>45116.029578716203</v>
      </c>
      <c r="F123" s="70">
        <f t="shared" ref="F123:F124" si="32">ROUND(2*E123,0)/2</f>
        <v>45116</v>
      </c>
      <c r="G123" s="70">
        <f t="shared" ref="G123:G124" si="33">+C123-(C$7+F123*C$8)</f>
        <v>2.2067999845603481E-2</v>
      </c>
      <c r="K123" s="70">
        <f t="shared" ref="K123:K124" si="34">+G123</f>
        <v>2.2067999845603481E-2</v>
      </c>
      <c r="O123" s="70">
        <f t="shared" ref="O123:O124" ca="1" si="35">+C$11+C$12*F123</f>
        <v>2.8920935114504318E-2</v>
      </c>
      <c r="Q123" s="71">
        <f t="shared" ref="Q123:Q124" si="36">+C123-15018.5</f>
        <v>44733.981999999844</v>
      </c>
    </row>
    <row r="124" spans="1:17" s="70" customFormat="1" ht="12" customHeight="1" x14ac:dyDescent="0.2">
      <c r="A124" s="73" t="s">
        <v>350</v>
      </c>
      <c r="B124" s="73" t="s">
        <v>345</v>
      </c>
      <c r="C124" s="74">
        <v>60062.476999999955</v>
      </c>
      <c r="D124" s="65">
        <v>0.01</v>
      </c>
      <c r="E124" s="70">
        <f t="shared" si="31"/>
        <v>45531.529587428588</v>
      </c>
      <c r="F124" s="70">
        <f t="shared" si="32"/>
        <v>45531.5</v>
      </c>
      <c r="G124" s="70">
        <f t="shared" si="33"/>
        <v>2.2074499953305349E-2</v>
      </c>
      <c r="K124" s="70">
        <f t="shared" si="34"/>
        <v>2.2074499953305349E-2</v>
      </c>
      <c r="O124" s="70">
        <f t="shared" ca="1" si="35"/>
        <v>2.9927863920852532E-2</v>
      </c>
      <c r="Q124" s="71">
        <f t="shared" si="36"/>
        <v>45043.976999999955</v>
      </c>
    </row>
    <row r="125" spans="1:17" s="70" customFormat="1" ht="12" customHeight="1" x14ac:dyDescent="0.2">
      <c r="C125" s="72"/>
      <c r="D125" s="72"/>
    </row>
    <row r="126" spans="1:17" s="70" customFormat="1" ht="12" customHeight="1" x14ac:dyDescent="0.2">
      <c r="C126" s="72"/>
      <c r="D126" s="72"/>
    </row>
    <row r="127" spans="1:17" x14ac:dyDescent="0.2">
      <c r="C127" s="11"/>
      <c r="D127" s="11"/>
    </row>
    <row r="128" spans="1:17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</sheetData>
  <phoneticPr fontId="8" type="noConversion"/>
  <hyperlinks>
    <hyperlink ref="H62261" r:id="rId1" display="http://vsolj.cetus-net.org/bulletin.html" xr:uid="{00000000-0004-0000-0000-000000000000}"/>
    <hyperlink ref="H62254" r:id="rId2" display="https://www.aavso.org/ejaavso" xr:uid="{00000000-0004-0000-0000-000001000000}"/>
    <hyperlink ref="I62261" r:id="rId3" display="http://vsolj.cetus-net.org/bulletin.html" xr:uid="{00000000-0004-0000-0000-000002000000}"/>
    <hyperlink ref="AQ55904" r:id="rId4" display="http://cdsbib.u-strasbg.fr/cgi-bin/cdsbib?1990RMxAA..21..381G" xr:uid="{00000000-0004-0000-0000-000003000000}"/>
    <hyperlink ref="H62258" r:id="rId5" display="https://www.aavso.org/ejaavso" xr:uid="{00000000-0004-0000-0000-000004000000}"/>
    <hyperlink ref="AP3268" r:id="rId6" display="http://cdsbib.u-strasbg.fr/cgi-bin/cdsbib?1990RMxAA..21..381G" xr:uid="{00000000-0004-0000-0000-000005000000}"/>
    <hyperlink ref="AP3271" r:id="rId7" display="http://cdsbib.u-strasbg.fr/cgi-bin/cdsbib?1990RMxAA..21..381G" xr:uid="{00000000-0004-0000-0000-000006000000}"/>
    <hyperlink ref="AP3269" r:id="rId8" display="http://cdsbib.u-strasbg.fr/cgi-bin/cdsbib?1990RMxAA..21..381G" xr:uid="{00000000-0004-0000-0000-000007000000}"/>
    <hyperlink ref="AP3253" r:id="rId9" display="http://cdsbib.u-strasbg.fr/cgi-bin/cdsbib?1990RMxAA..21..381G" xr:uid="{00000000-0004-0000-0000-000008000000}"/>
    <hyperlink ref="AQ3482" r:id="rId10" display="http://cdsbib.u-strasbg.fr/cgi-bin/cdsbib?1990RMxAA..21..381G" xr:uid="{00000000-0004-0000-0000-000009000000}"/>
    <hyperlink ref="AQ3486" r:id="rId11" display="http://cdsbib.u-strasbg.fr/cgi-bin/cdsbib?1990RMxAA..21..381G" xr:uid="{00000000-0004-0000-0000-00000A000000}"/>
    <hyperlink ref="AQ63174" r:id="rId12" display="http://cdsbib.u-strasbg.fr/cgi-bin/cdsbib?1990RMxAA..21..381G" xr:uid="{00000000-0004-0000-0000-00000B000000}"/>
    <hyperlink ref="I374" r:id="rId13" display="http://vsolj.cetus-net.org/bulletin.html" xr:uid="{00000000-0004-0000-0000-00000C000000}"/>
    <hyperlink ref="H374" r:id="rId14" display="http://vsolj.cetus-net.org/bulletin.html" xr:uid="{00000000-0004-0000-0000-00000D000000}"/>
    <hyperlink ref="AQ63835" r:id="rId15" display="http://cdsbib.u-strasbg.fr/cgi-bin/cdsbib?1990RMxAA..21..381G" xr:uid="{00000000-0004-0000-0000-00000E000000}"/>
    <hyperlink ref="AQ63834" r:id="rId16" display="http://cdsbib.u-strasbg.fr/cgi-bin/cdsbib?1990RMxAA..21..381G" xr:uid="{00000000-0004-0000-0000-00000F000000}"/>
    <hyperlink ref="AP1544" r:id="rId17" display="http://cdsbib.u-strasbg.fr/cgi-bin/cdsbib?1990RMxAA..21..381G" xr:uid="{00000000-0004-0000-0000-000010000000}"/>
    <hyperlink ref="AP1562" r:id="rId18" display="http://cdsbib.u-strasbg.fr/cgi-bin/cdsbib?1990RMxAA..21..381G" xr:uid="{00000000-0004-0000-0000-000011000000}"/>
    <hyperlink ref="AP1563" r:id="rId19" display="http://cdsbib.u-strasbg.fr/cgi-bin/cdsbib?1990RMxAA..21..381G" xr:uid="{00000000-0004-0000-0000-000012000000}"/>
    <hyperlink ref="AP155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6"/>
  <sheetViews>
    <sheetView topLeftCell="A49" workbookViewId="0">
      <selection activeCell="A18" sqref="A18:C96"/>
    </sheetView>
  </sheetViews>
  <sheetFormatPr defaultRowHeight="12.75" x14ac:dyDescent="0.2"/>
  <cols>
    <col min="1" max="1" width="19.7109375" style="36" customWidth="1"/>
    <col min="2" max="2" width="4.42578125" style="14" customWidth="1"/>
    <col min="3" max="3" width="12.7109375" style="3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53</v>
      </c>
      <c r="I1" s="40" t="s">
        <v>54</v>
      </c>
      <c r="J1" s="41" t="s">
        <v>55</v>
      </c>
    </row>
    <row r="2" spans="1:16" x14ac:dyDescent="0.2">
      <c r="I2" s="42" t="s">
        <v>56</v>
      </c>
      <c r="J2" s="43" t="s">
        <v>57</v>
      </c>
    </row>
    <row r="3" spans="1:16" x14ac:dyDescent="0.2">
      <c r="A3" s="37" t="s">
        <v>58</v>
      </c>
      <c r="I3" s="42" t="s">
        <v>59</v>
      </c>
      <c r="J3" s="43" t="s">
        <v>52</v>
      </c>
    </row>
    <row r="4" spans="1:16" x14ac:dyDescent="0.2">
      <c r="I4" s="42" t="s">
        <v>60</v>
      </c>
      <c r="J4" s="43" t="s">
        <v>52</v>
      </c>
    </row>
    <row r="5" spans="1:16" ht="13.5" thickBot="1" x14ac:dyDescent="0.25">
      <c r="I5" s="44" t="s">
        <v>61</v>
      </c>
      <c r="J5" s="45" t="s">
        <v>62</v>
      </c>
    </row>
    <row r="10" spans="1:16" ht="13.5" thickBot="1" x14ac:dyDescent="0.25"/>
    <row r="11" spans="1:16" ht="12.75" customHeight="1" thickBot="1" x14ac:dyDescent="0.25">
      <c r="A11" s="36" t="str">
        <f t="shared" ref="A11:A42" si="0">P11</f>
        <v> BBS 101 </v>
      </c>
      <c r="B11" s="17" t="str">
        <f t="shared" ref="B11:B42" si="1">IF(H11=INT(H11),"I","II")</f>
        <v>I</v>
      </c>
      <c r="C11" s="36">
        <f t="shared" ref="C11:C42" si="2">1*G11</f>
        <v>48766.466999999997</v>
      </c>
      <c r="D11" s="14" t="str">
        <f t="shared" ref="D11:D42" si="3">VLOOKUP(F11,I$1:J$5,2,FALSE)</f>
        <v>vis</v>
      </c>
      <c r="E11" s="38">
        <f>VLOOKUP(C11,Active!C$21:E$973,3,FALSE)</f>
        <v>30390.987793485117</v>
      </c>
      <c r="F11" s="17" t="s">
        <v>61</v>
      </c>
      <c r="G11" s="14" t="str">
        <f t="shared" ref="G11:G42" si="4">MID(I11,3,LEN(I11)-3)</f>
        <v>48766.467</v>
      </c>
      <c r="H11" s="36">
        <f t="shared" ref="H11:H42" si="5">1*K11</f>
        <v>30391</v>
      </c>
      <c r="I11" s="46" t="s">
        <v>285</v>
      </c>
      <c r="J11" s="47" t="s">
        <v>286</v>
      </c>
      <c r="K11" s="46">
        <v>30391</v>
      </c>
      <c r="L11" s="46" t="s">
        <v>287</v>
      </c>
      <c r="M11" s="47" t="s">
        <v>278</v>
      </c>
      <c r="N11" s="47" t="s">
        <v>279</v>
      </c>
      <c r="O11" s="48" t="s">
        <v>288</v>
      </c>
      <c r="P11" s="48" t="s">
        <v>289</v>
      </c>
    </row>
    <row r="12" spans="1:16" ht="12.75" customHeight="1" thickBot="1" x14ac:dyDescent="0.25">
      <c r="A12" s="36" t="str">
        <f t="shared" si="0"/>
        <v>IBVS 5502 </v>
      </c>
      <c r="B12" s="17" t="str">
        <f t="shared" si="1"/>
        <v>I</v>
      </c>
      <c r="C12" s="36">
        <f t="shared" si="2"/>
        <v>52681.895100000002</v>
      </c>
      <c r="D12" s="14" t="str">
        <f t="shared" si="3"/>
        <v>vis</v>
      </c>
      <c r="E12" s="38">
        <f>VLOOKUP(C12,Active!C$21:E$973,3,FALSE)</f>
        <v>35639.009244354136</v>
      </c>
      <c r="F12" s="17" t="s">
        <v>61</v>
      </c>
      <c r="G12" s="14" t="str">
        <f t="shared" si="4"/>
        <v>52681.8951</v>
      </c>
      <c r="H12" s="36">
        <f t="shared" si="5"/>
        <v>35639</v>
      </c>
      <c r="I12" s="46" t="s">
        <v>290</v>
      </c>
      <c r="J12" s="47" t="s">
        <v>291</v>
      </c>
      <c r="K12" s="46">
        <v>35639</v>
      </c>
      <c r="L12" s="46" t="s">
        <v>292</v>
      </c>
      <c r="M12" s="47" t="s">
        <v>278</v>
      </c>
      <c r="N12" s="47" t="s">
        <v>279</v>
      </c>
      <c r="O12" s="48" t="s">
        <v>293</v>
      </c>
      <c r="P12" s="49" t="s">
        <v>294</v>
      </c>
    </row>
    <row r="13" spans="1:16" ht="12.75" customHeight="1" thickBot="1" x14ac:dyDescent="0.25">
      <c r="A13" s="36" t="str">
        <f t="shared" si="0"/>
        <v>IBVS 5843 </v>
      </c>
      <c r="B13" s="17" t="str">
        <f t="shared" si="1"/>
        <v>I</v>
      </c>
      <c r="C13" s="36">
        <f t="shared" si="2"/>
        <v>53490.642099999997</v>
      </c>
      <c r="D13" s="14" t="str">
        <f t="shared" si="3"/>
        <v>vis</v>
      </c>
      <c r="E13" s="38">
        <f>VLOOKUP(C13,Active!C$21:E$973,3,FALSE)</f>
        <v>36723.008617073036</v>
      </c>
      <c r="F13" s="17" t="s">
        <v>61</v>
      </c>
      <c r="G13" s="14" t="str">
        <f t="shared" si="4"/>
        <v>53490.6421</v>
      </c>
      <c r="H13" s="36">
        <f t="shared" si="5"/>
        <v>36723</v>
      </c>
      <c r="I13" s="46" t="s">
        <v>304</v>
      </c>
      <c r="J13" s="47" t="s">
        <v>305</v>
      </c>
      <c r="K13" s="46">
        <v>36723</v>
      </c>
      <c r="L13" s="46" t="s">
        <v>306</v>
      </c>
      <c r="M13" s="47" t="s">
        <v>307</v>
      </c>
      <c r="N13" s="47" t="s">
        <v>308</v>
      </c>
      <c r="O13" s="48" t="s">
        <v>309</v>
      </c>
      <c r="P13" s="49" t="s">
        <v>310</v>
      </c>
    </row>
    <row r="14" spans="1:16" ht="12.75" customHeight="1" thickBot="1" x14ac:dyDescent="0.25">
      <c r="A14" s="36" t="str">
        <f t="shared" si="0"/>
        <v>IBVS 5690 </v>
      </c>
      <c r="B14" s="17" t="str">
        <f t="shared" si="1"/>
        <v>I</v>
      </c>
      <c r="C14" s="36">
        <f t="shared" si="2"/>
        <v>53522.726600000002</v>
      </c>
      <c r="D14" s="14" t="str">
        <f t="shared" si="3"/>
        <v>vis</v>
      </c>
      <c r="E14" s="38">
        <f>VLOOKUP(C14,Active!C$21:E$973,3,FALSE)</f>
        <v>36766.012891430779</v>
      </c>
      <c r="F14" s="17" t="s">
        <v>61</v>
      </c>
      <c r="G14" s="14" t="str">
        <f t="shared" si="4"/>
        <v>53522.7266</v>
      </c>
      <c r="H14" s="36">
        <f t="shared" si="5"/>
        <v>36766</v>
      </c>
      <c r="I14" s="46" t="s">
        <v>311</v>
      </c>
      <c r="J14" s="47" t="s">
        <v>312</v>
      </c>
      <c r="K14" s="46" t="s">
        <v>313</v>
      </c>
      <c r="L14" s="46" t="s">
        <v>314</v>
      </c>
      <c r="M14" s="47" t="s">
        <v>278</v>
      </c>
      <c r="N14" s="47" t="s">
        <v>279</v>
      </c>
      <c r="O14" s="48" t="s">
        <v>315</v>
      </c>
      <c r="P14" s="49" t="s">
        <v>316</v>
      </c>
    </row>
    <row r="15" spans="1:16" ht="12.75" customHeight="1" thickBot="1" x14ac:dyDescent="0.25">
      <c r="A15" s="36" t="str">
        <f t="shared" si="0"/>
        <v>IBVS 5992 </v>
      </c>
      <c r="B15" s="17" t="str">
        <f t="shared" si="1"/>
        <v>I</v>
      </c>
      <c r="C15" s="36">
        <f t="shared" si="2"/>
        <v>55634.875999999997</v>
      </c>
      <c r="D15" s="14" t="str">
        <f t="shared" si="3"/>
        <v>vis</v>
      </c>
      <c r="E15" s="38">
        <f>VLOOKUP(C15,Active!C$21:E$973,3,FALSE)</f>
        <v>39597.020146714072</v>
      </c>
      <c r="F15" s="17" t="s">
        <v>61</v>
      </c>
      <c r="G15" s="14" t="str">
        <f t="shared" si="4"/>
        <v>55634.8760</v>
      </c>
      <c r="H15" s="36">
        <f t="shared" si="5"/>
        <v>39597</v>
      </c>
      <c r="I15" s="46" t="s">
        <v>330</v>
      </c>
      <c r="J15" s="47" t="s">
        <v>331</v>
      </c>
      <c r="K15" s="46" t="s">
        <v>332</v>
      </c>
      <c r="L15" s="46" t="s">
        <v>333</v>
      </c>
      <c r="M15" s="47" t="s">
        <v>307</v>
      </c>
      <c r="N15" s="47" t="s">
        <v>61</v>
      </c>
      <c r="O15" s="48" t="s">
        <v>334</v>
      </c>
      <c r="P15" s="49" t="s">
        <v>335</v>
      </c>
    </row>
    <row r="16" spans="1:16" ht="12.75" customHeight="1" thickBot="1" x14ac:dyDescent="0.25">
      <c r="A16" s="36" t="str">
        <f t="shared" si="0"/>
        <v>IBVS 5992 </v>
      </c>
      <c r="B16" s="17" t="str">
        <f t="shared" si="1"/>
        <v>I</v>
      </c>
      <c r="C16" s="36">
        <f t="shared" si="2"/>
        <v>55687.847900000001</v>
      </c>
      <c r="D16" s="14" t="str">
        <f t="shared" si="3"/>
        <v>vis</v>
      </c>
      <c r="E16" s="38">
        <f>VLOOKUP(C16,Active!C$21:E$973,3,FALSE)</f>
        <v>39668.020727083131</v>
      </c>
      <c r="F16" s="17" t="s">
        <v>61</v>
      </c>
      <c r="G16" s="14" t="str">
        <f t="shared" si="4"/>
        <v>55687.8479</v>
      </c>
      <c r="H16" s="36">
        <f t="shared" si="5"/>
        <v>39668</v>
      </c>
      <c r="I16" s="46" t="s">
        <v>336</v>
      </c>
      <c r="J16" s="47" t="s">
        <v>337</v>
      </c>
      <c r="K16" s="46" t="s">
        <v>338</v>
      </c>
      <c r="L16" s="46" t="s">
        <v>339</v>
      </c>
      <c r="M16" s="47" t="s">
        <v>307</v>
      </c>
      <c r="N16" s="47" t="s">
        <v>61</v>
      </c>
      <c r="O16" s="48" t="s">
        <v>334</v>
      </c>
      <c r="P16" s="49" t="s">
        <v>335</v>
      </c>
    </row>
    <row r="17" spans="1:16" ht="12.75" customHeight="1" thickBot="1" x14ac:dyDescent="0.25">
      <c r="A17" s="36" t="str">
        <f t="shared" si="0"/>
        <v>IBVS 6029 </v>
      </c>
      <c r="B17" s="17" t="str">
        <f t="shared" si="1"/>
        <v>I</v>
      </c>
      <c r="C17" s="36">
        <f t="shared" si="2"/>
        <v>56010.901599999997</v>
      </c>
      <c r="D17" s="14" t="str">
        <f t="shared" si="3"/>
        <v>vis</v>
      </c>
      <c r="E17" s="38">
        <f>VLOOKUP(C17,Active!C$21:E$973,3,FALSE)</f>
        <v>40101.023888955155</v>
      </c>
      <c r="F17" s="17" t="s">
        <v>61</v>
      </c>
      <c r="G17" s="14" t="str">
        <f t="shared" si="4"/>
        <v>56010.9016</v>
      </c>
      <c r="H17" s="36">
        <f t="shared" si="5"/>
        <v>40101</v>
      </c>
      <c r="I17" s="46" t="s">
        <v>340</v>
      </c>
      <c r="J17" s="47" t="s">
        <v>341</v>
      </c>
      <c r="K17" s="46" t="s">
        <v>342</v>
      </c>
      <c r="L17" s="46" t="s">
        <v>343</v>
      </c>
      <c r="M17" s="47" t="s">
        <v>307</v>
      </c>
      <c r="N17" s="47" t="s">
        <v>61</v>
      </c>
      <c r="O17" s="48" t="s">
        <v>334</v>
      </c>
      <c r="P17" s="49" t="s">
        <v>344</v>
      </c>
    </row>
    <row r="18" spans="1:16" ht="12.75" customHeight="1" thickBot="1" x14ac:dyDescent="0.25">
      <c r="A18" s="36" t="str">
        <f t="shared" si="0"/>
        <v> VB 10.106.9 </v>
      </c>
      <c r="B18" s="17" t="str">
        <f t="shared" si="1"/>
        <v>I</v>
      </c>
      <c r="C18" s="36">
        <f t="shared" si="2"/>
        <v>15881.655000000001</v>
      </c>
      <c r="D18" s="14" t="str">
        <f t="shared" si="3"/>
        <v>vis</v>
      </c>
      <c r="E18" s="38">
        <f>VLOOKUP(C18,Active!C$21:E$973,3,FALSE)</f>
        <v>-13685.980133417865</v>
      </c>
      <c r="F18" s="17" t="s">
        <v>61</v>
      </c>
      <c r="G18" s="14" t="str">
        <f t="shared" si="4"/>
        <v>15881.655</v>
      </c>
      <c r="H18" s="36">
        <f t="shared" si="5"/>
        <v>-13686</v>
      </c>
      <c r="I18" s="46" t="s">
        <v>63</v>
      </c>
      <c r="J18" s="47" t="s">
        <v>64</v>
      </c>
      <c r="K18" s="46">
        <v>-13686</v>
      </c>
      <c r="L18" s="46" t="s">
        <v>65</v>
      </c>
      <c r="M18" s="47" t="s">
        <v>66</v>
      </c>
      <c r="N18" s="47"/>
      <c r="O18" s="48" t="s">
        <v>67</v>
      </c>
      <c r="P18" s="48" t="s">
        <v>68</v>
      </c>
    </row>
    <row r="19" spans="1:16" ht="12.75" customHeight="1" thickBot="1" x14ac:dyDescent="0.25">
      <c r="A19" s="36" t="str">
        <f t="shared" si="0"/>
        <v> VB 10.106.9 </v>
      </c>
      <c r="B19" s="17" t="str">
        <f t="shared" si="1"/>
        <v>I</v>
      </c>
      <c r="C19" s="36">
        <f t="shared" si="2"/>
        <v>16168.894</v>
      </c>
      <c r="D19" s="14" t="str">
        <f t="shared" si="3"/>
        <v>vis</v>
      </c>
      <c r="E19" s="38">
        <f>VLOOKUP(C19,Active!C$21:E$973,3,FALSE)</f>
        <v>-13300.980997939892</v>
      </c>
      <c r="F19" s="17" t="s">
        <v>61</v>
      </c>
      <c r="G19" s="14" t="str">
        <f t="shared" si="4"/>
        <v>16168.894</v>
      </c>
      <c r="H19" s="36">
        <f t="shared" si="5"/>
        <v>-13301</v>
      </c>
      <c r="I19" s="46" t="s">
        <v>69</v>
      </c>
      <c r="J19" s="47" t="s">
        <v>70</v>
      </c>
      <c r="K19" s="46">
        <v>-13301</v>
      </c>
      <c r="L19" s="46" t="s">
        <v>71</v>
      </c>
      <c r="M19" s="47" t="s">
        <v>66</v>
      </c>
      <c r="N19" s="47"/>
      <c r="O19" s="48" t="s">
        <v>67</v>
      </c>
      <c r="P19" s="48" t="s">
        <v>68</v>
      </c>
    </row>
    <row r="20" spans="1:16" ht="12.75" customHeight="1" thickBot="1" x14ac:dyDescent="0.25">
      <c r="A20" s="36" t="str">
        <f t="shared" si="0"/>
        <v> VB 10.106.9 </v>
      </c>
      <c r="B20" s="17" t="str">
        <f t="shared" si="1"/>
        <v>I</v>
      </c>
      <c r="C20" s="36">
        <f t="shared" si="2"/>
        <v>16269.641</v>
      </c>
      <c r="D20" s="14" t="str">
        <f t="shared" si="3"/>
        <v>vis</v>
      </c>
      <c r="E20" s="38">
        <f>VLOOKUP(C20,Active!C$21:E$973,3,FALSE)</f>
        <v>-13165.945338081729</v>
      </c>
      <c r="F20" s="17" t="s">
        <v>61</v>
      </c>
      <c r="G20" s="14" t="str">
        <f t="shared" si="4"/>
        <v>16269.641</v>
      </c>
      <c r="H20" s="36">
        <f t="shared" si="5"/>
        <v>-13166</v>
      </c>
      <c r="I20" s="46" t="s">
        <v>72</v>
      </c>
      <c r="J20" s="47" t="s">
        <v>73</v>
      </c>
      <c r="K20" s="46">
        <v>-13166</v>
      </c>
      <c r="L20" s="46" t="s">
        <v>74</v>
      </c>
      <c r="M20" s="47" t="s">
        <v>66</v>
      </c>
      <c r="N20" s="47"/>
      <c r="O20" s="48" t="s">
        <v>67</v>
      </c>
      <c r="P20" s="48" t="s">
        <v>68</v>
      </c>
    </row>
    <row r="21" spans="1:16" ht="12.75" customHeight="1" thickBot="1" x14ac:dyDescent="0.25">
      <c r="A21" s="36" t="str">
        <f t="shared" si="0"/>
        <v> VB 10.106.9 </v>
      </c>
      <c r="B21" s="17" t="str">
        <f t="shared" si="1"/>
        <v>I</v>
      </c>
      <c r="C21" s="36">
        <f t="shared" si="2"/>
        <v>17655.815999999999</v>
      </c>
      <c r="D21" s="14" t="str">
        <f t="shared" si="3"/>
        <v>vis</v>
      </c>
      <c r="E21" s="38">
        <f>VLOOKUP(C21,Active!C$21:E$973,3,FALSE)</f>
        <v>-11307.993678936627</v>
      </c>
      <c r="F21" s="17" t="s">
        <v>61</v>
      </c>
      <c r="G21" s="14" t="str">
        <f t="shared" si="4"/>
        <v>17655.816</v>
      </c>
      <c r="H21" s="36">
        <f t="shared" si="5"/>
        <v>-11308</v>
      </c>
      <c r="I21" s="46" t="s">
        <v>75</v>
      </c>
      <c r="J21" s="47" t="s">
        <v>76</v>
      </c>
      <c r="K21" s="46">
        <v>-11308</v>
      </c>
      <c r="L21" s="46" t="s">
        <v>77</v>
      </c>
      <c r="M21" s="47" t="s">
        <v>66</v>
      </c>
      <c r="N21" s="47"/>
      <c r="O21" s="48" t="s">
        <v>67</v>
      </c>
      <c r="P21" s="48" t="s">
        <v>68</v>
      </c>
    </row>
    <row r="22" spans="1:16" ht="12.75" customHeight="1" thickBot="1" x14ac:dyDescent="0.25">
      <c r="A22" s="36" t="str">
        <f t="shared" si="0"/>
        <v> VB 10.106.9 </v>
      </c>
      <c r="B22" s="17" t="str">
        <f t="shared" si="1"/>
        <v>I</v>
      </c>
      <c r="C22" s="36">
        <f t="shared" si="2"/>
        <v>17806.510999999999</v>
      </c>
      <c r="D22" s="14" t="str">
        <f t="shared" si="3"/>
        <v>vis</v>
      </c>
      <c r="E22" s="38">
        <f>VLOOKUP(C22,Active!C$21:E$973,3,FALSE)</f>
        <v>-11106.010505618056</v>
      </c>
      <c r="F22" s="17" t="s">
        <v>61</v>
      </c>
      <c r="G22" s="14" t="str">
        <f t="shared" si="4"/>
        <v>17806.511</v>
      </c>
      <c r="H22" s="36">
        <f t="shared" si="5"/>
        <v>-11106</v>
      </c>
      <c r="I22" s="46" t="s">
        <v>78</v>
      </c>
      <c r="J22" s="47" t="s">
        <v>79</v>
      </c>
      <c r="K22" s="46">
        <v>-11106</v>
      </c>
      <c r="L22" s="46" t="s">
        <v>80</v>
      </c>
      <c r="M22" s="47" t="s">
        <v>66</v>
      </c>
      <c r="N22" s="47"/>
      <c r="O22" s="48" t="s">
        <v>67</v>
      </c>
      <c r="P22" s="48" t="s">
        <v>68</v>
      </c>
    </row>
    <row r="23" spans="1:16" ht="12.75" customHeight="1" thickBot="1" x14ac:dyDescent="0.25">
      <c r="A23" s="36" t="str">
        <f t="shared" si="0"/>
        <v> VB 10.106.9 </v>
      </c>
      <c r="B23" s="17" t="str">
        <f t="shared" si="1"/>
        <v>I</v>
      </c>
      <c r="C23" s="36">
        <f t="shared" si="2"/>
        <v>18360.901000000002</v>
      </c>
      <c r="D23" s="14" t="str">
        <f t="shared" si="3"/>
        <v>vis</v>
      </c>
      <c r="E23" s="38">
        <f>VLOOKUP(C23,Active!C$21:E$973,3,FALSE)</f>
        <v>-10362.937069498188</v>
      </c>
      <c r="F23" s="17" t="s">
        <v>61</v>
      </c>
      <c r="G23" s="14" t="str">
        <f t="shared" si="4"/>
        <v>18360.901</v>
      </c>
      <c r="H23" s="36">
        <f t="shared" si="5"/>
        <v>-10363</v>
      </c>
      <c r="I23" s="46" t="s">
        <v>81</v>
      </c>
      <c r="J23" s="47" t="s">
        <v>82</v>
      </c>
      <c r="K23" s="46">
        <v>-10363</v>
      </c>
      <c r="L23" s="46" t="s">
        <v>83</v>
      </c>
      <c r="M23" s="47" t="s">
        <v>66</v>
      </c>
      <c r="N23" s="47"/>
      <c r="O23" s="48" t="s">
        <v>67</v>
      </c>
      <c r="P23" s="48" t="s">
        <v>68</v>
      </c>
    </row>
    <row r="24" spans="1:16" ht="12.75" customHeight="1" thickBot="1" x14ac:dyDescent="0.25">
      <c r="A24" s="36" t="str">
        <f t="shared" si="0"/>
        <v> VB 10.106.9 </v>
      </c>
      <c r="B24" s="17" t="str">
        <f t="shared" si="1"/>
        <v>I</v>
      </c>
      <c r="C24" s="36">
        <f t="shared" si="2"/>
        <v>18828.646000000001</v>
      </c>
      <c r="D24" s="14" t="str">
        <f t="shared" si="3"/>
        <v>vis</v>
      </c>
      <c r="E24" s="38">
        <f>VLOOKUP(C24,Active!C$21:E$973,3,FALSE)</f>
        <v>-9735.9977589444516</v>
      </c>
      <c r="F24" s="17" t="s">
        <v>61</v>
      </c>
      <c r="G24" s="14" t="str">
        <f t="shared" si="4"/>
        <v>18828.646</v>
      </c>
      <c r="H24" s="36">
        <f t="shared" si="5"/>
        <v>-9736</v>
      </c>
      <c r="I24" s="46" t="s">
        <v>84</v>
      </c>
      <c r="J24" s="47" t="s">
        <v>85</v>
      </c>
      <c r="K24" s="46">
        <v>-9736</v>
      </c>
      <c r="L24" s="46" t="s">
        <v>86</v>
      </c>
      <c r="M24" s="47" t="s">
        <v>66</v>
      </c>
      <c r="N24" s="47"/>
      <c r="O24" s="48" t="s">
        <v>67</v>
      </c>
      <c r="P24" s="48" t="s">
        <v>68</v>
      </c>
    </row>
    <row r="25" spans="1:16" ht="12.75" customHeight="1" thickBot="1" x14ac:dyDescent="0.25">
      <c r="A25" s="36" t="str">
        <f t="shared" si="0"/>
        <v> VB 10.106.9 </v>
      </c>
      <c r="B25" s="17" t="str">
        <f t="shared" si="1"/>
        <v>I</v>
      </c>
      <c r="C25" s="36">
        <f t="shared" si="2"/>
        <v>19829.904999999999</v>
      </c>
      <c r="D25" s="14" t="str">
        <f t="shared" si="3"/>
        <v>vis</v>
      </c>
      <c r="E25" s="38">
        <f>VLOOKUP(C25,Active!C$21:E$973,3,FALSE)</f>
        <v>-8393.966038357974</v>
      </c>
      <c r="F25" s="17" t="s">
        <v>61</v>
      </c>
      <c r="G25" s="14" t="str">
        <f t="shared" si="4"/>
        <v>19829.905</v>
      </c>
      <c r="H25" s="36">
        <f t="shared" si="5"/>
        <v>-8394</v>
      </c>
      <c r="I25" s="46" t="s">
        <v>87</v>
      </c>
      <c r="J25" s="47" t="s">
        <v>88</v>
      </c>
      <c r="K25" s="46">
        <v>-8394</v>
      </c>
      <c r="L25" s="46" t="s">
        <v>89</v>
      </c>
      <c r="M25" s="47" t="s">
        <v>66</v>
      </c>
      <c r="N25" s="47"/>
      <c r="O25" s="48" t="s">
        <v>67</v>
      </c>
      <c r="P25" s="48" t="s">
        <v>68</v>
      </c>
    </row>
    <row r="26" spans="1:16" ht="12.75" customHeight="1" thickBot="1" x14ac:dyDescent="0.25">
      <c r="A26" s="36" t="str">
        <f t="shared" si="0"/>
        <v> VB 10.106.9 </v>
      </c>
      <c r="B26" s="17" t="str">
        <f t="shared" si="1"/>
        <v>I</v>
      </c>
      <c r="C26" s="36">
        <f t="shared" si="2"/>
        <v>20922.905999999999</v>
      </c>
      <c r="D26" s="14" t="str">
        <f t="shared" si="3"/>
        <v>vis</v>
      </c>
      <c r="E26" s="38">
        <f>VLOOKUP(C26,Active!C$21:E$973,3,FALSE)</f>
        <v>-6928.9684576793034</v>
      </c>
      <c r="F26" s="17" t="s">
        <v>61</v>
      </c>
      <c r="G26" s="14" t="str">
        <f t="shared" si="4"/>
        <v>20922.906</v>
      </c>
      <c r="H26" s="36">
        <f t="shared" si="5"/>
        <v>-6929</v>
      </c>
      <c r="I26" s="46" t="s">
        <v>90</v>
      </c>
      <c r="J26" s="47" t="s">
        <v>91</v>
      </c>
      <c r="K26" s="46">
        <v>-6929</v>
      </c>
      <c r="L26" s="46" t="s">
        <v>92</v>
      </c>
      <c r="M26" s="47" t="s">
        <v>66</v>
      </c>
      <c r="N26" s="47"/>
      <c r="O26" s="48" t="s">
        <v>67</v>
      </c>
      <c r="P26" s="48" t="s">
        <v>68</v>
      </c>
    </row>
    <row r="27" spans="1:16" ht="12.75" customHeight="1" thickBot="1" x14ac:dyDescent="0.25">
      <c r="A27" s="36" t="str">
        <f t="shared" si="0"/>
        <v> VB 10.106.9 </v>
      </c>
      <c r="B27" s="17" t="str">
        <f t="shared" si="1"/>
        <v>I</v>
      </c>
      <c r="C27" s="36">
        <f t="shared" si="2"/>
        <v>21017.599999999999</v>
      </c>
      <c r="D27" s="14" t="str">
        <f t="shared" si="3"/>
        <v>vis</v>
      </c>
      <c r="E27" s="38">
        <f>VLOOKUP(C27,Active!C$21:E$973,3,FALSE)</f>
        <v>-6802.0459014284079</v>
      </c>
      <c r="F27" s="17" t="s">
        <v>61</v>
      </c>
      <c r="G27" s="14" t="str">
        <f t="shared" si="4"/>
        <v>21017.600</v>
      </c>
      <c r="H27" s="36">
        <f t="shared" si="5"/>
        <v>-6802</v>
      </c>
      <c r="I27" s="46" t="s">
        <v>93</v>
      </c>
      <c r="J27" s="47" t="s">
        <v>94</v>
      </c>
      <c r="K27" s="46">
        <v>-6802</v>
      </c>
      <c r="L27" s="46" t="s">
        <v>95</v>
      </c>
      <c r="M27" s="47" t="s">
        <v>66</v>
      </c>
      <c r="N27" s="47"/>
      <c r="O27" s="48" t="s">
        <v>67</v>
      </c>
      <c r="P27" s="48" t="s">
        <v>68</v>
      </c>
    </row>
    <row r="28" spans="1:16" ht="12.75" customHeight="1" thickBot="1" x14ac:dyDescent="0.25">
      <c r="A28" s="36" t="str">
        <f t="shared" si="0"/>
        <v> VB 10.106.9 </v>
      </c>
      <c r="B28" s="17" t="str">
        <f t="shared" si="1"/>
        <v>I</v>
      </c>
      <c r="C28" s="36">
        <f t="shared" si="2"/>
        <v>21722.635999999999</v>
      </c>
      <c r="D28" s="14" t="str">
        <f t="shared" si="3"/>
        <v>vis</v>
      </c>
      <c r="E28" s="38">
        <f>VLOOKUP(C28,Active!C$21:E$973,3,FALSE)</f>
        <v>-5857.0549688571045</v>
      </c>
      <c r="F28" s="17" t="s">
        <v>61</v>
      </c>
      <c r="G28" s="14" t="str">
        <f t="shared" si="4"/>
        <v>21722.636</v>
      </c>
      <c r="H28" s="36">
        <f t="shared" si="5"/>
        <v>-5857</v>
      </c>
      <c r="I28" s="46" t="s">
        <v>96</v>
      </c>
      <c r="J28" s="47" t="s">
        <v>97</v>
      </c>
      <c r="K28" s="46">
        <v>-5857</v>
      </c>
      <c r="L28" s="46" t="s">
        <v>98</v>
      </c>
      <c r="M28" s="47" t="s">
        <v>66</v>
      </c>
      <c r="N28" s="47"/>
      <c r="O28" s="48" t="s">
        <v>67</v>
      </c>
      <c r="P28" s="48" t="s">
        <v>68</v>
      </c>
    </row>
    <row r="29" spans="1:16" ht="12.75" customHeight="1" thickBot="1" x14ac:dyDescent="0.25">
      <c r="A29" s="36" t="str">
        <f t="shared" si="0"/>
        <v> VB 10.106.9 </v>
      </c>
      <c r="B29" s="17" t="str">
        <f t="shared" si="1"/>
        <v>I</v>
      </c>
      <c r="C29" s="36">
        <f t="shared" si="2"/>
        <v>22042.777999999998</v>
      </c>
      <c r="D29" s="14" t="str">
        <f t="shared" si="3"/>
        <v>vis</v>
      </c>
      <c r="E29" s="38">
        <f>VLOOKUP(C29,Active!C$21:E$973,3,FALSE)</f>
        <v>-5427.9544872714241</v>
      </c>
      <c r="F29" s="17" t="s">
        <v>61</v>
      </c>
      <c r="G29" s="14" t="str">
        <f t="shared" si="4"/>
        <v>22042.778</v>
      </c>
      <c r="H29" s="36">
        <f t="shared" si="5"/>
        <v>-5428</v>
      </c>
      <c r="I29" s="46" t="s">
        <v>99</v>
      </c>
      <c r="J29" s="47" t="s">
        <v>100</v>
      </c>
      <c r="K29" s="46">
        <v>-5428</v>
      </c>
      <c r="L29" s="46" t="s">
        <v>101</v>
      </c>
      <c r="M29" s="47" t="s">
        <v>66</v>
      </c>
      <c r="N29" s="47"/>
      <c r="O29" s="48" t="s">
        <v>67</v>
      </c>
      <c r="P29" s="48" t="s">
        <v>68</v>
      </c>
    </row>
    <row r="30" spans="1:16" ht="12.75" customHeight="1" thickBot="1" x14ac:dyDescent="0.25">
      <c r="A30" s="36" t="str">
        <f t="shared" si="0"/>
        <v> VB 10.106.9 </v>
      </c>
      <c r="B30" s="17" t="str">
        <f t="shared" si="1"/>
        <v>I</v>
      </c>
      <c r="C30" s="36">
        <f t="shared" si="2"/>
        <v>22187.523000000001</v>
      </c>
      <c r="D30" s="14" t="str">
        <f t="shared" si="3"/>
        <v>vis</v>
      </c>
      <c r="E30" s="38">
        <f>VLOOKUP(C30,Active!C$21:E$973,3,FALSE)</f>
        <v>-5233.9463621047153</v>
      </c>
      <c r="F30" s="17" t="s">
        <v>61</v>
      </c>
      <c r="G30" s="14" t="str">
        <f t="shared" si="4"/>
        <v>22187.523</v>
      </c>
      <c r="H30" s="36">
        <f t="shared" si="5"/>
        <v>-5234</v>
      </c>
      <c r="I30" s="46" t="s">
        <v>102</v>
      </c>
      <c r="J30" s="47" t="s">
        <v>103</v>
      </c>
      <c r="K30" s="46">
        <v>-5234</v>
      </c>
      <c r="L30" s="46" t="s">
        <v>104</v>
      </c>
      <c r="M30" s="47" t="s">
        <v>66</v>
      </c>
      <c r="N30" s="47"/>
      <c r="O30" s="48" t="s">
        <v>67</v>
      </c>
      <c r="P30" s="48" t="s">
        <v>68</v>
      </c>
    </row>
    <row r="31" spans="1:16" ht="12.75" customHeight="1" thickBot="1" x14ac:dyDescent="0.25">
      <c r="A31" s="36" t="str">
        <f t="shared" si="0"/>
        <v> VB 10.106.9 </v>
      </c>
      <c r="B31" s="17" t="str">
        <f t="shared" si="1"/>
        <v>I</v>
      </c>
      <c r="C31" s="36">
        <f t="shared" si="2"/>
        <v>22338.915000000001</v>
      </c>
      <c r="D31" s="14" t="str">
        <f t="shared" si="3"/>
        <v>vis</v>
      </c>
      <c r="E31" s="38">
        <f>VLOOKUP(C31,Active!C$21:E$973,3,FALSE)</f>
        <v>-5031.0289688597823</v>
      </c>
      <c r="F31" s="17" t="s">
        <v>61</v>
      </c>
      <c r="G31" s="14" t="str">
        <f t="shared" si="4"/>
        <v>22338.915</v>
      </c>
      <c r="H31" s="36">
        <f t="shared" si="5"/>
        <v>-5031</v>
      </c>
      <c r="I31" s="46" t="s">
        <v>105</v>
      </c>
      <c r="J31" s="47" t="s">
        <v>106</v>
      </c>
      <c r="K31" s="46">
        <v>-5031</v>
      </c>
      <c r="L31" s="46" t="s">
        <v>107</v>
      </c>
      <c r="M31" s="47" t="s">
        <v>66</v>
      </c>
      <c r="N31" s="47"/>
      <c r="O31" s="48" t="s">
        <v>67</v>
      </c>
      <c r="P31" s="48" t="s">
        <v>68</v>
      </c>
    </row>
    <row r="32" spans="1:16" ht="12.75" customHeight="1" thickBot="1" x14ac:dyDescent="0.25">
      <c r="A32" s="36" t="str">
        <f t="shared" si="0"/>
        <v> VB 10.106.9 </v>
      </c>
      <c r="B32" s="17" t="str">
        <f t="shared" si="1"/>
        <v>II</v>
      </c>
      <c r="C32" s="36">
        <f t="shared" si="2"/>
        <v>22414.754000000001</v>
      </c>
      <c r="D32" s="14" t="str">
        <f t="shared" si="3"/>
        <v>vis</v>
      </c>
      <c r="E32" s="38">
        <f>VLOOKUP(C32,Active!C$21:E$973,3,FALSE)</f>
        <v>-4929.3786030128258</v>
      </c>
      <c r="F32" s="17" t="s">
        <v>61</v>
      </c>
      <c r="G32" s="14" t="str">
        <f t="shared" si="4"/>
        <v>22414.754</v>
      </c>
      <c r="H32" s="36">
        <f t="shared" si="5"/>
        <v>-4929.5</v>
      </c>
      <c r="I32" s="46" t="s">
        <v>108</v>
      </c>
      <c r="J32" s="47" t="s">
        <v>109</v>
      </c>
      <c r="K32" s="46">
        <v>-4929.5</v>
      </c>
      <c r="L32" s="46" t="s">
        <v>110</v>
      </c>
      <c r="M32" s="47" t="s">
        <v>66</v>
      </c>
      <c r="N32" s="47"/>
      <c r="O32" s="48" t="s">
        <v>67</v>
      </c>
      <c r="P32" s="48" t="s">
        <v>68</v>
      </c>
    </row>
    <row r="33" spans="1:16" ht="12.75" customHeight="1" thickBot="1" x14ac:dyDescent="0.25">
      <c r="A33" s="36" t="str">
        <f t="shared" si="0"/>
        <v> VB 10.106.9 </v>
      </c>
      <c r="B33" s="17" t="str">
        <f t="shared" si="1"/>
        <v>I</v>
      </c>
      <c r="C33" s="36">
        <f t="shared" si="2"/>
        <v>22436.716</v>
      </c>
      <c r="D33" s="14" t="str">
        <f t="shared" si="3"/>
        <v>vis</v>
      </c>
      <c r="E33" s="38">
        <f>VLOOKUP(C33,Active!C$21:E$973,3,FALSE)</f>
        <v>-4899.9419630949624</v>
      </c>
      <c r="F33" s="17" t="s">
        <v>61</v>
      </c>
      <c r="G33" s="14" t="str">
        <f t="shared" si="4"/>
        <v>22436.716</v>
      </c>
      <c r="H33" s="36">
        <f t="shared" si="5"/>
        <v>-4900</v>
      </c>
      <c r="I33" s="46" t="s">
        <v>111</v>
      </c>
      <c r="J33" s="47" t="s">
        <v>112</v>
      </c>
      <c r="K33" s="46">
        <v>-4900</v>
      </c>
      <c r="L33" s="46" t="s">
        <v>113</v>
      </c>
      <c r="M33" s="47" t="s">
        <v>66</v>
      </c>
      <c r="N33" s="47"/>
      <c r="O33" s="48" t="s">
        <v>67</v>
      </c>
      <c r="P33" s="48" t="s">
        <v>68</v>
      </c>
    </row>
    <row r="34" spans="1:16" ht="12.75" customHeight="1" thickBot="1" x14ac:dyDescent="0.25">
      <c r="A34" s="36" t="str">
        <f t="shared" si="0"/>
        <v> VB 10.106.9 </v>
      </c>
      <c r="B34" s="17" t="str">
        <f t="shared" si="1"/>
        <v>I</v>
      </c>
      <c r="C34" s="36">
        <f t="shared" si="2"/>
        <v>23902.688999999998</v>
      </c>
      <c r="D34" s="14" t="str">
        <f t="shared" si="3"/>
        <v>vis</v>
      </c>
      <c r="E34" s="38">
        <f>VLOOKUP(C34,Active!C$21:E$973,3,FALSE)</f>
        <v>-2935.0335153074043</v>
      </c>
      <c r="F34" s="17" t="s">
        <v>61</v>
      </c>
      <c r="G34" s="14" t="str">
        <f t="shared" si="4"/>
        <v>23902.689</v>
      </c>
      <c r="H34" s="36">
        <f t="shared" si="5"/>
        <v>-2935</v>
      </c>
      <c r="I34" s="46" t="s">
        <v>114</v>
      </c>
      <c r="J34" s="47" t="s">
        <v>115</v>
      </c>
      <c r="K34" s="46">
        <v>-2935</v>
      </c>
      <c r="L34" s="46" t="s">
        <v>116</v>
      </c>
      <c r="M34" s="47" t="s">
        <v>66</v>
      </c>
      <c r="N34" s="47"/>
      <c r="O34" s="48" t="s">
        <v>67</v>
      </c>
      <c r="P34" s="48" t="s">
        <v>68</v>
      </c>
    </row>
    <row r="35" spans="1:16" ht="12.75" customHeight="1" thickBot="1" x14ac:dyDescent="0.25">
      <c r="A35" s="36" t="str">
        <f t="shared" si="0"/>
        <v> VB 10.106.9 </v>
      </c>
      <c r="B35" s="17" t="str">
        <f t="shared" si="1"/>
        <v>I</v>
      </c>
      <c r="C35" s="36">
        <f t="shared" si="2"/>
        <v>24672.627</v>
      </c>
      <c r="D35" s="14" t="str">
        <f t="shared" si="3"/>
        <v>vis</v>
      </c>
      <c r="E35" s="38">
        <f>VLOOKUP(C35,Active!C$21:E$973,3,FALSE)</f>
        <v>-1903.0515617020767</v>
      </c>
      <c r="F35" s="17" t="s">
        <v>61</v>
      </c>
      <c r="G35" s="14" t="str">
        <f t="shared" si="4"/>
        <v>24672.627</v>
      </c>
      <c r="H35" s="36">
        <f t="shared" si="5"/>
        <v>-1903</v>
      </c>
      <c r="I35" s="46" t="s">
        <v>117</v>
      </c>
      <c r="J35" s="47" t="s">
        <v>118</v>
      </c>
      <c r="K35" s="46">
        <v>-1903</v>
      </c>
      <c r="L35" s="46" t="s">
        <v>119</v>
      </c>
      <c r="M35" s="47" t="s">
        <v>66</v>
      </c>
      <c r="N35" s="47"/>
      <c r="O35" s="48" t="s">
        <v>67</v>
      </c>
      <c r="P35" s="48" t="s">
        <v>68</v>
      </c>
    </row>
    <row r="36" spans="1:16" ht="12.75" customHeight="1" thickBot="1" x14ac:dyDescent="0.25">
      <c r="A36" s="36" t="str">
        <f t="shared" si="0"/>
        <v> VB 10.106.10 </v>
      </c>
      <c r="B36" s="17" t="str">
        <f t="shared" si="1"/>
        <v>I</v>
      </c>
      <c r="C36" s="36">
        <f t="shared" si="2"/>
        <v>26092.460999999999</v>
      </c>
      <c r="D36" s="14" t="str">
        <f t="shared" si="3"/>
        <v>vis</v>
      </c>
      <c r="E36" s="38">
        <f>VLOOKUP(C36,Active!C$21:E$973,3,FALSE)</f>
        <v>1.4743786497376298E-2</v>
      </c>
      <c r="F36" s="17" t="s">
        <v>61</v>
      </c>
      <c r="G36" s="14" t="str">
        <f t="shared" si="4"/>
        <v>26092.461</v>
      </c>
      <c r="H36" s="36">
        <f t="shared" si="5"/>
        <v>0</v>
      </c>
      <c r="I36" s="46" t="s">
        <v>120</v>
      </c>
      <c r="J36" s="47" t="s">
        <v>121</v>
      </c>
      <c r="K36" s="46">
        <v>0</v>
      </c>
      <c r="L36" s="46" t="s">
        <v>122</v>
      </c>
      <c r="M36" s="47" t="s">
        <v>66</v>
      </c>
      <c r="N36" s="47"/>
      <c r="O36" s="48" t="s">
        <v>123</v>
      </c>
      <c r="P36" s="48" t="s">
        <v>124</v>
      </c>
    </row>
    <row r="37" spans="1:16" ht="12.75" customHeight="1" thickBot="1" x14ac:dyDescent="0.25">
      <c r="A37" s="36" t="str">
        <f t="shared" si="0"/>
        <v> VB 10.106.10 </v>
      </c>
      <c r="B37" s="17" t="str">
        <f t="shared" si="1"/>
        <v>I</v>
      </c>
      <c r="C37" s="36">
        <f t="shared" si="2"/>
        <v>26095.405999999999</v>
      </c>
      <c r="D37" s="14" t="str">
        <f t="shared" si="3"/>
        <v>vis</v>
      </c>
      <c r="E37" s="38">
        <f>VLOOKUP(C37,Active!C$21:E$973,3,FALSE)</f>
        <v>3.9620575356140346</v>
      </c>
      <c r="F37" s="17" t="s">
        <v>61</v>
      </c>
      <c r="G37" s="14" t="str">
        <f t="shared" si="4"/>
        <v>26095.406</v>
      </c>
      <c r="H37" s="36">
        <f t="shared" si="5"/>
        <v>4</v>
      </c>
      <c r="I37" s="46" t="s">
        <v>125</v>
      </c>
      <c r="J37" s="47" t="s">
        <v>126</v>
      </c>
      <c r="K37" s="46">
        <v>4</v>
      </c>
      <c r="L37" s="46" t="s">
        <v>127</v>
      </c>
      <c r="M37" s="47" t="s">
        <v>66</v>
      </c>
      <c r="N37" s="47"/>
      <c r="O37" s="48" t="s">
        <v>123</v>
      </c>
      <c r="P37" s="48" t="s">
        <v>124</v>
      </c>
    </row>
    <row r="38" spans="1:16" ht="12.75" customHeight="1" thickBot="1" x14ac:dyDescent="0.25">
      <c r="A38" s="36" t="str">
        <f t="shared" si="0"/>
        <v> VB 10.106.9 </v>
      </c>
      <c r="B38" s="17" t="str">
        <f t="shared" si="1"/>
        <v>I</v>
      </c>
      <c r="C38" s="36">
        <f t="shared" si="2"/>
        <v>26387.885999999999</v>
      </c>
      <c r="D38" s="14" t="str">
        <f t="shared" si="3"/>
        <v>vis</v>
      </c>
      <c r="E38" s="38">
        <f>VLOOKUP(C38,Active!C$21:E$973,3,FALSE)</f>
        <v>395.98593710836531</v>
      </c>
      <c r="F38" s="17" t="s">
        <v>61</v>
      </c>
      <c r="G38" s="14" t="str">
        <f t="shared" si="4"/>
        <v>26387.886</v>
      </c>
      <c r="H38" s="36">
        <f t="shared" si="5"/>
        <v>396</v>
      </c>
      <c r="I38" s="46" t="s">
        <v>128</v>
      </c>
      <c r="J38" s="47" t="s">
        <v>129</v>
      </c>
      <c r="K38" s="46">
        <v>396</v>
      </c>
      <c r="L38" s="46" t="s">
        <v>130</v>
      </c>
      <c r="M38" s="47" t="s">
        <v>66</v>
      </c>
      <c r="N38" s="47"/>
      <c r="O38" s="48" t="s">
        <v>67</v>
      </c>
      <c r="P38" s="48" t="s">
        <v>68</v>
      </c>
    </row>
    <row r="39" spans="1:16" ht="12.75" customHeight="1" thickBot="1" x14ac:dyDescent="0.25">
      <c r="A39" s="36" t="str">
        <f t="shared" si="0"/>
        <v> VB 10.106.9 </v>
      </c>
      <c r="B39" s="17" t="str">
        <f t="shared" si="1"/>
        <v>I</v>
      </c>
      <c r="C39" s="36">
        <f t="shared" si="2"/>
        <v>26477.411</v>
      </c>
      <c r="D39" s="14" t="str">
        <f t="shared" si="3"/>
        <v>vis</v>
      </c>
      <c r="E39" s="38">
        <f>VLOOKUP(C39,Active!C$21:E$973,3,FALSE)</f>
        <v>515.9802540488439</v>
      </c>
      <c r="F39" s="17" t="s">
        <v>61</v>
      </c>
      <c r="G39" s="14" t="str">
        <f t="shared" si="4"/>
        <v>26477.411</v>
      </c>
      <c r="H39" s="36">
        <f t="shared" si="5"/>
        <v>516</v>
      </c>
      <c r="I39" s="46" t="s">
        <v>131</v>
      </c>
      <c r="J39" s="47" t="s">
        <v>132</v>
      </c>
      <c r="K39" s="46">
        <v>516</v>
      </c>
      <c r="L39" s="46" t="s">
        <v>133</v>
      </c>
      <c r="M39" s="47" t="s">
        <v>66</v>
      </c>
      <c r="N39" s="47"/>
      <c r="O39" s="48" t="s">
        <v>67</v>
      </c>
      <c r="P39" s="48" t="s">
        <v>68</v>
      </c>
    </row>
    <row r="40" spans="1:16" ht="12.75" customHeight="1" thickBot="1" x14ac:dyDescent="0.25">
      <c r="A40" s="36" t="str">
        <f t="shared" si="0"/>
        <v> VB 10.106.10 </v>
      </c>
      <c r="B40" s="17" t="str">
        <f t="shared" si="1"/>
        <v>I</v>
      </c>
      <c r="C40" s="36">
        <f t="shared" si="2"/>
        <v>26767.605</v>
      </c>
      <c r="D40" s="14" t="str">
        <f t="shared" si="3"/>
        <v>vis</v>
      </c>
      <c r="E40" s="38">
        <f>VLOOKUP(C40,Active!C$21:E$973,3,FALSE)</f>
        <v>904.94010671820581</v>
      </c>
      <c r="F40" s="17" t="s">
        <v>61</v>
      </c>
      <c r="G40" s="14" t="str">
        <f t="shared" si="4"/>
        <v>26767.605</v>
      </c>
      <c r="H40" s="36">
        <f t="shared" si="5"/>
        <v>905</v>
      </c>
      <c r="I40" s="46" t="s">
        <v>134</v>
      </c>
      <c r="J40" s="47" t="s">
        <v>135</v>
      </c>
      <c r="K40" s="46">
        <v>905</v>
      </c>
      <c r="L40" s="46" t="s">
        <v>136</v>
      </c>
      <c r="M40" s="47" t="s">
        <v>66</v>
      </c>
      <c r="N40" s="47"/>
      <c r="O40" s="48" t="s">
        <v>123</v>
      </c>
      <c r="P40" s="48" t="s">
        <v>124</v>
      </c>
    </row>
    <row r="41" spans="1:16" ht="12.75" customHeight="1" thickBot="1" x14ac:dyDescent="0.25">
      <c r="A41" s="36" t="str">
        <f t="shared" si="0"/>
        <v> VB 10.106.9 </v>
      </c>
      <c r="B41" s="17" t="str">
        <f t="shared" si="1"/>
        <v>I</v>
      </c>
      <c r="C41" s="36">
        <f t="shared" si="2"/>
        <v>26797.485000000001</v>
      </c>
      <c r="D41" s="14" t="str">
        <f t="shared" si="3"/>
        <v>vis</v>
      </c>
      <c r="E41" s="38">
        <f>VLOOKUP(C41,Active!C$21:E$973,3,FALSE)</f>
        <v>944.9895922270756</v>
      </c>
      <c r="F41" s="17" t="s">
        <v>61</v>
      </c>
      <c r="G41" s="14" t="str">
        <f t="shared" si="4"/>
        <v>26797.485</v>
      </c>
      <c r="H41" s="36">
        <f t="shared" si="5"/>
        <v>945</v>
      </c>
      <c r="I41" s="46" t="s">
        <v>137</v>
      </c>
      <c r="J41" s="47" t="s">
        <v>138</v>
      </c>
      <c r="K41" s="46">
        <v>945</v>
      </c>
      <c r="L41" s="46" t="s">
        <v>80</v>
      </c>
      <c r="M41" s="47" t="s">
        <v>66</v>
      </c>
      <c r="N41" s="47"/>
      <c r="O41" s="48" t="s">
        <v>67</v>
      </c>
      <c r="P41" s="48" t="s">
        <v>68</v>
      </c>
    </row>
    <row r="42" spans="1:16" ht="12.75" customHeight="1" thickBot="1" x14ac:dyDescent="0.25">
      <c r="A42" s="36" t="str">
        <f t="shared" si="0"/>
        <v> VB 10.106.9 </v>
      </c>
      <c r="B42" s="17" t="str">
        <f t="shared" si="1"/>
        <v>I</v>
      </c>
      <c r="C42" s="36">
        <f t="shared" si="2"/>
        <v>27122.841</v>
      </c>
      <c r="D42" s="14" t="str">
        <f t="shared" si="3"/>
        <v>vis</v>
      </c>
      <c r="E42" s="38">
        <f>VLOOKUP(C42,Active!C$21:E$973,3,FALSE)</f>
        <v>1381.0786286134</v>
      </c>
      <c r="F42" s="17" t="s">
        <v>61</v>
      </c>
      <c r="G42" s="14" t="str">
        <f t="shared" si="4"/>
        <v>27122.841</v>
      </c>
      <c r="H42" s="36">
        <f t="shared" si="5"/>
        <v>1381</v>
      </c>
      <c r="I42" s="46" t="s">
        <v>139</v>
      </c>
      <c r="J42" s="47" t="s">
        <v>140</v>
      </c>
      <c r="K42" s="46">
        <v>1381</v>
      </c>
      <c r="L42" s="46" t="s">
        <v>141</v>
      </c>
      <c r="M42" s="47" t="s">
        <v>66</v>
      </c>
      <c r="N42" s="47"/>
      <c r="O42" s="48" t="s">
        <v>67</v>
      </c>
      <c r="P42" s="48" t="s">
        <v>68</v>
      </c>
    </row>
    <row r="43" spans="1:16" ht="12.75" customHeight="1" thickBot="1" x14ac:dyDescent="0.25">
      <c r="A43" s="36" t="str">
        <f t="shared" ref="A43:A74" si="6">P43</f>
        <v> VB 10.106.10 </v>
      </c>
      <c r="B43" s="17" t="str">
        <f t="shared" ref="B43:B74" si="7">IF(H43=INT(H43),"I","II")</f>
        <v>I</v>
      </c>
      <c r="C43" s="36">
        <f t="shared" ref="C43:C74" si="8">1*G43</f>
        <v>27155.556</v>
      </c>
      <c r="D43" s="14" t="str">
        <f t="shared" ref="D43:D74" si="9">VLOOKUP(F43,I$1:J$5,2,FALSE)</f>
        <v>vis</v>
      </c>
      <c r="E43" s="38">
        <f>VLOOKUP(C43,Active!C$21:E$973,3,FALSE)</f>
        <v>1424.9279900063932</v>
      </c>
      <c r="F43" s="17" t="s">
        <v>61</v>
      </c>
      <c r="G43" s="14" t="str">
        <f t="shared" ref="G43:G74" si="10">MID(I43,3,LEN(I43)-3)</f>
        <v>27155.556</v>
      </c>
      <c r="H43" s="36">
        <f t="shared" ref="H43:H74" si="11">1*K43</f>
        <v>1425</v>
      </c>
      <c r="I43" s="46" t="s">
        <v>142</v>
      </c>
      <c r="J43" s="47" t="s">
        <v>143</v>
      </c>
      <c r="K43" s="46">
        <v>1425</v>
      </c>
      <c r="L43" s="46" t="s">
        <v>144</v>
      </c>
      <c r="M43" s="47" t="s">
        <v>66</v>
      </c>
      <c r="N43" s="47"/>
      <c r="O43" s="48" t="s">
        <v>123</v>
      </c>
      <c r="P43" s="48" t="s">
        <v>124</v>
      </c>
    </row>
    <row r="44" spans="1:16" ht="12.75" customHeight="1" thickBot="1" x14ac:dyDescent="0.25">
      <c r="A44" s="36" t="str">
        <f t="shared" si="6"/>
        <v> VB 10.106.10 </v>
      </c>
      <c r="B44" s="17" t="str">
        <f t="shared" si="7"/>
        <v>I</v>
      </c>
      <c r="C44" s="36">
        <f t="shared" si="8"/>
        <v>27463.706999999999</v>
      </c>
      <c r="D44" s="14" t="str">
        <f t="shared" si="9"/>
        <v>vis</v>
      </c>
      <c r="E44" s="38">
        <f>VLOOKUP(C44,Active!C$21:E$973,3,FALSE)</f>
        <v>1837.956403963663</v>
      </c>
      <c r="F44" s="17" t="s">
        <v>61</v>
      </c>
      <c r="G44" s="14" t="str">
        <f t="shared" si="10"/>
        <v>27463.707</v>
      </c>
      <c r="H44" s="36">
        <f t="shared" si="11"/>
        <v>1838</v>
      </c>
      <c r="I44" s="46" t="s">
        <v>145</v>
      </c>
      <c r="J44" s="47" t="s">
        <v>146</v>
      </c>
      <c r="K44" s="46">
        <v>1838</v>
      </c>
      <c r="L44" s="46" t="s">
        <v>147</v>
      </c>
      <c r="M44" s="47" t="s">
        <v>66</v>
      </c>
      <c r="N44" s="47"/>
      <c r="O44" s="48" t="s">
        <v>123</v>
      </c>
      <c r="P44" s="48" t="s">
        <v>124</v>
      </c>
    </row>
    <row r="45" spans="1:16" ht="12.75" customHeight="1" thickBot="1" x14ac:dyDescent="0.25">
      <c r="A45" s="36" t="str">
        <f t="shared" si="6"/>
        <v> VB 10.106.9 </v>
      </c>
      <c r="B45" s="17" t="str">
        <f t="shared" si="7"/>
        <v>I</v>
      </c>
      <c r="C45" s="36">
        <f t="shared" si="8"/>
        <v>27477.866999999998</v>
      </c>
      <c r="D45" s="14" t="str">
        <f t="shared" si="9"/>
        <v>vis</v>
      </c>
      <c r="E45" s="38">
        <f>VLOOKUP(C45,Active!C$21:E$973,3,FALSE)</f>
        <v>1856.9356782208777</v>
      </c>
      <c r="F45" s="17" t="s">
        <v>61</v>
      </c>
      <c r="G45" s="14" t="str">
        <f t="shared" si="10"/>
        <v>27477.867</v>
      </c>
      <c r="H45" s="36">
        <f t="shared" si="11"/>
        <v>1857</v>
      </c>
      <c r="I45" s="46" t="s">
        <v>148</v>
      </c>
      <c r="J45" s="47" t="s">
        <v>149</v>
      </c>
      <c r="K45" s="46">
        <v>1857</v>
      </c>
      <c r="L45" s="46" t="s">
        <v>150</v>
      </c>
      <c r="M45" s="47" t="s">
        <v>66</v>
      </c>
      <c r="N45" s="47"/>
      <c r="O45" s="48" t="s">
        <v>67</v>
      </c>
      <c r="P45" s="48" t="s">
        <v>68</v>
      </c>
    </row>
    <row r="46" spans="1:16" ht="12.75" customHeight="1" thickBot="1" x14ac:dyDescent="0.25">
      <c r="A46" s="36" t="str">
        <f t="shared" si="6"/>
        <v> VB 10.106.10 </v>
      </c>
      <c r="B46" s="17" t="str">
        <f t="shared" si="7"/>
        <v>I</v>
      </c>
      <c r="C46" s="36">
        <f t="shared" si="8"/>
        <v>27570.385999999999</v>
      </c>
      <c r="D46" s="14" t="str">
        <f t="shared" si="9"/>
        <v>vis</v>
      </c>
      <c r="E46" s="38">
        <f>VLOOKUP(C46,Active!C$21:E$973,3,FALSE)</f>
        <v>1980.9429857776047</v>
      </c>
      <c r="F46" s="17" t="s">
        <v>61</v>
      </c>
      <c r="G46" s="14" t="str">
        <f t="shared" si="10"/>
        <v>27570.386</v>
      </c>
      <c r="H46" s="36">
        <f t="shared" si="11"/>
        <v>1981</v>
      </c>
      <c r="I46" s="46" t="s">
        <v>151</v>
      </c>
      <c r="J46" s="47" t="s">
        <v>152</v>
      </c>
      <c r="K46" s="46">
        <v>1981</v>
      </c>
      <c r="L46" s="46" t="s">
        <v>153</v>
      </c>
      <c r="M46" s="47" t="s">
        <v>66</v>
      </c>
      <c r="N46" s="47"/>
      <c r="O46" s="48" t="s">
        <v>123</v>
      </c>
      <c r="P46" s="48" t="s">
        <v>124</v>
      </c>
    </row>
    <row r="47" spans="1:16" ht="12.75" customHeight="1" thickBot="1" x14ac:dyDescent="0.25">
      <c r="A47" s="36" t="str">
        <f t="shared" si="6"/>
        <v> VB 10.106.10 </v>
      </c>
      <c r="B47" s="17" t="str">
        <f t="shared" si="7"/>
        <v>I</v>
      </c>
      <c r="C47" s="36">
        <f t="shared" si="8"/>
        <v>27570.428</v>
      </c>
      <c r="D47" s="14" t="str">
        <f t="shared" si="9"/>
        <v>vis</v>
      </c>
      <c r="E47" s="38">
        <f>VLOOKUP(C47,Active!C$21:E$973,3,FALSE)</f>
        <v>1980.9992802351489</v>
      </c>
      <c r="F47" s="17" t="s">
        <v>61</v>
      </c>
      <c r="G47" s="14" t="str">
        <f t="shared" si="10"/>
        <v>27570.428</v>
      </c>
      <c r="H47" s="36">
        <f t="shared" si="11"/>
        <v>1981</v>
      </c>
      <c r="I47" s="46" t="s">
        <v>154</v>
      </c>
      <c r="J47" s="47" t="s">
        <v>155</v>
      </c>
      <c r="K47" s="46">
        <v>1981</v>
      </c>
      <c r="L47" s="46" t="s">
        <v>156</v>
      </c>
      <c r="M47" s="47" t="s">
        <v>66</v>
      </c>
      <c r="N47" s="47"/>
      <c r="O47" s="48" t="s">
        <v>123</v>
      </c>
      <c r="P47" s="48" t="s">
        <v>124</v>
      </c>
    </row>
    <row r="48" spans="1:16" ht="12.75" customHeight="1" thickBot="1" x14ac:dyDescent="0.25">
      <c r="A48" s="36" t="str">
        <f t="shared" si="6"/>
        <v> VB 10.106.10 </v>
      </c>
      <c r="B48" s="17" t="str">
        <f t="shared" si="7"/>
        <v>I</v>
      </c>
      <c r="C48" s="36">
        <f t="shared" si="8"/>
        <v>27860.588</v>
      </c>
      <c r="D48" s="14" t="str">
        <f t="shared" si="9"/>
        <v>vis</v>
      </c>
      <c r="E48" s="38">
        <f>VLOOKUP(C48,Active!C$21:E$973,3,FALSE)</f>
        <v>2369.9135612007863</v>
      </c>
      <c r="F48" s="17" t="s">
        <v>61</v>
      </c>
      <c r="G48" s="14" t="str">
        <f t="shared" si="10"/>
        <v>27860.588</v>
      </c>
      <c r="H48" s="36">
        <f t="shared" si="11"/>
        <v>2370</v>
      </c>
      <c r="I48" s="46" t="s">
        <v>157</v>
      </c>
      <c r="J48" s="47" t="s">
        <v>158</v>
      </c>
      <c r="K48" s="46">
        <v>2370</v>
      </c>
      <c r="L48" s="46" t="s">
        <v>159</v>
      </c>
      <c r="M48" s="47" t="s">
        <v>66</v>
      </c>
      <c r="N48" s="47"/>
      <c r="O48" s="48" t="s">
        <v>123</v>
      </c>
      <c r="P48" s="48" t="s">
        <v>124</v>
      </c>
    </row>
    <row r="49" spans="1:16" ht="12.75" customHeight="1" thickBot="1" x14ac:dyDescent="0.25">
      <c r="A49" s="36" t="str">
        <f t="shared" si="6"/>
        <v> VB 10.106.9 </v>
      </c>
      <c r="B49" s="17" t="str">
        <f t="shared" si="7"/>
        <v>I</v>
      </c>
      <c r="C49" s="36">
        <f t="shared" si="8"/>
        <v>28256.769</v>
      </c>
      <c r="D49" s="14" t="str">
        <f t="shared" si="9"/>
        <v>vis</v>
      </c>
      <c r="E49" s="38">
        <f>VLOOKUP(C49,Active!C$21:E$973,3,FALSE)</f>
        <v>2900.9324774788656</v>
      </c>
      <c r="F49" s="17" t="s">
        <v>61</v>
      </c>
      <c r="G49" s="14" t="str">
        <f t="shared" si="10"/>
        <v>28256.769</v>
      </c>
      <c r="H49" s="36">
        <f t="shared" si="11"/>
        <v>2901</v>
      </c>
      <c r="I49" s="46" t="s">
        <v>160</v>
      </c>
      <c r="J49" s="47" t="s">
        <v>161</v>
      </c>
      <c r="K49" s="46">
        <v>2901</v>
      </c>
      <c r="L49" s="46" t="s">
        <v>162</v>
      </c>
      <c r="M49" s="47" t="s">
        <v>66</v>
      </c>
      <c r="N49" s="47"/>
      <c r="O49" s="48" t="s">
        <v>67</v>
      </c>
      <c r="P49" s="48" t="s">
        <v>68</v>
      </c>
    </row>
    <row r="50" spans="1:16" ht="12.75" customHeight="1" thickBot="1" x14ac:dyDescent="0.25">
      <c r="A50" s="36" t="str">
        <f t="shared" si="6"/>
        <v> VB 10.106.9 </v>
      </c>
      <c r="B50" s="17" t="str">
        <f t="shared" si="7"/>
        <v>I</v>
      </c>
      <c r="C50" s="36">
        <f t="shared" si="8"/>
        <v>28358.285</v>
      </c>
      <c r="D50" s="14" t="str">
        <f t="shared" si="9"/>
        <v>vis</v>
      </c>
      <c r="E50" s="38">
        <f>VLOOKUP(C50,Active!C$21:E$973,3,FALSE)</f>
        <v>3036.9988620477498</v>
      </c>
      <c r="F50" s="17" t="s">
        <v>61</v>
      </c>
      <c r="G50" s="14" t="str">
        <f t="shared" si="10"/>
        <v>28358.285</v>
      </c>
      <c r="H50" s="36">
        <f t="shared" si="11"/>
        <v>3037</v>
      </c>
      <c r="I50" s="46" t="s">
        <v>163</v>
      </c>
      <c r="J50" s="47" t="s">
        <v>164</v>
      </c>
      <c r="K50" s="46">
        <v>3037</v>
      </c>
      <c r="L50" s="46" t="s">
        <v>156</v>
      </c>
      <c r="M50" s="47" t="s">
        <v>66</v>
      </c>
      <c r="N50" s="47"/>
      <c r="O50" s="48" t="s">
        <v>67</v>
      </c>
      <c r="P50" s="48" t="s">
        <v>68</v>
      </c>
    </row>
    <row r="51" spans="1:16" ht="12.75" customHeight="1" thickBot="1" x14ac:dyDescent="0.25">
      <c r="A51" s="36" t="str">
        <f t="shared" si="6"/>
        <v> VB 10.106.10 </v>
      </c>
      <c r="B51" s="17" t="str">
        <f t="shared" si="7"/>
        <v>I</v>
      </c>
      <c r="C51" s="36">
        <f t="shared" si="8"/>
        <v>28636.518</v>
      </c>
      <c r="D51" s="14" t="str">
        <f t="shared" si="9"/>
        <v>vis</v>
      </c>
      <c r="E51" s="38">
        <f>VLOOKUP(C51,Active!C$21:E$973,3,FALSE)</f>
        <v>3409.9268574155208</v>
      </c>
      <c r="F51" s="17" t="s">
        <v>61</v>
      </c>
      <c r="G51" s="14" t="str">
        <f t="shared" si="10"/>
        <v>28636.518</v>
      </c>
      <c r="H51" s="36">
        <f t="shared" si="11"/>
        <v>3410</v>
      </c>
      <c r="I51" s="46" t="s">
        <v>165</v>
      </c>
      <c r="J51" s="47" t="s">
        <v>166</v>
      </c>
      <c r="K51" s="46">
        <v>3410</v>
      </c>
      <c r="L51" s="46" t="s">
        <v>167</v>
      </c>
      <c r="M51" s="47" t="s">
        <v>66</v>
      </c>
      <c r="N51" s="47"/>
      <c r="O51" s="48" t="s">
        <v>123</v>
      </c>
      <c r="P51" s="48" t="s">
        <v>124</v>
      </c>
    </row>
    <row r="52" spans="1:16" ht="12.75" customHeight="1" thickBot="1" x14ac:dyDescent="0.25">
      <c r="A52" s="36" t="str">
        <f t="shared" si="6"/>
        <v> VB 10.106.10 </v>
      </c>
      <c r="B52" s="17" t="str">
        <f t="shared" si="7"/>
        <v>I</v>
      </c>
      <c r="C52" s="36">
        <f t="shared" si="8"/>
        <v>28666.401999999998</v>
      </c>
      <c r="D52" s="14" t="str">
        <f t="shared" si="9"/>
        <v>vis</v>
      </c>
      <c r="E52" s="38">
        <f>VLOOKUP(C52,Active!C$21:E$973,3,FALSE)</f>
        <v>3449.9817043012954</v>
      </c>
      <c r="F52" s="17" t="s">
        <v>61</v>
      </c>
      <c r="G52" s="14" t="str">
        <f t="shared" si="10"/>
        <v>28666.402</v>
      </c>
      <c r="H52" s="36">
        <f t="shared" si="11"/>
        <v>3450</v>
      </c>
      <c r="I52" s="46" t="s">
        <v>168</v>
      </c>
      <c r="J52" s="47" t="s">
        <v>169</v>
      </c>
      <c r="K52" s="46">
        <v>3450</v>
      </c>
      <c r="L52" s="46" t="s">
        <v>170</v>
      </c>
      <c r="M52" s="47" t="s">
        <v>66</v>
      </c>
      <c r="N52" s="47"/>
      <c r="O52" s="48" t="s">
        <v>123</v>
      </c>
      <c r="P52" s="48" t="s">
        <v>124</v>
      </c>
    </row>
    <row r="53" spans="1:16" ht="12.75" customHeight="1" thickBot="1" x14ac:dyDescent="0.25">
      <c r="A53" s="36" t="str">
        <f t="shared" si="6"/>
        <v> VB 10.106.10 </v>
      </c>
      <c r="B53" s="17" t="str">
        <f t="shared" si="7"/>
        <v>I</v>
      </c>
      <c r="C53" s="36">
        <f t="shared" si="8"/>
        <v>28953.627</v>
      </c>
      <c r="D53" s="14" t="str">
        <f t="shared" si="9"/>
        <v>vis</v>
      </c>
      <c r="E53" s="38">
        <f>VLOOKUP(C53,Active!C$21:E$973,3,FALSE)</f>
        <v>3834.9620749600908</v>
      </c>
      <c r="F53" s="17" t="s">
        <v>61</v>
      </c>
      <c r="G53" s="14" t="str">
        <f t="shared" si="10"/>
        <v>28953.627</v>
      </c>
      <c r="H53" s="36">
        <f t="shared" si="11"/>
        <v>3835</v>
      </c>
      <c r="I53" s="46" t="s">
        <v>171</v>
      </c>
      <c r="J53" s="47" t="s">
        <v>172</v>
      </c>
      <c r="K53" s="46">
        <v>3835</v>
      </c>
      <c r="L53" s="46" t="s">
        <v>127</v>
      </c>
      <c r="M53" s="47" t="s">
        <v>66</v>
      </c>
      <c r="N53" s="47"/>
      <c r="O53" s="48" t="s">
        <v>123</v>
      </c>
      <c r="P53" s="48" t="s">
        <v>124</v>
      </c>
    </row>
    <row r="54" spans="1:16" ht="12.75" customHeight="1" thickBot="1" x14ac:dyDescent="0.25">
      <c r="A54" s="36" t="str">
        <f t="shared" si="6"/>
        <v> VB 10.106.10 </v>
      </c>
      <c r="B54" s="17" t="str">
        <f t="shared" si="7"/>
        <v>I</v>
      </c>
      <c r="C54" s="36">
        <f t="shared" si="8"/>
        <v>29421.420999999998</v>
      </c>
      <c r="D54" s="14" t="str">
        <f t="shared" si="9"/>
        <v>vis</v>
      </c>
      <c r="E54" s="38">
        <f>VLOOKUP(C54,Active!C$21:E$973,3,FALSE)</f>
        <v>4461.9670623809579</v>
      </c>
      <c r="F54" s="17" t="s">
        <v>61</v>
      </c>
      <c r="G54" s="14" t="str">
        <f t="shared" si="10"/>
        <v>29421.421</v>
      </c>
      <c r="H54" s="36">
        <f t="shared" si="11"/>
        <v>4462</v>
      </c>
      <c r="I54" s="46" t="s">
        <v>173</v>
      </c>
      <c r="J54" s="47" t="s">
        <v>174</v>
      </c>
      <c r="K54" s="46">
        <v>4462</v>
      </c>
      <c r="L54" s="46" t="s">
        <v>116</v>
      </c>
      <c r="M54" s="47" t="s">
        <v>66</v>
      </c>
      <c r="N54" s="47"/>
      <c r="O54" s="48" t="s">
        <v>123</v>
      </c>
      <c r="P54" s="48" t="s">
        <v>124</v>
      </c>
    </row>
    <row r="55" spans="1:16" ht="12.75" customHeight="1" thickBot="1" x14ac:dyDescent="0.25">
      <c r="A55" s="36" t="str">
        <f t="shared" si="6"/>
        <v> VB 10.106.9 </v>
      </c>
      <c r="B55" s="17" t="str">
        <f t="shared" si="7"/>
        <v>I</v>
      </c>
      <c r="C55" s="36">
        <f t="shared" si="8"/>
        <v>29663.907999999999</v>
      </c>
      <c r="D55" s="14" t="str">
        <f t="shared" si="9"/>
        <v>vis</v>
      </c>
      <c r="E55" s="38">
        <f>VLOOKUP(C55,Active!C$21:E$973,3,FALSE)</f>
        <v>4786.9831130030798</v>
      </c>
      <c r="F55" s="17" t="s">
        <v>61</v>
      </c>
      <c r="G55" s="14" t="str">
        <f t="shared" si="10"/>
        <v>29663.908</v>
      </c>
      <c r="H55" s="36">
        <f t="shared" si="11"/>
        <v>4787</v>
      </c>
      <c r="I55" s="46" t="s">
        <v>175</v>
      </c>
      <c r="J55" s="47" t="s">
        <v>176</v>
      </c>
      <c r="K55" s="46">
        <v>4787</v>
      </c>
      <c r="L55" s="46" t="s">
        <v>177</v>
      </c>
      <c r="M55" s="47" t="s">
        <v>66</v>
      </c>
      <c r="N55" s="47"/>
      <c r="O55" s="48" t="s">
        <v>67</v>
      </c>
      <c r="P55" s="48" t="s">
        <v>68</v>
      </c>
    </row>
    <row r="56" spans="1:16" ht="12.75" customHeight="1" thickBot="1" x14ac:dyDescent="0.25">
      <c r="A56" s="36" t="str">
        <f t="shared" si="6"/>
        <v> VB 10.106.10 </v>
      </c>
      <c r="B56" s="17" t="str">
        <f t="shared" si="7"/>
        <v>I</v>
      </c>
      <c r="C56" s="36">
        <f t="shared" si="8"/>
        <v>29747.452000000001</v>
      </c>
      <c r="D56" s="14" t="str">
        <f t="shared" si="9"/>
        <v>vis</v>
      </c>
      <c r="E56" s="38">
        <f>VLOOKUP(C56,Active!C$21:E$973,3,FALSE)</f>
        <v>4898.9608311206493</v>
      </c>
      <c r="F56" s="17" t="s">
        <v>61</v>
      </c>
      <c r="G56" s="14" t="str">
        <f t="shared" si="10"/>
        <v>29747.452</v>
      </c>
      <c r="H56" s="36">
        <f t="shared" si="11"/>
        <v>4899</v>
      </c>
      <c r="I56" s="46" t="s">
        <v>178</v>
      </c>
      <c r="J56" s="47" t="s">
        <v>179</v>
      </c>
      <c r="K56" s="46">
        <v>4899</v>
      </c>
      <c r="L56" s="46" t="s">
        <v>180</v>
      </c>
      <c r="M56" s="47" t="s">
        <v>66</v>
      </c>
      <c r="N56" s="47"/>
      <c r="O56" s="48" t="s">
        <v>123</v>
      </c>
      <c r="P56" s="48" t="s">
        <v>124</v>
      </c>
    </row>
    <row r="57" spans="1:16" ht="12.75" customHeight="1" thickBot="1" x14ac:dyDescent="0.25">
      <c r="A57" s="36" t="str">
        <f t="shared" si="6"/>
        <v> VB 10.106.10 </v>
      </c>
      <c r="B57" s="17" t="str">
        <f t="shared" si="7"/>
        <v>I</v>
      </c>
      <c r="C57" s="36">
        <f t="shared" si="8"/>
        <v>29747.481</v>
      </c>
      <c r="D57" s="14" t="str">
        <f t="shared" si="9"/>
        <v>vis</v>
      </c>
      <c r="E57" s="38">
        <f>VLOOKUP(C57,Active!C$21:E$973,3,FALSE)</f>
        <v>4898.9997011032365</v>
      </c>
      <c r="F57" s="17" t="s">
        <v>61</v>
      </c>
      <c r="G57" s="14" t="str">
        <f t="shared" si="10"/>
        <v>29747.481</v>
      </c>
      <c r="H57" s="36">
        <f t="shared" si="11"/>
        <v>4899</v>
      </c>
      <c r="I57" s="46" t="s">
        <v>181</v>
      </c>
      <c r="J57" s="47" t="s">
        <v>182</v>
      </c>
      <c r="K57" s="46">
        <v>4899</v>
      </c>
      <c r="L57" s="46" t="s">
        <v>183</v>
      </c>
      <c r="M57" s="47" t="s">
        <v>66</v>
      </c>
      <c r="N57" s="47"/>
      <c r="O57" s="48" t="s">
        <v>123</v>
      </c>
      <c r="P57" s="48" t="s">
        <v>124</v>
      </c>
    </row>
    <row r="58" spans="1:16" ht="12.75" customHeight="1" thickBot="1" x14ac:dyDescent="0.25">
      <c r="A58" s="36" t="str">
        <f t="shared" si="6"/>
        <v> VB 10.106.9 </v>
      </c>
      <c r="B58" s="17" t="str">
        <f t="shared" si="7"/>
        <v>I</v>
      </c>
      <c r="C58" s="36">
        <f t="shared" si="8"/>
        <v>30084.75</v>
      </c>
      <c r="D58" s="14" t="str">
        <f t="shared" si="9"/>
        <v>vis</v>
      </c>
      <c r="E58" s="38">
        <f>VLOOKUP(C58,Active!C$21:E$973,3,FALSE)</f>
        <v>5351.0562582682478</v>
      </c>
      <c r="F58" s="17" t="s">
        <v>61</v>
      </c>
      <c r="G58" s="14" t="str">
        <f t="shared" si="10"/>
        <v>30084.750</v>
      </c>
      <c r="H58" s="36">
        <f t="shared" si="11"/>
        <v>5351</v>
      </c>
      <c r="I58" s="46" t="s">
        <v>184</v>
      </c>
      <c r="J58" s="47" t="s">
        <v>185</v>
      </c>
      <c r="K58" s="46">
        <v>5351</v>
      </c>
      <c r="L58" s="46" t="s">
        <v>186</v>
      </c>
      <c r="M58" s="47" t="s">
        <v>66</v>
      </c>
      <c r="N58" s="47"/>
      <c r="O58" s="48" t="s">
        <v>67</v>
      </c>
      <c r="P58" s="48" t="s">
        <v>68</v>
      </c>
    </row>
    <row r="59" spans="1:16" ht="12.75" customHeight="1" thickBot="1" x14ac:dyDescent="0.25">
      <c r="A59" s="36" t="str">
        <f t="shared" si="6"/>
        <v> VB 10.106.10 </v>
      </c>
      <c r="B59" s="17" t="str">
        <f t="shared" si="7"/>
        <v>I</v>
      </c>
      <c r="C59" s="36">
        <f t="shared" si="8"/>
        <v>30443.559000000001</v>
      </c>
      <c r="D59" s="14" t="str">
        <f t="shared" si="9"/>
        <v>vis</v>
      </c>
      <c r="E59" s="38">
        <f>VLOOKUP(C59,Active!C$21:E$973,3,FALSE)</f>
        <v>5831.9838300872434</v>
      </c>
      <c r="F59" s="17" t="s">
        <v>61</v>
      </c>
      <c r="G59" s="14" t="str">
        <f t="shared" si="10"/>
        <v>30443.559</v>
      </c>
      <c r="H59" s="36">
        <f t="shared" si="11"/>
        <v>5832</v>
      </c>
      <c r="I59" s="46" t="s">
        <v>187</v>
      </c>
      <c r="J59" s="47" t="s">
        <v>188</v>
      </c>
      <c r="K59" s="46">
        <v>5832</v>
      </c>
      <c r="L59" s="46" t="s">
        <v>189</v>
      </c>
      <c r="M59" s="47" t="s">
        <v>66</v>
      </c>
      <c r="N59" s="47"/>
      <c r="O59" s="48" t="s">
        <v>123</v>
      </c>
      <c r="P59" s="48" t="s">
        <v>124</v>
      </c>
    </row>
    <row r="60" spans="1:16" ht="12.75" customHeight="1" thickBot="1" x14ac:dyDescent="0.25">
      <c r="A60" s="36" t="str">
        <f t="shared" si="6"/>
        <v> VB 10.106.10 </v>
      </c>
      <c r="B60" s="17" t="str">
        <f t="shared" si="7"/>
        <v>I</v>
      </c>
      <c r="C60" s="36">
        <f t="shared" si="8"/>
        <v>30517.440999999999</v>
      </c>
      <c r="D60" s="14" t="str">
        <f t="shared" si="9"/>
        <v>vis</v>
      </c>
      <c r="E60" s="38">
        <f>VLOOKUP(C60,Active!C$21:E$973,3,FALSE)</f>
        <v>5931.011142281558</v>
      </c>
      <c r="F60" s="17" t="s">
        <v>61</v>
      </c>
      <c r="G60" s="14" t="str">
        <f t="shared" si="10"/>
        <v>30517.441</v>
      </c>
      <c r="H60" s="36">
        <f t="shared" si="11"/>
        <v>5931</v>
      </c>
      <c r="I60" s="46" t="s">
        <v>190</v>
      </c>
      <c r="J60" s="47" t="s">
        <v>191</v>
      </c>
      <c r="K60" s="46">
        <v>5931</v>
      </c>
      <c r="L60" s="46" t="s">
        <v>192</v>
      </c>
      <c r="M60" s="47" t="s">
        <v>66</v>
      </c>
      <c r="N60" s="47"/>
      <c r="O60" s="48" t="s">
        <v>123</v>
      </c>
      <c r="P60" s="48" t="s">
        <v>124</v>
      </c>
    </row>
    <row r="61" spans="1:16" ht="12.75" customHeight="1" thickBot="1" x14ac:dyDescent="0.25">
      <c r="A61" s="36" t="str">
        <f t="shared" si="6"/>
        <v> VB 10.106.9 </v>
      </c>
      <c r="B61" s="17" t="str">
        <f t="shared" si="7"/>
        <v>I</v>
      </c>
      <c r="C61" s="36">
        <f t="shared" si="8"/>
        <v>30550.289000000001</v>
      </c>
      <c r="D61" s="14" t="str">
        <f t="shared" si="9"/>
        <v>vis</v>
      </c>
      <c r="E61" s="38">
        <f>VLOOKUP(C61,Active!C$21:E$973,3,FALSE)</f>
        <v>5975.0387694567717</v>
      </c>
      <c r="F61" s="17" t="s">
        <v>61</v>
      </c>
      <c r="G61" s="14" t="str">
        <f t="shared" si="10"/>
        <v>30550.289</v>
      </c>
      <c r="H61" s="36">
        <f t="shared" si="11"/>
        <v>5975</v>
      </c>
      <c r="I61" s="46" t="s">
        <v>193</v>
      </c>
      <c r="J61" s="47" t="s">
        <v>194</v>
      </c>
      <c r="K61" s="46">
        <v>5975</v>
      </c>
      <c r="L61" s="46" t="s">
        <v>195</v>
      </c>
      <c r="M61" s="47" t="s">
        <v>66</v>
      </c>
      <c r="N61" s="47"/>
      <c r="O61" s="48" t="s">
        <v>67</v>
      </c>
      <c r="P61" s="48" t="s">
        <v>68</v>
      </c>
    </row>
    <row r="62" spans="1:16" ht="12.75" customHeight="1" thickBot="1" x14ac:dyDescent="0.25">
      <c r="A62" s="36" t="str">
        <f t="shared" si="6"/>
        <v> VB 10.106.9 </v>
      </c>
      <c r="B62" s="17" t="str">
        <f t="shared" si="7"/>
        <v>I</v>
      </c>
      <c r="C62" s="36">
        <f t="shared" si="8"/>
        <v>30813.585999999999</v>
      </c>
      <c r="D62" s="14" t="str">
        <f t="shared" si="9"/>
        <v>vis</v>
      </c>
      <c r="E62" s="38">
        <f>VLOOKUP(C62,Active!C$21:E$973,3,FALSE)</f>
        <v>6327.9473834470155</v>
      </c>
      <c r="F62" s="17" t="s">
        <v>61</v>
      </c>
      <c r="G62" s="14" t="str">
        <f t="shared" si="10"/>
        <v>30813.586</v>
      </c>
      <c r="H62" s="36">
        <f t="shared" si="11"/>
        <v>6328</v>
      </c>
      <c r="I62" s="46" t="s">
        <v>196</v>
      </c>
      <c r="J62" s="47" t="s">
        <v>197</v>
      </c>
      <c r="K62" s="46">
        <v>6328</v>
      </c>
      <c r="L62" s="46" t="s">
        <v>198</v>
      </c>
      <c r="M62" s="47" t="s">
        <v>66</v>
      </c>
      <c r="N62" s="47"/>
      <c r="O62" s="48" t="s">
        <v>67</v>
      </c>
      <c r="P62" s="48" t="s">
        <v>68</v>
      </c>
    </row>
    <row r="63" spans="1:16" ht="12.75" customHeight="1" thickBot="1" x14ac:dyDescent="0.25">
      <c r="A63" s="36" t="str">
        <f t="shared" si="6"/>
        <v> VB 10.106.10 </v>
      </c>
      <c r="B63" s="17" t="str">
        <f t="shared" si="7"/>
        <v>I</v>
      </c>
      <c r="C63" s="36">
        <f t="shared" si="8"/>
        <v>30819.553</v>
      </c>
      <c r="D63" s="14" t="str">
        <f t="shared" si="9"/>
        <v>vis</v>
      </c>
      <c r="E63" s="38">
        <f>VLOOKUP(C63,Active!C$21:E$973,3,FALSE)</f>
        <v>6335.9452174507451</v>
      </c>
      <c r="F63" s="17" t="s">
        <v>61</v>
      </c>
      <c r="G63" s="14" t="str">
        <f t="shared" si="10"/>
        <v>30819.553</v>
      </c>
      <c r="H63" s="36">
        <f t="shared" si="11"/>
        <v>6336</v>
      </c>
      <c r="I63" s="46" t="s">
        <v>199</v>
      </c>
      <c r="J63" s="47" t="s">
        <v>200</v>
      </c>
      <c r="K63" s="46">
        <v>6336</v>
      </c>
      <c r="L63" s="46" t="s">
        <v>98</v>
      </c>
      <c r="M63" s="47" t="s">
        <v>66</v>
      </c>
      <c r="N63" s="47"/>
      <c r="O63" s="48" t="s">
        <v>123</v>
      </c>
      <c r="P63" s="48" t="s">
        <v>124</v>
      </c>
    </row>
    <row r="64" spans="1:16" ht="12.75" customHeight="1" thickBot="1" x14ac:dyDescent="0.25">
      <c r="A64" s="36" t="str">
        <f t="shared" si="6"/>
        <v> VB 10.106.9 </v>
      </c>
      <c r="B64" s="17" t="str">
        <f t="shared" si="7"/>
        <v>I</v>
      </c>
      <c r="C64" s="36">
        <f t="shared" si="8"/>
        <v>31234.393</v>
      </c>
      <c r="D64" s="14" t="str">
        <f t="shared" si="9"/>
        <v>vis</v>
      </c>
      <c r="E64" s="38">
        <f>VLOOKUP(C64,Active!C$21:E$973,3,FALSE)</f>
        <v>6891.9736166642306</v>
      </c>
      <c r="F64" s="17" t="s">
        <v>61</v>
      </c>
      <c r="G64" s="14" t="str">
        <f t="shared" si="10"/>
        <v>31234.393</v>
      </c>
      <c r="H64" s="36">
        <f t="shared" si="11"/>
        <v>6892</v>
      </c>
      <c r="I64" s="46" t="s">
        <v>201</v>
      </c>
      <c r="J64" s="47" t="s">
        <v>202</v>
      </c>
      <c r="K64" s="46">
        <v>6892</v>
      </c>
      <c r="L64" s="46" t="s">
        <v>203</v>
      </c>
      <c r="M64" s="47" t="s">
        <v>66</v>
      </c>
      <c r="N64" s="47"/>
      <c r="O64" s="48" t="s">
        <v>67</v>
      </c>
      <c r="P64" s="48" t="s">
        <v>68</v>
      </c>
    </row>
    <row r="65" spans="1:16" ht="12.75" customHeight="1" thickBot="1" x14ac:dyDescent="0.25">
      <c r="A65" s="36" t="str">
        <f t="shared" si="6"/>
        <v> VB 10.106.9 </v>
      </c>
      <c r="B65" s="17" t="str">
        <f t="shared" si="7"/>
        <v>I</v>
      </c>
      <c r="C65" s="36">
        <f t="shared" si="8"/>
        <v>31476.933000000001</v>
      </c>
      <c r="D65" s="14" t="str">
        <f t="shared" si="9"/>
        <v>vis</v>
      </c>
      <c r="E65" s="38">
        <f>VLOOKUP(C65,Active!C$21:E$973,3,FALSE)</f>
        <v>7217.0607055303944</v>
      </c>
      <c r="F65" s="17" t="s">
        <v>61</v>
      </c>
      <c r="G65" s="14" t="str">
        <f t="shared" si="10"/>
        <v>31476.933</v>
      </c>
      <c r="H65" s="36">
        <f t="shared" si="11"/>
        <v>7217</v>
      </c>
      <c r="I65" s="46" t="s">
        <v>204</v>
      </c>
      <c r="J65" s="47" t="s">
        <v>205</v>
      </c>
      <c r="K65" s="46">
        <v>7217</v>
      </c>
      <c r="L65" s="46" t="s">
        <v>206</v>
      </c>
      <c r="M65" s="47" t="s">
        <v>66</v>
      </c>
      <c r="N65" s="47"/>
      <c r="O65" s="48" t="s">
        <v>67</v>
      </c>
      <c r="P65" s="48" t="s">
        <v>68</v>
      </c>
    </row>
    <row r="66" spans="1:16" ht="12.75" customHeight="1" thickBot="1" x14ac:dyDescent="0.25">
      <c r="A66" s="36" t="str">
        <f t="shared" si="6"/>
        <v> VB 10.106.9 </v>
      </c>
      <c r="B66" s="17" t="str">
        <f t="shared" si="7"/>
        <v>I</v>
      </c>
      <c r="C66" s="36">
        <f t="shared" si="8"/>
        <v>31883.489000000001</v>
      </c>
      <c r="D66" s="14" t="str">
        <f t="shared" si="9"/>
        <v>vis</v>
      </c>
      <c r="E66" s="38">
        <f>VLOOKUP(C66,Active!C$21:E$973,3,FALSE)</f>
        <v>7761.9856931657196</v>
      </c>
      <c r="F66" s="17" t="s">
        <v>61</v>
      </c>
      <c r="G66" s="14" t="str">
        <f t="shared" si="10"/>
        <v>31883.489</v>
      </c>
      <c r="H66" s="36">
        <f t="shared" si="11"/>
        <v>7762</v>
      </c>
      <c r="I66" s="46" t="s">
        <v>207</v>
      </c>
      <c r="J66" s="47" t="s">
        <v>208</v>
      </c>
      <c r="K66" s="46">
        <v>7762</v>
      </c>
      <c r="L66" s="46" t="s">
        <v>209</v>
      </c>
      <c r="M66" s="47" t="s">
        <v>66</v>
      </c>
      <c r="N66" s="47"/>
      <c r="O66" s="48" t="s">
        <v>67</v>
      </c>
      <c r="P66" s="48" t="s">
        <v>68</v>
      </c>
    </row>
    <row r="67" spans="1:16" ht="12.75" customHeight="1" thickBot="1" x14ac:dyDescent="0.25">
      <c r="A67" s="36" t="str">
        <f t="shared" si="6"/>
        <v> VB 10.106.9 </v>
      </c>
      <c r="B67" s="17" t="str">
        <f t="shared" si="7"/>
        <v>I</v>
      </c>
      <c r="C67" s="36">
        <f t="shared" si="8"/>
        <v>31942.39</v>
      </c>
      <c r="D67" s="14" t="str">
        <f t="shared" si="9"/>
        <v>vis</v>
      </c>
      <c r="E67" s="38">
        <f>VLOOKUP(C67,Active!C$21:E$973,3,FALSE)</f>
        <v>7840.9333084922855</v>
      </c>
      <c r="F67" s="17" t="s">
        <v>61</v>
      </c>
      <c r="G67" s="14" t="str">
        <f t="shared" si="10"/>
        <v>31942.390</v>
      </c>
      <c r="H67" s="36">
        <f t="shared" si="11"/>
        <v>7841</v>
      </c>
      <c r="I67" s="46" t="s">
        <v>210</v>
      </c>
      <c r="J67" s="47" t="s">
        <v>211</v>
      </c>
      <c r="K67" s="46">
        <v>7841</v>
      </c>
      <c r="L67" s="46" t="s">
        <v>162</v>
      </c>
      <c r="M67" s="47" t="s">
        <v>66</v>
      </c>
      <c r="N67" s="47"/>
      <c r="O67" s="48" t="s">
        <v>67</v>
      </c>
      <c r="P67" s="48" t="s">
        <v>68</v>
      </c>
    </row>
    <row r="68" spans="1:16" ht="12.75" customHeight="1" thickBot="1" x14ac:dyDescent="0.25">
      <c r="A68" s="36" t="str">
        <f t="shared" si="6"/>
        <v> VB 10.106.9 </v>
      </c>
      <c r="B68" s="17" t="str">
        <f t="shared" si="7"/>
        <v>I</v>
      </c>
      <c r="C68" s="36">
        <f t="shared" si="8"/>
        <v>32028.203000000001</v>
      </c>
      <c r="D68" s="14" t="str">
        <f t="shared" si="9"/>
        <v>vis</v>
      </c>
      <c r="E68" s="38">
        <f>VLOOKUP(C68,Active!C$21:E$973,3,FALSE)</f>
        <v>7955.9522676613815</v>
      </c>
      <c r="F68" s="17" t="s">
        <v>61</v>
      </c>
      <c r="G68" s="14" t="str">
        <f t="shared" si="10"/>
        <v>32028.203</v>
      </c>
      <c r="H68" s="36">
        <f t="shared" si="11"/>
        <v>7956</v>
      </c>
      <c r="I68" s="46" t="s">
        <v>212</v>
      </c>
      <c r="J68" s="47" t="s">
        <v>213</v>
      </c>
      <c r="K68" s="46">
        <v>7956</v>
      </c>
      <c r="L68" s="46" t="s">
        <v>214</v>
      </c>
      <c r="M68" s="47" t="s">
        <v>66</v>
      </c>
      <c r="N68" s="47"/>
      <c r="O68" s="48" t="s">
        <v>67</v>
      </c>
      <c r="P68" s="48" t="s">
        <v>68</v>
      </c>
    </row>
    <row r="69" spans="1:16" ht="12.75" customHeight="1" thickBot="1" x14ac:dyDescent="0.25">
      <c r="A69" s="36" t="str">
        <f t="shared" si="6"/>
        <v> VB 10.106.9 </v>
      </c>
      <c r="B69" s="17" t="str">
        <f t="shared" si="7"/>
        <v>I</v>
      </c>
      <c r="C69" s="36">
        <f t="shared" si="8"/>
        <v>32247.552</v>
      </c>
      <c r="D69" s="14" t="str">
        <f t="shared" si="9"/>
        <v>vis</v>
      </c>
      <c r="E69" s="38">
        <f>VLOOKUP(C69,Active!C$21:E$973,3,FALSE)</f>
        <v>8249.9554335544435</v>
      </c>
      <c r="F69" s="17" t="s">
        <v>61</v>
      </c>
      <c r="G69" s="14" t="str">
        <f t="shared" si="10"/>
        <v>32247.552</v>
      </c>
      <c r="H69" s="36">
        <f t="shared" si="11"/>
        <v>8250</v>
      </c>
      <c r="I69" s="46" t="s">
        <v>215</v>
      </c>
      <c r="J69" s="47" t="s">
        <v>216</v>
      </c>
      <c r="K69" s="46">
        <v>8250</v>
      </c>
      <c r="L69" s="46" t="s">
        <v>147</v>
      </c>
      <c r="M69" s="47" t="s">
        <v>66</v>
      </c>
      <c r="N69" s="47"/>
      <c r="O69" s="48" t="s">
        <v>67</v>
      </c>
      <c r="P69" s="48" t="s">
        <v>68</v>
      </c>
    </row>
    <row r="70" spans="1:16" ht="12.75" customHeight="1" thickBot="1" x14ac:dyDescent="0.25">
      <c r="A70" s="36" t="str">
        <f t="shared" si="6"/>
        <v> VB 10.106.9 </v>
      </c>
      <c r="B70" s="17" t="str">
        <f t="shared" si="7"/>
        <v>I</v>
      </c>
      <c r="C70" s="36">
        <f t="shared" si="8"/>
        <v>32324.412</v>
      </c>
      <c r="D70" s="14" t="str">
        <f t="shared" si="9"/>
        <v>vis</v>
      </c>
      <c r="E70" s="38">
        <f>VLOOKUP(C70,Active!C$21:E$973,3,FALSE)</f>
        <v>8352.9742908573771</v>
      </c>
      <c r="F70" s="17" t="s">
        <v>61</v>
      </c>
      <c r="G70" s="14" t="str">
        <f t="shared" si="10"/>
        <v>32324.412</v>
      </c>
      <c r="H70" s="36">
        <f t="shared" si="11"/>
        <v>8353</v>
      </c>
      <c r="I70" s="46" t="s">
        <v>217</v>
      </c>
      <c r="J70" s="47" t="s">
        <v>218</v>
      </c>
      <c r="K70" s="46">
        <v>8353</v>
      </c>
      <c r="L70" s="46" t="s">
        <v>219</v>
      </c>
      <c r="M70" s="47" t="s">
        <v>66</v>
      </c>
      <c r="N70" s="47"/>
      <c r="O70" s="48" t="s">
        <v>67</v>
      </c>
      <c r="P70" s="48" t="s">
        <v>68</v>
      </c>
    </row>
    <row r="71" spans="1:16" ht="12.75" customHeight="1" thickBot="1" x14ac:dyDescent="0.25">
      <c r="A71" s="36" t="str">
        <f t="shared" si="6"/>
        <v> VB 10.106.9 </v>
      </c>
      <c r="B71" s="17" t="str">
        <f t="shared" si="7"/>
        <v>I</v>
      </c>
      <c r="C71" s="36">
        <f t="shared" si="8"/>
        <v>32327.396000000001</v>
      </c>
      <c r="D71" s="14" t="str">
        <f t="shared" si="9"/>
        <v>vis</v>
      </c>
      <c r="E71" s="38">
        <f>VLOOKUP(C71,Active!C$21:E$973,3,FALSE)</f>
        <v>8356.9738780313564</v>
      </c>
      <c r="F71" s="17" t="s">
        <v>61</v>
      </c>
      <c r="G71" s="14" t="str">
        <f t="shared" si="10"/>
        <v>32327.396</v>
      </c>
      <c r="H71" s="36">
        <f t="shared" si="11"/>
        <v>8357</v>
      </c>
      <c r="I71" s="46" t="s">
        <v>220</v>
      </c>
      <c r="J71" s="47" t="s">
        <v>221</v>
      </c>
      <c r="K71" s="46">
        <v>8357</v>
      </c>
      <c r="L71" s="46" t="s">
        <v>219</v>
      </c>
      <c r="M71" s="47" t="s">
        <v>66</v>
      </c>
      <c r="N71" s="47"/>
      <c r="O71" s="48" t="s">
        <v>67</v>
      </c>
      <c r="P71" s="48" t="s">
        <v>68</v>
      </c>
    </row>
    <row r="72" spans="1:16" ht="12.75" customHeight="1" thickBot="1" x14ac:dyDescent="0.25">
      <c r="A72" s="36" t="str">
        <f t="shared" si="6"/>
        <v> VB 10.106.9 </v>
      </c>
      <c r="B72" s="17" t="str">
        <f t="shared" si="7"/>
        <v>I</v>
      </c>
      <c r="C72" s="36">
        <f t="shared" si="8"/>
        <v>32652.749</v>
      </c>
      <c r="D72" s="14" t="str">
        <f t="shared" si="9"/>
        <v>vis</v>
      </c>
      <c r="E72" s="38">
        <f>VLOOKUP(C72,Active!C$21:E$973,3,FALSE)</f>
        <v>8793.0588933849976</v>
      </c>
      <c r="F72" s="17" t="s">
        <v>61</v>
      </c>
      <c r="G72" s="14" t="str">
        <f t="shared" si="10"/>
        <v>32652.749</v>
      </c>
      <c r="H72" s="36">
        <f t="shared" si="11"/>
        <v>8793</v>
      </c>
      <c r="I72" s="46" t="s">
        <v>222</v>
      </c>
      <c r="J72" s="47" t="s">
        <v>223</v>
      </c>
      <c r="K72" s="46">
        <v>8793</v>
      </c>
      <c r="L72" s="46" t="s">
        <v>224</v>
      </c>
      <c r="M72" s="47" t="s">
        <v>66</v>
      </c>
      <c r="N72" s="47"/>
      <c r="O72" s="48" t="s">
        <v>67</v>
      </c>
      <c r="P72" s="48" t="s">
        <v>68</v>
      </c>
    </row>
    <row r="73" spans="1:16" ht="12.75" customHeight="1" thickBot="1" x14ac:dyDescent="0.25">
      <c r="A73" s="36" t="str">
        <f t="shared" si="6"/>
        <v> VB 10.106.9 </v>
      </c>
      <c r="B73" s="17" t="str">
        <f t="shared" si="7"/>
        <v>I</v>
      </c>
      <c r="C73" s="36">
        <f t="shared" si="8"/>
        <v>33062.281999999999</v>
      </c>
      <c r="D73" s="14" t="str">
        <f t="shared" si="9"/>
        <v>vis</v>
      </c>
      <c r="E73" s="38">
        <f>VLOOKUP(C73,Active!C$21:E$973,3,FALSE)</f>
        <v>9341.97408578471</v>
      </c>
      <c r="F73" s="17" t="s">
        <v>61</v>
      </c>
      <c r="G73" s="14" t="str">
        <f t="shared" si="10"/>
        <v>33062.282</v>
      </c>
      <c r="H73" s="36">
        <f t="shared" si="11"/>
        <v>9342</v>
      </c>
      <c r="I73" s="46" t="s">
        <v>225</v>
      </c>
      <c r="J73" s="47" t="s">
        <v>226</v>
      </c>
      <c r="K73" s="46">
        <v>9342</v>
      </c>
      <c r="L73" s="46" t="s">
        <v>219</v>
      </c>
      <c r="M73" s="47" t="s">
        <v>66</v>
      </c>
      <c r="N73" s="47"/>
      <c r="O73" s="48" t="s">
        <v>67</v>
      </c>
      <c r="P73" s="48" t="s">
        <v>68</v>
      </c>
    </row>
    <row r="74" spans="1:16" ht="12.75" customHeight="1" thickBot="1" x14ac:dyDescent="0.25">
      <c r="A74" s="36" t="str">
        <f t="shared" si="6"/>
        <v> VB 10.106.9 </v>
      </c>
      <c r="B74" s="17" t="str">
        <f t="shared" si="7"/>
        <v>I</v>
      </c>
      <c r="C74" s="36">
        <f t="shared" si="8"/>
        <v>33712.834999999999</v>
      </c>
      <c r="D74" s="14" t="str">
        <f t="shared" si="9"/>
        <v>vis</v>
      </c>
      <c r="E74" s="38">
        <f>VLOOKUP(C74,Active!C$21:E$973,3,FALSE)</f>
        <v>10213.939043825234</v>
      </c>
      <c r="F74" s="17" t="s">
        <v>61</v>
      </c>
      <c r="G74" s="14" t="str">
        <f t="shared" si="10"/>
        <v>33712.835</v>
      </c>
      <c r="H74" s="36">
        <f t="shared" si="11"/>
        <v>10214</v>
      </c>
      <c r="I74" s="46" t="s">
        <v>227</v>
      </c>
      <c r="J74" s="47" t="s">
        <v>228</v>
      </c>
      <c r="K74" s="46">
        <v>10214</v>
      </c>
      <c r="L74" s="46" t="s">
        <v>136</v>
      </c>
      <c r="M74" s="47" t="s">
        <v>66</v>
      </c>
      <c r="N74" s="47"/>
      <c r="O74" s="48" t="s">
        <v>67</v>
      </c>
      <c r="P74" s="48" t="s">
        <v>68</v>
      </c>
    </row>
    <row r="75" spans="1:16" ht="12.75" customHeight="1" thickBot="1" x14ac:dyDescent="0.25">
      <c r="A75" s="36" t="str">
        <f t="shared" ref="A75:A96" si="12">P75</f>
        <v> VB 10.106.10 </v>
      </c>
      <c r="B75" s="17" t="str">
        <f t="shared" ref="B75:B96" si="13">IF(H75=INT(H75),"I","II")</f>
        <v>I</v>
      </c>
      <c r="C75" s="36">
        <f t="shared" ref="C75:C96" si="14">1*G75</f>
        <v>36317.428999999996</v>
      </c>
      <c r="D75" s="14" t="str">
        <f t="shared" ref="D75:D96" si="15">VLOOKUP(F75,I$1:J$5,2,FALSE)</f>
        <v>vis</v>
      </c>
      <c r="E75" s="38">
        <f>VLOOKUP(C75,Active!C$21:E$973,3,FALSE)</f>
        <v>13704.991575936527</v>
      </c>
      <c r="F75" s="17" t="s">
        <v>61</v>
      </c>
      <c r="G75" s="14" t="str">
        <f t="shared" ref="G75:G96" si="16">MID(I75,3,LEN(I75)-3)</f>
        <v>36317.429</v>
      </c>
      <c r="H75" s="36">
        <f t="shared" ref="H75:H96" si="17">1*K75</f>
        <v>13705</v>
      </c>
      <c r="I75" s="46" t="s">
        <v>229</v>
      </c>
      <c r="J75" s="47" t="s">
        <v>230</v>
      </c>
      <c r="K75" s="46">
        <v>13705</v>
      </c>
      <c r="L75" s="46" t="s">
        <v>231</v>
      </c>
      <c r="M75" s="47" t="s">
        <v>66</v>
      </c>
      <c r="N75" s="47"/>
      <c r="O75" s="48" t="s">
        <v>123</v>
      </c>
      <c r="P75" s="48" t="s">
        <v>124</v>
      </c>
    </row>
    <row r="76" spans="1:16" ht="12.75" customHeight="1" thickBot="1" x14ac:dyDescent="0.25">
      <c r="A76" s="36" t="str">
        <f t="shared" si="12"/>
        <v> VB 10.106.10 </v>
      </c>
      <c r="B76" s="17" t="str">
        <f t="shared" si="13"/>
        <v>I</v>
      </c>
      <c r="C76" s="36">
        <f t="shared" si="14"/>
        <v>36317.464999999997</v>
      </c>
      <c r="D76" s="14" t="str">
        <f t="shared" si="15"/>
        <v>vis</v>
      </c>
      <c r="E76" s="38">
        <f>VLOOKUP(C76,Active!C$21:E$973,3,FALSE)</f>
        <v>13705.039828328707</v>
      </c>
      <c r="F76" s="17" t="s">
        <v>61</v>
      </c>
      <c r="G76" s="14" t="str">
        <f t="shared" si="16"/>
        <v>36317.465</v>
      </c>
      <c r="H76" s="36">
        <f t="shared" si="17"/>
        <v>13705</v>
      </c>
      <c r="I76" s="46" t="s">
        <v>232</v>
      </c>
      <c r="J76" s="47" t="s">
        <v>233</v>
      </c>
      <c r="K76" s="46">
        <v>13705</v>
      </c>
      <c r="L76" s="46" t="s">
        <v>234</v>
      </c>
      <c r="M76" s="47" t="s">
        <v>66</v>
      </c>
      <c r="N76" s="47"/>
      <c r="O76" s="48" t="s">
        <v>123</v>
      </c>
      <c r="P76" s="48" t="s">
        <v>124</v>
      </c>
    </row>
    <row r="77" spans="1:16" ht="12.75" customHeight="1" thickBot="1" x14ac:dyDescent="0.25">
      <c r="A77" s="36" t="str">
        <f t="shared" si="12"/>
        <v> VB 10.106.11 </v>
      </c>
      <c r="B77" s="17" t="str">
        <f t="shared" si="13"/>
        <v>I</v>
      </c>
      <c r="C77" s="36">
        <f t="shared" si="14"/>
        <v>38222.216</v>
      </c>
      <c r="D77" s="14" t="str">
        <f t="shared" si="15"/>
        <v>vis</v>
      </c>
      <c r="E77" s="38">
        <f>VLOOKUP(C77,Active!C$21:E$973,3,FALSE)</f>
        <v>16258.061835440578</v>
      </c>
      <c r="F77" s="17" t="s">
        <v>61</v>
      </c>
      <c r="G77" s="14" t="str">
        <f t="shared" si="16"/>
        <v>38222.216</v>
      </c>
      <c r="H77" s="36">
        <f t="shared" si="17"/>
        <v>16258</v>
      </c>
      <c r="I77" s="46" t="s">
        <v>235</v>
      </c>
      <c r="J77" s="47" t="s">
        <v>236</v>
      </c>
      <c r="K77" s="46">
        <v>16258</v>
      </c>
      <c r="L77" s="46" t="s">
        <v>237</v>
      </c>
      <c r="M77" s="47" t="s">
        <v>66</v>
      </c>
      <c r="N77" s="47"/>
      <c r="O77" s="48" t="s">
        <v>238</v>
      </c>
      <c r="P77" s="48" t="s">
        <v>239</v>
      </c>
    </row>
    <row r="78" spans="1:16" ht="12.75" customHeight="1" thickBot="1" x14ac:dyDescent="0.25">
      <c r="A78" s="36" t="str">
        <f t="shared" si="12"/>
        <v> VB 10.106.11 </v>
      </c>
      <c r="B78" s="17" t="str">
        <f t="shared" si="13"/>
        <v>I</v>
      </c>
      <c r="C78" s="36">
        <f t="shared" si="14"/>
        <v>38500.44</v>
      </c>
      <c r="D78" s="14" t="str">
        <f t="shared" si="15"/>
        <v>vis</v>
      </c>
      <c r="E78" s="38">
        <f>VLOOKUP(C78,Active!C$21:E$973,3,FALSE)</f>
        <v>16630.977767710305</v>
      </c>
      <c r="F78" s="17" t="s">
        <v>61</v>
      </c>
      <c r="G78" s="14" t="str">
        <f t="shared" si="16"/>
        <v>38500.440</v>
      </c>
      <c r="H78" s="36">
        <f t="shared" si="17"/>
        <v>16631</v>
      </c>
      <c r="I78" s="46" t="s">
        <v>240</v>
      </c>
      <c r="J78" s="47" t="s">
        <v>241</v>
      </c>
      <c r="K78" s="46">
        <v>16631</v>
      </c>
      <c r="L78" s="46" t="s">
        <v>242</v>
      </c>
      <c r="M78" s="47" t="s">
        <v>66</v>
      </c>
      <c r="N78" s="47"/>
      <c r="O78" s="48" t="s">
        <v>238</v>
      </c>
      <c r="P78" s="48" t="s">
        <v>239</v>
      </c>
    </row>
    <row r="79" spans="1:16" ht="12.75" customHeight="1" thickBot="1" x14ac:dyDescent="0.25">
      <c r="A79" s="36" t="str">
        <f t="shared" si="12"/>
        <v> VB 10.106.11 </v>
      </c>
      <c r="B79" s="17" t="str">
        <f t="shared" si="13"/>
        <v>I</v>
      </c>
      <c r="C79" s="36">
        <f t="shared" si="14"/>
        <v>38521.383999999998</v>
      </c>
      <c r="D79" s="14" t="str">
        <f t="shared" si="15"/>
        <v>vis</v>
      </c>
      <c r="E79" s="38">
        <f>VLOOKUP(C79,Active!C$21:E$973,3,FALSE)</f>
        <v>16659.049937204869</v>
      </c>
      <c r="F79" s="17" t="s">
        <v>61</v>
      </c>
      <c r="G79" s="14" t="str">
        <f t="shared" si="16"/>
        <v>38521.384</v>
      </c>
      <c r="H79" s="36">
        <f t="shared" si="17"/>
        <v>16659</v>
      </c>
      <c r="I79" s="46" t="s">
        <v>243</v>
      </c>
      <c r="J79" s="47" t="s">
        <v>244</v>
      </c>
      <c r="K79" s="46">
        <v>16659</v>
      </c>
      <c r="L79" s="46" t="s">
        <v>245</v>
      </c>
      <c r="M79" s="47" t="s">
        <v>66</v>
      </c>
      <c r="N79" s="47"/>
      <c r="O79" s="48" t="s">
        <v>238</v>
      </c>
      <c r="P79" s="48" t="s">
        <v>239</v>
      </c>
    </row>
    <row r="80" spans="1:16" ht="12.75" customHeight="1" thickBot="1" x14ac:dyDescent="0.25">
      <c r="A80" s="36" t="str">
        <f t="shared" si="12"/>
        <v> VB 10.106.11 </v>
      </c>
      <c r="B80" s="17" t="str">
        <f t="shared" si="13"/>
        <v>I</v>
      </c>
      <c r="C80" s="36">
        <f t="shared" si="14"/>
        <v>38524.387999999999</v>
      </c>
      <c r="D80" s="14" t="str">
        <f t="shared" si="15"/>
        <v>vis</v>
      </c>
      <c r="E80" s="38">
        <f>VLOOKUP(C80,Active!C$21:E$973,3,FALSE)</f>
        <v>16663.076331263394</v>
      </c>
      <c r="F80" s="17" t="s">
        <v>61</v>
      </c>
      <c r="G80" s="14" t="str">
        <f t="shared" si="16"/>
        <v>38524.388</v>
      </c>
      <c r="H80" s="36">
        <f t="shared" si="17"/>
        <v>16663</v>
      </c>
      <c r="I80" s="46" t="s">
        <v>246</v>
      </c>
      <c r="J80" s="47" t="s">
        <v>247</v>
      </c>
      <c r="K80" s="46">
        <v>16663</v>
      </c>
      <c r="L80" s="46" t="s">
        <v>248</v>
      </c>
      <c r="M80" s="47" t="s">
        <v>66</v>
      </c>
      <c r="N80" s="47"/>
      <c r="O80" s="48" t="s">
        <v>238</v>
      </c>
      <c r="P80" s="48" t="s">
        <v>239</v>
      </c>
    </row>
    <row r="81" spans="1:16" ht="12.75" customHeight="1" thickBot="1" x14ac:dyDescent="0.25">
      <c r="A81" s="36" t="str">
        <f t="shared" si="12"/>
        <v> VB 10.106.11 </v>
      </c>
      <c r="B81" s="17" t="str">
        <f t="shared" si="13"/>
        <v>I</v>
      </c>
      <c r="C81" s="36">
        <f t="shared" si="14"/>
        <v>38530.334999999999</v>
      </c>
      <c r="D81" s="14" t="str">
        <f t="shared" si="15"/>
        <v>vis</v>
      </c>
      <c r="E81" s="38">
        <f>VLOOKUP(C81,Active!C$21:E$973,3,FALSE)</f>
        <v>16671.047358382577</v>
      </c>
      <c r="F81" s="17" t="s">
        <v>61</v>
      </c>
      <c r="G81" s="14" t="str">
        <f t="shared" si="16"/>
        <v>38530.335</v>
      </c>
      <c r="H81" s="36">
        <f t="shared" si="17"/>
        <v>16671</v>
      </c>
      <c r="I81" s="46" t="s">
        <v>249</v>
      </c>
      <c r="J81" s="47" t="s">
        <v>250</v>
      </c>
      <c r="K81" s="46">
        <v>16671</v>
      </c>
      <c r="L81" s="46" t="s">
        <v>251</v>
      </c>
      <c r="M81" s="47" t="s">
        <v>66</v>
      </c>
      <c r="N81" s="47"/>
      <c r="O81" s="48" t="s">
        <v>238</v>
      </c>
      <c r="P81" s="48" t="s">
        <v>239</v>
      </c>
    </row>
    <row r="82" spans="1:16" ht="12.75" customHeight="1" thickBot="1" x14ac:dyDescent="0.25">
      <c r="A82" s="36" t="str">
        <f t="shared" si="12"/>
        <v> VB 10.106.11 </v>
      </c>
      <c r="B82" s="17" t="str">
        <f t="shared" si="13"/>
        <v>I</v>
      </c>
      <c r="C82" s="36">
        <f t="shared" si="14"/>
        <v>38586.203999999998</v>
      </c>
      <c r="D82" s="14" t="str">
        <f t="shared" si="15"/>
        <v>vis</v>
      </c>
      <c r="E82" s="38">
        <f>VLOOKUP(C82,Active!C$21:E$973,3,FALSE)</f>
        <v>16745.931050012259</v>
      </c>
      <c r="F82" s="17" t="s">
        <v>61</v>
      </c>
      <c r="G82" s="14" t="str">
        <f t="shared" si="16"/>
        <v>38586.204</v>
      </c>
      <c r="H82" s="36">
        <f t="shared" si="17"/>
        <v>16746</v>
      </c>
      <c r="I82" s="46" t="s">
        <v>252</v>
      </c>
      <c r="J82" s="47" t="s">
        <v>253</v>
      </c>
      <c r="K82" s="46">
        <v>16746</v>
      </c>
      <c r="L82" s="46" t="s">
        <v>254</v>
      </c>
      <c r="M82" s="47" t="s">
        <v>66</v>
      </c>
      <c r="N82" s="47"/>
      <c r="O82" s="48" t="s">
        <v>238</v>
      </c>
      <c r="P82" s="48" t="s">
        <v>239</v>
      </c>
    </row>
    <row r="83" spans="1:16" ht="12.75" customHeight="1" thickBot="1" x14ac:dyDescent="0.25">
      <c r="A83" s="36" t="str">
        <f t="shared" si="12"/>
        <v> VB 10.106.11 </v>
      </c>
      <c r="B83" s="17" t="str">
        <f t="shared" si="13"/>
        <v>I</v>
      </c>
      <c r="C83" s="36">
        <f t="shared" si="14"/>
        <v>38589.205999999998</v>
      </c>
      <c r="D83" s="14" t="str">
        <f t="shared" si="15"/>
        <v>vis</v>
      </c>
      <c r="E83" s="38">
        <f>VLOOKUP(C83,Active!C$21:E$973,3,FALSE)</f>
        <v>16749.954763382328</v>
      </c>
      <c r="F83" s="17" t="s">
        <v>61</v>
      </c>
      <c r="G83" s="14" t="str">
        <f t="shared" si="16"/>
        <v>38589.206</v>
      </c>
      <c r="H83" s="36">
        <f t="shared" si="17"/>
        <v>16750</v>
      </c>
      <c r="I83" s="46" t="s">
        <v>255</v>
      </c>
      <c r="J83" s="47" t="s">
        <v>256</v>
      </c>
      <c r="K83" s="46">
        <v>16750</v>
      </c>
      <c r="L83" s="46" t="s">
        <v>95</v>
      </c>
      <c r="M83" s="47" t="s">
        <v>66</v>
      </c>
      <c r="N83" s="47"/>
      <c r="O83" s="48" t="s">
        <v>238</v>
      </c>
      <c r="P83" s="48" t="s">
        <v>239</v>
      </c>
    </row>
    <row r="84" spans="1:16" ht="12.75" customHeight="1" thickBot="1" x14ac:dyDescent="0.25">
      <c r="A84" s="36" t="str">
        <f t="shared" si="12"/>
        <v> VB 10.106.11 </v>
      </c>
      <c r="B84" s="17" t="str">
        <f t="shared" si="13"/>
        <v>I</v>
      </c>
      <c r="C84" s="36">
        <f t="shared" si="14"/>
        <v>38906.307999999997</v>
      </c>
      <c r="D84" s="14" t="str">
        <f t="shared" si="15"/>
        <v>vis</v>
      </c>
      <c r="E84" s="38">
        <f>VLOOKUP(C84,Active!C$21:E$973,3,FALSE)</f>
        <v>17174.980598517308</v>
      </c>
      <c r="F84" s="17" t="s">
        <v>61</v>
      </c>
      <c r="G84" s="14" t="str">
        <f t="shared" si="16"/>
        <v>38906.308</v>
      </c>
      <c r="H84" s="36">
        <f t="shared" si="17"/>
        <v>17175</v>
      </c>
      <c r="I84" s="46" t="s">
        <v>257</v>
      </c>
      <c r="J84" s="47" t="s">
        <v>258</v>
      </c>
      <c r="K84" s="46">
        <v>17175</v>
      </c>
      <c r="L84" s="46" t="s">
        <v>170</v>
      </c>
      <c r="M84" s="47" t="s">
        <v>66</v>
      </c>
      <c r="N84" s="47"/>
      <c r="O84" s="48" t="s">
        <v>238</v>
      </c>
      <c r="P84" s="48" t="s">
        <v>239</v>
      </c>
    </row>
    <row r="85" spans="1:16" ht="12.75" customHeight="1" thickBot="1" x14ac:dyDescent="0.25">
      <c r="A85" s="36" t="str">
        <f t="shared" si="12"/>
        <v> VB 10.106.11 </v>
      </c>
      <c r="B85" s="17" t="str">
        <f t="shared" si="13"/>
        <v>I</v>
      </c>
      <c r="C85" s="36">
        <f t="shared" si="14"/>
        <v>38915.302000000003</v>
      </c>
      <c r="D85" s="14" t="str">
        <f t="shared" si="15"/>
        <v>pg</v>
      </c>
      <c r="E85" s="38">
        <f>VLOOKUP(C85,Active!C$21:E$973,3,FALSE)</f>
        <v>17187.035654496791</v>
      </c>
      <c r="F85" s="17" t="str">
        <f>LEFT(M85,1)</f>
        <v>P</v>
      </c>
      <c r="G85" s="14" t="str">
        <f t="shared" si="16"/>
        <v>38915.302</v>
      </c>
      <c r="H85" s="36">
        <f t="shared" si="17"/>
        <v>17187</v>
      </c>
      <c r="I85" s="46" t="s">
        <v>259</v>
      </c>
      <c r="J85" s="47" t="s">
        <v>260</v>
      </c>
      <c r="K85" s="46">
        <v>17187</v>
      </c>
      <c r="L85" s="46" t="s">
        <v>261</v>
      </c>
      <c r="M85" s="47" t="s">
        <v>66</v>
      </c>
      <c r="N85" s="47"/>
      <c r="O85" s="48" t="s">
        <v>238</v>
      </c>
      <c r="P85" s="48" t="s">
        <v>239</v>
      </c>
    </row>
    <row r="86" spans="1:16" ht="12.75" customHeight="1" thickBot="1" x14ac:dyDescent="0.25">
      <c r="A86" s="36" t="str">
        <f t="shared" si="12"/>
        <v> VB 10.106.11 </v>
      </c>
      <c r="B86" s="17" t="str">
        <f t="shared" si="13"/>
        <v>I</v>
      </c>
      <c r="C86" s="36">
        <f t="shared" si="14"/>
        <v>39291.254999999997</v>
      </c>
      <c r="D86" s="14" t="str">
        <f t="shared" si="15"/>
        <v>pg</v>
      </c>
      <c r="E86" s="38">
        <f>VLOOKUP(C86,Active!C$21:E$973,3,FALSE)</f>
        <v>17690.942087746971</v>
      </c>
      <c r="F86" s="17" t="str">
        <f>LEFT(M86,1)</f>
        <v>P</v>
      </c>
      <c r="G86" s="14" t="str">
        <f t="shared" si="16"/>
        <v>39291.255</v>
      </c>
      <c r="H86" s="36">
        <f t="shared" si="17"/>
        <v>17691</v>
      </c>
      <c r="I86" s="46" t="s">
        <v>262</v>
      </c>
      <c r="J86" s="47" t="s">
        <v>263</v>
      </c>
      <c r="K86" s="46">
        <v>17691</v>
      </c>
      <c r="L86" s="46" t="s">
        <v>153</v>
      </c>
      <c r="M86" s="47" t="s">
        <v>66</v>
      </c>
      <c r="N86" s="47"/>
      <c r="O86" s="48" t="s">
        <v>238</v>
      </c>
      <c r="P86" s="48" t="s">
        <v>239</v>
      </c>
    </row>
    <row r="87" spans="1:16" ht="12.75" customHeight="1" thickBot="1" x14ac:dyDescent="0.25">
      <c r="A87" s="36" t="str">
        <f t="shared" si="12"/>
        <v> VB 10.106.11 </v>
      </c>
      <c r="B87" s="17" t="str">
        <f t="shared" si="13"/>
        <v>I</v>
      </c>
      <c r="C87" s="36">
        <f t="shared" si="14"/>
        <v>39294.252999999997</v>
      </c>
      <c r="D87" s="14" t="str">
        <f t="shared" si="15"/>
        <v>pg</v>
      </c>
      <c r="E87" s="38">
        <f>VLOOKUP(C87,Active!C$21:E$973,3,FALSE)</f>
        <v>17694.960439740131</v>
      </c>
      <c r="F87" s="17" t="str">
        <f>LEFT(M87,1)</f>
        <v>P</v>
      </c>
      <c r="G87" s="14" t="str">
        <f t="shared" si="16"/>
        <v>39294.253</v>
      </c>
      <c r="H87" s="36">
        <f t="shared" si="17"/>
        <v>17695</v>
      </c>
      <c r="I87" s="46" t="s">
        <v>264</v>
      </c>
      <c r="J87" s="47" t="s">
        <v>265</v>
      </c>
      <c r="K87" s="46">
        <v>17695</v>
      </c>
      <c r="L87" s="46" t="s">
        <v>266</v>
      </c>
      <c r="M87" s="47" t="s">
        <v>66</v>
      </c>
      <c r="N87" s="47"/>
      <c r="O87" s="48" t="s">
        <v>238</v>
      </c>
      <c r="P87" s="48" t="s">
        <v>239</v>
      </c>
    </row>
    <row r="88" spans="1:16" ht="12.75" customHeight="1" thickBot="1" x14ac:dyDescent="0.25">
      <c r="A88" s="36" t="str">
        <f t="shared" si="12"/>
        <v> VB 10.106.11 </v>
      </c>
      <c r="B88" s="17" t="str">
        <f t="shared" si="13"/>
        <v>I</v>
      </c>
      <c r="C88" s="36">
        <f t="shared" si="14"/>
        <v>39312.212</v>
      </c>
      <c r="D88" s="14" t="str">
        <f t="shared" si="15"/>
        <v>pg</v>
      </c>
      <c r="E88" s="38">
        <f>VLOOKUP(C88,Active!C$21:E$973,3,FALSE)</f>
        <v>17719.031681716497</v>
      </c>
      <c r="F88" s="17" t="str">
        <f>LEFT(M88,1)</f>
        <v>P</v>
      </c>
      <c r="G88" s="14" t="str">
        <f t="shared" si="16"/>
        <v>39312.212</v>
      </c>
      <c r="H88" s="36">
        <f t="shared" si="17"/>
        <v>17719</v>
      </c>
      <c r="I88" s="46" t="s">
        <v>267</v>
      </c>
      <c r="J88" s="47" t="s">
        <v>268</v>
      </c>
      <c r="K88" s="46">
        <v>17719</v>
      </c>
      <c r="L88" s="46" t="s">
        <v>92</v>
      </c>
      <c r="M88" s="47" t="s">
        <v>66</v>
      </c>
      <c r="N88" s="47"/>
      <c r="O88" s="48" t="s">
        <v>238</v>
      </c>
      <c r="P88" s="48" t="s">
        <v>239</v>
      </c>
    </row>
    <row r="89" spans="1:16" ht="12.75" customHeight="1" thickBot="1" x14ac:dyDescent="0.25">
      <c r="A89" s="36" t="str">
        <f t="shared" si="12"/>
        <v> VB 10.106.11 </v>
      </c>
      <c r="B89" s="17" t="str">
        <f t="shared" si="13"/>
        <v>I</v>
      </c>
      <c r="C89" s="36">
        <f t="shared" si="14"/>
        <v>39315.212</v>
      </c>
      <c r="D89" s="14" t="str">
        <f t="shared" si="15"/>
        <v>pg</v>
      </c>
      <c r="E89" s="38">
        <f>VLOOKUP(C89,Active!C$21:E$973,3,FALSE)</f>
        <v>17723.052714398109</v>
      </c>
      <c r="F89" s="17" t="str">
        <f>LEFT(M89,1)</f>
        <v>P</v>
      </c>
      <c r="G89" s="14" t="str">
        <f t="shared" si="16"/>
        <v>39315.212</v>
      </c>
      <c r="H89" s="36">
        <f t="shared" si="17"/>
        <v>17723</v>
      </c>
      <c r="I89" s="46" t="s">
        <v>269</v>
      </c>
      <c r="J89" s="47" t="s">
        <v>270</v>
      </c>
      <c r="K89" s="46">
        <v>17723</v>
      </c>
      <c r="L89" s="46" t="s">
        <v>271</v>
      </c>
      <c r="M89" s="47" t="s">
        <v>66</v>
      </c>
      <c r="N89" s="47"/>
      <c r="O89" s="48" t="s">
        <v>238</v>
      </c>
      <c r="P89" s="48" t="s">
        <v>239</v>
      </c>
    </row>
    <row r="90" spans="1:16" ht="12.75" customHeight="1" thickBot="1" x14ac:dyDescent="0.25">
      <c r="A90" s="36" t="str">
        <f t="shared" si="12"/>
        <v> VB 10.106.11 </v>
      </c>
      <c r="B90" s="17" t="str">
        <f t="shared" si="13"/>
        <v>I</v>
      </c>
      <c r="C90" s="36">
        <f t="shared" si="14"/>
        <v>39614.362000000001</v>
      </c>
      <c r="D90" s="14" t="str">
        <f t="shared" si="15"/>
        <v>vis</v>
      </c>
      <c r="E90" s="38">
        <f>VLOOKUP(C90,Active!C$21:E$973,3,FALSE)</f>
        <v>18124.016689966316</v>
      </c>
      <c r="F90" s="17" t="s">
        <v>61</v>
      </c>
      <c r="G90" s="14" t="str">
        <f t="shared" si="16"/>
        <v>39614.362</v>
      </c>
      <c r="H90" s="36">
        <f t="shared" si="17"/>
        <v>18124</v>
      </c>
      <c r="I90" s="46" t="s">
        <v>272</v>
      </c>
      <c r="J90" s="47" t="s">
        <v>273</v>
      </c>
      <c r="K90" s="46">
        <v>18124</v>
      </c>
      <c r="L90" s="46" t="s">
        <v>274</v>
      </c>
      <c r="M90" s="47" t="s">
        <v>66</v>
      </c>
      <c r="N90" s="47"/>
      <c r="O90" s="48" t="s">
        <v>238</v>
      </c>
      <c r="P90" s="48" t="s">
        <v>239</v>
      </c>
    </row>
    <row r="91" spans="1:16" ht="12.75" customHeight="1" thickBot="1" x14ac:dyDescent="0.25">
      <c r="A91" s="36" t="str">
        <f t="shared" si="12"/>
        <v> MN 231.397 </v>
      </c>
      <c r="B91" s="17" t="str">
        <f t="shared" si="13"/>
        <v>I</v>
      </c>
      <c r="C91" s="36">
        <f t="shared" si="14"/>
        <v>45493.435899999997</v>
      </c>
      <c r="D91" s="14" t="str">
        <f t="shared" si="15"/>
        <v>vis</v>
      </c>
      <c r="E91" s="38">
        <f>VLOOKUP(C91,Active!C$21:E$973,3,FALSE)</f>
        <v>26003.99945313955</v>
      </c>
      <c r="F91" s="17" t="s">
        <v>61</v>
      </c>
      <c r="G91" s="14" t="str">
        <f t="shared" si="16"/>
        <v>45493.4359</v>
      </c>
      <c r="H91" s="36">
        <f t="shared" si="17"/>
        <v>26004</v>
      </c>
      <c r="I91" s="46" t="s">
        <v>275</v>
      </c>
      <c r="J91" s="47" t="s">
        <v>276</v>
      </c>
      <c r="K91" s="46">
        <v>26004</v>
      </c>
      <c r="L91" s="46" t="s">
        <v>277</v>
      </c>
      <c r="M91" s="47" t="s">
        <v>278</v>
      </c>
      <c r="N91" s="47" t="s">
        <v>279</v>
      </c>
      <c r="O91" s="48" t="s">
        <v>280</v>
      </c>
      <c r="P91" s="48" t="s">
        <v>281</v>
      </c>
    </row>
    <row r="92" spans="1:16" ht="12.75" customHeight="1" thickBot="1" x14ac:dyDescent="0.25">
      <c r="A92" s="36" t="str">
        <f t="shared" si="12"/>
        <v> MN 231.397 </v>
      </c>
      <c r="B92" s="17" t="str">
        <f t="shared" si="13"/>
        <v>I</v>
      </c>
      <c r="C92" s="36">
        <f t="shared" si="14"/>
        <v>45499.407899999998</v>
      </c>
      <c r="D92" s="14" t="str">
        <f t="shared" si="15"/>
        <v>vis</v>
      </c>
      <c r="E92" s="38">
        <f>VLOOKUP(C92,Active!C$21:E$973,3,FALSE)</f>
        <v>26012.003988864417</v>
      </c>
      <c r="F92" s="17" t="s">
        <v>61</v>
      </c>
      <c r="G92" s="14" t="str">
        <f t="shared" si="16"/>
        <v>45499.4079</v>
      </c>
      <c r="H92" s="36">
        <f t="shared" si="17"/>
        <v>26012</v>
      </c>
      <c r="I92" s="46" t="s">
        <v>282</v>
      </c>
      <c r="J92" s="47" t="s">
        <v>283</v>
      </c>
      <c r="K92" s="46">
        <v>26012</v>
      </c>
      <c r="L92" s="46" t="s">
        <v>284</v>
      </c>
      <c r="M92" s="47" t="s">
        <v>278</v>
      </c>
      <c r="N92" s="47" t="s">
        <v>279</v>
      </c>
      <c r="O92" s="48" t="s">
        <v>280</v>
      </c>
      <c r="P92" s="48" t="s">
        <v>281</v>
      </c>
    </row>
    <row r="93" spans="1:16" ht="12.75" customHeight="1" thickBot="1" x14ac:dyDescent="0.25">
      <c r="A93" s="36" t="str">
        <f t="shared" si="12"/>
        <v>VSB 42 </v>
      </c>
      <c r="B93" s="17" t="str">
        <f t="shared" si="13"/>
        <v>I</v>
      </c>
      <c r="C93" s="36">
        <f t="shared" si="14"/>
        <v>52740.086900000002</v>
      </c>
      <c r="D93" s="14" t="str">
        <f t="shared" si="15"/>
        <v>vis</v>
      </c>
      <c r="E93" s="38">
        <f>VLOOKUP(C93,Active!C$21:E$973,3,FALSE)</f>
        <v>35717.006287554774</v>
      </c>
      <c r="F93" s="17" t="s">
        <v>61</v>
      </c>
      <c r="G93" s="14" t="str">
        <f t="shared" si="16"/>
        <v>52740.0869</v>
      </c>
      <c r="H93" s="36">
        <f t="shared" si="17"/>
        <v>35717</v>
      </c>
      <c r="I93" s="46" t="s">
        <v>295</v>
      </c>
      <c r="J93" s="47" t="s">
        <v>296</v>
      </c>
      <c r="K93" s="46">
        <v>35717</v>
      </c>
      <c r="L93" s="46" t="s">
        <v>297</v>
      </c>
      <c r="M93" s="47" t="s">
        <v>278</v>
      </c>
      <c r="N93" s="47" t="s">
        <v>279</v>
      </c>
      <c r="O93" s="48" t="s">
        <v>298</v>
      </c>
      <c r="P93" s="49" t="s">
        <v>299</v>
      </c>
    </row>
    <row r="94" spans="1:16" ht="12.75" customHeight="1" thickBot="1" x14ac:dyDescent="0.25">
      <c r="A94" s="36" t="str">
        <f t="shared" si="12"/>
        <v>VSB 43 </v>
      </c>
      <c r="B94" s="17" t="str">
        <f t="shared" si="13"/>
        <v>I</v>
      </c>
      <c r="C94" s="36">
        <f t="shared" si="14"/>
        <v>53080.3033</v>
      </c>
      <c r="D94" s="14" t="str">
        <f t="shared" si="15"/>
        <v>vis</v>
      </c>
      <c r="E94" s="38">
        <f>VLOOKUP(C94,Active!C$21:E$973,3,FALSE)</f>
        <v>36173.013375295042</v>
      </c>
      <c r="F94" s="17" t="s">
        <v>61</v>
      </c>
      <c r="G94" s="14" t="str">
        <f t="shared" si="16"/>
        <v>53080.3033</v>
      </c>
      <c r="H94" s="36">
        <f t="shared" si="17"/>
        <v>36173</v>
      </c>
      <c r="I94" s="46" t="s">
        <v>300</v>
      </c>
      <c r="J94" s="47" t="s">
        <v>301</v>
      </c>
      <c r="K94" s="46">
        <v>36173</v>
      </c>
      <c r="L94" s="46" t="s">
        <v>302</v>
      </c>
      <c r="M94" s="47" t="s">
        <v>278</v>
      </c>
      <c r="N94" s="47" t="s">
        <v>279</v>
      </c>
      <c r="O94" s="48" t="s">
        <v>298</v>
      </c>
      <c r="P94" s="49" t="s">
        <v>303</v>
      </c>
    </row>
    <row r="95" spans="1:16" ht="12.75" customHeight="1" thickBot="1" x14ac:dyDescent="0.25">
      <c r="A95" s="36" t="str">
        <f t="shared" si="12"/>
        <v>VSB 45 </v>
      </c>
      <c r="B95" s="17" t="str">
        <f t="shared" si="13"/>
        <v>II</v>
      </c>
      <c r="C95" s="36">
        <f t="shared" si="14"/>
        <v>53875.995600000002</v>
      </c>
      <c r="D95" s="14" t="str">
        <f t="shared" si="15"/>
        <v>vis</v>
      </c>
      <c r="E95" s="38">
        <f>VLOOKUP(C95,Active!C$21:E$973,3,FALSE)</f>
        <v>37239.514956231062</v>
      </c>
      <c r="F95" s="17" t="s">
        <v>61</v>
      </c>
      <c r="G95" s="14" t="str">
        <f t="shared" si="16"/>
        <v>53875.9956</v>
      </c>
      <c r="H95" s="36">
        <f t="shared" si="17"/>
        <v>37239.5</v>
      </c>
      <c r="I95" s="46" t="s">
        <v>317</v>
      </c>
      <c r="J95" s="47" t="s">
        <v>318</v>
      </c>
      <c r="K95" s="46" t="s">
        <v>319</v>
      </c>
      <c r="L95" s="46" t="s">
        <v>320</v>
      </c>
      <c r="M95" s="47" t="s">
        <v>278</v>
      </c>
      <c r="N95" s="47" t="s">
        <v>279</v>
      </c>
      <c r="O95" s="48" t="s">
        <v>321</v>
      </c>
      <c r="P95" s="49" t="s">
        <v>322</v>
      </c>
    </row>
    <row r="96" spans="1:16" ht="12.75" customHeight="1" thickBot="1" x14ac:dyDescent="0.25">
      <c r="A96" s="36" t="str">
        <f t="shared" si="12"/>
        <v>VSB 51 </v>
      </c>
      <c r="B96" s="17" t="str">
        <f t="shared" si="13"/>
        <v>I</v>
      </c>
      <c r="C96" s="36">
        <f t="shared" si="14"/>
        <v>55311.079700000002</v>
      </c>
      <c r="D96" s="14" t="str">
        <f t="shared" si="15"/>
        <v>vis</v>
      </c>
      <c r="E96" s="38">
        <f>VLOOKUP(C96,Active!C$21:E$973,3,FALSE)</f>
        <v>39163.021645218927</v>
      </c>
      <c r="F96" s="17" t="s">
        <v>61</v>
      </c>
      <c r="G96" s="14" t="str">
        <f t="shared" si="16"/>
        <v>55311.0797</v>
      </c>
      <c r="H96" s="36">
        <f t="shared" si="17"/>
        <v>39163</v>
      </c>
      <c r="I96" s="46" t="s">
        <v>323</v>
      </c>
      <c r="J96" s="47" t="s">
        <v>324</v>
      </c>
      <c r="K96" s="46" t="s">
        <v>325</v>
      </c>
      <c r="L96" s="46" t="s">
        <v>326</v>
      </c>
      <c r="M96" s="47" t="s">
        <v>307</v>
      </c>
      <c r="N96" s="47" t="s">
        <v>327</v>
      </c>
      <c r="O96" s="48" t="s">
        <v>328</v>
      </c>
      <c r="P96" s="49" t="s">
        <v>329</v>
      </c>
    </row>
    <row r="97" spans="2:6" x14ac:dyDescent="0.2">
      <c r="B97" s="17"/>
      <c r="E97" s="38"/>
      <c r="F97" s="17"/>
    </row>
    <row r="98" spans="2:6" x14ac:dyDescent="0.2">
      <c r="B98" s="17"/>
      <c r="E98" s="38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</sheetData>
  <phoneticPr fontId="8" type="noConversion"/>
  <hyperlinks>
    <hyperlink ref="P12" r:id="rId1" display="http://www.konkoly.hu/cgi-bin/IBVS?5502" xr:uid="{00000000-0004-0000-0100-000000000000}"/>
    <hyperlink ref="P93" r:id="rId2" display="http://vsolj.cetus-net.org/no42.pdf" xr:uid="{00000000-0004-0000-0100-000001000000}"/>
    <hyperlink ref="P94" r:id="rId3" display="http://vsolj.cetus-net.org/no43.pdf" xr:uid="{00000000-0004-0000-0100-000002000000}"/>
    <hyperlink ref="P13" r:id="rId4" display="http://www.konkoly.hu/cgi-bin/IBVS?5843" xr:uid="{00000000-0004-0000-0100-000003000000}"/>
    <hyperlink ref="P14" r:id="rId5" display="http://www.konkoly.hu/cgi-bin/IBVS?5690" xr:uid="{00000000-0004-0000-0100-000004000000}"/>
    <hyperlink ref="P95" r:id="rId6" display="http://vsolj.cetus-net.org/no45.pdf" xr:uid="{00000000-0004-0000-0100-000005000000}"/>
    <hyperlink ref="P96" r:id="rId7" display="http://vsolj.cetus-net.org/vsoljno51.pdf" xr:uid="{00000000-0004-0000-0100-000006000000}"/>
    <hyperlink ref="P15" r:id="rId8" display="http://www.konkoly.hu/cgi-bin/IBVS?5992" xr:uid="{00000000-0004-0000-0100-000007000000}"/>
    <hyperlink ref="P16" r:id="rId9" display="http://www.konkoly.hu/cgi-bin/IBVS?5992" xr:uid="{00000000-0004-0000-0100-000008000000}"/>
    <hyperlink ref="P17" r:id="rId10" display="http://www.konkoly.hu/cgi-bin/IBVS?602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2023-08-18T07:08:52Z</dcterms:modified>
</cp:coreProperties>
</file>