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04869AC-E6B7-4A16-840A-6C061EC62B46}" xr6:coauthVersionLast="47" xr6:coauthVersionMax="47" xr10:uidLastSave="{00000000-0000-0000-0000-000000000000}"/>
  <bookViews>
    <workbookView xWindow="12255" yWindow="435" windowWidth="14535" windowHeight="14475" xr2:uid="{00000000-000D-0000-FFFF-FFFF00000000}"/>
  </bookViews>
  <sheets>
    <sheet name="Active 1" sheetId="2" r:id="rId1"/>
    <sheet name="Active 2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21" i="2" l="1"/>
  <c r="F121" i="2" s="1"/>
  <c r="G121" i="2" s="1"/>
  <c r="K121" i="2" s="1"/>
  <c r="Q121" i="2"/>
  <c r="E122" i="2"/>
  <c r="F122" i="2"/>
  <c r="G122" i="2" s="1"/>
  <c r="K122" i="2" s="1"/>
  <c r="Q122" i="2"/>
  <c r="E123" i="2"/>
  <c r="F123" i="2" s="1"/>
  <c r="G123" i="2" s="1"/>
  <c r="K123" i="2" s="1"/>
  <c r="Q123" i="2"/>
  <c r="E124" i="2"/>
  <c r="F124" i="2"/>
  <c r="G124" i="2"/>
  <c r="K124" i="2" s="1"/>
  <c r="Q124" i="2"/>
  <c r="E125" i="2"/>
  <c r="F125" i="2"/>
  <c r="G125" i="2" s="1"/>
  <c r="K125" i="2" s="1"/>
  <c r="Q125" i="2"/>
  <c r="E126" i="2"/>
  <c r="F126" i="2"/>
  <c r="G126" i="2" s="1"/>
  <c r="K126" i="2" s="1"/>
  <c r="Q126" i="2"/>
  <c r="E120" i="1"/>
  <c r="F120" i="1" s="1"/>
  <c r="G120" i="1" s="1"/>
  <c r="K120" i="1" s="1"/>
  <c r="Q120" i="1"/>
  <c r="E121" i="1"/>
  <c r="F121" i="1"/>
  <c r="G121" i="1" s="1"/>
  <c r="K121" i="1" s="1"/>
  <c r="Q121" i="1"/>
  <c r="E122" i="1"/>
  <c r="F122" i="1"/>
  <c r="G122" i="1" s="1"/>
  <c r="K122" i="1" s="1"/>
  <c r="Q122" i="1"/>
  <c r="E123" i="1"/>
  <c r="F123" i="1"/>
  <c r="G123" i="1" s="1"/>
  <c r="K123" i="1" s="1"/>
  <c r="Q123" i="1"/>
  <c r="E124" i="1"/>
  <c r="F124" i="1" s="1"/>
  <c r="G124" i="1" s="1"/>
  <c r="K124" i="1" s="1"/>
  <c r="Q124" i="1"/>
  <c r="E125" i="1"/>
  <c r="F125" i="1"/>
  <c r="G125" i="1" s="1"/>
  <c r="K125" i="1" s="1"/>
  <c r="Q125" i="1"/>
  <c r="E111" i="2"/>
  <c r="F111" i="2" s="1"/>
  <c r="G111" i="2" s="1"/>
  <c r="K111" i="2" s="1"/>
  <c r="Q111" i="2"/>
  <c r="E112" i="2"/>
  <c r="F112" i="2" s="1"/>
  <c r="G112" i="2" s="1"/>
  <c r="K112" i="2" s="1"/>
  <c r="Q112" i="2"/>
  <c r="E113" i="2"/>
  <c r="F113" i="2" s="1"/>
  <c r="G113" i="2" s="1"/>
  <c r="K113" i="2" s="1"/>
  <c r="Q113" i="2"/>
  <c r="E114" i="2"/>
  <c r="F114" i="2" s="1"/>
  <c r="G114" i="2" s="1"/>
  <c r="K114" i="2" s="1"/>
  <c r="Q114" i="2"/>
  <c r="E115" i="2"/>
  <c r="F115" i="2" s="1"/>
  <c r="G115" i="2" s="1"/>
  <c r="K115" i="2" s="1"/>
  <c r="Q115" i="2"/>
  <c r="E116" i="2"/>
  <c r="F116" i="2" s="1"/>
  <c r="G116" i="2" s="1"/>
  <c r="K116" i="2" s="1"/>
  <c r="Q116" i="2"/>
  <c r="E117" i="2"/>
  <c r="F117" i="2" s="1"/>
  <c r="G117" i="2" s="1"/>
  <c r="K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K120" i="2" s="1"/>
  <c r="Q120" i="2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08" i="1"/>
  <c r="F108" i="1"/>
  <c r="G108" i="1" s="1"/>
  <c r="K108" i="1" s="1"/>
  <c r="Q108" i="1"/>
  <c r="E107" i="1"/>
  <c r="F107" i="1" s="1"/>
  <c r="G107" i="1" s="1"/>
  <c r="K107" i="1" s="1"/>
  <c r="Q107" i="1"/>
  <c r="E109" i="1"/>
  <c r="F109" i="1" s="1"/>
  <c r="G109" i="1" s="1"/>
  <c r="K109" i="1" s="1"/>
  <c r="Q109" i="1"/>
  <c r="C9" i="1"/>
  <c r="D9" i="1"/>
  <c r="F16" i="1"/>
  <c r="F17" i="1" s="1"/>
  <c r="C17" i="1"/>
  <c r="E21" i="1"/>
  <c r="F21" i="1" s="1"/>
  <c r="G21" i="1" s="1"/>
  <c r="J21" i="1" s="1"/>
  <c r="Q21" i="1"/>
  <c r="E22" i="1"/>
  <c r="E11" i="3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E14" i="3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E19" i="3" s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E22" i="3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Q36" i="1"/>
  <c r="E37" i="1"/>
  <c r="F37" i="1" s="1"/>
  <c r="G37" i="1" s="1"/>
  <c r="J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E26" i="3" s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J50" i="1" s="1"/>
  <c r="Q50" i="1"/>
  <c r="E51" i="1"/>
  <c r="E31" i="3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E34" i="3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E40" i="3" s="1"/>
  <c r="F72" i="1"/>
  <c r="G72" i="1" s="1"/>
  <c r="J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E43" i="3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I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E76" i="3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/>
  <c r="G100" i="1" s="1"/>
  <c r="K100" i="1" s="1"/>
  <c r="Q100" i="1"/>
  <c r="E101" i="1"/>
  <c r="F101" i="1" s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C9" i="2"/>
  <c r="D9" i="2"/>
  <c r="F16" i="2"/>
  <c r="C17" i="2"/>
  <c r="E21" i="2"/>
  <c r="F21" i="2"/>
  <c r="G21" i="2" s="1"/>
  <c r="J21" i="2" s="1"/>
  <c r="Q21" i="2"/>
  <c r="E22" i="2"/>
  <c r="F22" i="2" s="1"/>
  <c r="G22" i="2" s="1"/>
  <c r="J22" i="2" s="1"/>
  <c r="Q22" i="2"/>
  <c r="E23" i="2"/>
  <c r="F23" i="2"/>
  <c r="G23" i="2" s="1"/>
  <c r="J23" i="2" s="1"/>
  <c r="Q23" i="2"/>
  <c r="E24" i="2"/>
  <c r="F24" i="2" s="1"/>
  <c r="G24" i="2" s="1"/>
  <c r="J24" i="2" s="1"/>
  <c r="Q24" i="2"/>
  <c r="E25" i="2"/>
  <c r="F25" i="2" s="1"/>
  <c r="G25" i="2" s="1"/>
  <c r="J25" i="2" s="1"/>
  <c r="Q25" i="2"/>
  <c r="E26" i="2"/>
  <c r="F26" i="2" s="1"/>
  <c r="G26" i="2" s="1"/>
  <c r="J26" i="2" s="1"/>
  <c r="Q26" i="2"/>
  <c r="E27" i="2"/>
  <c r="F27" i="2" s="1"/>
  <c r="G27" i="2" s="1"/>
  <c r="J27" i="2" s="1"/>
  <c r="Q27" i="2"/>
  <c r="E28" i="2"/>
  <c r="F28" i="2" s="1"/>
  <c r="G28" i="2" s="1"/>
  <c r="J28" i="2" s="1"/>
  <c r="Q28" i="2"/>
  <c r="E29" i="2"/>
  <c r="F29" i="2"/>
  <c r="G29" i="2" s="1"/>
  <c r="J29" i="2" s="1"/>
  <c r="Q29" i="2"/>
  <c r="E30" i="2"/>
  <c r="F30" i="2" s="1"/>
  <c r="G30" i="2" s="1"/>
  <c r="J30" i="2" s="1"/>
  <c r="Q30" i="2"/>
  <c r="E31" i="2"/>
  <c r="F31" i="2"/>
  <c r="G31" i="2" s="1"/>
  <c r="J31" i="2" s="1"/>
  <c r="Q31" i="2"/>
  <c r="E32" i="2"/>
  <c r="F32" i="2" s="1"/>
  <c r="G32" i="2" s="1"/>
  <c r="J32" i="2" s="1"/>
  <c r="Q32" i="2"/>
  <c r="E33" i="2"/>
  <c r="F33" i="2"/>
  <c r="G33" i="2" s="1"/>
  <c r="J33" i="2" s="1"/>
  <c r="Q33" i="2"/>
  <c r="E34" i="2"/>
  <c r="F34" i="2" s="1"/>
  <c r="G34" i="2" s="1"/>
  <c r="J34" i="2" s="1"/>
  <c r="Q34" i="2"/>
  <c r="E35" i="2"/>
  <c r="F35" i="2" s="1"/>
  <c r="G35" i="2" s="1"/>
  <c r="J35" i="2" s="1"/>
  <c r="Q35" i="2"/>
  <c r="E36" i="2"/>
  <c r="F36" i="2" s="1"/>
  <c r="U36" i="2" s="1"/>
  <c r="Q36" i="2"/>
  <c r="E37" i="2"/>
  <c r="F37" i="2" s="1"/>
  <c r="G37" i="2" s="1"/>
  <c r="J37" i="2" s="1"/>
  <c r="Q37" i="2"/>
  <c r="E38" i="2"/>
  <c r="F38" i="2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K40" i="2" s="1"/>
  <c r="Q40" i="2"/>
  <c r="E41" i="2"/>
  <c r="F41" i="2" s="1"/>
  <c r="G41" i="2" s="1"/>
  <c r="K41" i="2" s="1"/>
  <c r="Q41" i="2"/>
  <c r="E42" i="2"/>
  <c r="F42" i="2" s="1"/>
  <c r="G42" i="2" s="1"/>
  <c r="K42" i="2" s="1"/>
  <c r="Q42" i="2"/>
  <c r="E43" i="2"/>
  <c r="F43" i="2" s="1"/>
  <c r="G43" i="2" s="1"/>
  <c r="K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/>
  <c r="G46" i="2" s="1"/>
  <c r="K46" i="2" s="1"/>
  <c r="Q46" i="2"/>
  <c r="E47" i="2"/>
  <c r="F47" i="2" s="1"/>
  <c r="G47" i="2" s="1"/>
  <c r="K47" i="2" s="1"/>
  <c r="Q47" i="2"/>
  <c r="E48" i="2"/>
  <c r="F48" i="2" s="1"/>
  <c r="G48" i="2" s="1"/>
  <c r="K48" i="2" s="1"/>
  <c r="Q48" i="2"/>
  <c r="E49" i="2"/>
  <c r="F49" i="2" s="1"/>
  <c r="G49" i="2" s="1"/>
  <c r="K49" i="2" s="1"/>
  <c r="Q49" i="2"/>
  <c r="E50" i="2"/>
  <c r="F50" i="2" s="1"/>
  <c r="G50" i="2" s="1"/>
  <c r="J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F54" i="2" s="1"/>
  <c r="G54" i="2" s="1"/>
  <c r="K54" i="2" s="1"/>
  <c r="Q54" i="2"/>
  <c r="E55" i="2"/>
  <c r="F55" i="2" s="1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/>
  <c r="G58" i="2" s="1"/>
  <c r="K58" i="2" s="1"/>
  <c r="Q58" i="2"/>
  <c r="E59" i="2"/>
  <c r="F59" i="2" s="1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K61" i="2" s="1"/>
  <c r="Q61" i="2"/>
  <c r="E62" i="2"/>
  <c r="F62" i="2" s="1"/>
  <c r="G62" i="2" s="1"/>
  <c r="K62" i="2" s="1"/>
  <c r="Q62" i="2"/>
  <c r="E63" i="2"/>
  <c r="F63" i="2" s="1"/>
  <c r="G63" i="2" s="1"/>
  <c r="K63" i="2" s="1"/>
  <c r="Q63" i="2"/>
  <c r="E64" i="2"/>
  <c r="F64" i="2" s="1"/>
  <c r="G64" i="2" s="1"/>
  <c r="K64" i="2" s="1"/>
  <c r="Q64" i="2"/>
  <c r="E65" i="2"/>
  <c r="F65" i="2" s="1"/>
  <c r="G65" i="2" s="1"/>
  <c r="K65" i="2" s="1"/>
  <c r="Q65" i="2"/>
  <c r="E66" i="2"/>
  <c r="F66" i="2" s="1"/>
  <c r="G66" i="2" s="1"/>
  <c r="K66" i="2" s="1"/>
  <c r="Q66" i="2"/>
  <c r="E67" i="2"/>
  <c r="F67" i="2" s="1"/>
  <c r="G67" i="2" s="1"/>
  <c r="K67" i="2" s="1"/>
  <c r="Q67" i="2"/>
  <c r="E68" i="2"/>
  <c r="F68" i="2"/>
  <c r="G68" i="2" s="1"/>
  <c r="K68" i="2" s="1"/>
  <c r="Q68" i="2"/>
  <c r="E69" i="2"/>
  <c r="F69" i="2" s="1"/>
  <c r="G69" i="2" s="1"/>
  <c r="K69" i="2" s="1"/>
  <c r="Q69" i="2"/>
  <c r="E70" i="2"/>
  <c r="F70" i="2" s="1"/>
  <c r="G70" i="2" s="1"/>
  <c r="K70" i="2" s="1"/>
  <c r="Q70" i="2"/>
  <c r="E71" i="2"/>
  <c r="F71" i="2" s="1"/>
  <c r="G71" i="2" s="1"/>
  <c r="K71" i="2" s="1"/>
  <c r="Q71" i="2"/>
  <c r="E72" i="2"/>
  <c r="F72" i="2" s="1"/>
  <c r="G72" i="2" s="1"/>
  <c r="J72" i="2" s="1"/>
  <c r="Q72" i="2"/>
  <c r="E73" i="2"/>
  <c r="F73" i="2" s="1"/>
  <c r="G73" i="2" s="1"/>
  <c r="K73" i="2" s="1"/>
  <c r="Q73" i="2"/>
  <c r="E74" i="2"/>
  <c r="F74" i="2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K76" i="2" s="1"/>
  <c r="Q76" i="2"/>
  <c r="E77" i="2"/>
  <c r="F77" i="2" s="1"/>
  <c r="G77" i="2" s="1"/>
  <c r="K77" i="2" s="1"/>
  <c r="Q77" i="2"/>
  <c r="E78" i="2"/>
  <c r="F78" i="2"/>
  <c r="G78" i="2" s="1"/>
  <c r="K78" i="2" s="1"/>
  <c r="Q78" i="2"/>
  <c r="E79" i="2"/>
  <c r="F79" i="2" s="1"/>
  <c r="G79" i="2" s="1"/>
  <c r="K79" i="2" s="1"/>
  <c r="Q79" i="2"/>
  <c r="E80" i="2"/>
  <c r="F80" i="2" s="1"/>
  <c r="G80" i="2" s="1"/>
  <c r="K80" i="2" s="1"/>
  <c r="Q80" i="2"/>
  <c r="E81" i="2"/>
  <c r="F81" i="2" s="1"/>
  <c r="G81" i="2" s="1"/>
  <c r="K81" i="2" s="1"/>
  <c r="Q81" i="2"/>
  <c r="E82" i="2"/>
  <c r="F82" i="2" s="1"/>
  <c r="G82" i="2" s="1"/>
  <c r="I82" i="2" s="1"/>
  <c r="Q82" i="2"/>
  <c r="E83" i="2"/>
  <c r="F83" i="2" s="1"/>
  <c r="G83" i="2" s="1"/>
  <c r="K83" i="2" s="1"/>
  <c r="Q83" i="2"/>
  <c r="E84" i="2"/>
  <c r="F84" i="2"/>
  <c r="G84" i="2" s="1"/>
  <c r="K84" i="2" s="1"/>
  <c r="Q84" i="2"/>
  <c r="E85" i="2"/>
  <c r="F85" i="2" s="1"/>
  <c r="G85" i="2" s="1"/>
  <c r="K85" i="2" s="1"/>
  <c r="Q85" i="2"/>
  <c r="E86" i="2"/>
  <c r="F86" i="2" s="1"/>
  <c r="G86" i="2" s="1"/>
  <c r="K86" i="2" s="1"/>
  <c r="Q86" i="2"/>
  <c r="E87" i="2"/>
  <c r="F87" i="2" s="1"/>
  <c r="G87" i="2" s="1"/>
  <c r="K87" i="2" s="1"/>
  <c r="Q87" i="2"/>
  <c r="E88" i="2"/>
  <c r="F88" i="2" s="1"/>
  <c r="G88" i="2" s="1"/>
  <c r="K88" i="2" s="1"/>
  <c r="Q88" i="2"/>
  <c r="E89" i="2"/>
  <c r="F89" i="2" s="1"/>
  <c r="G89" i="2" s="1"/>
  <c r="K89" i="2" s="1"/>
  <c r="Q89" i="2"/>
  <c r="E90" i="2"/>
  <c r="F90" i="2"/>
  <c r="G90" i="2" s="1"/>
  <c r="K90" i="2" s="1"/>
  <c r="Q90" i="2"/>
  <c r="E91" i="2"/>
  <c r="F91" i="2" s="1"/>
  <c r="G91" i="2" s="1"/>
  <c r="K91" i="2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 s="1"/>
  <c r="G95" i="2" s="1"/>
  <c r="K95" i="2" s="1"/>
  <c r="Q95" i="2"/>
  <c r="E96" i="2"/>
  <c r="F96" i="2" s="1"/>
  <c r="G96" i="2" s="1"/>
  <c r="K96" i="2" s="1"/>
  <c r="Q96" i="2"/>
  <c r="E97" i="2"/>
  <c r="F97" i="2" s="1"/>
  <c r="G97" i="2" s="1"/>
  <c r="K97" i="2" s="1"/>
  <c r="Q97" i="2"/>
  <c r="E98" i="2"/>
  <c r="F98" i="2" s="1"/>
  <c r="G98" i="2" s="1"/>
  <c r="K98" i="2" s="1"/>
  <c r="Q98" i="2"/>
  <c r="E99" i="2"/>
  <c r="F99" i="2" s="1"/>
  <c r="G99" i="2" s="1"/>
  <c r="K99" i="2" s="1"/>
  <c r="Q99" i="2"/>
  <c r="E100" i="2"/>
  <c r="F100" i="2"/>
  <c r="G100" i="2" s="1"/>
  <c r="K100" i="2" s="1"/>
  <c r="Q100" i="2"/>
  <c r="E101" i="2"/>
  <c r="F101" i="2" s="1"/>
  <c r="G101" i="2" s="1"/>
  <c r="I101" i="2" s="1"/>
  <c r="Q101" i="2"/>
  <c r="E102" i="2"/>
  <c r="F102" i="2" s="1"/>
  <c r="G102" i="2" s="1"/>
  <c r="I102" i="2" s="1"/>
  <c r="Q102" i="2"/>
  <c r="E103" i="2"/>
  <c r="F103" i="2" s="1"/>
  <c r="G103" i="2" s="1"/>
  <c r="K103" i="2" s="1"/>
  <c r="Q103" i="2"/>
  <c r="E104" i="2"/>
  <c r="F104" i="2" s="1"/>
  <c r="G104" i="2" s="1"/>
  <c r="K104" i="2" s="1"/>
  <c r="Q104" i="2"/>
  <c r="E105" i="2"/>
  <c r="F105" i="2" s="1"/>
  <c r="G105" i="2" s="1"/>
  <c r="K105" i="2" s="1"/>
  <c r="Q105" i="2"/>
  <c r="E106" i="2"/>
  <c r="F106" i="2" s="1"/>
  <c r="G106" i="2" s="1"/>
  <c r="K106" i="2" s="1"/>
  <c r="Q106" i="2"/>
  <c r="E107" i="2"/>
  <c r="F107" i="2" s="1"/>
  <c r="G107" i="2" s="1"/>
  <c r="K107" i="2" s="1"/>
  <c r="Q107" i="2"/>
  <c r="E109" i="2"/>
  <c r="F109" i="2" s="1"/>
  <c r="G109" i="2" s="1"/>
  <c r="K109" i="2" s="1"/>
  <c r="Q109" i="2"/>
  <c r="E108" i="2"/>
  <c r="F108" i="2" s="1"/>
  <c r="G108" i="2" s="1"/>
  <c r="K108" i="2" s="1"/>
  <c r="Q108" i="2"/>
  <c r="E110" i="2"/>
  <c r="F110" i="2"/>
  <c r="G110" i="2" s="1"/>
  <c r="K110" i="2" s="1"/>
  <c r="Q110" i="2"/>
  <c r="A11" i="3"/>
  <c r="C11" i="3"/>
  <c r="D11" i="3"/>
  <c r="G11" i="3"/>
  <c r="H11" i="3"/>
  <c r="B11" i="3"/>
  <c r="A12" i="3"/>
  <c r="C12" i="3"/>
  <c r="D12" i="3"/>
  <c r="G12" i="3"/>
  <c r="H12" i="3"/>
  <c r="B12" i="3"/>
  <c r="A13" i="3"/>
  <c r="B13" i="3"/>
  <c r="D13" i="3"/>
  <c r="G13" i="3"/>
  <c r="C13" i="3"/>
  <c r="E13" i="3"/>
  <c r="H13" i="3"/>
  <c r="A14" i="3"/>
  <c r="B14" i="3"/>
  <c r="D14" i="3"/>
  <c r="G14" i="3"/>
  <c r="C14" i="3"/>
  <c r="H14" i="3"/>
  <c r="A15" i="3"/>
  <c r="C15" i="3"/>
  <c r="E15" i="3"/>
  <c r="D15" i="3"/>
  <c r="G15" i="3"/>
  <c r="H15" i="3"/>
  <c r="B15" i="3"/>
  <c r="A16" i="3"/>
  <c r="C16" i="3"/>
  <c r="D16" i="3"/>
  <c r="G16" i="3"/>
  <c r="H16" i="3"/>
  <c r="B16" i="3"/>
  <c r="A17" i="3"/>
  <c r="B17" i="3"/>
  <c r="D17" i="3"/>
  <c r="G17" i="3"/>
  <c r="C17" i="3"/>
  <c r="E17" i="3"/>
  <c r="H17" i="3"/>
  <c r="A18" i="3"/>
  <c r="B18" i="3"/>
  <c r="D18" i="3"/>
  <c r="G18" i="3"/>
  <c r="C18" i="3"/>
  <c r="E18" i="3"/>
  <c r="H18" i="3"/>
  <c r="A19" i="3"/>
  <c r="C19" i="3"/>
  <c r="D19" i="3"/>
  <c r="G19" i="3"/>
  <c r="H19" i="3"/>
  <c r="B19" i="3"/>
  <c r="A20" i="3"/>
  <c r="C20" i="3"/>
  <c r="D20" i="3"/>
  <c r="E20" i="3"/>
  <c r="G20" i="3"/>
  <c r="H20" i="3"/>
  <c r="B20" i="3"/>
  <c r="A21" i="3"/>
  <c r="B21" i="3"/>
  <c r="D21" i="3"/>
  <c r="G21" i="3"/>
  <c r="C21" i="3"/>
  <c r="H21" i="3"/>
  <c r="A22" i="3"/>
  <c r="B22" i="3"/>
  <c r="D22" i="3"/>
  <c r="G22" i="3"/>
  <c r="C22" i="3"/>
  <c r="H22" i="3"/>
  <c r="A23" i="3"/>
  <c r="C23" i="3"/>
  <c r="D23" i="3"/>
  <c r="G23" i="3"/>
  <c r="H23" i="3"/>
  <c r="B23" i="3"/>
  <c r="A24" i="3"/>
  <c r="C24" i="3"/>
  <c r="D24" i="3"/>
  <c r="G24" i="3"/>
  <c r="H24" i="3"/>
  <c r="B24" i="3"/>
  <c r="A25" i="3"/>
  <c r="B25" i="3"/>
  <c r="D25" i="3"/>
  <c r="G25" i="3"/>
  <c r="C25" i="3"/>
  <c r="E25" i="3"/>
  <c r="H25" i="3"/>
  <c r="A26" i="3"/>
  <c r="B26" i="3"/>
  <c r="D26" i="3"/>
  <c r="G26" i="3"/>
  <c r="C26" i="3"/>
  <c r="H26" i="3"/>
  <c r="A27" i="3"/>
  <c r="C27" i="3"/>
  <c r="D27" i="3"/>
  <c r="G27" i="3"/>
  <c r="H27" i="3"/>
  <c r="B27" i="3"/>
  <c r="A28" i="3"/>
  <c r="C28" i="3"/>
  <c r="D28" i="3"/>
  <c r="E28" i="3"/>
  <c r="G28" i="3"/>
  <c r="H28" i="3"/>
  <c r="B28" i="3"/>
  <c r="A29" i="3"/>
  <c r="B29" i="3"/>
  <c r="D29" i="3"/>
  <c r="G29" i="3"/>
  <c r="C29" i="3"/>
  <c r="E29" i="3"/>
  <c r="H29" i="3"/>
  <c r="A30" i="3"/>
  <c r="B30" i="3"/>
  <c r="D30" i="3"/>
  <c r="G30" i="3"/>
  <c r="C30" i="3"/>
  <c r="H30" i="3"/>
  <c r="A31" i="3"/>
  <c r="C31" i="3"/>
  <c r="D31" i="3"/>
  <c r="G31" i="3"/>
  <c r="H31" i="3"/>
  <c r="B31" i="3"/>
  <c r="A32" i="3"/>
  <c r="C32" i="3"/>
  <c r="D32" i="3"/>
  <c r="G32" i="3"/>
  <c r="H32" i="3"/>
  <c r="B32" i="3"/>
  <c r="A33" i="3"/>
  <c r="B33" i="3"/>
  <c r="D33" i="3"/>
  <c r="G33" i="3"/>
  <c r="C33" i="3"/>
  <c r="E33" i="3"/>
  <c r="H33" i="3"/>
  <c r="A34" i="3"/>
  <c r="B34" i="3"/>
  <c r="D34" i="3"/>
  <c r="G34" i="3"/>
  <c r="C34" i="3"/>
  <c r="H34" i="3"/>
  <c r="A35" i="3"/>
  <c r="C35" i="3"/>
  <c r="D35" i="3"/>
  <c r="G35" i="3"/>
  <c r="H35" i="3"/>
  <c r="B35" i="3"/>
  <c r="A36" i="3"/>
  <c r="C36" i="3"/>
  <c r="D36" i="3"/>
  <c r="E36" i="3"/>
  <c r="G36" i="3"/>
  <c r="H36" i="3"/>
  <c r="B36" i="3"/>
  <c r="A37" i="3"/>
  <c r="B37" i="3"/>
  <c r="D37" i="3"/>
  <c r="G37" i="3"/>
  <c r="C37" i="3"/>
  <c r="H37" i="3"/>
  <c r="A38" i="3"/>
  <c r="B38" i="3"/>
  <c r="D38" i="3"/>
  <c r="G38" i="3"/>
  <c r="C38" i="3"/>
  <c r="E38" i="3"/>
  <c r="H38" i="3"/>
  <c r="A39" i="3"/>
  <c r="C39" i="3"/>
  <c r="E39" i="3"/>
  <c r="D39" i="3"/>
  <c r="G39" i="3"/>
  <c r="H39" i="3"/>
  <c r="B39" i="3"/>
  <c r="A40" i="3"/>
  <c r="C40" i="3"/>
  <c r="D40" i="3"/>
  <c r="G40" i="3"/>
  <c r="H40" i="3"/>
  <c r="B40" i="3"/>
  <c r="A41" i="3"/>
  <c r="B41" i="3"/>
  <c r="D41" i="3"/>
  <c r="G41" i="3"/>
  <c r="C41" i="3"/>
  <c r="E41" i="3"/>
  <c r="H41" i="3"/>
  <c r="A42" i="3"/>
  <c r="B42" i="3"/>
  <c r="D42" i="3"/>
  <c r="G42" i="3"/>
  <c r="C42" i="3"/>
  <c r="H42" i="3"/>
  <c r="A43" i="3"/>
  <c r="C43" i="3"/>
  <c r="D43" i="3"/>
  <c r="G43" i="3"/>
  <c r="H43" i="3"/>
  <c r="B43" i="3"/>
  <c r="A44" i="3"/>
  <c r="C44" i="3"/>
  <c r="D44" i="3"/>
  <c r="E44" i="3"/>
  <c r="G44" i="3"/>
  <c r="H44" i="3"/>
  <c r="B44" i="3"/>
  <c r="A45" i="3"/>
  <c r="B45" i="3"/>
  <c r="D45" i="3"/>
  <c r="G45" i="3"/>
  <c r="C45" i="3"/>
  <c r="H45" i="3"/>
  <c r="A46" i="3"/>
  <c r="D46" i="3"/>
  <c r="G46" i="3"/>
  <c r="C46" i="3"/>
  <c r="H46" i="3"/>
  <c r="B46" i="3"/>
  <c r="A47" i="3"/>
  <c r="C47" i="3"/>
  <c r="E47" i="3"/>
  <c r="D47" i="3"/>
  <c r="G47" i="3"/>
  <c r="H47" i="3"/>
  <c r="B47" i="3"/>
  <c r="A48" i="3"/>
  <c r="C48" i="3"/>
  <c r="D48" i="3"/>
  <c r="E48" i="3"/>
  <c r="G48" i="3"/>
  <c r="H48" i="3"/>
  <c r="B48" i="3"/>
  <c r="A49" i="3"/>
  <c r="B49" i="3"/>
  <c r="D49" i="3"/>
  <c r="G49" i="3"/>
  <c r="C49" i="3"/>
  <c r="E49" i="3"/>
  <c r="H49" i="3"/>
  <c r="A50" i="3"/>
  <c r="C50" i="3"/>
  <c r="E50" i="3"/>
  <c r="D50" i="3"/>
  <c r="G50" i="3"/>
  <c r="H50" i="3"/>
  <c r="B50" i="3"/>
  <c r="A51" i="3"/>
  <c r="C51" i="3"/>
  <c r="E51" i="3"/>
  <c r="D51" i="3"/>
  <c r="G51" i="3"/>
  <c r="H51" i="3"/>
  <c r="B51" i="3"/>
  <c r="A52" i="3"/>
  <c r="C52" i="3"/>
  <c r="D52" i="3"/>
  <c r="G52" i="3"/>
  <c r="H52" i="3"/>
  <c r="B52" i="3"/>
  <c r="A53" i="3"/>
  <c r="B53" i="3"/>
  <c r="D53" i="3"/>
  <c r="G53" i="3"/>
  <c r="C53" i="3"/>
  <c r="E53" i="3"/>
  <c r="H53" i="3"/>
  <c r="A54" i="3"/>
  <c r="C54" i="3"/>
  <c r="D54" i="3"/>
  <c r="G54" i="3"/>
  <c r="H54" i="3"/>
  <c r="B54" i="3"/>
  <c r="A55" i="3"/>
  <c r="C55" i="3"/>
  <c r="E55" i="3"/>
  <c r="D55" i="3"/>
  <c r="G55" i="3"/>
  <c r="H55" i="3"/>
  <c r="B55" i="3"/>
  <c r="A56" i="3"/>
  <c r="C56" i="3"/>
  <c r="D56" i="3"/>
  <c r="E56" i="3"/>
  <c r="G56" i="3"/>
  <c r="H56" i="3"/>
  <c r="B56" i="3"/>
  <c r="A57" i="3"/>
  <c r="B57" i="3"/>
  <c r="D57" i="3"/>
  <c r="G57" i="3"/>
  <c r="C57" i="3"/>
  <c r="E57" i="3"/>
  <c r="H57" i="3"/>
  <c r="A58" i="3"/>
  <c r="C58" i="3"/>
  <c r="E58" i="3"/>
  <c r="D58" i="3"/>
  <c r="G58" i="3"/>
  <c r="H58" i="3"/>
  <c r="B58" i="3"/>
  <c r="A59" i="3"/>
  <c r="C59" i="3"/>
  <c r="E59" i="3"/>
  <c r="D59" i="3"/>
  <c r="G59" i="3"/>
  <c r="H59" i="3"/>
  <c r="B59" i="3"/>
  <c r="A60" i="3"/>
  <c r="C60" i="3"/>
  <c r="D60" i="3"/>
  <c r="G60" i="3"/>
  <c r="H60" i="3"/>
  <c r="B60" i="3"/>
  <c r="A61" i="3"/>
  <c r="B61" i="3"/>
  <c r="F61" i="3"/>
  <c r="D61" i="3"/>
  <c r="G61" i="3"/>
  <c r="C61" i="3"/>
  <c r="H61" i="3"/>
  <c r="A62" i="3"/>
  <c r="B62" i="3"/>
  <c r="D62" i="3"/>
  <c r="G62" i="3"/>
  <c r="C62" i="3"/>
  <c r="H62" i="3"/>
  <c r="A63" i="3"/>
  <c r="C63" i="3"/>
  <c r="D63" i="3"/>
  <c r="G63" i="3"/>
  <c r="H63" i="3"/>
  <c r="B63" i="3"/>
  <c r="A64" i="3"/>
  <c r="C64" i="3"/>
  <c r="E64" i="3"/>
  <c r="D64" i="3"/>
  <c r="G64" i="3"/>
  <c r="H64" i="3"/>
  <c r="B64" i="3"/>
  <c r="A65" i="3"/>
  <c r="C65" i="3"/>
  <c r="D65" i="3"/>
  <c r="E65" i="3"/>
  <c r="G65" i="3"/>
  <c r="H65" i="3"/>
  <c r="B65" i="3"/>
  <c r="A66" i="3"/>
  <c r="B66" i="3"/>
  <c r="D66" i="3"/>
  <c r="G66" i="3"/>
  <c r="C66" i="3"/>
  <c r="E66" i="3"/>
  <c r="H66" i="3"/>
  <c r="A67" i="3"/>
  <c r="C67" i="3"/>
  <c r="E67" i="3"/>
  <c r="D67" i="3"/>
  <c r="G67" i="3"/>
  <c r="H67" i="3"/>
  <c r="B67" i="3"/>
  <c r="A68" i="3"/>
  <c r="C68" i="3"/>
  <c r="E68" i="3"/>
  <c r="D68" i="3"/>
  <c r="G68" i="3"/>
  <c r="H68" i="3"/>
  <c r="B68" i="3"/>
  <c r="A69" i="3"/>
  <c r="C69" i="3"/>
  <c r="D69" i="3"/>
  <c r="E69" i="3"/>
  <c r="G69" i="3"/>
  <c r="H69" i="3"/>
  <c r="B69" i="3"/>
  <c r="A70" i="3"/>
  <c r="B70" i="3"/>
  <c r="D70" i="3"/>
  <c r="G70" i="3"/>
  <c r="C70" i="3"/>
  <c r="H70" i="3"/>
  <c r="A71" i="3"/>
  <c r="C71" i="3"/>
  <c r="E71" i="3"/>
  <c r="D71" i="3"/>
  <c r="G71" i="3"/>
  <c r="H71" i="3"/>
  <c r="B71" i="3"/>
  <c r="A72" i="3"/>
  <c r="C72" i="3"/>
  <c r="E72" i="3"/>
  <c r="D72" i="3"/>
  <c r="G72" i="3"/>
  <c r="H72" i="3"/>
  <c r="B72" i="3"/>
  <c r="A73" i="3"/>
  <c r="C73" i="3"/>
  <c r="D73" i="3"/>
  <c r="E73" i="3"/>
  <c r="G73" i="3"/>
  <c r="H73" i="3"/>
  <c r="B73" i="3"/>
  <c r="A74" i="3"/>
  <c r="B74" i="3"/>
  <c r="D74" i="3"/>
  <c r="G74" i="3"/>
  <c r="C74" i="3"/>
  <c r="E74" i="3"/>
  <c r="H74" i="3"/>
  <c r="A75" i="3"/>
  <c r="C75" i="3"/>
  <c r="E75" i="3"/>
  <c r="D75" i="3"/>
  <c r="G75" i="3"/>
  <c r="H75" i="3"/>
  <c r="B75" i="3"/>
  <c r="A76" i="3"/>
  <c r="C76" i="3"/>
  <c r="D76" i="3"/>
  <c r="G76" i="3"/>
  <c r="H76" i="3"/>
  <c r="B76" i="3"/>
  <c r="A77" i="3"/>
  <c r="C77" i="3"/>
  <c r="D77" i="3"/>
  <c r="E77" i="3"/>
  <c r="G77" i="3"/>
  <c r="H77" i="3"/>
  <c r="B77" i="3"/>
  <c r="A78" i="3"/>
  <c r="B78" i="3"/>
  <c r="D78" i="3"/>
  <c r="G78" i="3"/>
  <c r="C78" i="3"/>
  <c r="H78" i="3"/>
  <c r="A79" i="3"/>
  <c r="B79" i="3"/>
  <c r="F79" i="3"/>
  <c r="D79" i="3"/>
  <c r="G79" i="3"/>
  <c r="C79" i="3"/>
  <c r="E79" i="3"/>
  <c r="H79" i="3"/>
  <c r="C11" i="2"/>
  <c r="C12" i="2"/>
  <c r="O123" i="2" l="1"/>
  <c r="O125" i="2"/>
  <c r="O122" i="2"/>
  <c r="O126" i="2"/>
  <c r="O121" i="2"/>
  <c r="O124" i="2"/>
  <c r="O112" i="2"/>
  <c r="O116" i="2"/>
  <c r="O120" i="2"/>
  <c r="O111" i="2"/>
  <c r="O115" i="2"/>
  <c r="O119" i="2"/>
  <c r="O114" i="2"/>
  <c r="O118" i="2"/>
  <c r="O113" i="2"/>
  <c r="O117" i="2"/>
  <c r="E62" i="3"/>
  <c r="E60" i="3"/>
  <c r="E46" i="3"/>
  <c r="E42" i="3"/>
  <c r="E30" i="3"/>
  <c r="E27" i="3"/>
  <c r="F22" i="1"/>
  <c r="G22" i="1" s="1"/>
  <c r="J22" i="1" s="1"/>
  <c r="E12" i="3"/>
  <c r="E54" i="3"/>
  <c r="E37" i="3"/>
  <c r="E35" i="3"/>
  <c r="E21" i="3"/>
  <c r="F64" i="1"/>
  <c r="G64" i="1" s="1"/>
  <c r="K64" i="1" s="1"/>
  <c r="E61" i="3"/>
  <c r="F91" i="1"/>
  <c r="G91" i="1" s="1"/>
  <c r="K91" i="1" s="1"/>
  <c r="F75" i="1"/>
  <c r="G75" i="1" s="1"/>
  <c r="K75" i="1" s="1"/>
  <c r="F51" i="1"/>
  <c r="G51" i="1" s="1"/>
  <c r="F33" i="1"/>
  <c r="G33" i="1" s="1"/>
  <c r="J33" i="1" s="1"/>
  <c r="F25" i="1"/>
  <c r="G25" i="1" s="1"/>
  <c r="J25" i="1" s="1"/>
  <c r="E78" i="3"/>
  <c r="E70" i="3"/>
  <c r="E45" i="3"/>
  <c r="E52" i="3"/>
  <c r="E63" i="3"/>
  <c r="E32" i="3"/>
  <c r="E24" i="3"/>
  <c r="E23" i="3"/>
  <c r="E16" i="3"/>
  <c r="C16" i="2"/>
  <c r="D18" i="2" s="1"/>
  <c r="O21" i="2"/>
  <c r="O24" i="2"/>
  <c r="O55" i="2"/>
  <c r="O53" i="2"/>
  <c r="O110" i="2"/>
  <c r="O26" i="2"/>
  <c r="O57" i="2"/>
  <c r="O22" i="2"/>
  <c r="O81" i="2"/>
  <c r="O83" i="2"/>
  <c r="O45" i="2"/>
  <c r="O99" i="2"/>
  <c r="O25" i="2"/>
  <c r="O28" i="2"/>
  <c r="O59" i="2"/>
  <c r="O62" i="2"/>
  <c r="O71" i="2"/>
  <c r="O30" i="2"/>
  <c r="O66" i="2"/>
  <c r="O84" i="2"/>
  <c r="O90" i="2"/>
  <c r="O93" i="2"/>
  <c r="O49" i="2"/>
  <c r="O103" i="2"/>
  <c r="O29" i="2"/>
  <c r="O32" i="2"/>
  <c r="O63" i="2"/>
  <c r="O64" i="2"/>
  <c r="O74" i="2"/>
  <c r="O34" i="2"/>
  <c r="O68" i="2"/>
  <c r="O87" i="2"/>
  <c r="O100" i="2"/>
  <c r="O96" i="2"/>
  <c r="O58" i="2"/>
  <c r="O107" i="2"/>
  <c r="O33" i="2"/>
  <c r="C15" i="2"/>
  <c r="O67" i="2"/>
  <c r="O69" i="2"/>
  <c r="O79" i="2"/>
  <c r="O38" i="2"/>
  <c r="O76" i="2"/>
  <c r="O97" i="2"/>
  <c r="O104" i="2"/>
  <c r="O27" i="2"/>
  <c r="O60" i="2"/>
  <c r="O36" i="2"/>
  <c r="O39" i="2"/>
  <c r="O23" i="2"/>
  <c r="O77" i="2"/>
  <c r="O82" i="2"/>
  <c r="O42" i="2"/>
  <c r="O94" i="2"/>
  <c r="O54" i="2"/>
  <c r="O109" i="2"/>
  <c r="O31" i="2"/>
  <c r="O65" i="2"/>
  <c r="O40" i="2"/>
  <c r="O43" i="2"/>
  <c r="O89" i="2"/>
  <c r="O98" i="2"/>
  <c r="O85" i="2"/>
  <c r="O46" i="2"/>
  <c r="O101" i="2"/>
  <c r="O56" i="2"/>
  <c r="O70" i="2"/>
  <c r="O35" i="2"/>
  <c r="O72" i="2"/>
  <c r="O44" i="2"/>
  <c r="O47" i="2"/>
  <c r="O92" i="2"/>
  <c r="O102" i="2"/>
  <c r="O88" i="2"/>
  <c r="O50" i="2"/>
  <c r="O105" i="2"/>
  <c r="O61" i="2"/>
  <c r="O75" i="2"/>
  <c r="O37" i="2"/>
  <c r="O80" i="2"/>
  <c r="O48" i="2"/>
  <c r="O51" i="2"/>
  <c r="O95" i="2"/>
  <c r="O106" i="2"/>
  <c r="O91" i="2"/>
  <c r="O52" i="2"/>
  <c r="O108" i="2"/>
  <c r="O73" i="2"/>
  <c r="O78" i="2"/>
  <c r="O41" i="2"/>
  <c r="O86" i="2"/>
  <c r="F17" i="2"/>
  <c r="C11" i="1"/>
  <c r="C12" i="1"/>
  <c r="O122" i="1" l="1"/>
  <c r="O121" i="1"/>
  <c r="O125" i="1"/>
  <c r="O120" i="1"/>
  <c r="O124" i="1"/>
  <c r="O123" i="1"/>
  <c r="C16" i="1"/>
  <c r="D18" i="1" s="1"/>
  <c r="O115" i="1"/>
  <c r="O112" i="1"/>
  <c r="O69" i="1"/>
  <c r="O30" i="1"/>
  <c r="O74" i="1"/>
  <c r="O35" i="1"/>
  <c r="O87" i="1"/>
  <c r="O109" i="1"/>
  <c r="O95" i="1"/>
  <c r="O62" i="1"/>
  <c r="O108" i="1"/>
  <c r="O70" i="1"/>
  <c r="O29" i="1"/>
  <c r="O119" i="1"/>
  <c r="O116" i="1"/>
  <c r="O92" i="1"/>
  <c r="O27" i="1"/>
  <c r="O53" i="1"/>
  <c r="O28" i="1"/>
  <c r="O88" i="1"/>
  <c r="O47" i="1"/>
  <c r="O84" i="1"/>
  <c r="O46" i="1"/>
  <c r="O23" i="1"/>
  <c r="O67" i="1"/>
  <c r="O24" i="1"/>
  <c r="O110" i="1"/>
  <c r="O59" i="1"/>
  <c r="O104" i="1"/>
  <c r="O64" i="1"/>
  <c r="O21" i="1"/>
  <c r="O26" i="1"/>
  <c r="O36" i="1"/>
  <c r="O81" i="1"/>
  <c r="O44" i="1"/>
  <c r="O100" i="1"/>
  <c r="O39" i="1"/>
  <c r="O105" i="1"/>
  <c r="O114" i="1"/>
  <c r="O48" i="1"/>
  <c r="O101" i="1"/>
  <c r="O61" i="1"/>
  <c r="O106" i="1"/>
  <c r="O66" i="1"/>
  <c r="O34" i="1"/>
  <c r="O43" i="1"/>
  <c r="O41" i="1"/>
  <c r="O97" i="1"/>
  <c r="O82" i="1"/>
  <c r="O102" i="1"/>
  <c r="O118" i="1"/>
  <c r="O45" i="1"/>
  <c r="O75" i="1"/>
  <c r="O58" i="1"/>
  <c r="O85" i="1"/>
  <c r="O63" i="1"/>
  <c r="O31" i="1"/>
  <c r="O107" i="1"/>
  <c r="O38" i="1"/>
  <c r="O94" i="1"/>
  <c r="O54" i="1"/>
  <c r="O99" i="1"/>
  <c r="O86" i="1"/>
  <c r="O42" i="1"/>
  <c r="O91" i="1"/>
  <c r="O55" i="1"/>
  <c r="O96" i="1"/>
  <c r="O52" i="1"/>
  <c r="O71" i="1"/>
  <c r="O79" i="1"/>
  <c r="O32" i="1"/>
  <c r="O22" i="1"/>
  <c r="O51" i="1"/>
  <c r="O103" i="1"/>
  <c r="O113" i="1"/>
  <c r="O83" i="1"/>
  <c r="O78" i="1"/>
  <c r="O80" i="1"/>
  <c r="O25" i="1"/>
  <c r="O93" i="1"/>
  <c r="O49" i="1"/>
  <c r="O89" i="1"/>
  <c r="O68" i="1"/>
  <c r="O56" i="1"/>
  <c r="O76" i="1"/>
  <c r="O40" i="1"/>
  <c r="O57" i="1"/>
  <c r="O111" i="1"/>
  <c r="O117" i="1"/>
  <c r="O72" i="1"/>
  <c r="O33" i="1"/>
  <c r="O77" i="1"/>
  <c r="O50" i="1"/>
  <c r="O90" i="1"/>
  <c r="O60" i="1"/>
  <c r="O98" i="1"/>
  <c r="O65" i="1"/>
  <c r="C15" i="1"/>
  <c r="C18" i="1" s="1"/>
  <c r="O73" i="1"/>
  <c r="O37" i="1"/>
  <c r="K51" i="1"/>
  <c r="F18" i="2"/>
  <c r="F19" i="2" s="1"/>
  <c r="C18" i="2"/>
  <c r="F18" i="1" l="1"/>
  <c r="F19" i="1" s="1"/>
</calcChain>
</file>

<file path=xl/sharedStrings.xml><?xml version="1.0" encoding="utf-8"?>
<sst xmlns="http://schemas.openxmlformats.org/spreadsheetml/2006/main" count="1069" uniqueCount="347">
  <si>
    <t>HT Vir / GSC 00314-01342</t>
  </si>
  <si>
    <t>System Type:</t>
  </si>
  <si>
    <t>EW/KW</t>
  </si>
  <si>
    <t>Hipparcos light curve shows pri/sec essentially identical.</t>
  </si>
  <si>
    <t>I (Krajci) assume that there is a disagreement/mis-id of pri vs. Sec in the IBVS and Hipparcos data above.</t>
  </si>
  <si>
    <t>GCVS 4 Eph.</t>
  </si>
  <si>
    <t>Not avail</t>
  </si>
  <si>
    <t>not avail</t>
  </si>
  <si>
    <t>My time zone &gt;&gt;&gt;&gt;&gt;</t>
  </si>
  <si>
    <t>(PST=8, PDT=MDT=7, MDT=CST=6, etc.)</t>
  </si>
  <si>
    <t>--- Working ----</t>
  </si>
  <si>
    <t>Epoch =</t>
  </si>
  <si>
    <t>Period =</t>
  </si>
  <si>
    <t>Period checks OK with ToMcat.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</si>
  <si>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</si>
  <si>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</si>
  <si>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</si>
  <si>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</si>
  <si>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</si>
  <si>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</si>
  <si>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</si>
  <si>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</si>
  <si>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</si>
  <si>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</si>
  <si>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</si>
  <si>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</si>
  <si>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</si>
  <si>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</si>
  <si>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</si>
  <si>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</si>
  <si>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</si>
  <si>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</si>
  <si>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</si>
  <si>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</si>
  <si>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</si>
  <si>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</si>
  <si>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</si>
  <si>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</si>
  <si>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</si>
  <si>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</si>
  <si>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</si>
  <si>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</si>
  <si>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</si>
  <si>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</si>
  <si>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</si>
  <si>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</si>
  <si>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</si>
  <si>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</si>
  <si>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IBVS 2486</t>
  </si>
  <si>
    <t>R.L.Walker AJ 90.346</t>
  </si>
  <si>
    <t>W.Quester BAVM 56</t>
  </si>
  <si>
    <t>W.Quester BAVM 59</t>
  </si>
  <si>
    <t>Hipparcos</t>
  </si>
  <si>
    <t>W.Quester BAVM 60</t>
  </si>
  <si>
    <t>ASAS</t>
  </si>
  <si>
    <t>IBVS 5606</t>
  </si>
  <si>
    <t>I</t>
  </si>
  <si>
    <t>IBVS 5583</t>
  </si>
  <si>
    <t>II</t>
  </si>
  <si>
    <t>VSB 43 </t>
  </si>
  <si>
    <t>IBVS 5592</t>
  </si>
  <si>
    <t>??</t>
  </si>
  <si>
    <t>IBVS 5623</t>
  </si>
  <si>
    <t>IBVS 5690</t>
  </si>
  <si>
    <t>VSB 44 </t>
  </si>
  <si>
    <t>IBVS 5668</t>
  </si>
  <si>
    <t>VSB 45 </t>
  </si>
  <si>
    <t>OEJV 0074</t>
  </si>
  <si>
    <t>OEJV 0094</t>
  </si>
  <si>
    <t>VSB 48 </t>
  </si>
  <si>
    <t>IBVS 5938</t>
  </si>
  <si>
    <t>OEJV 0107</t>
  </si>
  <si>
    <t>IBVS 5917</t>
  </si>
  <si>
    <t>OEJV 0137</t>
  </si>
  <si>
    <t>IBVS 6007</t>
  </si>
  <si>
    <t>IBVS 5984</t>
  </si>
  <si>
    <t>JAVSO..39..177</t>
  </si>
  <si>
    <t>OEJV 0160</t>
  </si>
  <si>
    <t>VSB 53 </t>
  </si>
  <si>
    <t>OEJV 0147</t>
  </si>
  <si>
    <t>IBVS 6114</t>
  </si>
  <si>
    <t>OEJV 0165</t>
  </si>
  <si>
    <t>VSB 56 </t>
  </si>
  <si>
    <t>VSB-059</t>
  </si>
  <si>
    <t>Ic</t>
  </si>
  <si>
    <t>VSB 59 </t>
  </si>
  <si>
    <t>IBVS 6196</t>
  </si>
  <si>
    <t>OEJV 0181</t>
  </si>
  <si>
    <t>JAVSO..45..121</t>
  </si>
  <si>
    <t>IBVS 6244</t>
  </si>
  <si>
    <t>Zasche et al. 2007</t>
  </si>
  <si>
    <t>JAVSO..46..184</t>
  </si>
  <si>
    <t>JAVSO..48..256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</si>
  <si>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</si>
  <si>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</si>
  <si>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</si>
  <si>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</si>
  <si>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</si>
  <si>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</si>
  <si>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</si>
  <si>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</si>
  <si>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</si>
  <si>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2444044.7224 </t>
  </si>
  <si>
    <t> 20.06.1979 05:20 </t>
  </si>
  <si>
    <t> -0.0103 </t>
  </si>
  <si>
    <t>E </t>
  </si>
  <si>
    <t>?</t>
  </si>
  <si>
    <t> R.L.Walker </t>
  </si>
  <si>
    <t> AJ 90.346 </t>
  </si>
  <si>
    <t>2444340.8938 </t>
  </si>
  <si>
    <t> 11.04.1980 09:27 </t>
  </si>
  <si>
    <t> -0.0126 </t>
  </si>
  <si>
    <t>2444395.7246 </t>
  </si>
  <si>
    <t> 05.06.1980 05:23 </t>
  </si>
  <si>
    <t> -0.0137 </t>
  </si>
  <si>
    <t>2445458.7253 </t>
  </si>
  <si>
    <t> 04.05.1983 05:24 </t>
  </si>
  <si>
    <t> -0.0177 </t>
  </si>
  <si>
    <t>2445459.7443 </t>
  </si>
  <si>
    <t> 05.05.1983 05:51 </t>
  </si>
  <si>
    <t> -0.0178 </t>
  </si>
  <si>
    <t>2445460.7635 </t>
  </si>
  <si>
    <t> 06.05.1983 06:19 </t>
  </si>
  <si>
    <t>2445461.7826 </t>
  </si>
  <si>
    <t> 07.05.1983 06:46 </t>
  </si>
  <si>
    <t> -0.0179 </t>
  </si>
  <si>
    <t>2445469.7331 </t>
  </si>
  <si>
    <t> 15.05.1983 05:35 </t>
  </si>
  <si>
    <t> -0.0170 </t>
  </si>
  <si>
    <t>2445470.7514 </t>
  </si>
  <si>
    <t> 16.05.1983 06:02 </t>
  </si>
  <si>
    <t>2445471.7710 </t>
  </si>
  <si>
    <t> 17.05.1983 06:30 </t>
  </si>
  <si>
    <t> -0.0175 </t>
  </si>
  <si>
    <t>2448013.3998 </t>
  </si>
  <si>
    <t> 01.05.1990 21:35 </t>
  </si>
  <si>
    <t> -0.0196 </t>
  </si>
  <si>
    <t> W.Quester </t>
  </si>
  <si>
    <t>BAVM 56 </t>
  </si>
  <si>
    <t>2448380.5094 </t>
  </si>
  <si>
    <t> 04.05.1991 00:13 </t>
  </si>
  <si>
    <t> -0.0186 </t>
  </si>
  <si>
    <t>BAVM 59 </t>
  </si>
  <si>
    <t>2448760.4609 </t>
  </si>
  <si>
    <t> 17.05.1992 23:03 </t>
  </si>
  <si>
    <t> -0.0174 </t>
  </si>
  <si>
    <t>BAVM 60 </t>
  </si>
  <si>
    <t>2452722.6397 </t>
  </si>
  <si>
    <t> 24.03.2003 03:21 </t>
  </si>
  <si>
    <t> -0.0026 </t>
  </si>
  <si>
    <t>B</t>
  </si>
  <si>
    <t> C.H.Porowski </t>
  </si>
  <si>
    <t>IBVS 5606 </t>
  </si>
  <si>
    <t>2452751.3701 </t>
  </si>
  <si>
    <t> 21.04.2003 20:52 </t>
  </si>
  <si>
    <t> -0.0131 </t>
  </si>
  <si>
    <t> M.Zejda </t>
  </si>
  <si>
    <t>IBVS 5583 </t>
  </si>
  <si>
    <t>2452751.5760 </t>
  </si>
  <si>
    <t> 22.04.2003 01:49 </t>
  </si>
  <si>
    <t> -0.0110 </t>
  </si>
  <si>
    <t>2452765.4368 </t>
  </si>
  <si>
    <t> 05.05.2003 22:28 </t>
  </si>
  <si>
    <t> -0.0111 </t>
  </si>
  <si>
    <t>R</t>
  </si>
  <si>
    <t>2453068.5426 </t>
  </si>
  <si>
    <t> 04.03.2004 01:01 </t>
  </si>
  <si>
    <t> -0.0094 </t>
  </si>
  <si>
    <t>2453087.5083 </t>
  </si>
  <si>
    <t> 23.03.2004 00:11 </t>
  </si>
  <si>
    <t> -0.0004 </t>
  </si>
  <si>
    <t> T.Krajci </t>
  </si>
  <si>
    <t>IBVS 5592 </t>
  </si>
  <si>
    <t>2453140.5051 </t>
  </si>
  <si>
    <t> 15.05.2004 00:07 </t>
  </si>
  <si>
    <t> -0.0010 </t>
  </si>
  <si>
    <t> M.Drozdz et al. </t>
  </si>
  <si>
    <t>IBVS 5623 </t>
  </si>
  <si>
    <t>2453437.9029 </t>
  </si>
  <si>
    <t> 08.03.2005 09:40 </t>
  </si>
  <si>
    <t> 0.0001 </t>
  </si>
  <si>
    <t> T. Krajci </t>
  </si>
  <si>
    <t>IBVS 5690 </t>
  </si>
  <si>
    <t>2453520.4569 </t>
  </si>
  <si>
    <t> 29.05.2005 22:57 </t>
  </si>
  <si>
    <t> 0.0005 </t>
  </si>
  <si>
    <t> T.Pribulla et al. </t>
  </si>
  <si>
    <t>IBVS 5668 </t>
  </si>
  <si>
    <t>2454210.44161 </t>
  </si>
  <si>
    <t> 19.04.2007 22:35 </t>
  </si>
  <si>
    <t> 0.00042 </t>
  </si>
  <si>
    <t>C </t>
  </si>
  <si>
    <t> L.Brát </t>
  </si>
  <si>
    <t>OEJV 0074 </t>
  </si>
  <si>
    <t>2454909.8015 </t>
  </si>
  <si>
    <t> 19.03.2009 07:14 </t>
  </si>
  <si>
    <t> S.Dvorak </t>
  </si>
  <si>
    <t>IBVS 5938 </t>
  </si>
  <si>
    <t>2454912.4510 </t>
  </si>
  <si>
    <t> 21.03.2009 22:49 </t>
  </si>
  <si>
    <t> -0.0013 </t>
  </si>
  <si>
    <t> L.Šmelcer </t>
  </si>
  <si>
    <t>OEJV 0107 </t>
  </si>
  <si>
    <t>2454912.4522 </t>
  </si>
  <si>
    <t> 21.03.2009 22:51 </t>
  </si>
  <si>
    <t> -0.0001 </t>
  </si>
  <si>
    <t>2454912.4526 </t>
  </si>
  <si>
    <t> 0.0003 </t>
  </si>
  <si>
    <t>2454974.418 </t>
  </si>
  <si>
    <t> 22.05.2009 22:01 </t>
  </si>
  <si>
    <t> -0.000 </t>
  </si>
  <si>
    <t>ns</t>
  </si>
  <si>
    <t> G.Marino et al. </t>
  </si>
  <si>
    <t>IBVS 5917 </t>
  </si>
  <si>
    <t>2455578.58808 </t>
  </si>
  <si>
    <t> 17.01.2011 02:06 </t>
  </si>
  <si>
    <t> -0.00028 </t>
  </si>
  <si>
    <t> R.Uhlar </t>
  </si>
  <si>
    <t>IBVS 6007 </t>
  </si>
  <si>
    <t>2455599.5831 </t>
  </si>
  <si>
    <t> 07.02.2011 01:59 </t>
  </si>
  <si>
    <t>o</t>
  </si>
  <si>
    <t> U.Schmidt </t>
  </si>
  <si>
    <t>BAVM 215 </t>
  </si>
  <si>
    <t>2455599.58454 </t>
  </si>
  <si>
    <t> 07.02.2011 02:01 </t>
  </si>
  <si>
    <t> 0.00108 </t>
  </si>
  <si>
    <t>2455631.5847 </t>
  </si>
  <si>
    <t> 11.03.2011 02:01 </t>
  </si>
  <si>
    <t> L.Corp </t>
  </si>
  <si>
    <t> JAAVSO 39;177 </t>
  </si>
  <si>
    <t>2455667.4611 </t>
  </si>
  <si>
    <t> 15.04.2011 23:03 </t>
  </si>
  <si>
    <t> M.Mašek </t>
  </si>
  <si>
    <t>OEJV 0160 </t>
  </si>
  <si>
    <t>2455672.35252 </t>
  </si>
  <si>
    <t> 20.04.2011 20:27 </t>
  </si>
  <si>
    <t> -0.00039 </t>
  </si>
  <si>
    <t>2455672.55850 </t>
  </si>
  <si>
    <t> 21.04.2011 01:24 </t>
  </si>
  <si>
    <t> 0.00175 </t>
  </si>
  <si>
    <t>2455707.41382 </t>
  </si>
  <si>
    <t> 25.05.2011 21:55 </t>
  </si>
  <si>
    <t> 0.00112 </t>
  </si>
  <si>
    <t>2455707.41402 </t>
  </si>
  <si>
    <t> 25.05.2011 21:56 </t>
  </si>
  <si>
    <t> 0.00132 </t>
  </si>
  <si>
    <t>2455707.41412 </t>
  </si>
  <si>
    <t> 0.00142 </t>
  </si>
  <si>
    <t>2455943.66 </t>
  </si>
  <si>
    <t> 17.01.2012 03:50 </t>
  </si>
  <si>
    <t> 0.00 </t>
  </si>
  <si>
    <t> A.Paschke </t>
  </si>
  <si>
    <t>OEJV 0147 </t>
  </si>
  <si>
    <t>2456002.56698 </t>
  </si>
  <si>
    <t> 16.03.2012 01:36 </t>
  </si>
  <si>
    <t> -0.00024 </t>
  </si>
  <si>
    <t>2456027.43449 </t>
  </si>
  <si>
    <t> 09.04.2012 22:25 </t>
  </si>
  <si>
    <t> -0.00072 </t>
  </si>
  <si>
    <t>2456035.38478 </t>
  </si>
  <si>
    <t> 17.04.2012 21:14 </t>
  </si>
  <si>
    <t> -0.00003 </t>
  </si>
  <si>
    <t>2456045.37012 </t>
  </si>
  <si>
    <t> 27.04.2012 20:52 </t>
  </si>
  <si>
    <t> -0.00265 </t>
  </si>
  <si>
    <t>2456056.37886 </t>
  </si>
  <si>
    <t> 08.05.2012 21:05 </t>
  </si>
  <si>
    <t> -0.00106 </t>
  </si>
  <si>
    <t>2456367.43401 </t>
  </si>
  <si>
    <t> 15.03.2013 22:24 </t>
  </si>
  <si>
    <t> 0.00037 </t>
  </si>
  <si>
    <t>IBVS 6114 </t>
  </si>
  <si>
    <t>2456404.31754 </t>
  </si>
  <si>
    <t> 21.04.2013 19:37 </t>
  </si>
  <si>
    <t> -0.01041 </t>
  </si>
  <si>
    <t> K.Ho?kova </t>
  </si>
  <si>
    <t>2456407.37531 </t>
  </si>
  <si>
    <t> 24.04.2013 21:00 </t>
  </si>
  <si>
    <t> -0.01018 </t>
  </si>
  <si>
    <t>2456449.37603 </t>
  </si>
  <si>
    <t> 05.06.2013 21:01 </t>
  </si>
  <si>
    <t> 0.00032 </t>
  </si>
  <si>
    <t>2456713.54838 </t>
  </si>
  <si>
    <t> 25.02.2014 01:09 </t>
  </si>
  <si>
    <t> 0.00123 </t>
  </si>
  <si>
    <t>2456727.61304 </t>
  </si>
  <si>
    <t> 11.03.2014 02:42 </t>
  </si>
  <si>
    <t> 0.00121 </t>
  </si>
  <si>
    <t>2456790.39604 </t>
  </si>
  <si>
    <t> 12.05.2014 21:30 </t>
  </si>
  <si>
    <t> 0.00272 </t>
  </si>
  <si>
    <t>2453040.2192 </t>
  </si>
  <si>
    <t> 04.02.2004 17:15 </t>
  </si>
  <si>
    <t> 0.0004 </t>
  </si>
  <si>
    <t> Kiyota </t>
  </si>
  <si>
    <t>2453040.2199 </t>
  </si>
  <si>
    <t> 04.02.2004 17:16 </t>
  </si>
  <si>
    <t> 0.0011 </t>
  </si>
  <si>
    <t>2453491.1035 </t>
  </si>
  <si>
    <t> 30.04.2005 14:29 </t>
  </si>
  <si>
    <t> -0.0005 </t>
  </si>
  <si>
    <t> Nagai </t>
  </si>
  <si>
    <t>2453798.2851 </t>
  </si>
  <si>
    <t> 03.03.2006 18:50 </t>
  </si>
  <si>
    <t> K. Nagai et al. </t>
  </si>
  <si>
    <t>2453834.1591 </t>
  </si>
  <si>
    <t> 08.04.2006 15:49 </t>
  </si>
  <si>
    <t> -0.0009 </t>
  </si>
  <si>
    <t>2454577.3466 </t>
  </si>
  <si>
    <t> 20.04.2008 20:19 </t>
  </si>
  <si>
    <t> 0.0006 </t>
  </si>
  <si>
    <t>OEJV 0094 </t>
  </si>
  <si>
    <t>2454577.3469 </t>
  </si>
  <si>
    <t> 0.0009 </t>
  </si>
  <si>
    <t>2454577.3483 </t>
  </si>
  <si>
    <t> 20.04.2008 20:21 </t>
  </si>
  <si>
    <t> 0.0023 </t>
  </si>
  <si>
    <t>2454587.1299 </t>
  </si>
  <si>
    <t> 30.04.2008 15:07 </t>
  </si>
  <si>
    <t> -0.0002 </t>
  </si>
  <si>
    <t>Rc</t>
  </si>
  <si>
    <t> K.Nagai </t>
  </si>
  <si>
    <t>2454599.3596 </t>
  </si>
  <si>
    <t> 12.05.2008 20:37 </t>
  </si>
  <si>
    <t> -0.0007 </t>
  </si>
  <si>
    <t>2454599.3599 </t>
  </si>
  <si>
    <t> 12.05.2008 20:38 </t>
  </si>
  <si>
    <t>2455312.3760 </t>
  </si>
  <si>
    <t> 25.04.2010 21:01 </t>
  </si>
  <si>
    <t>OEJV 0137 </t>
  </si>
  <si>
    <t>2455312.3767 </t>
  </si>
  <si>
    <t> 25.04.2010 21:02 </t>
  </si>
  <si>
    <t> -0.0019 </t>
  </si>
  <si>
    <t>2455676.0221 </t>
  </si>
  <si>
    <t> 24.04.2011 12:31 </t>
  </si>
  <si>
    <t>2456411.0539 </t>
  </si>
  <si>
    <t> 28.04.2013 13:17 </t>
  </si>
  <si>
    <t> -0.0006 </t>
  </si>
  <si>
    <t>2456411.0543 </t>
  </si>
  <si>
    <t> 28.04.2013 13:18 </t>
  </si>
  <si>
    <t>2456411.0546 </t>
  </si>
  <si>
    <t>2456763.0765 </t>
  </si>
  <si>
    <t> 15.04.2014 13:50 </t>
  </si>
  <si>
    <t> -0.0028 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</si>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</sst>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0.00000000"/>
    <numFmt numFmtId="167" formatCode="m/d/yyyy\ h:mm"/>
    <numFmt numFmtId="168" formatCode="d/mm/yyyy;@"/>
    <numFmt numFmtId="169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5" fontId="0" fillId="0" borderId="0" xfId="0" applyNumberFormat="1" applyAlignment="1"/>
    <xf numFmtId="0" fontId="3" fillId="0" borderId="3" xfId="0" applyFont="1" applyBorder="1" applyAlignment="1">
      <alignment horizontal="left"/>
    </xf>
    <xf numFmtId="166" fontId="0" fillId="0" borderId="0" xfId="0" applyNumberForma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3" xfId="0" applyFont="1" applyBorder="1" applyAlignment="1">
      <alignment horizontal="left"/>
    </xf>
    <xf numFmtId="0" fontId="7" fillId="2" borderId="5" xfId="0" applyFont="1" applyFill="1" applyBorder="1" applyAlignment="1"/>
    <xf numFmtId="0" fontId="7" fillId="2" borderId="0" xfId="0" applyFont="1" applyFill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0" fillId="3" borderId="12" xfId="0" applyFont="1" applyFill="1" applyBorder="1" applyAlignment="1">
      <alignment horizontal="left" vertical="top" wrapText="1" inden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right" vertical="top" wrapText="1"/>
    </xf>
    <xf numFmtId="0" fontId="16" fillId="3" borderId="12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5415018784822"/>
          <c:y val="0.23659305993690852"/>
          <c:w val="0.84121691005142629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F-44E9-9C7A-A77E97D585C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F-44E9-9C7A-A77E97D585C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F-44E9-9C7A-A77E97D585C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F-44E9-9C7A-A77E97D585C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F-44E9-9C7A-A77E97D585C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F-44E9-9C7A-A77E97D585C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F-44E9-9C7A-A77E97D585C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F-44E9-9C7A-A77E97D585C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8F-44E9-9C7A-A77E97D5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6400"/>
        <c:axId val="1"/>
      </c:scatterChart>
      <c:valAx>
        <c:axId val="50265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7571114421507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6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5135135135136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7116357504216"/>
          <c:y val="0.23584978088695488"/>
          <c:w val="0.8465430016863406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CB-4D7B-BB7D-6AF9049DE18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CB-4D7B-BB7D-6AF9049DE18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CB-4D7B-BB7D-6AF9049DE18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CB-4D7B-BB7D-6AF9049DE18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CB-4D7B-BB7D-6AF9049DE1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CB-4D7B-BB7D-6AF9049DE1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CB-4D7B-BB7D-6AF9049DE1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CB-4D7B-BB7D-6AF9049DE18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CB-4D7B-BB7D-6AF9049D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7712"/>
        <c:axId val="1"/>
      </c:scatterChart>
      <c:valAx>
        <c:axId val="5026577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5885328836424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7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9-4121-B99E-172F240209A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9-4121-B99E-172F240209A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F9-4121-B99E-172F240209A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F9-4121-B99E-172F240209A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F9-4121-B99E-172F240209A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F9-4121-B99E-172F240209A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F9-4121-B99E-172F240209A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F9-4121-B99E-172F240209A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F9-4121-B99E-172F2402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56864"/>
        <c:axId val="1"/>
      </c:scatterChart>
      <c:valAx>
        <c:axId val="50345686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4568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8929368244372"/>
          <c:y val="0.23659305993690852"/>
          <c:w val="0.83446014772169597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2-440F-9F31-DC4DC5F64B2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2-440F-9F31-DC4DC5F64B27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2-440F-9F31-DC4DC5F64B27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2-440F-9F31-DC4DC5F64B27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2-440F-9F31-DC4DC5F64B2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A2-440F-9F31-DC4DC5F64B2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A2-440F-9F31-DC4DC5F64B2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A2-440F-9F31-DC4DC5F64B27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A2-440F-9F31-DC4DC5F6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6960"/>
        <c:axId val="1"/>
      </c:scatterChart>
      <c:valAx>
        <c:axId val="85073696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38681989075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6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79747463999431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78920741989882"/>
          <c:y val="0.23584978088695488"/>
          <c:w val="0.8330522765598651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3-4110-B612-737E99BA9F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03-4110-B612-737E99BA9F0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03-4110-B612-737E99BA9F0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03-4110-B612-737E99BA9F0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03-4110-B612-737E99BA9F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03-4110-B612-737E99BA9F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03-4110-B612-737E99BA9F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03-4110-B612-737E99BA9F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03-4110-B612-737E99BA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4992"/>
        <c:axId val="1"/>
      </c:scatterChart>
      <c:valAx>
        <c:axId val="850734992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9612141652614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4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D5-448C-8160-97BDA0CA2DC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D5-448C-8160-97BDA0CA2DC3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D5-448C-8160-97BDA0CA2DC3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D5-448C-8160-97BDA0CA2DC3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D5-448C-8160-97BDA0CA2DC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D5-448C-8160-97BDA0CA2DC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D5-448C-8160-97BDA0CA2DC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D5-448C-8160-97BDA0CA2DC3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D5-448C-8160-97BDA0CA2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271424"/>
        <c:axId val="1"/>
      </c:scatterChart>
      <c:valAx>
        <c:axId val="50227142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71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57150</xdr:colOff>
      <xdr:row>18</xdr:row>
      <xdr:rowOff>9525</xdr:rowOff>
    </xdr:to>
    <xdr:graphicFrame macro="">
      <xdr:nvGraphicFramePr>
        <xdr:cNvPr id="2052" name="Chart 1">
          <a:extLst>
            <a:ext uri="{FF2B5EF4-FFF2-40B4-BE49-F238E27FC236}">
              <a16:creationId xmlns:a16="http://schemas.microsoft.com/office/drawing/2014/main" id="{D0C0B393-0BD7-13AA-CF90-DA0AE01AA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0</xdr:row>
      <xdr:rowOff>0</xdr:rowOff>
    </xdr:from>
    <xdr:to>
      <xdr:col>24</xdr:col>
      <xdr:colOff>495300</xdr:colOff>
      <xdr:row>18</xdr:row>
      <xdr:rowOff>19050</xdr:rowOff>
    </xdr:to>
    <xdr:graphicFrame macro="">
      <xdr:nvGraphicFramePr>
        <xdr:cNvPr id="2053" name="Chart 2">
          <a:extLst>
            <a:ext uri="{FF2B5EF4-FFF2-40B4-BE49-F238E27FC236}">
              <a16:creationId xmlns:a16="http://schemas.microsoft.com/office/drawing/2014/main" id="{5066A893-AD19-9902-810A-47C48A39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190500</xdr:colOff>
      <xdr:row>0</xdr:row>
      <xdr:rowOff>123825</xdr:rowOff>
    </xdr:from>
    <xdr:to>
      <xdr:col>33</xdr:col>
      <xdr:colOff>361950</xdr:colOff>
      <xdr:row>18</xdr:row>
      <xdr:rowOff>142875</xdr:rowOff>
    </xdr:to>
    <xdr:graphicFrame macro="">
      <xdr:nvGraphicFramePr>
        <xdr:cNvPr id="2054" name="Chart 3">
          <a:extLst>
            <a:ext uri="{FF2B5EF4-FFF2-40B4-BE49-F238E27FC236}">
              <a16:creationId xmlns:a16="http://schemas.microsoft.com/office/drawing/2014/main" id="{B179B6E5-C6D6-608D-874F-E1DE97DEE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57150</xdr:colOff>
      <xdr:row>18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EE0E0C1-708B-5373-BFE7-18D0607F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0</xdr:row>
      <xdr:rowOff>0</xdr:rowOff>
    </xdr:from>
    <xdr:to>
      <xdr:col>24</xdr:col>
      <xdr:colOff>495300</xdr:colOff>
      <xdr:row>18</xdr:row>
      <xdr:rowOff>19050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2CC33B1-D036-3107-28C2-FDD046E77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190500</xdr:colOff>
      <xdr:row>0</xdr:row>
      <xdr:rowOff>123825</xdr:rowOff>
    </xdr:from>
    <xdr:to>
      <xdr:col>33</xdr:col>
      <xdr:colOff>361950</xdr:colOff>
      <xdr:row>18</xdr:row>
      <xdr:rowOff>142875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73613C67-60A9-BF79-CB94-64FB4BBF3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6114" TargetMode="External"/><Relationship Id="rId21" Type="http://schemas.openxmlformats.org/officeDocument/2006/relationships/hyperlink" Target="http://www.konkoly.hu/cgi-bin/IBVS?6007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vsolj.cetus-net.org/no43.pdf" TargetMode="External"/><Relationship Id="rId47" Type="http://schemas.openxmlformats.org/officeDocument/2006/relationships/hyperlink" Target="http://var.astro.cz/oejv/issues/oejv0094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var.astro.cz/oejv/issues/oejv0107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6114" TargetMode="External"/><Relationship Id="rId46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vsolj.cetus-net.org/no43.pdf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konkoly.hu/cgi-bin/IBVS?6007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konkoly.hu/cgi-bin/IBVS?6114" TargetMode="External"/><Relationship Id="rId40" Type="http://schemas.openxmlformats.org/officeDocument/2006/relationships/hyperlink" Target="http://www.konkoly.hu/cgi-bin/IBVS?6114" TargetMode="External"/><Relationship Id="rId45" Type="http://schemas.openxmlformats.org/officeDocument/2006/relationships/hyperlink" Target="http://vsolj.cetus-net.org/no45.pdf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www.konkoly.hu/cgi-bin/IBVS?6007" TargetMode="External"/><Relationship Id="rId28" Type="http://schemas.openxmlformats.org/officeDocument/2006/relationships/hyperlink" Target="http://var.astro.cz/oejv/issues/oejv0147.pdf" TargetMode="External"/><Relationship Id="rId36" Type="http://schemas.openxmlformats.org/officeDocument/2006/relationships/hyperlink" Target="http://var.astro.cz/oejv/issues/oejv0160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konkoly.hu/cgi-bin/IBVS?600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no45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www.konkoly.hu/cgi-bin/IBVS?5938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4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tabSelected="1" workbookViewId="0">
      <pane xSplit="13" ySplit="22" topLeftCell="N111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425781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</row>
    <row r="3" spans="1:6" x14ac:dyDescent="0.2">
      <c r="C3" s="3"/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52722.504000000001</v>
      </c>
      <c r="D7" s="63" t="s">
        <v>90</v>
      </c>
    </row>
    <row r="8" spans="1:6" x14ac:dyDescent="0.2">
      <c r="A8" s="1" t="s">
        <v>12</v>
      </c>
      <c r="C8" s="11">
        <v>0.40766960000000002</v>
      </c>
      <c r="D8" s="63" t="s">
        <v>90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-6.7773549408566752E-2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2.7613226353944152E-6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59682.218778950621</v>
      </c>
      <c r="E15" s="13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0.4076723613226354</v>
      </c>
      <c r="E16" s="13" t="s">
        <v>24</v>
      </c>
      <c r="F16" s="18">
        <f ca="1">NOW()+15018.5+$C$5/24</f>
        <v>60178.856101273144</v>
      </c>
    </row>
    <row r="17" spans="1:21" x14ac:dyDescent="0.2">
      <c r="A17" s="13" t="s">
        <v>25</v>
      </c>
      <c r="B17"/>
      <c r="C17">
        <f>COUNT(C21:C2181)</f>
        <v>106</v>
      </c>
      <c r="E17" s="13" t="s">
        <v>26</v>
      </c>
      <c r="F17" s="18">
        <f ca="1">ROUND(2*(F16-$C$7)/$C$8,0)/2+F15</f>
        <v>18291</v>
      </c>
    </row>
    <row r="18" spans="1:21" x14ac:dyDescent="0.2">
      <c r="A18" s="20" t="s">
        <v>27</v>
      </c>
      <c r="B18"/>
      <c r="C18" s="22">
        <f ca="1">+C15</f>
        <v>59682.218778950621</v>
      </c>
      <c r="D18" s="23">
        <f ca="1">+C16</f>
        <v>0.4076723613226354</v>
      </c>
      <c r="E18" s="13" t="s">
        <v>28</v>
      </c>
      <c r="F18" s="16">
        <f ca="1">ROUND(2*(F16-$C$15)/$C$16,0)/2+F15</f>
        <v>1219</v>
      </c>
    </row>
    <row r="19" spans="1:21" x14ac:dyDescent="0.2">
      <c r="E19" s="13" t="s">
        <v>29</v>
      </c>
      <c r="F19" s="24">
        <f ca="1">+$C$15+$C$16*F18-15018.5-$C$5/24</f>
        <v>45161.067220736251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5" t="s">
        <v>37</v>
      </c>
      <c r="I20" s="25" t="s">
        <v>38</v>
      </c>
      <c r="J20" s="25" t="s">
        <v>39</v>
      </c>
      <c r="K20" s="25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17" t="s">
        <v>46</v>
      </c>
      <c r="U20" s="26" t="s">
        <v>47</v>
      </c>
    </row>
    <row r="21" spans="1:21" x14ac:dyDescent="0.2">
      <c r="A21" s="1" t="s">
        <v>48</v>
      </c>
      <c r="C21" s="27">
        <v>44044.517800000001</v>
      </c>
      <c r="D21" s="27"/>
      <c r="E21" s="1">
        <f t="shared" ref="E21:E52" si="0">+(C21-C$7)/C$8</f>
        <v>-21286.8121635756</v>
      </c>
      <c r="F21" s="64">
        <f t="shared" ref="F21:F35" si="1">ROUND(2*E21,0)/2+0.5</f>
        <v>-21286.5</v>
      </c>
      <c r="G21" s="1">
        <f t="shared" ref="G21:G35" si="2">+C21-(C$7+F21*C$8)</f>
        <v>-0.12725959999806946</v>
      </c>
      <c r="J21" s="1">
        <f t="shared" ref="J21:J35" si="3">+G21</f>
        <v>-0.12725959999806946</v>
      </c>
      <c r="O21" s="1">
        <f t="shared" ref="O21:O52" ca="1" si="4">+C$11+C$12*F21</f>
        <v>-0.12655244368688998</v>
      </c>
      <c r="Q21" s="84">
        <f t="shared" ref="Q21:Q52" si="5">+C21-15018.5</f>
        <v>29026.017800000001</v>
      </c>
      <c r="R21" s="1" t="s">
        <v>39</v>
      </c>
    </row>
    <row r="22" spans="1:21" x14ac:dyDescent="0.2">
      <c r="A22" s="1" t="s">
        <v>49</v>
      </c>
      <c r="C22" s="27">
        <v>44044.722399999999</v>
      </c>
      <c r="D22" s="27"/>
      <c r="E22" s="1">
        <f t="shared" si="0"/>
        <v>-21286.3102865654</v>
      </c>
      <c r="F22" s="65">
        <f t="shared" si="1"/>
        <v>-21286</v>
      </c>
      <c r="G22" s="1">
        <f t="shared" si="2"/>
        <v>-0.12649439999950118</v>
      </c>
      <c r="J22" s="1">
        <f t="shared" si="3"/>
        <v>-0.12649439999950118</v>
      </c>
      <c r="O22" s="1">
        <f t="shared" ca="1" si="4"/>
        <v>-0.12655106302557229</v>
      </c>
      <c r="Q22" s="84">
        <f t="shared" si="5"/>
        <v>29026.222399999999</v>
      </c>
    </row>
    <row r="23" spans="1:21" x14ac:dyDescent="0.2">
      <c r="A23" s="1" t="s">
        <v>49</v>
      </c>
      <c r="C23" s="27">
        <v>44340.893799999998</v>
      </c>
      <c r="D23" s="27"/>
      <c r="E23" s="1">
        <f t="shared" si="0"/>
        <v>-20559.81167101987</v>
      </c>
      <c r="F23" s="65">
        <f t="shared" si="1"/>
        <v>-20559.5</v>
      </c>
      <c r="G23" s="1">
        <f t="shared" si="2"/>
        <v>-0.12705880000430625</v>
      </c>
      <c r="J23" s="1">
        <f t="shared" si="3"/>
        <v>-0.12705880000430625</v>
      </c>
      <c r="O23" s="1">
        <f t="shared" ca="1" si="4"/>
        <v>-0.12454496213095823</v>
      </c>
      <c r="Q23" s="84">
        <f t="shared" si="5"/>
        <v>29322.393799999998</v>
      </c>
    </row>
    <row r="24" spans="1:21" x14ac:dyDescent="0.2">
      <c r="A24" s="1" t="s">
        <v>49</v>
      </c>
      <c r="C24" s="27">
        <v>44395.724600000001</v>
      </c>
      <c r="D24" s="27"/>
      <c r="E24" s="1">
        <f t="shared" si="0"/>
        <v>-20425.313538218201</v>
      </c>
      <c r="F24" s="65">
        <f t="shared" si="1"/>
        <v>-20425</v>
      </c>
      <c r="G24" s="1">
        <f t="shared" si="2"/>
        <v>-0.12782000000152038</v>
      </c>
      <c r="J24" s="1">
        <f t="shared" si="3"/>
        <v>-0.12782000000152038</v>
      </c>
      <c r="O24" s="1">
        <f t="shared" ca="1" si="4"/>
        <v>-0.12417356423649768</v>
      </c>
      <c r="Q24" s="84">
        <f t="shared" si="5"/>
        <v>29377.224600000001</v>
      </c>
    </row>
    <row r="25" spans="1:21" x14ac:dyDescent="0.2">
      <c r="A25" s="1" t="s">
        <v>49</v>
      </c>
      <c r="C25" s="27">
        <v>45458.725299999998</v>
      </c>
      <c r="D25" s="27"/>
      <c r="E25" s="1">
        <f t="shared" si="0"/>
        <v>-17817.808097537814</v>
      </c>
      <c r="F25" s="65">
        <f t="shared" si="1"/>
        <v>-17817.5</v>
      </c>
      <c r="G25" s="1">
        <f t="shared" si="2"/>
        <v>-0.12560200000007171</v>
      </c>
      <c r="J25" s="1">
        <f t="shared" si="3"/>
        <v>-0.12560200000007171</v>
      </c>
      <c r="O25" s="1">
        <f t="shared" ca="1" si="4"/>
        <v>-0.11697341546470674</v>
      </c>
      <c r="Q25" s="84">
        <f t="shared" si="5"/>
        <v>30440.225299999998</v>
      </c>
    </row>
    <row r="26" spans="1:21" x14ac:dyDescent="0.2">
      <c r="A26" s="1" t="s">
        <v>49</v>
      </c>
      <c r="C26" s="27">
        <v>45459.744299999998</v>
      </c>
      <c r="D26" s="27"/>
      <c r="E26" s="1">
        <f t="shared" si="0"/>
        <v>-17815.308524354041</v>
      </c>
      <c r="F26" s="65">
        <f t="shared" si="1"/>
        <v>-17815</v>
      </c>
      <c r="G26" s="1">
        <f t="shared" si="2"/>
        <v>-0.12577600000076927</v>
      </c>
      <c r="J26" s="1">
        <f t="shared" si="3"/>
        <v>-0.12577600000076927</v>
      </c>
      <c r="O26" s="1">
        <f t="shared" ca="1" si="4"/>
        <v>-0.11696651215811826</v>
      </c>
      <c r="Q26" s="84">
        <f t="shared" si="5"/>
        <v>30441.244299999998</v>
      </c>
    </row>
    <row r="27" spans="1:21" x14ac:dyDescent="0.2">
      <c r="A27" s="1" t="s">
        <v>49</v>
      </c>
      <c r="C27" s="27">
        <v>45460.763500000001</v>
      </c>
      <c r="D27" s="27"/>
      <c r="E27" s="1">
        <f t="shared" si="0"/>
        <v>-17812.808460576896</v>
      </c>
      <c r="F27" s="65">
        <f t="shared" si="1"/>
        <v>-17812.5</v>
      </c>
      <c r="G27" s="1">
        <f t="shared" si="2"/>
        <v>-0.1257499999992433</v>
      </c>
      <c r="J27" s="1">
        <f t="shared" si="3"/>
        <v>-0.1257499999992433</v>
      </c>
      <c r="O27" s="1">
        <f t="shared" ca="1" si="4"/>
        <v>-0.11695960885152977</v>
      </c>
      <c r="Q27" s="84">
        <f t="shared" si="5"/>
        <v>30442.263500000001</v>
      </c>
    </row>
    <row r="28" spans="1:21" x14ac:dyDescent="0.2">
      <c r="A28" s="1" t="s">
        <v>49</v>
      </c>
      <c r="C28" s="27">
        <v>45461.782599999999</v>
      </c>
      <c r="D28" s="27"/>
      <c r="E28" s="1">
        <f t="shared" si="0"/>
        <v>-17810.308642096446</v>
      </c>
      <c r="F28" s="65">
        <f t="shared" si="1"/>
        <v>-17810</v>
      </c>
      <c r="G28" s="1">
        <f t="shared" si="2"/>
        <v>-0.12582400000246707</v>
      </c>
      <c r="J28" s="1">
        <f t="shared" si="3"/>
        <v>-0.12582400000246707</v>
      </c>
      <c r="O28" s="1">
        <f t="shared" ca="1" si="4"/>
        <v>-0.11695270554494128</v>
      </c>
      <c r="Q28" s="84">
        <f t="shared" si="5"/>
        <v>30443.282599999999</v>
      </c>
    </row>
    <row r="29" spans="1:21" x14ac:dyDescent="0.2">
      <c r="A29" s="1" t="s">
        <v>49</v>
      </c>
      <c r="C29" s="27">
        <v>45469.733099999998</v>
      </c>
      <c r="D29" s="27"/>
      <c r="E29" s="1">
        <f t="shared" si="0"/>
        <v>-17790.806329439336</v>
      </c>
      <c r="F29" s="65">
        <f t="shared" si="1"/>
        <v>-17790.5</v>
      </c>
      <c r="G29" s="1">
        <f t="shared" si="2"/>
        <v>-0.12488120000489289</v>
      </c>
      <c r="J29" s="1">
        <f t="shared" si="3"/>
        <v>-0.12488120000489289</v>
      </c>
      <c r="O29" s="1">
        <f t="shared" ca="1" si="4"/>
        <v>-0.1168988597535511</v>
      </c>
      <c r="Q29" s="84">
        <f t="shared" si="5"/>
        <v>30451.233099999998</v>
      </c>
    </row>
    <row r="30" spans="1:21" x14ac:dyDescent="0.2">
      <c r="A30" s="1" t="s">
        <v>49</v>
      </c>
      <c r="C30" s="27">
        <v>45470.751400000001</v>
      </c>
      <c r="D30" s="27"/>
      <c r="E30" s="1">
        <f t="shared" si="0"/>
        <v>-17788.308473332323</v>
      </c>
      <c r="F30" s="65">
        <f t="shared" si="1"/>
        <v>-17788</v>
      </c>
      <c r="G30" s="1">
        <f t="shared" si="2"/>
        <v>-0.12575520000245888</v>
      </c>
      <c r="J30" s="1">
        <f t="shared" si="3"/>
        <v>-0.12575520000245888</v>
      </c>
      <c r="O30" s="1">
        <f t="shared" ca="1" si="4"/>
        <v>-0.11689195644696261</v>
      </c>
      <c r="Q30" s="84">
        <f t="shared" si="5"/>
        <v>30452.251400000001</v>
      </c>
    </row>
    <row r="31" spans="1:21" x14ac:dyDescent="0.2">
      <c r="A31" s="1" t="s">
        <v>49</v>
      </c>
      <c r="C31" s="27">
        <v>45471.771000000001</v>
      </c>
      <c r="D31" s="27"/>
      <c r="E31" s="1">
        <f t="shared" si="0"/>
        <v>-17785.807428368462</v>
      </c>
      <c r="F31" s="65">
        <f t="shared" si="1"/>
        <v>-17785.5</v>
      </c>
      <c r="G31" s="1">
        <f t="shared" si="2"/>
        <v>-0.12532919999648584</v>
      </c>
      <c r="J31" s="1">
        <f t="shared" si="3"/>
        <v>-0.12532919999648584</v>
      </c>
      <c r="O31" s="1">
        <f t="shared" ca="1" si="4"/>
        <v>-0.11688505314037412</v>
      </c>
      <c r="Q31" s="84">
        <f t="shared" si="5"/>
        <v>30453.271000000001</v>
      </c>
    </row>
    <row r="32" spans="1:21" x14ac:dyDescent="0.2">
      <c r="A32" s="1" t="s">
        <v>50</v>
      </c>
      <c r="C32" s="27">
        <v>48013.399799999999</v>
      </c>
      <c r="D32" s="27"/>
      <c r="E32" s="1">
        <f t="shared" si="0"/>
        <v>-11551.276327692822</v>
      </c>
      <c r="F32" s="65">
        <f t="shared" si="1"/>
        <v>-11551</v>
      </c>
      <c r="G32" s="1">
        <f t="shared" si="2"/>
        <v>-0.11265039999852888</v>
      </c>
      <c r="J32" s="1">
        <f t="shared" si="3"/>
        <v>-0.11265039999852888</v>
      </c>
      <c r="O32" s="1">
        <f t="shared" ca="1" si="4"/>
        <v>-9.9669587170007651E-2</v>
      </c>
      <c r="Q32" s="84">
        <f t="shared" si="5"/>
        <v>32994.899799999999</v>
      </c>
    </row>
    <row r="33" spans="1:21" x14ac:dyDescent="0.2">
      <c r="A33" s="1" t="s">
        <v>51</v>
      </c>
      <c r="C33" s="27">
        <v>48380.509400000003</v>
      </c>
      <c r="D33" s="27"/>
      <c r="E33" s="1">
        <f t="shared" si="0"/>
        <v>-10650.768661680924</v>
      </c>
      <c r="F33" s="65">
        <f t="shared" si="1"/>
        <v>-10650.5</v>
      </c>
      <c r="G33" s="1">
        <f t="shared" si="2"/>
        <v>-0.10952520000137156</v>
      </c>
      <c r="J33" s="1">
        <f t="shared" si="3"/>
        <v>-0.10952520000137156</v>
      </c>
      <c r="O33" s="1">
        <f t="shared" ca="1" si="4"/>
        <v>-9.7183016136834971E-2</v>
      </c>
      <c r="Q33" s="84">
        <f t="shared" si="5"/>
        <v>33362.009400000003</v>
      </c>
    </row>
    <row r="34" spans="1:21" x14ac:dyDescent="0.2">
      <c r="A34" s="1" t="s">
        <v>52</v>
      </c>
      <c r="C34" s="27">
        <v>48500.163</v>
      </c>
      <c r="D34" s="27" t="s">
        <v>20</v>
      </c>
      <c r="E34" s="1">
        <f t="shared" si="0"/>
        <v>-10357.262351669096</v>
      </c>
      <c r="F34" s="65">
        <f t="shared" si="1"/>
        <v>-10357</v>
      </c>
      <c r="G34" s="1">
        <f t="shared" si="2"/>
        <v>-0.10695280000072671</v>
      </c>
      <c r="J34" s="1">
        <f t="shared" si="3"/>
        <v>-0.10695280000072671</v>
      </c>
      <c r="O34" s="1">
        <f t="shared" ca="1" si="4"/>
        <v>-9.6372567943346713E-2</v>
      </c>
      <c r="Q34" s="84">
        <f t="shared" si="5"/>
        <v>33481.663</v>
      </c>
    </row>
    <row r="35" spans="1:21" x14ac:dyDescent="0.2">
      <c r="A35" s="1" t="s">
        <v>53</v>
      </c>
      <c r="C35" s="27">
        <v>48760.460899999998</v>
      </c>
      <c r="D35" s="27"/>
      <c r="E35" s="1">
        <f t="shared" si="0"/>
        <v>-9718.7602411364551</v>
      </c>
      <c r="F35" s="65">
        <f t="shared" si="1"/>
        <v>-9718.5</v>
      </c>
      <c r="G35" s="1">
        <f t="shared" si="2"/>
        <v>-0.10609240000485443</v>
      </c>
      <c r="J35" s="1">
        <f t="shared" si="3"/>
        <v>-0.10609240000485443</v>
      </c>
      <c r="O35" s="1">
        <f t="shared" ca="1" si="4"/>
        <v>-9.4609463440647384E-2</v>
      </c>
      <c r="Q35" s="84">
        <f t="shared" si="5"/>
        <v>33741.960899999998</v>
      </c>
    </row>
    <row r="36" spans="1:21" x14ac:dyDescent="0.2">
      <c r="A36" s="1" t="s">
        <v>54</v>
      </c>
      <c r="C36" s="28">
        <v>52489.98</v>
      </c>
      <c r="D36" s="29"/>
      <c r="E36" s="1">
        <f t="shared" si="0"/>
        <v>-570.37365552888321</v>
      </c>
      <c r="F36" s="1">
        <f t="shared" ref="F36:F67" si="6">ROUND(2*E36,0)/2</f>
        <v>-570.5</v>
      </c>
      <c r="O36" s="1">
        <f t="shared" ca="1" si="4"/>
        <v>-6.9348883972059266E-2</v>
      </c>
      <c r="Q36" s="84">
        <f t="shared" si="5"/>
        <v>37471.480000000003</v>
      </c>
      <c r="U36" s="1">
        <f>+C36-(C$7+F36*C$8)</f>
        <v>5.1506800002243835E-2</v>
      </c>
    </row>
    <row r="37" spans="1:21" x14ac:dyDescent="0.2">
      <c r="A37" s="30" t="s">
        <v>55</v>
      </c>
      <c r="B37" s="31" t="s">
        <v>56</v>
      </c>
      <c r="C37" s="29">
        <v>52722.6397</v>
      </c>
      <c r="D37" s="29">
        <v>2.0000000000000001E-4</v>
      </c>
      <c r="E37" s="1">
        <f t="shared" si="0"/>
        <v>0.33286759669817345</v>
      </c>
      <c r="F37" s="1">
        <f t="shared" si="6"/>
        <v>0.5</v>
      </c>
      <c r="G37" s="1">
        <f t="shared" ref="G37:G68" si="7">+C37-(C$7+F37*C$8)</f>
        <v>-6.8134799999825191E-2</v>
      </c>
      <c r="J37" s="1">
        <f>+G37</f>
        <v>-6.8134799999825191E-2</v>
      </c>
      <c r="O37" s="1">
        <f t="shared" ca="1" si="4"/>
        <v>-6.7772168747249062E-2</v>
      </c>
      <c r="Q37" s="84">
        <f t="shared" si="5"/>
        <v>37704.1397</v>
      </c>
    </row>
    <row r="38" spans="1:21" x14ac:dyDescent="0.2">
      <c r="A38" s="32" t="s">
        <v>57</v>
      </c>
      <c r="B38" s="31" t="s">
        <v>56</v>
      </c>
      <c r="C38" s="29">
        <v>52751.3701</v>
      </c>
      <c r="D38" s="29">
        <v>1.4E-3</v>
      </c>
      <c r="E38" s="1">
        <f t="shared" si="0"/>
        <v>70.807585358337434</v>
      </c>
      <c r="F38" s="1">
        <f t="shared" si="6"/>
        <v>71</v>
      </c>
      <c r="G38" s="1">
        <f t="shared" si="7"/>
        <v>-7.8441600002406631E-2</v>
      </c>
      <c r="K38" s="1">
        <f t="shared" ref="K38:K49" si="8">+G38</f>
        <v>-7.8441600002406631E-2</v>
      </c>
      <c r="O38" s="1">
        <f t="shared" ca="1" si="4"/>
        <v>-6.7577495501453755E-2</v>
      </c>
      <c r="Q38" s="84">
        <f t="shared" si="5"/>
        <v>37732.8701</v>
      </c>
    </row>
    <row r="39" spans="1:21" x14ac:dyDescent="0.2">
      <c r="A39" t="s">
        <v>57</v>
      </c>
      <c r="B39" s="33" t="s">
        <v>56</v>
      </c>
      <c r="C39" s="29">
        <v>52751.3701</v>
      </c>
      <c r="D39" s="29">
        <v>1.4E-3</v>
      </c>
      <c r="E39" s="1">
        <f t="shared" si="0"/>
        <v>70.807585358337434</v>
      </c>
      <c r="F39" s="1">
        <f t="shared" si="6"/>
        <v>71</v>
      </c>
      <c r="G39" s="1">
        <f t="shared" si="7"/>
        <v>-7.8441600002406631E-2</v>
      </c>
      <c r="K39" s="1">
        <f t="shared" si="8"/>
        <v>-7.8441600002406631E-2</v>
      </c>
      <c r="O39" s="1">
        <f t="shared" ca="1" si="4"/>
        <v>-6.7577495501453755E-2</v>
      </c>
      <c r="Q39" s="84">
        <f t="shared" si="5"/>
        <v>37732.8701</v>
      </c>
    </row>
    <row r="40" spans="1:21" x14ac:dyDescent="0.2">
      <c r="A40" s="32" t="s">
        <v>57</v>
      </c>
      <c r="B40" s="31" t="s">
        <v>58</v>
      </c>
      <c r="C40" s="29">
        <v>52751.576000000001</v>
      </c>
      <c r="D40" s="29">
        <v>1.1000000000000001E-3</v>
      </c>
      <c r="E40" s="1">
        <f t="shared" si="0"/>
        <v>71.31265122540438</v>
      </c>
      <c r="F40" s="1">
        <f t="shared" si="6"/>
        <v>71.5</v>
      </c>
      <c r="G40" s="1">
        <f t="shared" si="7"/>
        <v>-7.6376400000299327E-2</v>
      </c>
      <c r="K40" s="1">
        <f t="shared" si="8"/>
        <v>-7.6376400000299327E-2</v>
      </c>
      <c r="O40" s="1">
        <f t="shared" ca="1" si="4"/>
        <v>-6.7576114840136051E-2</v>
      </c>
      <c r="Q40" s="84">
        <f t="shared" si="5"/>
        <v>37733.076000000001</v>
      </c>
    </row>
    <row r="41" spans="1:21" x14ac:dyDescent="0.2">
      <c r="A41" t="s">
        <v>57</v>
      </c>
      <c r="B41" s="33" t="s">
        <v>58</v>
      </c>
      <c r="C41" s="29">
        <v>52751.576000000001</v>
      </c>
      <c r="D41" s="29">
        <v>1.1000000000000001E-3</v>
      </c>
      <c r="E41" s="1">
        <f t="shared" si="0"/>
        <v>71.31265122540438</v>
      </c>
      <c r="F41" s="1">
        <f t="shared" si="6"/>
        <v>71.5</v>
      </c>
      <c r="G41" s="1">
        <f t="shared" si="7"/>
        <v>-7.6376400000299327E-2</v>
      </c>
      <c r="K41" s="1">
        <f t="shared" si="8"/>
        <v>-7.6376400000299327E-2</v>
      </c>
      <c r="O41" s="1">
        <f t="shared" ca="1" si="4"/>
        <v>-6.7576114840136051E-2</v>
      </c>
      <c r="Q41" s="84">
        <f t="shared" si="5"/>
        <v>37733.076000000001</v>
      </c>
    </row>
    <row r="42" spans="1:21" x14ac:dyDescent="0.2">
      <c r="A42" s="32" t="s">
        <v>57</v>
      </c>
      <c r="B42" s="31" t="s">
        <v>58</v>
      </c>
      <c r="C42" s="29">
        <v>52765.436800000003</v>
      </c>
      <c r="D42" s="29">
        <v>1.1000000000000001E-3</v>
      </c>
      <c r="E42" s="1">
        <f t="shared" si="0"/>
        <v>105.31273364509474</v>
      </c>
      <c r="F42" s="1">
        <f t="shared" si="6"/>
        <v>105.5</v>
      </c>
      <c r="G42" s="1">
        <f t="shared" si="7"/>
        <v>-7.6342799999110866E-2</v>
      </c>
      <c r="K42" s="1">
        <f t="shared" si="8"/>
        <v>-7.6342799999110866E-2</v>
      </c>
      <c r="O42" s="1">
        <f t="shared" ca="1" si="4"/>
        <v>-6.7482229870532637E-2</v>
      </c>
      <c r="Q42" s="84">
        <f t="shared" si="5"/>
        <v>37746.936800000003</v>
      </c>
    </row>
    <row r="43" spans="1:21" x14ac:dyDescent="0.2">
      <c r="A43" t="s">
        <v>57</v>
      </c>
      <c r="B43" s="33" t="s">
        <v>58</v>
      </c>
      <c r="C43" s="29">
        <v>52765.436800000003</v>
      </c>
      <c r="D43" s="29">
        <v>1.1000000000000001E-3</v>
      </c>
      <c r="E43" s="1">
        <f t="shared" si="0"/>
        <v>105.31273364509474</v>
      </c>
      <c r="F43" s="1">
        <f t="shared" si="6"/>
        <v>105.5</v>
      </c>
      <c r="G43" s="1">
        <f t="shared" si="7"/>
        <v>-7.6342799999110866E-2</v>
      </c>
      <c r="K43" s="1">
        <f t="shared" si="8"/>
        <v>-7.6342799999110866E-2</v>
      </c>
      <c r="O43" s="1">
        <f t="shared" ca="1" si="4"/>
        <v>-6.7482229870532637E-2</v>
      </c>
      <c r="Q43" s="84">
        <f t="shared" si="5"/>
        <v>37746.936800000003</v>
      </c>
    </row>
    <row r="44" spans="1:21" x14ac:dyDescent="0.2">
      <c r="A44" s="34" t="s">
        <v>59</v>
      </c>
      <c r="B44" s="35" t="s">
        <v>56</v>
      </c>
      <c r="C44" s="36">
        <v>53040.2192</v>
      </c>
      <c r="D44" s="29"/>
      <c r="E44" s="37">
        <f t="shared" si="0"/>
        <v>779.34484199949839</v>
      </c>
      <c r="F44" s="1">
        <f t="shared" si="6"/>
        <v>779.5</v>
      </c>
      <c r="G44" s="1">
        <f t="shared" si="7"/>
        <v>-6.3253200001781806E-2</v>
      </c>
      <c r="K44" s="1">
        <f t="shared" si="8"/>
        <v>-6.3253200001781806E-2</v>
      </c>
      <c r="O44" s="1">
        <f t="shared" ca="1" si="4"/>
        <v>-6.562109841427681E-2</v>
      </c>
      <c r="Q44" s="84">
        <f t="shared" si="5"/>
        <v>38021.7192</v>
      </c>
    </row>
    <row r="45" spans="1:21" x14ac:dyDescent="0.2">
      <c r="A45" s="34" t="s">
        <v>59</v>
      </c>
      <c r="B45" s="35" t="s">
        <v>56</v>
      </c>
      <c r="C45" s="36">
        <v>53040.219899999996</v>
      </c>
      <c r="D45" s="29"/>
      <c r="E45" s="37">
        <f t="shared" si="0"/>
        <v>779.34655907626075</v>
      </c>
      <c r="F45" s="1">
        <f t="shared" si="6"/>
        <v>779.5</v>
      </c>
      <c r="G45" s="1">
        <f t="shared" si="7"/>
        <v>-6.2553200004913379E-2</v>
      </c>
      <c r="K45" s="1">
        <f t="shared" si="8"/>
        <v>-6.2553200004913379E-2</v>
      </c>
      <c r="O45" s="1">
        <f t="shared" ca="1" si="4"/>
        <v>-6.562109841427681E-2</v>
      </c>
      <c r="Q45" s="84">
        <f t="shared" si="5"/>
        <v>38021.719899999996</v>
      </c>
    </row>
    <row r="46" spans="1:21" x14ac:dyDescent="0.2">
      <c r="A46" s="32" t="s">
        <v>57</v>
      </c>
      <c r="B46" s="31" t="s">
        <v>56</v>
      </c>
      <c r="C46" s="29">
        <v>53068.542600000001</v>
      </c>
      <c r="D46" s="29">
        <v>1.6999999999999999E-3</v>
      </c>
      <c r="E46" s="1">
        <f t="shared" si="0"/>
        <v>848.82120226771838</v>
      </c>
      <c r="F46" s="1">
        <f t="shared" si="6"/>
        <v>849</v>
      </c>
      <c r="G46" s="1">
        <f t="shared" si="7"/>
        <v>-7.2890399998868816E-2</v>
      </c>
      <c r="K46" s="1">
        <f t="shared" si="8"/>
        <v>-7.2890399998868816E-2</v>
      </c>
      <c r="O46" s="1">
        <f t="shared" ca="1" si="4"/>
        <v>-6.5429186491116897E-2</v>
      </c>
      <c r="Q46" s="84">
        <f t="shared" si="5"/>
        <v>38050.042600000001</v>
      </c>
    </row>
    <row r="47" spans="1:21" x14ac:dyDescent="0.2">
      <c r="A47" s="38" t="s">
        <v>57</v>
      </c>
      <c r="B47" s="39" t="s">
        <v>56</v>
      </c>
      <c r="C47" s="28">
        <v>53068.542600000001</v>
      </c>
      <c r="D47" s="28">
        <v>1.6999999999999999E-3</v>
      </c>
      <c r="E47" s="1">
        <f t="shared" si="0"/>
        <v>848.82120226771838</v>
      </c>
      <c r="F47" s="1">
        <f t="shared" si="6"/>
        <v>849</v>
      </c>
      <c r="G47" s="1">
        <f t="shared" si="7"/>
        <v>-7.2890399998868816E-2</v>
      </c>
      <c r="K47" s="1">
        <f t="shared" si="8"/>
        <v>-7.2890399998868816E-2</v>
      </c>
      <c r="O47" s="1">
        <f t="shared" ca="1" si="4"/>
        <v>-6.5429186491116897E-2</v>
      </c>
      <c r="Q47" s="84">
        <f t="shared" si="5"/>
        <v>38050.042600000001</v>
      </c>
    </row>
    <row r="48" spans="1:21" x14ac:dyDescent="0.2">
      <c r="A48" s="40" t="s">
        <v>60</v>
      </c>
      <c r="B48" s="37" t="s">
        <v>61</v>
      </c>
      <c r="C48" s="41">
        <v>53087.508300000001</v>
      </c>
      <c r="D48" s="41">
        <v>1E-4</v>
      </c>
      <c r="E48" s="1">
        <f t="shared" si="0"/>
        <v>895.34343497773807</v>
      </c>
      <c r="F48" s="1">
        <f t="shared" si="6"/>
        <v>895.5</v>
      </c>
      <c r="G48" s="1">
        <f t="shared" si="7"/>
        <v>-6.3826799996604677E-2</v>
      </c>
      <c r="K48" s="1">
        <f t="shared" si="8"/>
        <v>-6.3826799996604677E-2</v>
      </c>
      <c r="O48" s="1">
        <f t="shared" ca="1" si="4"/>
        <v>-6.5300784988571059E-2</v>
      </c>
      <c r="Q48" s="84">
        <f t="shared" si="5"/>
        <v>38069.008300000001</v>
      </c>
    </row>
    <row r="49" spans="1:17" x14ac:dyDescent="0.2">
      <c r="A49" s="28" t="s">
        <v>60</v>
      </c>
      <c r="B49" s="37" t="s">
        <v>61</v>
      </c>
      <c r="C49" s="41">
        <v>53087.508300000001</v>
      </c>
      <c r="D49" s="41">
        <v>1E-4</v>
      </c>
      <c r="E49" s="1">
        <f t="shared" si="0"/>
        <v>895.34343497773807</v>
      </c>
      <c r="F49" s="1">
        <f t="shared" si="6"/>
        <v>895.5</v>
      </c>
      <c r="G49" s="1">
        <f t="shared" si="7"/>
        <v>-6.3826799996604677E-2</v>
      </c>
      <c r="K49" s="1">
        <f t="shared" si="8"/>
        <v>-6.3826799996604677E-2</v>
      </c>
      <c r="O49" s="1">
        <f t="shared" ca="1" si="4"/>
        <v>-6.5300784988571059E-2</v>
      </c>
      <c r="Q49" s="84">
        <f t="shared" si="5"/>
        <v>38069.008300000001</v>
      </c>
    </row>
    <row r="50" spans="1:17" x14ac:dyDescent="0.2">
      <c r="A50" s="28" t="s">
        <v>62</v>
      </c>
      <c r="B50" s="42" t="s">
        <v>58</v>
      </c>
      <c r="C50" s="28">
        <v>53140.505100000002</v>
      </c>
      <c r="D50" s="28">
        <v>1E-4</v>
      </c>
      <c r="E50" s="1">
        <f t="shared" si="0"/>
        <v>1025.3428266419701</v>
      </c>
      <c r="F50" s="1">
        <f t="shared" si="6"/>
        <v>1025.5</v>
      </c>
      <c r="G50" s="1">
        <f t="shared" si="7"/>
        <v>-6.4074800000526011E-2</v>
      </c>
      <c r="J50" s="1">
        <f>+G50</f>
        <v>-6.4074800000526011E-2</v>
      </c>
      <c r="O50" s="1">
        <f t="shared" ca="1" si="4"/>
        <v>-6.4941813045969785E-2</v>
      </c>
      <c r="Q50" s="84">
        <f t="shared" si="5"/>
        <v>38122.005100000002</v>
      </c>
    </row>
    <row r="51" spans="1:17" x14ac:dyDescent="0.2">
      <c r="A51" s="40" t="s">
        <v>63</v>
      </c>
      <c r="B51" s="43" t="s">
        <v>58</v>
      </c>
      <c r="C51" s="40">
        <v>53437.902900000001</v>
      </c>
      <c r="D51" s="40">
        <v>2.0000000000000001E-4</v>
      </c>
      <c r="E51" s="1">
        <f t="shared" si="0"/>
        <v>1754.8497606885578</v>
      </c>
      <c r="F51" s="1">
        <f t="shared" si="6"/>
        <v>1755</v>
      </c>
      <c r="G51" s="1">
        <f t="shared" si="7"/>
        <v>-6.1247999998158775E-2</v>
      </c>
      <c r="K51" s="1">
        <f t="shared" ref="K51:K71" si="9">+G51</f>
        <v>-6.1247999998158775E-2</v>
      </c>
      <c r="O51" s="1">
        <f t="shared" ca="1" si="4"/>
        <v>-6.2927428183449555E-2</v>
      </c>
      <c r="Q51" s="84">
        <f t="shared" si="5"/>
        <v>38419.402900000001</v>
      </c>
    </row>
    <row r="52" spans="1:17" x14ac:dyDescent="0.2">
      <c r="A52" s="34" t="s">
        <v>64</v>
      </c>
      <c r="B52" s="35" t="s">
        <v>56</v>
      </c>
      <c r="C52" s="36">
        <v>53491.103499999997</v>
      </c>
      <c r="D52" s="29"/>
      <c r="E52" s="37">
        <f t="shared" si="0"/>
        <v>1885.3490669895341</v>
      </c>
      <c r="F52" s="1">
        <f t="shared" si="6"/>
        <v>1885.5</v>
      </c>
      <c r="G52" s="1">
        <f t="shared" si="7"/>
        <v>-6.1530800005130004E-2</v>
      </c>
      <c r="K52" s="1">
        <f t="shared" si="9"/>
        <v>-6.1530800005130004E-2</v>
      </c>
      <c r="O52" s="1">
        <f t="shared" ca="1" si="4"/>
        <v>-6.2567075579530576E-2</v>
      </c>
      <c r="Q52" s="84">
        <f t="shared" si="5"/>
        <v>38472.603499999997</v>
      </c>
    </row>
    <row r="53" spans="1:17" x14ac:dyDescent="0.2">
      <c r="A53" s="44" t="s">
        <v>65</v>
      </c>
      <c r="B53" s="39" t="s">
        <v>58</v>
      </c>
      <c r="C53" s="28">
        <v>53520.456899999997</v>
      </c>
      <c r="D53" s="28">
        <v>1E-4</v>
      </c>
      <c r="E53" s="1">
        <f t="shared" ref="E53:E84" si="10">+(C53-C$7)/C$8</f>
        <v>1957.3519830764828</v>
      </c>
      <c r="F53" s="1">
        <f t="shared" si="6"/>
        <v>1957.5</v>
      </c>
      <c r="G53" s="1">
        <f t="shared" si="7"/>
        <v>-6.0342000004311558E-2</v>
      </c>
      <c r="K53" s="1">
        <f t="shared" si="9"/>
        <v>-6.0342000004311558E-2</v>
      </c>
      <c r="O53" s="1">
        <f t="shared" ref="O53:O84" ca="1" si="11">+C$11+C$12*F53</f>
        <v>-6.2368260349782184E-2</v>
      </c>
      <c r="Q53" s="84">
        <f t="shared" ref="Q53:Q84" si="12">+C53-15018.5</f>
        <v>38501.956899999997</v>
      </c>
    </row>
    <row r="54" spans="1:17" x14ac:dyDescent="0.2">
      <c r="A54" s="45" t="s">
        <v>65</v>
      </c>
      <c r="B54" s="39" t="s">
        <v>58</v>
      </c>
      <c r="C54" s="45">
        <v>53520.456899999997</v>
      </c>
      <c r="D54" s="45">
        <v>1E-4</v>
      </c>
      <c r="E54" s="1">
        <f t="shared" si="10"/>
        <v>1957.3519830764828</v>
      </c>
      <c r="F54" s="1">
        <f t="shared" si="6"/>
        <v>1957.5</v>
      </c>
      <c r="G54" s="1">
        <f t="shared" si="7"/>
        <v>-6.0342000004311558E-2</v>
      </c>
      <c r="K54" s="1">
        <f t="shared" si="9"/>
        <v>-6.0342000004311558E-2</v>
      </c>
      <c r="O54" s="1">
        <f t="shared" ca="1" si="11"/>
        <v>-6.2368260349782184E-2</v>
      </c>
      <c r="Q54" s="84">
        <f t="shared" si="12"/>
        <v>38501.956899999997</v>
      </c>
    </row>
    <row r="55" spans="1:17" x14ac:dyDescent="0.2">
      <c r="A55" s="34" t="s">
        <v>66</v>
      </c>
      <c r="B55" s="35" t="s">
        <v>58</v>
      </c>
      <c r="C55" s="36">
        <v>53798.285100000001</v>
      </c>
      <c r="D55" s="29"/>
      <c r="E55" s="37">
        <f t="shared" si="10"/>
        <v>2638.855337753907</v>
      </c>
      <c r="F55" s="1">
        <f t="shared" si="6"/>
        <v>2639</v>
      </c>
      <c r="G55" s="1">
        <f t="shared" si="7"/>
        <v>-5.8974400002625771E-2</v>
      </c>
      <c r="K55" s="1">
        <f t="shared" si="9"/>
        <v>-5.8974400002625771E-2</v>
      </c>
      <c r="O55" s="1">
        <f t="shared" ca="1" si="11"/>
        <v>-6.0486418973760891E-2</v>
      </c>
      <c r="Q55" s="84">
        <f t="shared" si="12"/>
        <v>38779.785100000001</v>
      </c>
    </row>
    <row r="56" spans="1:17" x14ac:dyDescent="0.2">
      <c r="A56" s="34" t="s">
        <v>66</v>
      </c>
      <c r="B56" s="35" t="s">
        <v>58</v>
      </c>
      <c r="C56" s="36">
        <v>53834.159099999997</v>
      </c>
      <c r="D56" s="29"/>
      <c r="E56" s="37">
        <f t="shared" si="10"/>
        <v>2726.8530692501877</v>
      </c>
      <c r="F56" s="1">
        <f t="shared" si="6"/>
        <v>2727</v>
      </c>
      <c r="G56" s="1">
        <f t="shared" si="7"/>
        <v>-5.9899200001382269E-2</v>
      </c>
      <c r="K56" s="1">
        <f t="shared" si="9"/>
        <v>-5.9899200001382269E-2</v>
      </c>
      <c r="O56" s="1">
        <f t="shared" ca="1" si="11"/>
        <v>-6.024342258184618E-2</v>
      </c>
      <c r="Q56" s="84">
        <f t="shared" si="12"/>
        <v>38815.659099999997</v>
      </c>
    </row>
    <row r="57" spans="1:17" x14ac:dyDescent="0.2">
      <c r="A57" s="40" t="s">
        <v>67</v>
      </c>
      <c r="B57" s="43" t="s">
        <v>56</v>
      </c>
      <c r="C57" s="40">
        <v>54210.441610000002</v>
      </c>
      <c r="D57" s="40">
        <v>2.0000000000000001E-4</v>
      </c>
      <c r="E57" s="1">
        <f t="shared" si="10"/>
        <v>3649.8615790826707</v>
      </c>
      <c r="F57" s="1">
        <f t="shared" si="6"/>
        <v>3650</v>
      </c>
      <c r="G57" s="1">
        <f t="shared" si="7"/>
        <v>-5.6429999996908009E-2</v>
      </c>
      <c r="K57" s="1">
        <f t="shared" si="9"/>
        <v>-5.6429999996908009E-2</v>
      </c>
      <c r="O57" s="1">
        <f t="shared" ca="1" si="11"/>
        <v>-5.7694721789377137E-2</v>
      </c>
      <c r="Q57" s="84">
        <f t="shared" si="12"/>
        <v>39191.941610000002</v>
      </c>
    </row>
    <row r="58" spans="1:17" x14ac:dyDescent="0.2">
      <c r="A58" s="40" t="s">
        <v>68</v>
      </c>
      <c r="B58" s="43" t="s">
        <v>58</v>
      </c>
      <c r="C58" s="40">
        <v>54577.34663</v>
      </c>
      <c r="D58" s="40">
        <v>2.0000000000000001E-4</v>
      </c>
      <c r="E58" s="1">
        <f t="shared" si="10"/>
        <v>4549.8674171436851</v>
      </c>
      <c r="F58" s="1">
        <f t="shared" si="6"/>
        <v>4550</v>
      </c>
      <c r="G58" s="1">
        <f t="shared" si="7"/>
        <v>-5.4049999998824205E-2</v>
      </c>
      <c r="K58" s="1">
        <f t="shared" si="9"/>
        <v>-5.4049999998824205E-2</v>
      </c>
      <c r="O58" s="1">
        <f t="shared" ca="1" si="11"/>
        <v>-5.5209531417522162E-2</v>
      </c>
      <c r="Q58" s="84">
        <f t="shared" si="12"/>
        <v>39558.84663</v>
      </c>
    </row>
    <row r="59" spans="1:17" x14ac:dyDescent="0.2">
      <c r="A59" s="40" t="s">
        <v>68</v>
      </c>
      <c r="B59" s="43" t="s">
        <v>58</v>
      </c>
      <c r="C59" s="40">
        <v>54577.34693</v>
      </c>
      <c r="D59" s="40">
        <v>2.0000000000000001E-4</v>
      </c>
      <c r="E59" s="1">
        <f t="shared" si="10"/>
        <v>4549.868153033728</v>
      </c>
      <c r="F59" s="1">
        <f t="shared" si="6"/>
        <v>4550</v>
      </c>
      <c r="G59" s="1">
        <f t="shared" si="7"/>
        <v>-5.3749999999126885E-2</v>
      </c>
      <c r="K59" s="1">
        <f t="shared" si="9"/>
        <v>-5.3749999999126885E-2</v>
      </c>
      <c r="O59" s="1">
        <f t="shared" ca="1" si="11"/>
        <v>-5.5209531417522162E-2</v>
      </c>
      <c r="Q59" s="84">
        <f t="shared" si="12"/>
        <v>39558.84693</v>
      </c>
    </row>
    <row r="60" spans="1:17" x14ac:dyDescent="0.2">
      <c r="A60" s="40" t="s">
        <v>68</v>
      </c>
      <c r="B60" s="43" t="s">
        <v>58</v>
      </c>
      <c r="C60" s="40">
        <v>54577.348330000001</v>
      </c>
      <c r="D60" s="40">
        <v>2.9999999999999997E-4</v>
      </c>
      <c r="E60" s="1">
        <f t="shared" si="10"/>
        <v>4549.871587187271</v>
      </c>
      <c r="F60" s="1">
        <f t="shared" si="6"/>
        <v>4550</v>
      </c>
      <c r="G60" s="1">
        <f t="shared" si="7"/>
        <v>-5.2349999998114072E-2</v>
      </c>
      <c r="K60" s="1">
        <f t="shared" si="9"/>
        <v>-5.2349999998114072E-2</v>
      </c>
      <c r="O60" s="1">
        <f t="shared" ca="1" si="11"/>
        <v>-5.5209531417522162E-2</v>
      </c>
      <c r="Q60" s="84">
        <f t="shared" si="12"/>
        <v>39558.848330000001</v>
      </c>
    </row>
    <row r="61" spans="1:17" x14ac:dyDescent="0.2">
      <c r="A61" s="34" t="s">
        <v>69</v>
      </c>
      <c r="B61" s="35" t="s">
        <v>58</v>
      </c>
      <c r="C61" s="36">
        <v>54587.1299</v>
      </c>
      <c r="D61" s="29"/>
      <c r="E61" s="37">
        <f t="shared" si="10"/>
        <v>4573.8654537890461</v>
      </c>
      <c r="F61" s="1">
        <f t="shared" si="6"/>
        <v>4574</v>
      </c>
      <c r="G61" s="1">
        <f t="shared" si="7"/>
        <v>-5.4850400003488176E-2</v>
      </c>
      <c r="K61" s="1">
        <f t="shared" si="9"/>
        <v>-5.4850400003488176E-2</v>
      </c>
      <c r="O61" s="1">
        <f t="shared" ca="1" si="11"/>
        <v>-5.5143259674272693E-2</v>
      </c>
      <c r="Q61" s="84">
        <f t="shared" si="12"/>
        <v>39568.6299</v>
      </c>
    </row>
    <row r="62" spans="1:17" x14ac:dyDescent="0.2">
      <c r="A62" s="40" t="s">
        <v>68</v>
      </c>
      <c r="B62" s="43" t="s">
        <v>58</v>
      </c>
      <c r="C62" s="40">
        <v>54599.359669999998</v>
      </c>
      <c r="D62" s="40">
        <v>2.9999999999999997E-4</v>
      </c>
      <c r="E62" s="1">
        <f t="shared" si="10"/>
        <v>4603.8646737455947</v>
      </c>
      <c r="F62" s="1">
        <f t="shared" si="6"/>
        <v>4604</v>
      </c>
      <c r="G62" s="1">
        <f t="shared" si="7"/>
        <v>-5.5168400002003182E-2</v>
      </c>
      <c r="K62" s="1">
        <f t="shared" si="9"/>
        <v>-5.5168400002003182E-2</v>
      </c>
      <c r="O62" s="1">
        <f t="shared" ca="1" si="11"/>
        <v>-5.5060419995210864E-2</v>
      </c>
      <c r="Q62" s="84">
        <f t="shared" si="12"/>
        <v>39580.859669999998</v>
      </c>
    </row>
    <row r="63" spans="1:17" x14ac:dyDescent="0.2">
      <c r="A63" s="40" t="s">
        <v>68</v>
      </c>
      <c r="B63" s="43" t="s">
        <v>58</v>
      </c>
      <c r="C63" s="40">
        <v>54599.359969999998</v>
      </c>
      <c r="D63" s="40">
        <v>2.0000000000000001E-4</v>
      </c>
      <c r="E63" s="1">
        <f t="shared" si="10"/>
        <v>4603.8654096356386</v>
      </c>
      <c r="F63" s="1">
        <f t="shared" si="6"/>
        <v>4604</v>
      </c>
      <c r="G63" s="1">
        <f t="shared" si="7"/>
        <v>-5.4868400002305862E-2</v>
      </c>
      <c r="K63" s="1">
        <f t="shared" si="9"/>
        <v>-5.4868400002305862E-2</v>
      </c>
      <c r="O63" s="1">
        <f t="shared" ca="1" si="11"/>
        <v>-5.5060419995210864E-2</v>
      </c>
      <c r="Q63" s="84">
        <f t="shared" si="12"/>
        <v>39580.859969999998</v>
      </c>
    </row>
    <row r="64" spans="1:17" x14ac:dyDescent="0.2">
      <c r="A64" s="40" t="s">
        <v>70</v>
      </c>
      <c r="B64" s="43" t="s">
        <v>56</v>
      </c>
      <c r="C64" s="40">
        <v>54909.801500000001</v>
      </c>
      <c r="D64" s="40">
        <v>1E-4</v>
      </c>
      <c r="E64" s="1">
        <f t="shared" si="10"/>
        <v>5365.3681805069609</v>
      </c>
      <c r="F64" s="1">
        <f t="shared" si="6"/>
        <v>5365.5</v>
      </c>
      <c r="G64" s="1">
        <f t="shared" si="7"/>
        <v>-5.3738800001156051E-2</v>
      </c>
      <c r="K64" s="1">
        <f t="shared" si="9"/>
        <v>-5.3738800001156051E-2</v>
      </c>
      <c r="O64" s="1">
        <f t="shared" ca="1" si="11"/>
        <v>-5.2957672808358017E-2</v>
      </c>
      <c r="Q64" s="84">
        <f t="shared" si="12"/>
        <v>39891.301500000001</v>
      </c>
    </row>
    <row r="65" spans="1:17" x14ac:dyDescent="0.2">
      <c r="A65" s="38" t="s">
        <v>71</v>
      </c>
      <c r="B65" s="42" t="s">
        <v>58</v>
      </c>
      <c r="C65" s="28">
        <v>54912.451000000001</v>
      </c>
      <c r="D65" s="28">
        <v>6.9999999999999999E-4</v>
      </c>
      <c r="E65" s="1">
        <f t="shared" si="10"/>
        <v>5371.8673160814542</v>
      </c>
      <c r="F65" s="1">
        <f t="shared" si="6"/>
        <v>5372</v>
      </c>
      <c r="G65" s="1">
        <f t="shared" si="7"/>
        <v>-5.4091199999675155E-2</v>
      </c>
      <c r="K65" s="1">
        <f t="shared" si="9"/>
        <v>-5.4091199999675155E-2</v>
      </c>
      <c r="O65" s="1">
        <f t="shared" ca="1" si="11"/>
        <v>-5.2939724211227952E-2</v>
      </c>
      <c r="Q65" s="84">
        <f t="shared" si="12"/>
        <v>39893.951000000001</v>
      </c>
    </row>
    <row r="66" spans="1:17" x14ac:dyDescent="0.2">
      <c r="A66" s="38" t="s">
        <v>71</v>
      </c>
      <c r="B66" s="42" t="s">
        <v>58</v>
      </c>
      <c r="C66" s="28">
        <v>54912.4522</v>
      </c>
      <c r="D66" s="28">
        <v>4.0000000000000002E-4</v>
      </c>
      <c r="E66" s="1">
        <f t="shared" si="10"/>
        <v>5371.8702596416288</v>
      </c>
      <c r="F66" s="1">
        <f t="shared" si="6"/>
        <v>5372</v>
      </c>
      <c r="G66" s="1">
        <f t="shared" si="7"/>
        <v>-5.2891200000885874E-2</v>
      </c>
      <c r="K66" s="1">
        <f t="shared" si="9"/>
        <v>-5.2891200000885874E-2</v>
      </c>
      <c r="O66" s="1">
        <f t="shared" ca="1" si="11"/>
        <v>-5.2939724211227952E-2</v>
      </c>
      <c r="Q66" s="84">
        <f t="shared" si="12"/>
        <v>39893.9522</v>
      </c>
    </row>
    <row r="67" spans="1:17" x14ac:dyDescent="0.2">
      <c r="A67" s="38" t="s">
        <v>71</v>
      </c>
      <c r="B67" s="42" t="s">
        <v>58</v>
      </c>
      <c r="C67" s="28">
        <v>54912.452599999997</v>
      </c>
      <c r="D67" s="28">
        <v>5.9999999999999995E-4</v>
      </c>
      <c r="E67" s="1">
        <f t="shared" si="10"/>
        <v>5371.8712408283473</v>
      </c>
      <c r="F67" s="1">
        <f t="shared" si="6"/>
        <v>5372</v>
      </c>
      <c r="G67" s="1">
        <f t="shared" si="7"/>
        <v>-5.2491200003714766E-2</v>
      </c>
      <c r="K67" s="1">
        <f t="shared" si="9"/>
        <v>-5.2491200003714766E-2</v>
      </c>
      <c r="O67" s="1">
        <f t="shared" ca="1" si="11"/>
        <v>-5.2939724211227952E-2</v>
      </c>
      <c r="Q67" s="84">
        <f t="shared" si="12"/>
        <v>39893.952599999997</v>
      </c>
    </row>
    <row r="68" spans="1:17" x14ac:dyDescent="0.2">
      <c r="A68" s="40" t="s">
        <v>72</v>
      </c>
      <c r="B68" s="43" t="s">
        <v>56</v>
      </c>
      <c r="C68" s="40">
        <v>54974.417999999998</v>
      </c>
      <c r="D68" s="40">
        <v>2E-3</v>
      </c>
      <c r="E68" s="1">
        <f t="shared" si="10"/>
        <v>5523.8703106633338</v>
      </c>
      <c r="F68" s="1">
        <f t="shared" ref="F68:F99" si="13">ROUND(2*E68,0)/2</f>
        <v>5524</v>
      </c>
      <c r="G68" s="1">
        <f t="shared" si="7"/>
        <v>-5.2870400002575479E-2</v>
      </c>
      <c r="K68" s="1">
        <f t="shared" si="9"/>
        <v>-5.2870400002575479E-2</v>
      </c>
      <c r="O68" s="1">
        <f t="shared" ca="1" si="11"/>
        <v>-5.2520003170648005E-2</v>
      </c>
      <c r="Q68" s="84">
        <f t="shared" si="12"/>
        <v>39955.917999999998</v>
      </c>
    </row>
    <row r="69" spans="1:17" x14ac:dyDescent="0.2">
      <c r="A69" s="38" t="s">
        <v>73</v>
      </c>
      <c r="B69" s="42" t="s">
        <v>56</v>
      </c>
      <c r="C69" s="28">
        <v>55312.376049999999</v>
      </c>
      <c r="D69" s="28">
        <v>2.0000000000000001E-4</v>
      </c>
      <c r="E69" s="37">
        <f t="shared" si="10"/>
        <v>6352.8701919397427</v>
      </c>
      <c r="F69" s="1">
        <f t="shared" si="13"/>
        <v>6353</v>
      </c>
      <c r="G69" s="1">
        <f t="shared" ref="G69:G100" si="14">+C69-(C$7+F69*C$8)</f>
        <v>-5.291880000004312E-2</v>
      </c>
      <c r="K69" s="1">
        <f t="shared" si="9"/>
        <v>-5.291880000004312E-2</v>
      </c>
      <c r="O69" s="1">
        <f t="shared" ca="1" si="11"/>
        <v>-5.0230866705906034E-2</v>
      </c>
      <c r="Q69" s="84">
        <f t="shared" si="12"/>
        <v>40293.876049999999</v>
      </c>
    </row>
    <row r="70" spans="1:17" x14ac:dyDescent="0.2">
      <c r="A70" t="s">
        <v>73</v>
      </c>
      <c r="B70" s="19" t="s">
        <v>56</v>
      </c>
      <c r="C70" s="29">
        <v>55312.376750000003</v>
      </c>
      <c r="D70" s="29">
        <v>2.9999999999999997E-4</v>
      </c>
      <c r="E70" s="37">
        <f t="shared" si="10"/>
        <v>6352.8719090165223</v>
      </c>
      <c r="F70" s="1">
        <f t="shared" si="13"/>
        <v>6353</v>
      </c>
      <c r="G70" s="1">
        <f t="shared" si="14"/>
        <v>-5.2218799995898735E-2</v>
      </c>
      <c r="K70" s="1">
        <f t="shared" si="9"/>
        <v>-5.2218799995898735E-2</v>
      </c>
      <c r="O70" s="1">
        <f t="shared" ca="1" si="11"/>
        <v>-5.0230866705906034E-2</v>
      </c>
      <c r="Q70" s="84">
        <f t="shared" si="12"/>
        <v>40293.876750000003</v>
      </c>
    </row>
    <row r="71" spans="1:17" x14ac:dyDescent="0.2">
      <c r="A71" s="30" t="s">
        <v>74</v>
      </c>
      <c r="B71" s="46" t="s">
        <v>56</v>
      </c>
      <c r="C71" s="30">
        <v>55578.588080000001</v>
      </c>
      <c r="D71" s="30">
        <v>2.4000000000000001E-4</v>
      </c>
      <c r="E71" s="37">
        <f t="shared" si="10"/>
        <v>7005.8794670978668</v>
      </c>
      <c r="F71" s="1">
        <f t="shared" si="13"/>
        <v>7006</v>
      </c>
      <c r="G71" s="1">
        <f t="shared" si="14"/>
        <v>-4.9137599999085069E-2</v>
      </c>
      <c r="K71" s="1">
        <f t="shared" si="9"/>
        <v>-4.9137599999085069E-2</v>
      </c>
      <c r="O71" s="1">
        <f t="shared" ca="1" si="11"/>
        <v>-4.8427723024993478E-2</v>
      </c>
      <c r="Q71" s="84">
        <f t="shared" si="12"/>
        <v>40560.088080000001</v>
      </c>
    </row>
    <row r="72" spans="1:17" x14ac:dyDescent="0.2">
      <c r="A72" s="47" t="s">
        <v>75</v>
      </c>
      <c r="B72" s="47"/>
      <c r="C72" s="48">
        <v>55599.583100000003</v>
      </c>
      <c r="D72" s="48">
        <v>8.9999999999999998E-4</v>
      </c>
      <c r="E72" s="37">
        <f t="shared" si="10"/>
        <v>7057.3795544234899</v>
      </c>
      <c r="F72" s="1">
        <f t="shared" si="13"/>
        <v>7057.5</v>
      </c>
      <c r="G72" s="1">
        <f t="shared" si="14"/>
        <v>-4.9101999997219536E-2</v>
      </c>
      <c r="J72" s="1">
        <f>+G72</f>
        <v>-4.9101999997219536E-2</v>
      </c>
      <c r="O72" s="1">
        <f t="shared" ca="1" si="11"/>
        <v>-4.8285514909270667E-2</v>
      </c>
      <c r="Q72" s="84">
        <f t="shared" si="12"/>
        <v>40581.083100000003</v>
      </c>
    </row>
    <row r="73" spans="1:17" x14ac:dyDescent="0.2">
      <c r="A73" s="30" t="s">
        <v>74</v>
      </c>
      <c r="B73" s="46" t="s">
        <v>58</v>
      </c>
      <c r="C73" s="30">
        <v>55599.584540000003</v>
      </c>
      <c r="D73" s="30">
        <v>2.1000000000000001E-4</v>
      </c>
      <c r="E73" s="37">
        <f t="shared" si="10"/>
        <v>7057.3830866957032</v>
      </c>
      <c r="F73" s="1">
        <f t="shared" si="13"/>
        <v>7057.5</v>
      </c>
      <c r="G73" s="1">
        <f t="shared" si="14"/>
        <v>-4.7661999997217208E-2</v>
      </c>
      <c r="K73" s="1">
        <f t="shared" ref="K73:K81" si="15">+G73</f>
        <v>-4.7661999997217208E-2</v>
      </c>
      <c r="O73" s="1">
        <f t="shared" ca="1" si="11"/>
        <v>-4.8285514909270667E-2</v>
      </c>
      <c r="Q73" s="84">
        <f t="shared" si="12"/>
        <v>40581.084540000003</v>
      </c>
    </row>
    <row r="74" spans="1:17" x14ac:dyDescent="0.2">
      <c r="A74" s="29" t="s">
        <v>76</v>
      </c>
      <c r="B74" s="19" t="s">
        <v>58</v>
      </c>
      <c r="C74" s="29">
        <v>55631.584699999999</v>
      </c>
      <c r="D74" s="29">
        <v>1E-4</v>
      </c>
      <c r="E74" s="37">
        <f t="shared" si="10"/>
        <v>7135.8784172280648</v>
      </c>
      <c r="F74" s="1">
        <f t="shared" si="13"/>
        <v>7136</v>
      </c>
      <c r="G74" s="1">
        <f t="shared" si="14"/>
        <v>-4.956559999845922E-2</v>
      </c>
      <c r="K74" s="1">
        <f t="shared" si="15"/>
        <v>-4.956559999845922E-2</v>
      </c>
      <c r="O74" s="1">
        <f t="shared" ca="1" si="11"/>
        <v>-4.8068751082392204E-2</v>
      </c>
      <c r="Q74" s="84">
        <f t="shared" si="12"/>
        <v>40613.084699999999</v>
      </c>
    </row>
    <row r="75" spans="1:17" x14ac:dyDescent="0.2">
      <c r="A75" t="s">
        <v>77</v>
      </c>
      <c r="B75" s="19" t="s">
        <v>56</v>
      </c>
      <c r="C75" s="29">
        <v>55667.4611</v>
      </c>
      <c r="D75" s="29">
        <v>2.0000000000000001E-4</v>
      </c>
      <c r="E75" s="37">
        <f t="shared" si="10"/>
        <v>7223.8820358447119</v>
      </c>
      <c r="F75" s="1">
        <f t="shared" si="13"/>
        <v>7224</v>
      </c>
      <c r="G75" s="1">
        <f t="shared" si="14"/>
        <v>-4.8090399999637157E-2</v>
      </c>
      <c r="K75" s="1">
        <f t="shared" si="15"/>
        <v>-4.8090399999637157E-2</v>
      </c>
      <c r="O75" s="1">
        <f t="shared" ca="1" si="11"/>
        <v>-4.7825754690477493E-2</v>
      </c>
      <c r="Q75" s="84">
        <f t="shared" si="12"/>
        <v>40648.9611</v>
      </c>
    </row>
    <row r="76" spans="1:17" x14ac:dyDescent="0.2">
      <c r="A76" s="30" t="s">
        <v>74</v>
      </c>
      <c r="B76" s="46" t="s">
        <v>56</v>
      </c>
      <c r="C76" s="30">
        <v>55672.35252</v>
      </c>
      <c r="D76" s="30">
        <v>1.8000000000000001E-4</v>
      </c>
      <c r="E76" s="37">
        <f t="shared" si="10"/>
        <v>7235.8805267795278</v>
      </c>
      <c r="F76" s="1">
        <f t="shared" si="13"/>
        <v>7236</v>
      </c>
      <c r="G76" s="1">
        <f t="shared" si="14"/>
        <v>-4.8705599998356774E-2</v>
      </c>
      <c r="K76" s="1">
        <f t="shared" si="15"/>
        <v>-4.8705599998356774E-2</v>
      </c>
      <c r="O76" s="1">
        <f t="shared" ca="1" si="11"/>
        <v>-4.7792618818852765E-2</v>
      </c>
      <c r="Q76" s="84">
        <f t="shared" si="12"/>
        <v>40653.85252</v>
      </c>
    </row>
    <row r="77" spans="1:17" x14ac:dyDescent="0.2">
      <c r="A77" s="30" t="s">
        <v>74</v>
      </c>
      <c r="B77" s="46" t="s">
        <v>58</v>
      </c>
      <c r="C77" s="30">
        <v>55672.558499999999</v>
      </c>
      <c r="D77" s="30">
        <v>1.8000000000000001E-4</v>
      </c>
      <c r="E77" s="37">
        <f t="shared" si="10"/>
        <v>7236.3857888839348</v>
      </c>
      <c r="F77" s="1">
        <f t="shared" si="13"/>
        <v>7236.5</v>
      </c>
      <c r="G77" s="1">
        <f t="shared" si="14"/>
        <v>-4.6560400005546398E-2</v>
      </c>
      <c r="K77" s="1">
        <f t="shared" si="15"/>
        <v>-4.6560400005546398E-2</v>
      </c>
      <c r="O77" s="1">
        <f t="shared" ca="1" si="11"/>
        <v>-4.7791238157535068E-2</v>
      </c>
      <c r="Q77" s="84">
        <f t="shared" si="12"/>
        <v>40654.058499999999</v>
      </c>
    </row>
    <row r="78" spans="1:17" x14ac:dyDescent="0.2">
      <c r="A78" s="34" t="s">
        <v>78</v>
      </c>
      <c r="B78" s="35" t="s">
        <v>58</v>
      </c>
      <c r="C78" s="36">
        <v>55676.022100000002</v>
      </c>
      <c r="D78" s="29"/>
      <c r="E78" s="37">
        <f t="shared" si="10"/>
        <v>7244.8818847419598</v>
      </c>
      <c r="F78" s="1">
        <f t="shared" si="13"/>
        <v>7245</v>
      </c>
      <c r="G78" s="1">
        <f t="shared" si="14"/>
        <v>-4.8151999995752703E-2</v>
      </c>
      <c r="K78" s="1">
        <f t="shared" si="15"/>
        <v>-4.8151999995752703E-2</v>
      </c>
      <c r="O78" s="1">
        <f t="shared" ca="1" si="11"/>
        <v>-4.7767766915134215E-2</v>
      </c>
      <c r="Q78" s="84">
        <f t="shared" si="12"/>
        <v>40657.522100000002</v>
      </c>
    </row>
    <row r="79" spans="1:17" x14ac:dyDescent="0.2">
      <c r="A79" t="s">
        <v>77</v>
      </c>
      <c r="B79" s="19" t="s">
        <v>56</v>
      </c>
      <c r="C79" s="29">
        <v>55707.413820000002</v>
      </c>
      <c r="D79" s="29">
        <v>2.9999999999999997E-4</v>
      </c>
      <c r="E79" s="37">
        <f t="shared" si="10"/>
        <v>7321.884732145837</v>
      </c>
      <c r="F79" s="1">
        <f t="shared" si="13"/>
        <v>7322</v>
      </c>
      <c r="G79" s="1">
        <f t="shared" si="14"/>
        <v>-4.6991199997137301E-2</v>
      </c>
      <c r="K79" s="1">
        <f t="shared" si="15"/>
        <v>-4.6991199997137301E-2</v>
      </c>
      <c r="O79" s="1">
        <f t="shared" ca="1" si="11"/>
        <v>-4.7555145072208843E-2</v>
      </c>
      <c r="Q79" s="84">
        <f t="shared" si="12"/>
        <v>40688.913820000002</v>
      </c>
    </row>
    <row r="80" spans="1:17" x14ac:dyDescent="0.2">
      <c r="A80" s="38" t="s">
        <v>77</v>
      </c>
      <c r="B80" s="42" t="s">
        <v>56</v>
      </c>
      <c r="C80" s="28">
        <v>55707.414019999997</v>
      </c>
      <c r="D80" s="28">
        <v>4.0000000000000002E-4</v>
      </c>
      <c r="E80" s="37">
        <f t="shared" si="10"/>
        <v>7321.8852227391881</v>
      </c>
      <c r="F80" s="1">
        <f t="shared" si="13"/>
        <v>7322</v>
      </c>
      <c r="G80" s="1">
        <f t="shared" si="14"/>
        <v>-4.6791200002189726E-2</v>
      </c>
      <c r="K80" s="1">
        <f t="shared" si="15"/>
        <v>-4.6791200002189726E-2</v>
      </c>
      <c r="O80" s="1">
        <f t="shared" ca="1" si="11"/>
        <v>-4.7555145072208843E-2</v>
      </c>
      <c r="Q80" s="84">
        <f t="shared" si="12"/>
        <v>40688.914019999997</v>
      </c>
    </row>
    <row r="81" spans="1:17" x14ac:dyDescent="0.2">
      <c r="A81" s="38" t="s">
        <v>77</v>
      </c>
      <c r="B81" s="42" t="s">
        <v>56</v>
      </c>
      <c r="C81" s="28">
        <v>55707.414120000001</v>
      </c>
      <c r="D81" s="28">
        <v>5.0000000000000001E-4</v>
      </c>
      <c r="E81" s="37">
        <f t="shared" si="10"/>
        <v>7321.8854680358809</v>
      </c>
      <c r="F81" s="1">
        <f t="shared" si="13"/>
        <v>7322</v>
      </c>
      <c r="G81" s="1">
        <f t="shared" si="14"/>
        <v>-4.6691199997439981E-2</v>
      </c>
      <c r="K81" s="1">
        <f t="shared" si="15"/>
        <v>-4.6691199997439981E-2</v>
      </c>
      <c r="O81" s="1">
        <f t="shared" ca="1" si="11"/>
        <v>-4.7555145072208843E-2</v>
      </c>
      <c r="Q81" s="84">
        <f t="shared" si="12"/>
        <v>40688.914120000001</v>
      </c>
    </row>
    <row r="82" spans="1:17" x14ac:dyDescent="0.2">
      <c r="A82" s="38" t="s">
        <v>79</v>
      </c>
      <c r="B82" s="42" t="s">
        <v>58</v>
      </c>
      <c r="C82" s="28">
        <v>55943.66</v>
      </c>
      <c r="D82" s="28">
        <v>7.0000000000000001E-3</v>
      </c>
      <c r="E82" s="37">
        <f t="shared" si="10"/>
        <v>7901.3887716915915</v>
      </c>
      <c r="F82" s="1">
        <f t="shared" si="13"/>
        <v>7901.5</v>
      </c>
      <c r="G82" s="1">
        <f t="shared" si="14"/>
        <v>-4.5344400001340546E-2</v>
      </c>
      <c r="I82" s="1">
        <f>+G82</f>
        <v>-4.5344400001340546E-2</v>
      </c>
      <c r="O82" s="1">
        <f t="shared" ca="1" si="11"/>
        <v>-4.5954958604997778E-2</v>
      </c>
      <c r="Q82" s="84">
        <f t="shared" si="12"/>
        <v>40925.160000000003</v>
      </c>
    </row>
    <row r="83" spans="1:17" x14ac:dyDescent="0.2">
      <c r="A83" s="38" t="s">
        <v>77</v>
      </c>
      <c r="B83" s="42" t="s">
        <v>56</v>
      </c>
      <c r="C83" s="28">
        <v>56002.566980000003</v>
      </c>
      <c r="D83" s="28">
        <v>1E-4</v>
      </c>
      <c r="E83" s="37">
        <f t="shared" si="10"/>
        <v>8045.8856387623755</v>
      </c>
      <c r="F83" s="1">
        <f t="shared" si="13"/>
        <v>8046</v>
      </c>
      <c r="G83" s="1">
        <f t="shared" si="14"/>
        <v>-4.6621599998616148E-2</v>
      </c>
      <c r="K83" s="1">
        <f t="shared" ref="K83:K100" si="16">+G83</f>
        <v>-4.6621599998616148E-2</v>
      </c>
      <c r="O83" s="1">
        <f t="shared" ca="1" si="11"/>
        <v>-4.555594748418329E-2</v>
      </c>
      <c r="Q83" s="84">
        <f t="shared" si="12"/>
        <v>40984.066980000003</v>
      </c>
    </row>
    <row r="84" spans="1:17" x14ac:dyDescent="0.2">
      <c r="A84" s="38" t="s">
        <v>77</v>
      </c>
      <c r="B84" s="42" t="s">
        <v>56</v>
      </c>
      <c r="C84" s="28">
        <v>56027.43449</v>
      </c>
      <c r="D84" s="28">
        <v>1E-4</v>
      </c>
      <c r="E84" s="37">
        <f t="shared" si="10"/>
        <v>8106.884815546704</v>
      </c>
      <c r="F84" s="1">
        <f t="shared" si="13"/>
        <v>8107</v>
      </c>
      <c r="G84" s="1">
        <f t="shared" si="14"/>
        <v>-4.6957200000179E-2</v>
      </c>
      <c r="K84" s="1">
        <f t="shared" si="16"/>
        <v>-4.6957200000179E-2</v>
      </c>
      <c r="O84" s="1">
        <f t="shared" ca="1" si="11"/>
        <v>-4.5387506803424224E-2</v>
      </c>
      <c r="Q84" s="84">
        <f t="shared" si="12"/>
        <v>41008.93449</v>
      </c>
    </row>
    <row r="85" spans="1:17" x14ac:dyDescent="0.2">
      <c r="A85" s="38" t="s">
        <v>77</v>
      </c>
      <c r="B85" s="42" t="s">
        <v>58</v>
      </c>
      <c r="C85" s="28">
        <v>56035.38478</v>
      </c>
      <c r="D85" s="28">
        <v>1E-4</v>
      </c>
      <c r="E85" s="37">
        <f t="shared" ref="E85:E120" si="17">+(C85-C$7)/C$8</f>
        <v>8126.3866130807874</v>
      </c>
      <c r="F85" s="1">
        <f t="shared" si="13"/>
        <v>8126.5</v>
      </c>
      <c r="G85" s="1">
        <f t="shared" si="14"/>
        <v>-4.6224400000937749E-2</v>
      </c>
      <c r="K85" s="1">
        <f t="shared" si="16"/>
        <v>-4.6224400000937749E-2</v>
      </c>
      <c r="O85" s="1">
        <f t="shared" ref="O85:O120" ca="1" si="18">+C$11+C$12*F85</f>
        <v>-4.5333661012034038E-2</v>
      </c>
      <c r="Q85" s="84">
        <f t="shared" ref="Q85:Q120" si="19">+C85-15018.5</f>
        <v>41016.88478</v>
      </c>
    </row>
    <row r="86" spans="1:17" x14ac:dyDescent="0.2">
      <c r="A86" s="38" t="s">
        <v>77</v>
      </c>
      <c r="B86" s="42" t="s">
        <v>56</v>
      </c>
      <c r="C86" s="28">
        <v>56045.37012</v>
      </c>
      <c r="D86" s="28">
        <v>6.9999999999999999E-4</v>
      </c>
      <c r="E86" s="37">
        <f t="shared" si="17"/>
        <v>8150.8803207303135</v>
      </c>
      <c r="F86" s="1">
        <f t="shared" si="13"/>
        <v>8151</v>
      </c>
      <c r="G86" s="1">
        <f t="shared" si="14"/>
        <v>-4.8789600004965905E-2</v>
      </c>
      <c r="K86" s="1">
        <f t="shared" si="16"/>
        <v>-4.8789600004965905E-2</v>
      </c>
      <c r="O86" s="1">
        <f t="shared" ca="1" si="18"/>
        <v>-4.5266008607466879E-2</v>
      </c>
      <c r="Q86" s="84">
        <f t="shared" si="19"/>
        <v>41026.87012</v>
      </c>
    </row>
    <row r="87" spans="1:17" x14ac:dyDescent="0.2">
      <c r="A87" s="38" t="s">
        <v>77</v>
      </c>
      <c r="B87" s="42" t="s">
        <v>56</v>
      </c>
      <c r="C87" s="28">
        <v>56056.378859999997</v>
      </c>
      <c r="D87" s="28">
        <v>2.0000000000000001E-4</v>
      </c>
      <c r="E87" s="37">
        <f t="shared" si="17"/>
        <v>8177.8843946175921</v>
      </c>
      <c r="F87" s="1">
        <f t="shared" si="13"/>
        <v>8178</v>
      </c>
      <c r="G87" s="1">
        <f t="shared" si="14"/>
        <v>-4.712880000442965E-2</v>
      </c>
      <c r="K87" s="1">
        <f t="shared" si="16"/>
        <v>-4.712880000442965E-2</v>
      </c>
      <c r="O87" s="1">
        <f t="shared" ca="1" si="18"/>
        <v>-4.5191452896311227E-2</v>
      </c>
      <c r="Q87" s="84">
        <f t="shared" si="19"/>
        <v>41037.878859999997</v>
      </c>
    </row>
    <row r="88" spans="1:17" x14ac:dyDescent="0.2">
      <c r="A88" s="28" t="s">
        <v>80</v>
      </c>
      <c r="B88" s="42" t="s">
        <v>56</v>
      </c>
      <c r="C88" s="28">
        <v>56367.434009999997</v>
      </c>
      <c r="D88" s="28">
        <v>2.2000000000000001E-4</v>
      </c>
      <c r="E88" s="37">
        <f t="shared" si="17"/>
        <v>8940.892354985499</v>
      </c>
      <c r="F88" s="1">
        <f t="shared" si="13"/>
        <v>8941</v>
      </c>
      <c r="G88" s="1">
        <f t="shared" si="14"/>
        <v>-4.3883600003027823E-2</v>
      </c>
      <c r="K88" s="1">
        <f t="shared" si="16"/>
        <v>-4.3883600003027823E-2</v>
      </c>
      <c r="O88" s="1">
        <f t="shared" ca="1" si="18"/>
        <v>-4.3084563725505287E-2</v>
      </c>
      <c r="Q88" s="84">
        <f t="shared" si="19"/>
        <v>41348.934009999997</v>
      </c>
    </row>
    <row r="89" spans="1:17" x14ac:dyDescent="0.2">
      <c r="A89" s="48" t="s">
        <v>81</v>
      </c>
      <c r="B89" s="49"/>
      <c r="C89" s="48">
        <v>56404.32778</v>
      </c>
      <c r="D89" s="48">
        <v>2.0000000000000001E-4</v>
      </c>
      <c r="E89" s="37">
        <f t="shared" si="17"/>
        <v>9031.3915484500158</v>
      </c>
      <c r="F89" s="1">
        <f t="shared" si="13"/>
        <v>9031.5</v>
      </c>
      <c r="G89" s="1">
        <f t="shared" si="14"/>
        <v>-4.4212400003743824E-2</v>
      </c>
      <c r="K89" s="1">
        <f t="shared" si="16"/>
        <v>-4.4212400003743824E-2</v>
      </c>
      <c r="O89" s="1">
        <f t="shared" ca="1" si="18"/>
        <v>-4.283466402700209E-2</v>
      </c>
      <c r="Q89" s="84">
        <f t="shared" si="19"/>
        <v>41385.82778</v>
      </c>
    </row>
    <row r="90" spans="1:17" x14ac:dyDescent="0.2">
      <c r="A90" s="48" t="s">
        <v>81</v>
      </c>
      <c r="B90" s="49"/>
      <c r="C90" s="48">
        <v>56407.385499999997</v>
      </c>
      <c r="D90" s="48">
        <v>1.2999999999999999E-4</v>
      </c>
      <c r="E90" s="37">
        <f t="shared" si="17"/>
        <v>9038.8920341374378</v>
      </c>
      <c r="F90" s="1">
        <f t="shared" si="13"/>
        <v>9039</v>
      </c>
      <c r="G90" s="1">
        <f t="shared" si="14"/>
        <v>-4.4014400002197362E-2</v>
      </c>
      <c r="K90" s="1">
        <f t="shared" si="16"/>
        <v>-4.4014400002197362E-2</v>
      </c>
      <c r="O90" s="1">
        <f t="shared" ca="1" si="18"/>
        <v>-4.2813954107236638E-2</v>
      </c>
      <c r="Q90" s="84">
        <f t="shared" si="19"/>
        <v>41388.885499999997</v>
      </c>
    </row>
    <row r="91" spans="1:17" x14ac:dyDescent="0.2">
      <c r="A91" s="34" t="s">
        <v>82</v>
      </c>
      <c r="B91" s="35" t="s">
        <v>58</v>
      </c>
      <c r="C91" s="36">
        <v>56411.053899999999</v>
      </c>
      <c r="D91" s="29"/>
      <c r="E91" s="37">
        <f t="shared" si="17"/>
        <v>9047.8904975990317</v>
      </c>
      <c r="F91" s="1">
        <f t="shared" si="13"/>
        <v>9048</v>
      </c>
      <c r="G91" s="1">
        <f t="shared" si="14"/>
        <v>-4.4640799998887815E-2</v>
      </c>
      <c r="K91" s="1">
        <f t="shared" si="16"/>
        <v>-4.4640799998887815E-2</v>
      </c>
      <c r="O91" s="1">
        <f t="shared" ca="1" si="18"/>
        <v>-4.2789102203518087E-2</v>
      </c>
      <c r="Q91" s="84">
        <f t="shared" si="19"/>
        <v>41392.553899999999</v>
      </c>
    </row>
    <row r="92" spans="1:17" x14ac:dyDescent="0.2">
      <c r="A92" s="34" t="s">
        <v>82</v>
      </c>
      <c r="B92" s="35" t="s">
        <v>58</v>
      </c>
      <c r="C92" s="36">
        <v>56411.054300000003</v>
      </c>
      <c r="D92" s="29"/>
      <c r="E92" s="37">
        <f t="shared" si="17"/>
        <v>9047.8914787857684</v>
      </c>
      <c r="F92" s="1">
        <f t="shared" si="13"/>
        <v>9048</v>
      </c>
      <c r="G92" s="1">
        <f t="shared" si="14"/>
        <v>-4.4240799994440749E-2</v>
      </c>
      <c r="K92" s="1">
        <f t="shared" si="16"/>
        <v>-4.4240799994440749E-2</v>
      </c>
      <c r="O92" s="1">
        <f t="shared" ca="1" si="18"/>
        <v>-4.2789102203518087E-2</v>
      </c>
      <c r="Q92" s="84">
        <f t="shared" si="19"/>
        <v>41392.554300000003</v>
      </c>
    </row>
    <row r="93" spans="1:17" x14ac:dyDescent="0.2">
      <c r="A93" s="34" t="s">
        <v>82</v>
      </c>
      <c r="B93" s="35" t="s">
        <v>58</v>
      </c>
      <c r="C93" s="36">
        <v>56411.054600000003</v>
      </c>
      <c r="D93" s="29"/>
      <c r="E93" s="37">
        <f t="shared" si="17"/>
        <v>9047.8922146758105</v>
      </c>
      <c r="F93" s="1">
        <f t="shared" si="13"/>
        <v>9048</v>
      </c>
      <c r="G93" s="1">
        <f t="shared" si="14"/>
        <v>-4.3940799994743429E-2</v>
      </c>
      <c r="K93" s="1">
        <f t="shared" si="16"/>
        <v>-4.3940799994743429E-2</v>
      </c>
      <c r="O93" s="1">
        <f t="shared" ca="1" si="18"/>
        <v>-4.2789102203518087E-2</v>
      </c>
      <c r="Q93" s="84">
        <f t="shared" si="19"/>
        <v>41392.554600000003</v>
      </c>
    </row>
    <row r="94" spans="1:17" x14ac:dyDescent="0.2">
      <c r="A94" s="28" t="s">
        <v>80</v>
      </c>
      <c r="B94" s="42" t="s">
        <v>56</v>
      </c>
      <c r="C94" s="28">
        <v>56449.376029999999</v>
      </c>
      <c r="D94" s="28">
        <v>1.9000000000000001E-4</v>
      </c>
      <c r="E94" s="37">
        <f t="shared" si="17"/>
        <v>9141.8934107424211</v>
      </c>
      <c r="F94" s="1">
        <f t="shared" si="13"/>
        <v>9142</v>
      </c>
      <c r="G94" s="1">
        <f t="shared" si="14"/>
        <v>-4.3453199999930803E-2</v>
      </c>
      <c r="K94" s="1">
        <f t="shared" si="16"/>
        <v>-4.3453199999930803E-2</v>
      </c>
      <c r="O94" s="1">
        <f t="shared" ca="1" si="18"/>
        <v>-4.2529537875791008E-2</v>
      </c>
      <c r="Q94" s="84">
        <f t="shared" si="19"/>
        <v>41430.876029999999</v>
      </c>
    </row>
    <row r="95" spans="1:17" x14ac:dyDescent="0.2">
      <c r="A95" s="28" t="s">
        <v>80</v>
      </c>
      <c r="B95" s="42" t="s">
        <v>56</v>
      </c>
      <c r="C95" s="28">
        <v>56713.54838</v>
      </c>
      <c r="D95" s="28">
        <v>1.3999999999999999E-4</v>
      </c>
      <c r="E95" s="37">
        <f t="shared" si="17"/>
        <v>9789.8994185487445</v>
      </c>
      <c r="F95" s="1">
        <f t="shared" si="13"/>
        <v>9790</v>
      </c>
      <c r="G95" s="1">
        <f t="shared" si="14"/>
        <v>-4.1003999998793006E-2</v>
      </c>
      <c r="K95" s="1">
        <f t="shared" si="16"/>
        <v>-4.1003999998793006E-2</v>
      </c>
      <c r="O95" s="1">
        <f t="shared" ca="1" si="18"/>
        <v>-4.0740200808055432E-2</v>
      </c>
      <c r="Q95" s="84">
        <f t="shared" si="19"/>
        <v>41695.04838</v>
      </c>
    </row>
    <row r="96" spans="1:17" x14ac:dyDescent="0.2">
      <c r="A96" s="28" t="s">
        <v>80</v>
      </c>
      <c r="B96" s="42" t="s">
        <v>58</v>
      </c>
      <c r="C96" s="28">
        <v>56727.613039999997</v>
      </c>
      <c r="D96" s="28">
        <v>4.0999999999999999E-4</v>
      </c>
      <c r="E96" s="37">
        <f t="shared" si="17"/>
        <v>9824.3995627831846</v>
      </c>
      <c r="F96" s="1">
        <f t="shared" si="13"/>
        <v>9824.5</v>
      </c>
      <c r="G96" s="1">
        <f t="shared" si="14"/>
        <v>-4.0945200002170168E-2</v>
      </c>
      <c r="K96" s="1">
        <f t="shared" si="16"/>
        <v>-4.0945200002170168E-2</v>
      </c>
      <c r="O96" s="1">
        <f t="shared" ca="1" si="18"/>
        <v>-4.0644935177134321E-2</v>
      </c>
      <c r="Q96" s="84">
        <f t="shared" si="19"/>
        <v>41709.113039999997</v>
      </c>
    </row>
    <row r="97" spans="1:17" x14ac:dyDescent="0.2">
      <c r="A97" s="50" t="s">
        <v>83</v>
      </c>
      <c r="B97" s="51" t="s">
        <v>58</v>
      </c>
      <c r="C97" s="50">
        <v>56763.076499999966</v>
      </c>
      <c r="D97" s="50" t="s">
        <v>84</v>
      </c>
      <c r="E97" s="37">
        <f t="shared" si="17"/>
        <v>9911.3902532834563</v>
      </c>
      <c r="F97" s="1">
        <f t="shared" si="13"/>
        <v>9911.5</v>
      </c>
      <c r="G97" s="1">
        <f t="shared" si="14"/>
        <v>-4.474040003697155E-2</v>
      </c>
      <c r="K97" s="1">
        <f t="shared" si="16"/>
        <v>-4.474040003697155E-2</v>
      </c>
      <c r="O97" s="1">
        <f t="shared" ca="1" si="18"/>
        <v>-4.0404700107855004E-2</v>
      </c>
      <c r="Q97" s="84">
        <f t="shared" si="19"/>
        <v>41744.576499999966</v>
      </c>
    </row>
    <row r="98" spans="1:17" x14ac:dyDescent="0.2">
      <c r="A98" s="34" t="s">
        <v>85</v>
      </c>
      <c r="B98" s="35" t="s">
        <v>56</v>
      </c>
      <c r="C98" s="36">
        <v>56763.076500000003</v>
      </c>
      <c r="D98" s="29"/>
      <c r="E98" s="37">
        <f t="shared" si="17"/>
        <v>9911.3902532835455</v>
      </c>
      <c r="F98" s="1">
        <f t="shared" si="13"/>
        <v>9911.5</v>
      </c>
      <c r="G98" s="1">
        <f t="shared" si="14"/>
        <v>-4.4740400000591762E-2</v>
      </c>
      <c r="K98" s="1">
        <f t="shared" si="16"/>
        <v>-4.4740400000591762E-2</v>
      </c>
      <c r="O98" s="1">
        <f t="shared" ca="1" si="18"/>
        <v>-4.0404700107855004E-2</v>
      </c>
      <c r="Q98" s="84">
        <f t="shared" si="19"/>
        <v>41744.576500000003</v>
      </c>
    </row>
    <row r="99" spans="1:17" x14ac:dyDescent="0.2">
      <c r="A99" s="28" t="s">
        <v>80</v>
      </c>
      <c r="B99" s="42" t="s">
        <v>58</v>
      </c>
      <c r="C99" s="28">
        <v>56790.39604</v>
      </c>
      <c r="D99" s="28">
        <v>8.0000000000000004E-4</v>
      </c>
      <c r="E99" s="37">
        <f t="shared" si="17"/>
        <v>9978.4041782855493</v>
      </c>
      <c r="F99" s="1">
        <f t="shared" si="13"/>
        <v>9978.5</v>
      </c>
      <c r="G99" s="1">
        <f t="shared" si="14"/>
        <v>-3.9063600001099985E-2</v>
      </c>
      <c r="K99" s="1">
        <f t="shared" si="16"/>
        <v>-3.9063600001099985E-2</v>
      </c>
      <c r="O99" s="1">
        <f t="shared" ca="1" si="18"/>
        <v>-4.0219691491283585E-2</v>
      </c>
      <c r="Q99" s="84">
        <f t="shared" si="19"/>
        <v>41771.89604</v>
      </c>
    </row>
    <row r="100" spans="1:17" x14ac:dyDescent="0.2">
      <c r="A100" s="52" t="s">
        <v>86</v>
      </c>
      <c r="B100" s="53" t="s">
        <v>56</v>
      </c>
      <c r="C100" s="54">
        <v>57125.500699999997</v>
      </c>
      <c r="D100" s="54">
        <v>3.0000000000000001E-3</v>
      </c>
      <c r="E100" s="37">
        <f t="shared" si="17"/>
        <v>10800.404788583686</v>
      </c>
      <c r="F100" s="1">
        <f t="shared" ref="F100:F131" si="20">ROUND(2*E100,0)/2</f>
        <v>10800.5</v>
      </c>
      <c r="G100" s="1">
        <f t="shared" si="14"/>
        <v>-3.8814800005638972E-2</v>
      </c>
      <c r="K100" s="1">
        <f t="shared" si="16"/>
        <v>-3.8814800005638972E-2</v>
      </c>
      <c r="O100" s="1">
        <f t="shared" ca="1" si="18"/>
        <v>-3.7949884284989369E-2</v>
      </c>
      <c r="Q100" s="84">
        <f t="shared" si="19"/>
        <v>42107.000699999997</v>
      </c>
    </row>
    <row r="101" spans="1:17" x14ac:dyDescent="0.2">
      <c r="A101" s="55" t="s">
        <v>87</v>
      </c>
      <c r="B101" s="56" t="s">
        <v>58</v>
      </c>
      <c r="C101" s="57">
        <v>57483.436999999998</v>
      </c>
      <c r="D101" s="58">
        <v>3.0000000000000001E-3</v>
      </c>
      <c r="E101" s="37">
        <f t="shared" si="17"/>
        <v>11678.410654117935</v>
      </c>
      <c r="F101" s="1">
        <f t="shared" si="20"/>
        <v>11678.5</v>
      </c>
      <c r="G101" s="1">
        <f t="shared" ref="G101:G132" si="21">+C101-(C$7+F101*C$8)</f>
        <v>-3.6423600002308376E-2</v>
      </c>
      <c r="I101" s="1">
        <f>+G101</f>
        <v>-3.6423600002308376E-2</v>
      </c>
      <c r="O101" s="1">
        <f t="shared" ca="1" si="18"/>
        <v>-3.5525443011113073E-2</v>
      </c>
      <c r="Q101" s="84">
        <f t="shared" si="19"/>
        <v>42464.936999999998</v>
      </c>
    </row>
    <row r="102" spans="1:17" x14ac:dyDescent="0.2">
      <c r="A102" s="55" t="s">
        <v>87</v>
      </c>
      <c r="B102" s="56" t="s">
        <v>56</v>
      </c>
      <c r="C102" s="57">
        <v>57483.642</v>
      </c>
      <c r="D102" s="58">
        <v>2E-3</v>
      </c>
      <c r="E102" s="37">
        <f t="shared" si="17"/>
        <v>11678.913512314872</v>
      </c>
      <c r="F102" s="1">
        <f t="shared" si="20"/>
        <v>11679</v>
      </c>
      <c r="G102" s="1">
        <f t="shared" si="21"/>
        <v>-3.5258399999293033E-2</v>
      </c>
      <c r="I102" s="1">
        <f>+G102</f>
        <v>-3.5258399999293033E-2</v>
      </c>
      <c r="O102" s="1">
        <f t="shared" ca="1" si="18"/>
        <v>-3.5524062349795375E-2</v>
      </c>
      <c r="Q102" s="84">
        <f t="shared" si="19"/>
        <v>42465.142</v>
      </c>
    </row>
    <row r="103" spans="1:17" x14ac:dyDescent="0.2">
      <c r="A103" s="52" t="s">
        <v>86</v>
      </c>
      <c r="B103" s="53" t="s">
        <v>56</v>
      </c>
      <c r="C103" s="54">
        <v>57514.421699999999</v>
      </c>
      <c r="D103" s="54">
        <v>2.8E-3</v>
      </c>
      <c r="E103" s="37">
        <f t="shared" si="17"/>
        <v>11754.415094969057</v>
      </c>
      <c r="F103" s="1">
        <f t="shared" si="20"/>
        <v>11754.5</v>
      </c>
      <c r="G103" s="1">
        <f t="shared" si="21"/>
        <v>-3.4613200004969258E-2</v>
      </c>
      <c r="K103" s="1">
        <f t="shared" ref="K103:K120" si="22">+G103</f>
        <v>-3.4613200004969258E-2</v>
      </c>
      <c r="O103" s="1">
        <f t="shared" ca="1" si="18"/>
        <v>-3.5315582490823103E-2</v>
      </c>
      <c r="Q103" s="84">
        <f t="shared" si="19"/>
        <v>42495.921699999999</v>
      </c>
    </row>
    <row r="104" spans="1:17" x14ac:dyDescent="0.2">
      <c r="A104" s="59" t="s">
        <v>88</v>
      </c>
      <c r="B104" s="60" t="s">
        <v>56</v>
      </c>
      <c r="C104" s="59">
        <v>57542.758500000004</v>
      </c>
      <c r="D104" s="59">
        <v>2.0000000000000001E-4</v>
      </c>
      <c r="E104" s="37">
        <f t="shared" si="17"/>
        <v>11823.924324992598</v>
      </c>
      <c r="F104" s="1">
        <f t="shared" si="20"/>
        <v>11824</v>
      </c>
      <c r="G104" s="1">
        <f t="shared" si="21"/>
        <v>-3.0850399998598732E-2</v>
      </c>
      <c r="K104" s="1">
        <f t="shared" si="22"/>
        <v>-3.0850399998598732E-2</v>
      </c>
      <c r="O104" s="1">
        <f t="shared" ca="1" si="18"/>
        <v>-3.512367056766319E-2</v>
      </c>
      <c r="Q104" s="84">
        <f t="shared" si="19"/>
        <v>42524.258500000004</v>
      </c>
    </row>
    <row r="105" spans="1:17" x14ac:dyDescent="0.2">
      <c r="A105" s="50" t="s">
        <v>89</v>
      </c>
      <c r="B105" s="61" t="s">
        <v>56</v>
      </c>
      <c r="C105" s="62">
        <v>57867.465400000001</v>
      </c>
      <c r="D105" s="62">
        <v>4.0000000000000002E-4</v>
      </c>
      <c r="E105" s="37">
        <f t="shared" si="17"/>
        <v>12620.419575067652</v>
      </c>
      <c r="F105" s="1">
        <f t="shared" si="20"/>
        <v>12620.5</v>
      </c>
      <c r="G105" s="1">
        <f t="shared" si="21"/>
        <v>-3.2786800002213567E-2</v>
      </c>
      <c r="K105" s="1">
        <f t="shared" si="22"/>
        <v>-3.2786800002213567E-2</v>
      </c>
      <c r="O105" s="1">
        <f t="shared" ca="1" si="18"/>
        <v>-3.2924277088571534E-2</v>
      </c>
      <c r="Q105" s="84">
        <f t="shared" si="19"/>
        <v>42848.965400000001</v>
      </c>
    </row>
    <row r="106" spans="1:17" x14ac:dyDescent="0.2">
      <c r="A106" s="50" t="s">
        <v>89</v>
      </c>
      <c r="B106" s="61" t="s">
        <v>56</v>
      </c>
      <c r="C106" s="62">
        <v>57874.396999999997</v>
      </c>
      <c r="D106" s="62">
        <v>1.6000000000000001E-3</v>
      </c>
      <c r="E106" s="37">
        <f t="shared" si="17"/>
        <v>12637.422559837663</v>
      </c>
      <c r="F106" s="1">
        <f t="shared" si="20"/>
        <v>12637.5</v>
      </c>
      <c r="G106" s="1">
        <f t="shared" si="21"/>
        <v>-3.1570000006468035E-2</v>
      </c>
      <c r="K106" s="1">
        <f t="shared" si="22"/>
        <v>-3.1570000006468035E-2</v>
      </c>
      <c r="O106" s="1">
        <f t="shared" ca="1" si="18"/>
        <v>-3.2877334603769834E-2</v>
      </c>
      <c r="Q106" s="84">
        <f t="shared" si="19"/>
        <v>42855.896999999997</v>
      </c>
    </row>
    <row r="107" spans="1:17" x14ac:dyDescent="0.2">
      <c r="A107" s="66" t="s">
        <v>91</v>
      </c>
      <c r="B107" s="67" t="s">
        <v>56</v>
      </c>
      <c r="C107" s="68">
        <v>57902.729399999997</v>
      </c>
      <c r="D107" s="68">
        <v>1E-4</v>
      </c>
      <c r="E107" s="37">
        <f t="shared" si="17"/>
        <v>12706.920996807206</v>
      </c>
      <c r="F107" s="1">
        <f t="shared" si="20"/>
        <v>12707</v>
      </c>
      <c r="G107" s="1">
        <f t="shared" si="21"/>
        <v>-3.2207200005359482E-2</v>
      </c>
      <c r="K107" s="1">
        <f t="shared" si="22"/>
        <v>-3.2207200005359482E-2</v>
      </c>
      <c r="O107" s="1">
        <f t="shared" ca="1" si="18"/>
        <v>-3.2685422680609921E-2</v>
      </c>
      <c r="Q107" s="84">
        <f t="shared" si="19"/>
        <v>42884.229399999997</v>
      </c>
    </row>
    <row r="108" spans="1:17" ht="12" customHeight="1" x14ac:dyDescent="0.2">
      <c r="A108" s="69" t="s">
        <v>92</v>
      </c>
      <c r="B108" s="70" t="s">
        <v>58</v>
      </c>
      <c r="C108" s="71">
        <v>58252.716399999998</v>
      </c>
      <c r="D108" s="71">
        <v>1E-4</v>
      </c>
      <c r="E108" s="37">
        <f t="shared" si="17"/>
        <v>13565.427493244521</v>
      </c>
      <c r="F108" s="1">
        <f t="shared" si="20"/>
        <v>13565.5</v>
      </c>
      <c r="G108" s="1">
        <f t="shared" si="21"/>
        <v>-2.955880000081379E-2</v>
      </c>
      <c r="K108" s="1">
        <f t="shared" si="22"/>
        <v>-2.955880000081379E-2</v>
      </c>
      <c r="O108" s="1">
        <f t="shared" ca="1" si="18"/>
        <v>-3.0314827198123812E-2</v>
      </c>
      <c r="Q108" s="84">
        <f t="shared" si="19"/>
        <v>43234.216399999998</v>
      </c>
    </row>
    <row r="109" spans="1:17" ht="12" customHeight="1" x14ac:dyDescent="0.2">
      <c r="A109" s="66" t="s">
        <v>91</v>
      </c>
      <c r="B109" s="67" t="s">
        <v>56</v>
      </c>
      <c r="C109" s="68">
        <v>58295.7238</v>
      </c>
      <c r="D109" s="68">
        <v>8.0000000000000004E-4</v>
      </c>
      <c r="E109" s="37">
        <f t="shared" si="17"/>
        <v>13670.923218213962</v>
      </c>
      <c r="F109" s="1">
        <f t="shared" si="20"/>
        <v>13671</v>
      </c>
      <c r="G109" s="1">
        <f t="shared" si="21"/>
        <v>-3.1301600000006147E-2</v>
      </c>
      <c r="K109" s="1">
        <f t="shared" si="22"/>
        <v>-3.1301600000006147E-2</v>
      </c>
      <c r="O109" s="1">
        <f t="shared" ca="1" si="18"/>
        <v>-3.0023507660089703E-2</v>
      </c>
      <c r="Q109" s="84">
        <f t="shared" si="19"/>
        <v>43277.2238</v>
      </c>
    </row>
    <row r="110" spans="1:17" ht="12" customHeight="1" x14ac:dyDescent="0.2">
      <c r="A110" s="66" t="s">
        <v>93</v>
      </c>
      <c r="B110" s="67" t="s">
        <v>58</v>
      </c>
      <c r="C110" s="68">
        <v>58512.1967</v>
      </c>
      <c r="D110" s="68" t="s">
        <v>94</v>
      </c>
      <c r="E110" s="37">
        <f t="shared" si="17"/>
        <v>14201.9240581098</v>
      </c>
      <c r="F110" s="1">
        <f t="shared" si="20"/>
        <v>14202</v>
      </c>
      <c r="G110" s="1">
        <f t="shared" si="21"/>
        <v>-3.0959199997596443E-2</v>
      </c>
      <c r="K110" s="1">
        <f t="shared" si="22"/>
        <v>-3.0959199997596443E-2</v>
      </c>
      <c r="O110" s="1">
        <f t="shared" ca="1" si="18"/>
        <v>-2.8557245340695266E-2</v>
      </c>
      <c r="Q110" s="84">
        <f t="shared" si="19"/>
        <v>43493.6967</v>
      </c>
    </row>
    <row r="111" spans="1:17" ht="12" customHeight="1" x14ac:dyDescent="0.2">
      <c r="A111" s="85" t="s">
        <v>345</v>
      </c>
      <c r="B111" s="86" t="s">
        <v>56</v>
      </c>
      <c r="C111" s="87">
        <v>59254.162800000049</v>
      </c>
      <c r="D111" s="85" t="s">
        <v>101</v>
      </c>
      <c r="E111" s="37">
        <f t="shared" si="17"/>
        <v>16021.942278747418</v>
      </c>
      <c r="F111" s="1">
        <f t="shared" si="20"/>
        <v>16022</v>
      </c>
      <c r="G111" s="1">
        <f t="shared" si="21"/>
        <v>-2.3531199949502479E-2</v>
      </c>
      <c r="K111" s="1">
        <f t="shared" si="22"/>
        <v>-2.3531199949502479E-2</v>
      </c>
      <c r="O111" s="1">
        <f t="shared" ca="1" si="18"/>
        <v>-2.3531638144277431E-2</v>
      </c>
      <c r="Q111" s="84">
        <f t="shared" si="19"/>
        <v>44235.662800000049</v>
      </c>
    </row>
    <row r="112" spans="1:17" ht="12" customHeight="1" x14ac:dyDescent="0.2">
      <c r="A112" s="85" t="s">
        <v>345</v>
      </c>
      <c r="B112" s="86" t="s">
        <v>56</v>
      </c>
      <c r="C112" s="87">
        <v>59255.18330000015</v>
      </c>
      <c r="D112" s="85" t="s">
        <v>101</v>
      </c>
      <c r="E112" s="37">
        <f t="shared" si="17"/>
        <v>16024.44553138166</v>
      </c>
      <c r="F112" s="1">
        <f t="shared" si="20"/>
        <v>16024.5</v>
      </c>
      <c r="G112" s="1">
        <f t="shared" si="21"/>
        <v>-2.2205199849850032E-2</v>
      </c>
      <c r="K112" s="1">
        <f t="shared" si="22"/>
        <v>-2.2205199849850032E-2</v>
      </c>
      <c r="O112" s="1">
        <f t="shared" ca="1" si="18"/>
        <v>-2.3524734837688945E-2</v>
      </c>
      <c r="Q112" s="84">
        <f t="shared" si="19"/>
        <v>44236.68330000015</v>
      </c>
    </row>
    <row r="113" spans="1:17" ht="12" customHeight="1" x14ac:dyDescent="0.2">
      <c r="A113" s="85" t="s">
        <v>345</v>
      </c>
      <c r="B113" s="86" t="s">
        <v>56</v>
      </c>
      <c r="C113" s="87">
        <v>59261.298400000203</v>
      </c>
      <c r="D113" s="85" t="s">
        <v>101</v>
      </c>
      <c r="E113" s="37">
        <f t="shared" si="17"/>
        <v>16039.445668747932</v>
      </c>
      <c r="F113" s="1">
        <f t="shared" si="20"/>
        <v>16039.5</v>
      </c>
      <c r="G113" s="1">
        <f t="shared" si="21"/>
        <v>-2.2149199794512242E-2</v>
      </c>
      <c r="K113" s="1">
        <f t="shared" si="22"/>
        <v>-2.2149199794512242E-2</v>
      </c>
      <c r="O113" s="1">
        <f t="shared" ca="1" si="18"/>
        <v>-2.3483314998158034E-2</v>
      </c>
      <c r="Q113" s="84">
        <f t="shared" si="19"/>
        <v>44242.798400000203</v>
      </c>
    </row>
    <row r="114" spans="1:17" ht="12" customHeight="1" x14ac:dyDescent="0.2">
      <c r="A114" s="85" t="s">
        <v>345</v>
      </c>
      <c r="B114" s="86" t="s">
        <v>56</v>
      </c>
      <c r="C114" s="87">
        <v>59266.190700000152</v>
      </c>
      <c r="D114" s="85" t="s">
        <v>101</v>
      </c>
      <c r="E114" s="37">
        <f t="shared" si="17"/>
        <v>16051.44631829342</v>
      </c>
      <c r="F114" s="1">
        <f t="shared" si="20"/>
        <v>16051.5</v>
      </c>
      <c r="G114" s="1">
        <f t="shared" si="21"/>
        <v>-2.1884399851842318E-2</v>
      </c>
      <c r="K114" s="1">
        <f t="shared" si="22"/>
        <v>-2.1884399851842318E-2</v>
      </c>
      <c r="O114" s="1">
        <f t="shared" ca="1" si="18"/>
        <v>-2.3450179126533299E-2</v>
      </c>
      <c r="Q114" s="84">
        <f t="shared" si="19"/>
        <v>44247.690700000152</v>
      </c>
    </row>
    <row r="115" spans="1:17" ht="12" customHeight="1" x14ac:dyDescent="0.2">
      <c r="A115" s="85" t="s">
        <v>345</v>
      </c>
      <c r="B115" s="86" t="s">
        <v>56</v>
      </c>
      <c r="C115" s="87">
        <v>59267.208500000183</v>
      </c>
      <c r="D115" s="85" t="s">
        <v>101</v>
      </c>
      <c r="E115" s="37">
        <f t="shared" si="17"/>
        <v>16053.94294791709</v>
      </c>
      <c r="F115" s="1">
        <f t="shared" si="20"/>
        <v>16054</v>
      </c>
      <c r="G115" s="1">
        <f t="shared" si="21"/>
        <v>-2.3258399814949371E-2</v>
      </c>
      <c r="K115" s="1">
        <f t="shared" si="22"/>
        <v>-2.3258399814949371E-2</v>
      </c>
      <c r="O115" s="1">
        <f t="shared" ca="1" si="18"/>
        <v>-2.3443275819944813E-2</v>
      </c>
      <c r="Q115" s="84">
        <f t="shared" si="19"/>
        <v>44248.708500000183</v>
      </c>
    </row>
    <row r="116" spans="1:17" ht="12" customHeight="1" x14ac:dyDescent="0.2">
      <c r="A116" s="85" t="s">
        <v>345</v>
      </c>
      <c r="B116" s="86" t="s">
        <v>56</v>
      </c>
      <c r="C116" s="87">
        <v>59268.228999999817</v>
      </c>
      <c r="D116" s="85" t="s">
        <v>101</v>
      </c>
      <c r="E116" s="37">
        <f t="shared" si="17"/>
        <v>16056.446200550192</v>
      </c>
      <c r="F116" s="1">
        <f t="shared" si="20"/>
        <v>16056.5</v>
      </c>
      <c r="G116" s="1">
        <f t="shared" si="21"/>
        <v>-2.1932400180958211E-2</v>
      </c>
      <c r="K116" s="1">
        <f t="shared" si="22"/>
        <v>-2.1932400180958211E-2</v>
      </c>
      <c r="O116" s="1">
        <f t="shared" ca="1" si="18"/>
        <v>-2.3436372513356327E-2</v>
      </c>
      <c r="Q116" s="84">
        <f t="shared" si="19"/>
        <v>44249.728999999817</v>
      </c>
    </row>
    <row r="117" spans="1:17" ht="12" customHeight="1" x14ac:dyDescent="0.2">
      <c r="A117" s="85" t="s">
        <v>345</v>
      </c>
      <c r="B117" s="86" t="s">
        <v>56</v>
      </c>
      <c r="C117" s="87">
        <v>59291.058199999854</v>
      </c>
      <c r="D117" s="85" t="s">
        <v>101</v>
      </c>
      <c r="E117" s="37">
        <f t="shared" si="17"/>
        <v>16112.445470547356</v>
      </c>
      <c r="F117" s="1">
        <f t="shared" si="20"/>
        <v>16112.5</v>
      </c>
      <c r="G117" s="1">
        <f t="shared" si="21"/>
        <v>-2.2230000147828832E-2</v>
      </c>
      <c r="K117" s="1">
        <f t="shared" si="22"/>
        <v>-2.2230000147828832E-2</v>
      </c>
      <c r="O117" s="1">
        <f t="shared" ca="1" si="18"/>
        <v>-2.328173844577424E-2</v>
      </c>
      <c r="Q117" s="84">
        <f t="shared" si="19"/>
        <v>44272.558199999854</v>
      </c>
    </row>
    <row r="118" spans="1:17" ht="12" customHeight="1" x14ac:dyDescent="0.2">
      <c r="A118" s="85" t="s">
        <v>345</v>
      </c>
      <c r="B118" s="86" t="s">
        <v>56</v>
      </c>
      <c r="C118" s="87">
        <v>59291.261200000066</v>
      </c>
      <c r="D118" s="85" t="s">
        <v>101</v>
      </c>
      <c r="E118" s="37">
        <f t="shared" si="17"/>
        <v>16112.94342281118</v>
      </c>
      <c r="F118" s="1">
        <f t="shared" si="20"/>
        <v>16113</v>
      </c>
      <c r="G118" s="1">
        <f t="shared" si="21"/>
        <v>-2.3064799934218172E-2</v>
      </c>
      <c r="K118" s="1">
        <f t="shared" si="22"/>
        <v>-2.3064799934218172E-2</v>
      </c>
      <c r="O118" s="1">
        <f t="shared" ca="1" si="18"/>
        <v>-2.3280357784456543E-2</v>
      </c>
      <c r="Q118" s="84">
        <f t="shared" si="19"/>
        <v>44272.761200000066</v>
      </c>
    </row>
    <row r="119" spans="1:17" ht="12" customHeight="1" x14ac:dyDescent="0.2">
      <c r="A119" s="85" t="s">
        <v>345</v>
      </c>
      <c r="B119" s="86" t="s">
        <v>56</v>
      </c>
      <c r="C119" s="87">
        <v>59325.096499999985</v>
      </c>
      <c r="D119" s="85" t="s">
        <v>150</v>
      </c>
      <c r="E119" s="37">
        <f t="shared" si="17"/>
        <v>16195.940290862954</v>
      </c>
      <c r="F119" s="1">
        <f t="shared" si="20"/>
        <v>16196</v>
      </c>
      <c r="G119" s="1">
        <f t="shared" si="21"/>
        <v>-2.4341600015759468E-2</v>
      </c>
      <c r="K119" s="1">
        <f t="shared" si="22"/>
        <v>-2.4341600015759468E-2</v>
      </c>
      <c r="O119" s="1">
        <f t="shared" ca="1" si="18"/>
        <v>-2.3051168005718804E-2</v>
      </c>
      <c r="Q119" s="84">
        <f t="shared" si="19"/>
        <v>44306.596499999985</v>
      </c>
    </row>
    <row r="120" spans="1:17" ht="12" customHeight="1" x14ac:dyDescent="0.2">
      <c r="A120" s="85" t="s">
        <v>345</v>
      </c>
      <c r="B120" s="86" t="s">
        <v>56</v>
      </c>
      <c r="C120" s="87">
        <v>59325.096499999985</v>
      </c>
      <c r="D120" s="85" t="s">
        <v>84</v>
      </c>
      <c r="E120" s="37">
        <f t="shared" si="17"/>
        <v>16195.940290862954</v>
      </c>
      <c r="F120" s="1">
        <f t="shared" si="20"/>
        <v>16196</v>
      </c>
      <c r="G120" s="1">
        <f t="shared" si="21"/>
        <v>-2.4341600015759468E-2</v>
      </c>
      <c r="K120" s="1">
        <f t="shared" si="22"/>
        <v>-2.4341600015759468E-2</v>
      </c>
      <c r="O120" s="1">
        <f t="shared" ca="1" si="18"/>
        <v>-2.3051168005718804E-2</v>
      </c>
      <c r="Q120" s="84">
        <f t="shared" si="19"/>
        <v>44306.596499999985</v>
      </c>
    </row>
    <row r="121" spans="1:17" ht="12" customHeight="1" x14ac:dyDescent="0.2">
      <c r="A121" s="88" t="s">
        <v>346</v>
      </c>
      <c r="B121" s="89" t="s">
        <v>56</v>
      </c>
      <c r="C121" s="90">
        <v>59679.162200000137</v>
      </c>
      <c r="E121" s="37">
        <f t="shared" ref="E121:E126" si="23">+(C121-C$7)/C$8</f>
        <v>17064.451703046132</v>
      </c>
      <c r="F121" s="1">
        <f t="shared" si="20"/>
        <v>17064.5</v>
      </c>
      <c r="G121" s="1">
        <f t="shared" ref="G121:G126" si="24">+C121-(C$7+F121*C$8)</f>
        <v>-1.9689199863933027E-2</v>
      </c>
      <c r="K121" s="1">
        <f t="shared" ref="K121:K126" si="25">+G121</f>
        <v>-1.9689199863933027E-2</v>
      </c>
      <c r="O121" s="1">
        <f t="shared" ref="O121:O126" ca="1" si="26">+C$11+C$12*F121</f>
        <v>-2.0652959296878756E-2</v>
      </c>
      <c r="Q121" s="84">
        <f t="shared" ref="Q121:Q126" si="27">+C121-15018.5</f>
        <v>44660.662200000137</v>
      </c>
    </row>
    <row r="122" spans="1:17" ht="12" customHeight="1" x14ac:dyDescent="0.2">
      <c r="A122" s="88" t="s">
        <v>346</v>
      </c>
      <c r="B122" s="89" t="s">
        <v>56</v>
      </c>
      <c r="C122" s="90">
        <v>59679.162299999967</v>
      </c>
      <c r="E122" s="37">
        <f t="shared" si="23"/>
        <v>17064.451948342397</v>
      </c>
      <c r="F122" s="1">
        <f t="shared" si="20"/>
        <v>17064.5</v>
      </c>
      <c r="G122" s="1">
        <f t="shared" si="24"/>
        <v>-1.9589200033806264E-2</v>
      </c>
      <c r="K122" s="1">
        <f t="shared" si="25"/>
        <v>-1.9589200033806264E-2</v>
      </c>
      <c r="O122" s="1">
        <f t="shared" ca="1" si="26"/>
        <v>-2.0652959296878756E-2</v>
      </c>
      <c r="Q122" s="84">
        <f t="shared" si="27"/>
        <v>44660.662299999967</v>
      </c>
    </row>
    <row r="123" spans="1:17" x14ac:dyDescent="0.2">
      <c r="A123" s="88" t="s">
        <v>346</v>
      </c>
      <c r="B123" s="89" t="s">
        <v>56</v>
      </c>
      <c r="C123" s="90">
        <v>59679.163199999835</v>
      </c>
      <c r="E123" s="37">
        <f t="shared" si="23"/>
        <v>17064.454156012209</v>
      </c>
      <c r="F123" s="1">
        <f t="shared" si="20"/>
        <v>17064.5</v>
      </c>
      <c r="G123" s="1">
        <f t="shared" si="24"/>
        <v>-1.8689200165681541E-2</v>
      </c>
      <c r="K123" s="1">
        <f t="shared" si="25"/>
        <v>-1.8689200165681541E-2</v>
      </c>
      <c r="O123" s="1">
        <f t="shared" ca="1" si="26"/>
        <v>-2.0652959296878756E-2</v>
      </c>
      <c r="Q123" s="84">
        <f t="shared" si="27"/>
        <v>44660.663199999835</v>
      </c>
    </row>
    <row r="124" spans="1:17" x14ac:dyDescent="0.2">
      <c r="A124" s="88" t="s">
        <v>346</v>
      </c>
      <c r="B124" s="89" t="s">
        <v>58</v>
      </c>
      <c r="C124" s="90">
        <v>59682.219500000123</v>
      </c>
      <c r="E124" s="37">
        <f t="shared" si="23"/>
        <v>17071.951158487467</v>
      </c>
      <c r="F124" s="1">
        <f t="shared" si="20"/>
        <v>17072</v>
      </c>
      <c r="G124" s="1">
        <f t="shared" si="24"/>
        <v>-1.9911199880880304E-2</v>
      </c>
      <c r="K124" s="1">
        <f t="shared" si="25"/>
        <v>-1.9911199880880304E-2</v>
      </c>
      <c r="O124" s="1">
        <f t="shared" ca="1" si="26"/>
        <v>-2.0632249377113297E-2</v>
      </c>
      <c r="Q124" s="84">
        <f t="shared" si="27"/>
        <v>44663.719500000123</v>
      </c>
    </row>
    <row r="125" spans="1:17" x14ac:dyDescent="0.2">
      <c r="A125" s="88" t="s">
        <v>346</v>
      </c>
      <c r="B125" s="89" t="s">
        <v>58</v>
      </c>
      <c r="C125" s="90">
        <v>59682.219699999783</v>
      </c>
      <c r="E125" s="37">
        <f t="shared" si="23"/>
        <v>17071.951649079994</v>
      </c>
      <c r="F125" s="1">
        <f t="shared" si="20"/>
        <v>17072</v>
      </c>
      <c r="G125" s="1">
        <f t="shared" si="24"/>
        <v>-1.9711200220626779E-2</v>
      </c>
      <c r="K125" s="1">
        <f t="shared" si="25"/>
        <v>-1.9711200220626779E-2</v>
      </c>
      <c r="O125" s="1">
        <f t="shared" ca="1" si="26"/>
        <v>-2.0632249377113297E-2</v>
      </c>
      <c r="Q125" s="84">
        <f t="shared" si="27"/>
        <v>44663.719699999783</v>
      </c>
    </row>
    <row r="126" spans="1:17" x14ac:dyDescent="0.2">
      <c r="A126" s="88" t="s">
        <v>346</v>
      </c>
      <c r="B126" s="89" t="s">
        <v>58</v>
      </c>
      <c r="C126" s="90">
        <v>59682.220199999865</v>
      </c>
      <c r="E126" s="37">
        <f t="shared" si="23"/>
        <v>17071.952875563602</v>
      </c>
      <c r="F126" s="1">
        <f t="shared" si="20"/>
        <v>17072</v>
      </c>
      <c r="G126" s="1">
        <f t="shared" si="24"/>
        <v>-1.9211200138670392E-2</v>
      </c>
      <c r="K126" s="1">
        <f t="shared" si="25"/>
        <v>-1.9211200138670392E-2</v>
      </c>
      <c r="O126" s="1">
        <f t="shared" ca="1" si="26"/>
        <v>-2.0632249377113297E-2</v>
      </c>
      <c r="Q126" s="84">
        <f t="shared" si="27"/>
        <v>44663.720199999865</v>
      </c>
    </row>
  </sheetData>
  <sheetProtection selectLockedCells="1" selectUnlockedCells="1"/>
  <sortState xmlns:xlrd2="http://schemas.microsoft.com/office/spreadsheetml/2017/richdata2" ref="A21:W120">
    <sortCondition ref="C21:C1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5"/>
  <sheetViews>
    <sheetView workbookViewId="0">
      <pane xSplit="13" ySplit="22" topLeftCell="N111" activePane="bottomRight" state="frozen"/>
      <selection pane="topRight" activeCell="N1" sqref="N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5.285156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 t="s">
        <v>3</v>
      </c>
    </row>
    <row r="3" spans="1:6" x14ac:dyDescent="0.2">
      <c r="C3" s="3" t="s">
        <v>4</v>
      </c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53087.304499999998</v>
      </c>
      <c r="D7" s="10"/>
    </row>
    <row r="8" spans="1:6" x14ac:dyDescent="0.2">
      <c r="A8" s="1" t="s">
        <v>12</v>
      </c>
      <c r="C8" s="11">
        <v>0.40767246400000001</v>
      </c>
      <c r="D8" s="12" t="s">
        <v>13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-1.5082675151476431E-3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-1.0364566856712828E-7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59682.218765184502</v>
      </c>
      <c r="E15" s="13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0.40767236035433146</v>
      </c>
      <c r="E16" s="13" t="s">
        <v>24</v>
      </c>
      <c r="F16" s="18">
        <f ca="1">NOW()+15018.5+$C$5/24</f>
        <v>60178.856101273144</v>
      </c>
    </row>
    <row r="17" spans="1:21" x14ac:dyDescent="0.2">
      <c r="A17" s="13" t="s">
        <v>25</v>
      </c>
      <c r="B17"/>
      <c r="C17">
        <f>COUNT(C21:C2181)</f>
        <v>105</v>
      </c>
      <c r="E17" s="13" t="s">
        <v>26</v>
      </c>
      <c r="F17" s="18">
        <f ca="1">ROUND(2*(F16-$C$7)/$C$8,0)/2+F15</f>
        <v>17396</v>
      </c>
    </row>
    <row r="18" spans="1:21" x14ac:dyDescent="0.2">
      <c r="A18" s="20" t="s">
        <v>27</v>
      </c>
      <c r="B18"/>
      <c r="C18" s="22">
        <f ca="1">+C15</f>
        <v>59682.218765184502</v>
      </c>
      <c r="D18" s="23">
        <f ca="1">+C16</f>
        <v>0.40767236035433146</v>
      </c>
      <c r="E18" s="13" t="s">
        <v>28</v>
      </c>
      <c r="F18" s="16">
        <f ca="1">ROUND(2*(F16-$C$15)/$C$16,0)/2+F15</f>
        <v>1219</v>
      </c>
    </row>
    <row r="19" spans="1:21" x14ac:dyDescent="0.2">
      <c r="E19" s="13" t="s">
        <v>29</v>
      </c>
      <c r="F19" s="24">
        <f ca="1">+$C$15+$C$16*F18-15018.5-$C$5/24</f>
        <v>45161.067205789768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5" t="s">
        <v>37</v>
      </c>
      <c r="I20" s="25" t="s">
        <v>38</v>
      </c>
      <c r="J20" s="25" t="s">
        <v>39</v>
      </c>
      <c r="K20" s="25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17" t="s">
        <v>46</v>
      </c>
      <c r="U20" s="26" t="s">
        <v>47</v>
      </c>
    </row>
    <row r="21" spans="1:21" x14ac:dyDescent="0.2">
      <c r="A21" s="1" t="s">
        <v>48</v>
      </c>
      <c r="C21" s="27">
        <v>44044.517800000001</v>
      </c>
      <c r="D21" s="27"/>
      <c r="E21" s="1">
        <f t="shared" ref="E21:E52" si="0">+(C21-C$7)/C$8</f>
        <v>-22181.499852293178</v>
      </c>
      <c r="F21" s="1">
        <f t="shared" ref="F21:F52" si="1">ROUND(2*E21,0)/2</f>
        <v>-22181.5</v>
      </c>
      <c r="G21" s="1">
        <f t="shared" ref="G21:G35" si="2">+C21-(C$7+F21*C$8)</f>
        <v>6.0215999837964773E-5</v>
      </c>
      <c r="J21" s="1">
        <f t="shared" ref="J21:J35" si="3">+G21</f>
        <v>6.0215999837964773E-5</v>
      </c>
      <c r="O21" s="1">
        <f t="shared" ref="O21:O52" ca="1" si="4">+C$11+C$12*F21</f>
        <v>7.9074888217411281E-4</v>
      </c>
      <c r="Q21" s="84">
        <f t="shared" ref="Q21:Q52" si="5">+C21-15018.5</f>
        <v>29026.017800000001</v>
      </c>
      <c r="R21" s="1" t="s">
        <v>39</v>
      </c>
    </row>
    <row r="22" spans="1:21" x14ac:dyDescent="0.2">
      <c r="A22" s="1" t="s">
        <v>49</v>
      </c>
      <c r="C22" s="27">
        <v>44044.722399999999</v>
      </c>
      <c r="D22" s="27"/>
      <c r="E22" s="1">
        <f t="shared" si="0"/>
        <v>-22180.997978808791</v>
      </c>
      <c r="F22" s="1">
        <f t="shared" si="1"/>
        <v>-22181</v>
      </c>
      <c r="G22" s="1">
        <f t="shared" si="2"/>
        <v>8.2398400263627991E-4</v>
      </c>
      <c r="J22" s="1">
        <f t="shared" si="3"/>
        <v>8.2398400263627991E-4</v>
      </c>
      <c r="O22" s="1">
        <f t="shared" ca="1" si="4"/>
        <v>7.9069705933982942E-4</v>
      </c>
      <c r="Q22" s="84">
        <f t="shared" si="5"/>
        <v>29026.222399999999</v>
      </c>
    </row>
    <row r="23" spans="1:21" x14ac:dyDescent="0.2">
      <c r="A23" s="1" t="s">
        <v>49</v>
      </c>
      <c r="C23" s="27">
        <v>44340.893799999998</v>
      </c>
      <c r="D23" s="27"/>
      <c r="E23" s="1">
        <f t="shared" si="0"/>
        <v>-21454.504467095918</v>
      </c>
      <c r="F23" s="1">
        <f t="shared" si="1"/>
        <v>-21454.5</v>
      </c>
      <c r="G23" s="1">
        <f t="shared" si="2"/>
        <v>-1.8211119968327694E-3</v>
      </c>
      <c r="J23" s="1">
        <f t="shared" si="3"/>
        <v>-1.8211119968327694E-3</v>
      </c>
      <c r="O23" s="1">
        <f t="shared" ca="1" si="4"/>
        <v>7.1539848112581053E-4</v>
      </c>
      <c r="Q23" s="84">
        <f t="shared" si="5"/>
        <v>29322.393799999998</v>
      </c>
    </row>
    <row r="24" spans="1:21" x14ac:dyDescent="0.2">
      <c r="A24" s="1" t="s">
        <v>49</v>
      </c>
      <c r="C24" s="27">
        <v>44395.724600000001</v>
      </c>
      <c r="D24" s="27"/>
      <c r="E24" s="1">
        <f t="shared" si="0"/>
        <v>-21320.007279176934</v>
      </c>
      <c r="F24" s="1">
        <f t="shared" si="1"/>
        <v>-21320</v>
      </c>
      <c r="G24" s="1">
        <f t="shared" si="2"/>
        <v>-2.9675199984922074E-3</v>
      </c>
      <c r="J24" s="1">
        <f t="shared" si="3"/>
        <v>-2.9675199984922074E-3</v>
      </c>
      <c r="O24" s="1">
        <f t="shared" ca="1" si="4"/>
        <v>7.0145813870353159E-4</v>
      </c>
      <c r="Q24" s="84">
        <f t="shared" si="5"/>
        <v>29377.224600000001</v>
      </c>
    </row>
    <row r="25" spans="1:21" x14ac:dyDescent="0.2">
      <c r="A25" s="1" t="s">
        <v>49</v>
      </c>
      <c r="C25" s="27">
        <v>45458.725299999998</v>
      </c>
      <c r="D25" s="27"/>
      <c r="E25" s="1">
        <f t="shared" si="0"/>
        <v>-18712.520156867893</v>
      </c>
      <c r="F25" s="1">
        <f t="shared" si="1"/>
        <v>-18712.5</v>
      </c>
      <c r="G25" s="1">
        <f t="shared" si="2"/>
        <v>-8.2173999981023371E-3</v>
      </c>
      <c r="J25" s="1">
        <f t="shared" si="3"/>
        <v>-8.2173999981023371E-3</v>
      </c>
      <c r="O25" s="1">
        <f t="shared" ca="1" si="4"/>
        <v>4.3120205791474472E-4</v>
      </c>
      <c r="Q25" s="84">
        <f t="shared" si="5"/>
        <v>30440.225299999998</v>
      </c>
    </row>
    <row r="26" spans="1:21" x14ac:dyDescent="0.2">
      <c r="A26" s="1" t="s">
        <v>49</v>
      </c>
      <c r="C26" s="27">
        <v>45459.744299999998</v>
      </c>
      <c r="D26" s="27"/>
      <c r="E26" s="1">
        <f t="shared" si="0"/>
        <v>-18710.020601244236</v>
      </c>
      <c r="F26" s="1">
        <f t="shared" si="1"/>
        <v>-18710</v>
      </c>
      <c r="G26" s="1">
        <f t="shared" si="2"/>
        <v>-8.3985599994775839E-3</v>
      </c>
      <c r="J26" s="1">
        <f t="shared" si="3"/>
        <v>-8.3985599994775839E-3</v>
      </c>
      <c r="O26" s="1">
        <f t="shared" ca="1" si="4"/>
        <v>4.3094294374332689E-4</v>
      </c>
      <c r="Q26" s="84">
        <f t="shared" si="5"/>
        <v>30441.244299999998</v>
      </c>
    </row>
    <row r="27" spans="1:21" x14ac:dyDescent="0.2">
      <c r="A27" s="1" t="s">
        <v>49</v>
      </c>
      <c r="C27" s="27">
        <v>45460.763500000001</v>
      </c>
      <c r="D27" s="27"/>
      <c r="E27" s="1">
        <f t="shared" si="0"/>
        <v>-18707.52055503066</v>
      </c>
      <c r="F27" s="1">
        <f t="shared" si="1"/>
        <v>-18707.5</v>
      </c>
      <c r="G27" s="1">
        <f t="shared" si="2"/>
        <v>-8.3797199986292981E-3</v>
      </c>
      <c r="J27" s="1">
        <f t="shared" si="3"/>
        <v>-8.3797199986292981E-3</v>
      </c>
      <c r="O27" s="1">
        <f t="shared" ca="1" si="4"/>
        <v>4.3068382957190928E-4</v>
      </c>
      <c r="Q27" s="84">
        <f t="shared" si="5"/>
        <v>30442.263500000001</v>
      </c>
    </row>
    <row r="28" spans="1:21" x14ac:dyDescent="0.2">
      <c r="A28" s="1" t="s">
        <v>49</v>
      </c>
      <c r="C28" s="27">
        <v>45461.782599999999</v>
      </c>
      <c r="D28" s="27"/>
      <c r="E28" s="1">
        <f t="shared" si="0"/>
        <v>-18705.020754112054</v>
      </c>
      <c r="F28" s="1">
        <f t="shared" si="1"/>
        <v>-18705</v>
      </c>
      <c r="G28" s="1">
        <f t="shared" si="2"/>
        <v>-8.4608800025307573E-3</v>
      </c>
      <c r="J28" s="1">
        <f t="shared" si="3"/>
        <v>-8.4608800025307573E-3</v>
      </c>
      <c r="O28" s="1">
        <f t="shared" ca="1" si="4"/>
        <v>4.3042471540049145E-4</v>
      </c>
      <c r="Q28" s="84">
        <f t="shared" si="5"/>
        <v>30443.282599999999</v>
      </c>
    </row>
    <row r="29" spans="1:21" x14ac:dyDescent="0.2">
      <c r="A29" s="1" t="s">
        <v>49</v>
      </c>
      <c r="C29" s="27">
        <v>45469.733099999998</v>
      </c>
      <c r="D29" s="27"/>
      <c r="E29" s="1">
        <f t="shared" si="0"/>
        <v>-18685.518578463521</v>
      </c>
      <c r="F29" s="1">
        <f t="shared" si="1"/>
        <v>-18685.5</v>
      </c>
      <c r="G29" s="1">
        <f t="shared" si="2"/>
        <v>-7.5739280000561848E-3</v>
      </c>
      <c r="J29" s="1">
        <f t="shared" si="3"/>
        <v>-7.5739280000561848E-3</v>
      </c>
      <c r="O29" s="1">
        <f t="shared" ca="1" si="4"/>
        <v>4.2840362486343242E-4</v>
      </c>
      <c r="Q29" s="84">
        <f t="shared" si="5"/>
        <v>30451.233099999998</v>
      </c>
    </row>
    <row r="30" spans="1:21" x14ac:dyDescent="0.2">
      <c r="A30" s="1" t="s">
        <v>49</v>
      </c>
      <c r="C30" s="27">
        <v>45470.751400000001</v>
      </c>
      <c r="D30" s="27"/>
      <c r="E30" s="1">
        <f t="shared" si="0"/>
        <v>-18683.020739904565</v>
      </c>
      <c r="F30" s="1">
        <f t="shared" si="1"/>
        <v>-18683</v>
      </c>
      <c r="G30" s="1">
        <f t="shared" si="2"/>
        <v>-8.4550879982998595E-3</v>
      </c>
      <c r="J30" s="1">
        <f t="shared" si="3"/>
        <v>-8.4550879982998595E-3</v>
      </c>
      <c r="O30" s="1">
        <f t="shared" ca="1" si="4"/>
        <v>4.281445106920146E-4</v>
      </c>
      <c r="Q30" s="84">
        <f t="shared" si="5"/>
        <v>30452.251400000001</v>
      </c>
    </row>
    <row r="31" spans="1:21" x14ac:dyDescent="0.2">
      <c r="A31" s="1" t="s">
        <v>49</v>
      </c>
      <c r="C31" s="27">
        <v>45471.771000000001</v>
      </c>
      <c r="D31" s="27"/>
      <c r="E31" s="1">
        <f t="shared" si="0"/>
        <v>-18680.519712511163</v>
      </c>
      <c r="F31" s="1">
        <f t="shared" si="1"/>
        <v>-18680.5</v>
      </c>
      <c r="G31" s="1">
        <f t="shared" si="2"/>
        <v>-8.0362480002804659E-3</v>
      </c>
      <c r="J31" s="1">
        <f t="shared" si="3"/>
        <v>-8.0362480002804659E-3</v>
      </c>
      <c r="O31" s="1">
        <f t="shared" ca="1" si="4"/>
        <v>4.2788539652059677E-4</v>
      </c>
      <c r="Q31" s="84">
        <f t="shared" si="5"/>
        <v>30453.271000000001</v>
      </c>
    </row>
    <row r="32" spans="1:21" x14ac:dyDescent="0.2">
      <c r="A32" s="1" t="s">
        <v>50</v>
      </c>
      <c r="C32" s="27">
        <v>48013.399799999999</v>
      </c>
      <c r="D32" s="27"/>
      <c r="E32" s="1">
        <f t="shared" si="0"/>
        <v>-12446.032410960184</v>
      </c>
      <c r="F32" s="1">
        <f t="shared" si="1"/>
        <v>-12446</v>
      </c>
      <c r="G32" s="1">
        <f t="shared" si="2"/>
        <v>-1.3213056001404766E-2</v>
      </c>
      <c r="J32" s="1">
        <f t="shared" si="3"/>
        <v>-1.3213056001404766E-2</v>
      </c>
      <c r="O32" s="1">
        <f t="shared" ca="1" si="4"/>
        <v>-2.1829352416116461E-4</v>
      </c>
      <c r="Q32" s="84">
        <f t="shared" si="5"/>
        <v>32994.899799999999</v>
      </c>
    </row>
    <row r="33" spans="1:21" x14ac:dyDescent="0.2">
      <c r="A33" s="1" t="s">
        <v>51</v>
      </c>
      <c r="C33" s="27">
        <v>48380.509400000003</v>
      </c>
      <c r="D33" s="27"/>
      <c r="E33" s="1">
        <f t="shared" si="0"/>
        <v>-11545.531071237609</v>
      </c>
      <c r="F33" s="1">
        <f t="shared" si="1"/>
        <v>-11545.5</v>
      </c>
      <c r="G33" s="1">
        <f t="shared" si="2"/>
        <v>-1.2666887996601872E-2</v>
      </c>
      <c r="J33" s="1">
        <f t="shared" si="3"/>
        <v>-1.2666887996601872E-2</v>
      </c>
      <c r="O33" s="1">
        <f t="shared" ca="1" si="4"/>
        <v>-3.1162644870586344E-4</v>
      </c>
      <c r="Q33" s="84">
        <f t="shared" si="5"/>
        <v>33362.009400000003</v>
      </c>
    </row>
    <row r="34" spans="1:21" x14ac:dyDescent="0.2">
      <c r="A34" s="1" t="s">
        <v>52</v>
      </c>
      <c r="C34" s="27">
        <v>48500.163</v>
      </c>
      <c r="D34" s="27" t="s">
        <v>20</v>
      </c>
      <c r="E34" s="1">
        <f t="shared" si="0"/>
        <v>-11252.026823180282</v>
      </c>
      <c r="F34" s="1">
        <f t="shared" si="1"/>
        <v>-11252</v>
      </c>
      <c r="G34" s="1">
        <f t="shared" si="2"/>
        <v>-1.0935072001302615E-2</v>
      </c>
      <c r="J34" s="1">
        <f t="shared" si="3"/>
        <v>-1.0935072001302615E-2</v>
      </c>
      <c r="O34" s="1">
        <f t="shared" ca="1" si="4"/>
        <v>-3.420464524303158E-4</v>
      </c>
      <c r="Q34" s="84">
        <f t="shared" si="5"/>
        <v>33481.663</v>
      </c>
    </row>
    <row r="35" spans="1:21" x14ac:dyDescent="0.2">
      <c r="A35" s="1" t="s">
        <v>53</v>
      </c>
      <c r="C35" s="27">
        <v>48760.460899999998</v>
      </c>
      <c r="D35" s="27"/>
      <c r="E35" s="1">
        <f t="shared" si="0"/>
        <v>-10613.52919828306</v>
      </c>
      <c r="F35" s="1">
        <f t="shared" si="1"/>
        <v>-10613.5</v>
      </c>
      <c r="G35" s="1">
        <f t="shared" si="2"/>
        <v>-1.1903336002433207E-2</v>
      </c>
      <c r="J35" s="1">
        <f t="shared" si="3"/>
        <v>-1.1903336002433207E-2</v>
      </c>
      <c r="O35" s="1">
        <f t="shared" ca="1" si="4"/>
        <v>-4.0822421181042705E-4</v>
      </c>
      <c r="Q35" s="84">
        <f t="shared" si="5"/>
        <v>33741.960899999998</v>
      </c>
    </row>
    <row r="36" spans="1:21" x14ac:dyDescent="0.2">
      <c r="A36" s="1" t="s">
        <v>54</v>
      </c>
      <c r="C36" s="28">
        <v>52489.98</v>
      </c>
      <c r="D36" s="29"/>
      <c r="E36" s="1">
        <f t="shared" si="0"/>
        <v>-1465.2068823564084</v>
      </c>
      <c r="F36" s="1">
        <f t="shared" si="1"/>
        <v>-1465</v>
      </c>
      <c r="O36" s="1">
        <f t="shared" ca="1" si="4"/>
        <v>-1.3564266106968002E-3</v>
      </c>
      <c r="Q36" s="84">
        <f t="shared" si="5"/>
        <v>37471.480000000003</v>
      </c>
      <c r="U36" s="16">
        <v>-8.4340239998709876E-2</v>
      </c>
    </row>
    <row r="37" spans="1:21" x14ac:dyDescent="0.2">
      <c r="A37" s="30" t="s">
        <v>55</v>
      </c>
      <c r="B37" s="31" t="s">
        <v>56</v>
      </c>
      <c r="C37" s="29">
        <v>52722.6397</v>
      </c>
      <c r="D37" s="29">
        <v>2.0000000000000001E-4</v>
      </c>
      <c r="E37" s="1">
        <f t="shared" si="0"/>
        <v>-894.50436858545993</v>
      </c>
      <c r="F37" s="1">
        <f t="shared" si="1"/>
        <v>-894.5</v>
      </c>
      <c r="G37" s="1">
        <f t="shared" ref="G37:G68" si="6">+C37-(C$7+F37*C$8)</f>
        <v>-1.7809519995353185E-3</v>
      </c>
      <c r="J37" s="1">
        <f>+G37</f>
        <v>-1.7809519995353185E-3</v>
      </c>
      <c r="O37" s="1">
        <f t="shared" ca="1" si="4"/>
        <v>-1.4155564646143469E-3</v>
      </c>
      <c r="Q37" s="84">
        <f t="shared" si="5"/>
        <v>37704.1397</v>
      </c>
    </row>
    <row r="38" spans="1:21" x14ac:dyDescent="0.2">
      <c r="A38" s="32" t="s">
        <v>57</v>
      </c>
      <c r="B38" s="31" t="s">
        <v>56</v>
      </c>
      <c r="C38" s="29">
        <v>52751.3701</v>
      </c>
      <c r="D38" s="29">
        <v>1.4E-3</v>
      </c>
      <c r="E38" s="1">
        <f t="shared" si="0"/>
        <v>-824.03014592616262</v>
      </c>
      <c r="F38" s="1">
        <f t="shared" si="1"/>
        <v>-824</v>
      </c>
      <c r="G38" s="1">
        <f t="shared" si="6"/>
        <v>-1.2289663995034061E-2</v>
      </c>
      <c r="K38" s="1">
        <f t="shared" ref="K38:K49" si="7">+G38</f>
        <v>-1.2289663995034061E-2</v>
      </c>
      <c r="O38" s="1">
        <f t="shared" ca="1" si="4"/>
        <v>-1.4228634842483293E-3</v>
      </c>
      <c r="Q38" s="84">
        <f t="shared" si="5"/>
        <v>37732.8701</v>
      </c>
    </row>
    <row r="39" spans="1:21" x14ac:dyDescent="0.2">
      <c r="A39" t="s">
        <v>57</v>
      </c>
      <c r="B39" s="33" t="s">
        <v>56</v>
      </c>
      <c r="C39" s="29">
        <v>52751.3701</v>
      </c>
      <c r="D39" s="29">
        <v>1.4E-3</v>
      </c>
      <c r="E39" s="1">
        <f t="shared" si="0"/>
        <v>-824.03014592616262</v>
      </c>
      <c r="F39" s="1">
        <f t="shared" si="1"/>
        <v>-824</v>
      </c>
      <c r="G39" s="1">
        <f t="shared" si="6"/>
        <v>-1.2289663995034061E-2</v>
      </c>
      <c r="K39" s="1">
        <f t="shared" si="7"/>
        <v>-1.2289663995034061E-2</v>
      </c>
      <c r="O39" s="1">
        <f t="shared" ca="1" si="4"/>
        <v>-1.4228634842483293E-3</v>
      </c>
      <c r="Q39" s="84">
        <f t="shared" si="5"/>
        <v>37732.8701</v>
      </c>
    </row>
    <row r="40" spans="1:21" x14ac:dyDescent="0.2">
      <c r="A40" s="32" t="s">
        <v>57</v>
      </c>
      <c r="B40" s="31" t="s">
        <v>58</v>
      </c>
      <c r="C40" s="29">
        <v>52751.576000000001</v>
      </c>
      <c r="D40" s="29">
        <v>1.1000000000000001E-3</v>
      </c>
      <c r="E40" s="1">
        <f t="shared" si="0"/>
        <v>-823.52508360730837</v>
      </c>
      <c r="F40" s="1">
        <f t="shared" si="1"/>
        <v>-823.5</v>
      </c>
      <c r="G40" s="1">
        <f t="shared" si="6"/>
        <v>-1.0225895995972678E-2</v>
      </c>
      <c r="K40" s="1">
        <f t="shared" si="7"/>
        <v>-1.0225895995972678E-2</v>
      </c>
      <c r="O40" s="1">
        <f t="shared" ca="1" si="4"/>
        <v>-1.4229153070826129E-3</v>
      </c>
      <c r="Q40" s="84">
        <f t="shared" si="5"/>
        <v>37733.076000000001</v>
      </c>
    </row>
    <row r="41" spans="1:21" x14ac:dyDescent="0.2">
      <c r="A41" t="s">
        <v>57</v>
      </c>
      <c r="B41" s="33" t="s">
        <v>58</v>
      </c>
      <c r="C41" s="29">
        <v>52751.576000000001</v>
      </c>
      <c r="D41" s="29">
        <v>1.1000000000000001E-3</v>
      </c>
      <c r="E41" s="1">
        <f t="shared" si="0"/>
        <v>-823.52508360730837</v>
      </c>
      <c r="F41" s="1">
        <f t="shared" si="1"/>
        <v>-823.5</v>
      </c>
      <c r="G41" s="1">
        <f t="shared" si="6"/>
        <v>-1.0225895995972678E-2</v>
      </c>
      <c r="K41" s="1">
        <f t="shared" si="7"/>
        <v>-1.0225895995972678E-2</v>
      </c>
      <c r="O41" s="1">
        <f t="shared" ca="1" si="4"/>
        <v>-1.4229153070826129E-3</v>
      </c>
      <c r="Q41" s="84">
        <f t="shared" si="5"/>
        <v>37733.076000000001</v>
      </c>
    </row>
    <row r="42" spans="1:21" x14ac:dyDescent="0.2">
      <c r="A42" s="32" t="s">
        <v>57</v>
      </c>
      <c r="B42" s="31" t="s">
        <v>58</v>
      </c>
      <c r="C42" s="29">
        <v>52765.436800000003</v>
      </c>
      <c r="D42" s="29">
        <v>1.1000000000000001E-3</v>
      </c>
      <c r="E42" s="1">
        <f t="shared" si="0"/>
        <v>-789.52524004661552</v>
      </c>
      <c r="F42" s="1">
        <f t="shared" si="1"/>
        <v>-789.5</v>
      </c>
      <c r="G42" s="1">
        <f t="shared" si="6"/>
        <v>-1.0289671998179983E-2</v>
      </c>
      <c r="K42" s="1">
        <f t="shared" si="7"/>
        <v>-1.0289671998179983E-2</v>
      </c>
      <c r="O42" s="1">
        <f t="shared" ca="1" si="4"/>
        <v>-1.4264392598138953E-3</v>
      </c>
      <c r="Q42" s="84">
        <f t="shared" si="5"/>
        <v>37746.936800000003</v>
      </c>
    </row>
    <row r="43" spans="1:21" x14ac:dyDescent="0.2">
      <c r="A43" t="s">
        <v>57</v>
      </c>
      <c r="B43" s="33" t="s">
        <v>58</v>
      </c>
      <c r="C43" s="29">
        <v>52765.436800000003</v>
      </c>
      <c r="D43" s="29">
        <v>1.1000000000000001E-3</v>
      </c>
      <c r="E43" s="1">
        <f t="shared" si="0"/>
        <v>-789.52524004661552</v>
      </c>
      <c r="F43" s="1">
        <f t="shared" si="1"/>
        <v>-789.5</v>
      </c>
      <c r="G43" s="1">
        <f t="shared" si="6"/>
        <v>-1.0289671998179983E-2</v>
      </c>
      <c r="K43" s="1">
        <f t="shared" si="7"/>
        <v>-1.0289671998179983E-2</v>
      </c>
      <c r="O43" s="1">
        <f t="shared" ca="1" si="4"/>
        <v>-1.4264392598138953E-3</v>
      </c>
      <c r="Q43" s="84">
        <f t="shared" si="5"/>
        <v>37746.936800000003</v>
      </c>
    </row>
    <row r="44" spans="1:21" x14ac:dyDescent="0.2">
      <c r="A44" s="34" t="s">
        <v>59</v>
      </c>
      <c r="B44" s="35" t="s">
        <v>56</v>
      </c>
      <c r="C44" s="36">
        <v>53040.2192</v>
      </c>
      <c r="D44" s="29"/>
      <c r="E44" s="37">
        <f t="shared" si="0"/>
        <v>-115.49786693466454</v>
      </c>
      <c r="F44" s="1">
        <f t="shared" si="1"/>
        <v>-115.5</v>
      </c>
      <c r="G44" s="1">
        <f t="shared" si="6"/>
        <v>8.6959200416458771E-4</v>
      </c>
      <c r="K44" s="1">
        <f t="shared" si="7"/>
        <v>8.6959200416458771E-4</v>
      </c>
      <c r="O44" s="1">
        <f t="shared" ca="1" si="4"/>
        <v>-1.4962964404281397E-3</v>
      </c>
      <c r="Q44" s="84">
        <f t="shared" si="5"/>
        <v>38021.7192</v>
      </c>
    </row>
    <row r="45" spans="1:21" x14ac:dyDescent="0.2">
      <c r="A45" s="34" t="s">
        <v>59</v>
      </c>
      <c r="B45" s="35" t="s">
        <v>56</v>
      </c>
      <c r="C45" s="36">
        <v>53040.219899999996</v>
      </c>
      <c r="D45" s="29"/>
      <c r="E45" s="37">
        <f t="shared" si="0"/>
        <v>-115.49614986996511</v>
      </c>
      <c r="F45" s="1">
        <f t="shared" si="1"/>
        <v>-115.5</v>
      </c>
      <c r="G45" s="1">
        <f t="shared" si="6"/>
        <v>1.5695920010330155E-3</v>
      </c>
      <c r="K45" s="1">
        <f t="shared" si="7"/>
        <v>1.5695920010330155E-3</v>
      </c>
      <c r="O45" s="1">
        <f t="shared" ca="1" si="4"/>
        <v>-1.4962964404281397E-3</v>
      </c>
      <c r="Q45" s="84">
        <f t="shared" si="5"/>
        <v>38021.719899999996</v>
      </c>
    </row>
    <row r="46" spans="1:21" x14ac:dyDescent="0.2">
      <c r="A46" s="32" t="s">
        <v>57</v>
      </c>
      <c r="B46" s="31" t="s">
        <v>56</v>
      </c>
      <c r="C46" s="29">
        <v>53068.542600000001</v>
      </c>
      <c r="D46" s="29">
        <v>1.6999999999999999E-3</v>
      </c>
      <c r="E46" s="1">
        <f t="shared" si="0"/>
        <v>-46.021994755077927</v>
      </c>
      <c r="F46" s="1">
        <f t="shared" si="1"/>
        <v>-46</v>
      </c>
      <c r="G46" s="1">
        <f t="shared" si="6"/>
        <v>-8.9666559942997992E-3</v>
      </c>
      <c r="K46" s="1">
        <f t="shared" si="7"/>
        <v>-8.9666559942997992E-3</v>
      </c>
      <c r="O46" s="1">
        <f t="shared" ca="1" si="4"/>
        <v>-1.5034998143935551E-3</v>
      </c>
      <c r="Q46" s="84">
        <f t="shared" si="5"/>
        <v>38050.042600000001</v>
      </c>
    </row>
    <row r="47" spans="1:21" x14ac:dyDescent="0.2">
      <c r="A47" s="38" t="s">
        <v>57</v>
      </c>
      <c r="B47" s="39" t="s">
        <v>56</v>
      </c>
      <c r="C47" s="28">
        <v>53068.542600000001</v>
      </c>
      <c r="D47" s="28">
        <v>1.6999999999999999E-3</v>
      </c>
      <c r="E47" s="1">
        <f t="shared" si="0"/>
        <v>-46.021994755077927</v>
      </c>
      <c r="F47" s="1">
        <f t="shared" si="1"/>
        <v>-46</v>
      </c>
      <c r="G47" s="1">
        <f t="shared" si="6"/>
        <v>-8.9666559942997992E-3</v>
      </c>
      <c r="K47" s="1">
        <f t="shared" si="7"/>
        <v>-8.9666559942997992E-3</v>
      </c>
      <c r="O47" s="1">
        <f t="shared" ca="1" si="4"/>
        <v>-1.5034998143935551E-3</v>
      </c>
      <c r="Q47" s="84">
        <f t="shared" si="5"/>
        <v>38050.042600000001</v>
      </c>
    </row>
    <row r="48" spans="1:21" x14ac:dyDescent="0.2">
      <c r="A48" s="40" t="s">
        <v>60</v>
      </c>
      <c r="B48" s="37" t="s">
        <v>61</v>
      </c>
      <c r="C48" s="41">
        <v>53087.508300000001</v>
      </c>
      <c r="D48" s="41">
        <v>1E-4</v>
      </c>
      <c r="E48" s="1">
        <f t="shared" si="0"/>
        <v>0.49991112473801258</v>
      </c>
      <c r="F48" s="1">
        <f t="shared" si="1"/>
        <v>0.5</v>
      </c>
      <c r="G48" s="1">
        <f t="shared" si="6"/>
        <v>-3.6231998819857836E-5</v>
      </c>
      <c r="K48" s="1">
        <f t="shared" si="7"/>
        <v>-3.6231998819857836E-5</v>
      </c>
      <c r="O48" s="1">
        <f t="shared" ca="1" si="4"/>
        <v>-1.5083193379819267E-3</v>
      </c>
      <c r="Q48" s="84">
        <f t="shared" si="5"/>
        <v>38069.008300000001</v>
      </c>
    </row>
    <row r="49" spans="1:17" x14ac:dyDescent="0.2">
      <c r="A49" s="28" t="s">
        <v>60</v>
      </c>
      <c r="B49" s="37" t="s">
        <v>61</v>
      </c>
      <c r="C49" s="41">
        <v>53087.508300000001</v>
      </c>
      <c r="D49" s="41">
        <v>1E-4</v>
      </c>
      <c r="E49" s="1">
        <f t="shared" si="0"/>
        <v>0.49991112473801258</v>
      </c>
      <c r="F49" s="1">
        <f t="shared" si="1"/>
        <v>0.5</v>
      </c>
      <c r="G49" s="1">
        <f t="shared" si="6"/>
        <v>-3.6231998819857836E-5</v>
      </c>
      <c r="K49" s="1">
        <f t="shared" si="7"/>
        <v>-3.6231998819857836E-5</v>
      </c>
      <c r="O49" s="1">
        <f t="shared" ca="1" si="4"/>
        <v>-1.5083193379819267E-3</v>
      </c>
      <c r="Q49" s="84">
        <f t="shared" si="5"/>
        <v>38069.008300000001</v>
      </c>
    </row>
    <row r="50" spans="1:17" x14ac:dyDescent="0.2">
      <c r="A50" s="28" t="s">
        <v>62</v>
      </c>
      <c r="B50" s="42" t="s">
        <v>58</v>
      </c>
      <c r="C50" s="28">
        <v>53140.505100000002</v>
      </c>
      <c r="D50" s="28">
        <v>1E-4</v>
      </c>
      <c r="E50" s="1">
        <f t="shared" si="0"/>
        <v>130.49838951105551</v>
      </c>
      <c r="F50" s="1">
        <f t="shared" si="1"/>
        <v>130.5</v>
      </c>
      <c r="G50" s="1">
        <f t="shared" si="6"/>
        <v>-6.5655199432512745E-4</v>
      </c>
      <c r="J50" s="1">
        <f>+G50</f>
        <v>-6.5655199432512745E-4</v>
      </c>
      <c r="O50" s="1">
        <f t="shared" ca="1" si="4"/>
        <v>-1.5217932748956533E-3</v>
      </c>
      <c r="Q50" s="84">
        <f t="shared" si="5"/>
        <v>38122.005100000002</v>
      </c>
    </row>
    <row r="51" spans="1:17" x14ac:dyDescent="0.2">
      <c r="A51" s="40" t="s">
        <v>63</v>
      </c>
      <c r="B51" s="43" t="s">
        <v>58</v>
      </c>
      <c r="C51" s="40">
        <v>53437.902900000001</v>
      </c>
      <c r="D51" s="40">
        <v>2.0000000000000001E-4</v>
      </c>
      <c r="E51" s="1">
        <f t="shared" si="0"/>
        <v>860.00019859080442</v>
      </c>
      <c r="F51" s="1">
        <f t="shared" si="1"/>
        <v>860</v>
      </c>
      <c r="G51" s="1">
        <f t="shared" si="6"/>
        <v>8.0960002378560603E-5</v>
      </c>
      <c r="K51" s="1">
        <f t="shared" ref="K51:K71" si="8">+G51</f>
        <v>8.0960002378560603E-5</v>
      </c>
      <c r="O51" s="1">
        <f t="shared" ca="1" si="4"/>
        <v>-1.5974027901153735E-3</v>
      </c>
      <c r="Q51" s="84">
        <f t="shared" si="5"/>
        <v>38419.402900000001</v>
      </c>
    </row>
    <row r="52" spans="1:17" x14ac:dyDescent="0.2">
      <c r="A52" s="34" t="s">
        <v>64</v>
      </c>
      <c r="B52" s="35" t="s">
        <v>56</v>
      </c>
      <c r="C52" s="36">
        <v>53491.103499999997</v>
      </c>
      <c r="D52" s="29"/>
      <c r="E52" s="37">
        <f t="shared" si="0"/>
        <v>990.49858810184207</v>
      </c>
      <c r="F52" s="1">
        <f t="shared" si="1"/>
        <v>990.5</v>
      </c>
      <c r="G52" s="1">
        <f t="shared" si="6"/>
        <v>-5.7559199922252446E-4</v>
      </c>
      <c r="K52" s="1">
        <f t="shared" si="8"/>
        <v>-5.7559199922252446E-4</v>
      </c>
      <c r="O52" s="1">
        <f t="shared" ca="1" si="4"/>
        <v>-1.6109285498633835E-3</v>
      </c>
      <c r="Q52" s="84">
        <f t="shared" si="5"/>
        <v>38472.603499999997</v>
      </c>
    </row>
    <row r="53" spans="1:17" x14ac:dyDescent="0.2">
      <c r="A53" s="44" t="s">
        <v>65</v>
      </c>
      <c r="B53" s="39" t="s">
        <v>58</v>
      </c>
      <c r="C53" s="28">
        <v>53520.456899999997</v>
      </c>
      <c r="D53" s="28">
        <v>1E-4</v>
      </c>
      <c r="E53" s="1">
        <f t="shared" ref="E53:E84" si="9">+(C53-C$7)/C$8</f>
        <v>1062.5009983504774</v>
      </c>
      <c r="F53" s="1">
        <f t="shared" ref="F53:F84" si="10">ROUND(2*E53,0)/2</f>
        <v>1062.5</v>
      </c>
      <c r="G53" s="1">
        <f t="shared" si="6"/>
        <v>4.0699999954085797E-4</v>
      </c>
      <c r="K53" s="1">
        <f t="shared" si="8"/>
        <v>4.0699999954085797E-4</v>
      </c>
      <c r="O53" s="1">
        <f t="shared" ref="O53:O84" ca="1" si="11">+C$11+C$12*F53</f>
        <v>-1.618391038000217E-3</v>
      </c>
      <c r="Q53" s="84">
        <f t="shared" ref="Q53:Q84" si="12">+C53-15018.5</f>
        <v>38501.956899999997</v>
      </c>
    </row>
    <row r="54" spans="1:17" x14ac:dyDescent="0.2">
      <c r="A54" s="45" t="s">
        <v>65</v>
      </c>
      <c r="B54" s="39" t="s">
        <v>58</v>
      </c>
      <c r="C54" s="45">
        <v>53520.456899999997</v>
      </c>
      <c r="D54" s="45">
        <v>1E-4</v>
      </c>
      <c r="E54" s="1">
        <f t="shared" si="9"/>
        <v>1062.5009983504774</v>
      </c>
      <c r="F54" s="1">
        <f t="shared" si="10"/>
        <v>1062.5</v>
      </c>
      <c r="G54" s="1">
        <f t="shared" si="6"/>
        <v>4.0699999954085797E-4</v>
      </c>
      <c r="K54" s="1">
        <f t="shared" si="8"/>
        <v>4.0699999954085797E-4</v>
      </c>
      <c r="O54" s="1">
        <f t="shared" ca="1" si="11"/>
        <v>-1.618391038000217E-3</v>
      </c>
      <c r="Q54" s="84">
        <f t="shared" si="12"/>
        <v>38501.956899999997</v>
      </c>
    </row>
    <row r="55" spans="1:17" x14ac:dyDescent="0.2">
      <c r="A55" s="34" t="s">
        <v>66</v>
      </c>
      <c r="B55" s="35" t="s">
        <v>58</v>
      </c>
      <c r="C55" s="36">
        <v>53798.285100000001</v>
      </c>
      <c r="D55" s="29"/>
      <c r="E55" s="37">
        <f t="shared" si="9"/>
        <v>1743.9995652980933</v>
      </c>
      <c r="F55" s="1">
        <f t="shared" si="10"/>
        <v>1744</v>
      </c>
      <c r="G55" s="1">
        <f t="shared" si="6"/>
        <v>-1.7721599579090253E-4</v>
      </c>
      <c r="K55" s="1">
        <f t="shared" si="8"/>
        <v>-1.7721599579090253E-4</v>
      </c>
      <c r="O55" s="1">
        <f t="shared" ca="1" si="11"/>
        <v>-1.6890255611287147E-3</v>
      </c>
      <c r="Q55" s="84">
        <f t="shared" si="12"/>
        <v>38779.785100000001</v>
      </c>
    </row>
    <row r="56" spans="1:17" x14ac:dyDescent="0.2">
      <c r="A56" s="34" t="s">
        <v>66</v>
      </c>
      <c r="B56" s="35" t="s">
        <v>58</v>
      </c>
      <c r="C56" s="36">
        <v>53834.159099999997</v>
      </c>
      <c r="D56" s="29"/>
      <c r="E56" s="37">
        <f t="shared" si="9"/>
        <v>1831.9966785885217</v>
      </c>
      <c r="F56" s="1">
        <f t="shared" si="10"/>
        <v>1832</v>
      </c>
      <c r="G56" s="1">
        <f t="shared" si="6"/>
        <v>-1.3540479994844645E-3</v>
      </c>
      <c r="K56" s="1">
        <f t="shared" si="8"/>
        <v>-1.3540479994844645E-3</v>
      </c>
      <c r="O56" s="1">
        <f t="shared" ca="1" si="11"/>
        <v>-1.6981463799626221E-3</v>
      </c>
      <c r="Q56" s="84">
        <f t="shared" si="12"/>
        <v>38815.659099999997</v>
      </c>
    </row>
    <row r="57" spans="1:17" x14ac:dyDescent="0.2">
      <c r="A57" s="40" t="s">
        <v>67</v>
      </c>
      <c r="B57" s="43" t="s">
        <v>56</v>
      </c>
      <c r="C57" s="40">
        <v>54210.441610000002</v>
      </c>
      <c r="D57" s="40">
        <v>2.0000000000000001E-4</v>
      </c>
      <c r="E57" s="1">
        <f t="shared" si="9"/>
        <v>2754.9987040576852</v>
      </c>
      <c r="F57" s="1">
        <f t="shared" si="10"/>
        <v>2755</v>
      </c>
      <c r="G57" s="1">
        <f t="shared" si="6"/>
        <v>-5.2831999346381053E-4</v>
      </c>
      <c r="K57" s="1">
        <f t="shared" si="8"/>
        <v>-5.2831999346381053E-4</v>
      </c>
      <c r="O57" s="1">
        <f t="shared" ca="1" si="11"/>
        <v>-1.7938113320500814E-3</v>
      </c>
      <c r="Q57" s="84">
        <f t="shared" si="12"/>
        <v>39191.941610000002</v>
      </c>
    </row>
    <row r="58" spans="1:17" x14ac:dyDescent="0.2">
      <c r="A58" s="40" t="s">
        <v>68</v>
      </c>
      <c r="B58" s="43" t="s">
        <v>58</v>
      </c>
      <c r="C58" s="40">
        <v>54577.34663</v>
      </c>
      <c r="D58" s="40">
        <v>2.0000000000000001E-4</v>
      </c>
      <c r="E58" s="1">
        <f t="shared" si="9"/>
        <v>3654.9982193548435</v>
      </c>
      <c r="F58" s="1">
        <f t="shared" si="10"/>
        <v>3655</v>
      </c>
      <c r="G58" s="1">
        <f t="shared" si="6"/>
        <v>-7.2591999924043193E-4</v>
      </c>
      <c r="K58" s="1">
        <f t="shared" si="8"/>
        <v>-7.2591999924043193E-4</v>
      </c>
      <c r="O58" s="1">
        <f t="shared" ca="1" si="11"/>
        <v>-1.8870924337604969E-3</v>
      </c>
      <c r="Q58" s="84">
        <f t="shared" si="12"/>
        <v>39558.84663</v>
      </c>
    </row>
    <row r="59" spans="1:17" x14ac:dyDescent="0.2">
      <c r="A59" s="40" t="s">
        <v>68</v>
      </c>
      <c r="B59" s="43" t="s">
        <v>58</v>
      </c>
      <c r="C59" s="40">
        <v>54577.34693</v>
      </c>
      <c r="D59" s="40">
        <v>2.0000000000000001E-4</v>
      </c>
      <c r="E59" s="1">
        <f t="shared" si="9"/>
        <v>3654.9989552397174</v>
      </c>
      <c r="F59" s="1">
        <f t="shared" si="10"/>
        <v>3655</v>
      </c>
      <c r="G59" s="1">
        <f t="shared" si="6"/>
        <v>-4.2591999954311177E-4</v>
      </c>
      <c r="K59" s="1">
        <f t="shared" si="8"/>
        <v>-4.2591999954311177E-4</v>
      </c>
      <c r="O59" s="1">
        <f t="shared" ca="1" si="11"/>
        <v>-1.8870924337604969E-3</v>
      </c>
      <c r="Q59" s="84">
        <f t="shared" si="12"/>
        <v>39558.84693</v>
      </c>
    </row>
    <row r="60" spans="1:17" x14ac:dyDescent="0.2">
      <c r="A60" s="40" t="s">
        <v>68</v>
      </c>
      <c r="B60" s="43" t="s">
        <v>58</v>
      </c>
      <c r="C60" s="40">
        <v>54577.348330000001</v>
      </c>
      <c r="D60" s="40">
        <v>2.9999999999999997E-4</v>
      </c>
      <c r="E60" s="1">
        <f t="shared" si="9"/>
        <v>3655.0023893691341</v>
      </c>
      <c r="F60" s="1">
        <f t="shared" si="10"/>
        <v>3655</v>
      </c>
      <c r="G60" s="1">
        <f t="shared" si="6"/>
        <v>9.7408000146970153E-4</v>
      </c>
      <c r="K60" s="1">
        <f t="shared" si="8"/>
        <v>9.7408000146970153E-4</v>
      </c>
      <c r="O60" s="1">
        <f t="shared" ca="1" si="11"/>
        <v>-1.8870924337604969E-3</v>
      </c>
      <c r="Q60" s="84">
        <f t="shared" si="12"/>
        <v>39558.848330000001</v>
      </c>
    </row>
    <row r="61" spans="1:17" x14ac:dyDescent="0.2">
      <c r="A61" s="34" t="s">
        <v>69</v>
      </c>
      <c r="B61" s="35" t="s">
        <v>58</v>
      </c>
      <c r="C61" s="36">
        <v>54587.1299</v>
      </c>
      <c r="D61" s="29"/>
      <c r="E61" s="37">
        <f t="shared" si="9"/>
        <v>3678.9960874080557</v>
      </c>
      <c r="F61" s="1">
        <f t="shared" si="10"/>
        <v>3679</v>
      </c>
      <c r="G61" s="1">
        <f t="shared" si="6"/>
        <v>-1.5950559973134659E-3</v>
      </c>
      <c r="K61" s="1">
        <f t="shared" si="8"/>
        <v>-1.5950559973134659E-3</v>
      </c>
      <c r="O61" s="1">
        <f t="shared" ca="1" si="11"/>
        <v>-1.8895799298061079E-3</v>
      </c>
      <c r="Q61" s="84">
        <f t="shared" si="12"/>
        <v>39568.6299</v>
      </c>
    </row>
    <row r="62" spans="1:17" x14ac:dyDescent="0.2">
      <c r="A62" s="40" t="s">
        <v>68</v>
      </c>
      <c r="B62" s="43" t="s">
        <v>58</v>
      </c>
      <c r="C62" s="40">
        <v>54599.359669999998</v>
      </c>
      <c r="D62" s="40">
        <v>2.9999999999999997E-4</v>
      </c>
      <c r="E62" s="1">
        <f t="shared" si="9"/>
        <v>3708.9950966126562</v>
      </c>
      <c r="F62" s="1">
        <f t="shared" si="10"/>
        <v>3709</v>
      </c>
      <c r="G62" s="1">
        <f t="shared" si="6"/>
        <v>-1.9989759966847487E-3</v>
      </c>
      <c r="K62" s="1">
        <f t="shared" si="8"/>
        <v>-1.9989759966847487E-3</v>
      </c>
      <c r="O62" s="1">
        <f t="shared" ca="1" si="11"/>
        <v>-1.8926892998631219E-3</v>
      </c>
      <c r="Q62" s="84">
        <f t="shared" si="12"/>
        <v>39580.859669999998</v>
      </c>
    </row>
    <row r="63" spans="1:17" x14ac:dyDescent="0.2">
      <c r="A63" s="40" t="s">
        <v>68</v>
      </c>
      <c r="B63" s="43" t="s">
        <v>58</v>
      </c>
      <c r="C63" s="40">
        <v>54599.359969999998</v>
      </c>
      <c r="D63" s="40">
        <v>2.0000000000000001E-4</v>
      </c>
      <c r="E63" s="1">
        <f t="shared" si="9"/>
        <v>3708.99583249753</v>
      </c>
      <c r="F63" s="1">
        <f t="shared" si="10"/>
        <v>3709</v>
      </c>
      <c r="G63" s="1">
        <f t="shared" si="6"/>
        <v>-1.6989759969874285E-3</v>
      </c>
      <c r="K63" s="1">
        <f t="shared" si="8"/>
        <v>-1.6989759969874285E-3</v>
      </c>
      <c r="O63" s="1">
        <f t="shared" ca="1" si="11"/>
        <v>-1.8926892998631219E-3</v>
      </c>
      <c r="Q63" s="84">
        <f t="shared" si="12"/>
        <v>39580.859969999998</v>
      </c>
    </row>
    <row r="64" spans="1:17" x14ac:dyDescent="0.2">
      <c r="A64" s="40" t="s">
        <v>70</v>
      </c>
      <c r="B64" s="43" t="s">
        <v>56</v>
      </c>
      <c r="C64" s="40">
        <v>54909.801500000001</v>
      </c>
      <c r="D64" s="40">
        <v>1E-4</v>
      </c>
      <c r="E64" s="1">
        <f t="shared" si="9"/>
        <v>4470.4932536233373</v>
      </c>
      <c r="F64" s="1">
        <f t="shared" si="10"/>
        <v>4470.5</v>
      </c>
      <c r="G64" s="1">
        <f t="shared" si="6"/>
        <v>-2.7503119999892078E-3</v>
      </c>
      <c r="K64" s="1">
        <f t="shared" si="8"/>
        <v>-2.7503119999892078E-3</v>
      </c>
      <c r="O64" s="1">
        <f t="shared" ca="1" si="11"/>
        <v>-1.9716154764769902E-3</v>
      </c>
      <c r="Q64" s="84">
        <f t="shared" si="12"/>
        <v>39891.301500000001</v>
      </c>
    </row>
    <row r="65" spans="1:17" x14ac:dyDescent="0.2">
      <c r="A65" s="38" t="s">
        <v>71</v>
      </c>
      <c r="B65" s="42" t="s">
        <v>58</v>
      </c>
      <c r="C65" s="28">
        <v>54912.451000000001</v>
      </c>
      <c r="D65" s="28">
        <v>6.9999999999999999E-4</v>
      </c>
      <c r="E65" s="1">
        <f t="shared" si="9"/>
        <v>4476.9923435397941</v>
      </c>
      <c r="F65" s="1">
        <f t="shared" si="10"/>
        <v>4477</v>
      </c>
      <c r="G65" s="1">
        <f t="shared" si="6"/>
        <v>-3.1213279944495298E-3</v>
      </c>
      <c r="K65" s="1">
        <f t="shared" si="8"/>
        <v>-3.1213279944495298E-3</v>
      </c>
      <c r="O65" s="1">
        <f t="shared" ca="1" si="11"/>
        <v>-1.9722891733226764E-3</v>
      </c>
      <c r="Q65" s="84">
        <f t="shared" si="12"/>
        <v>39893.951000000001</v>
      </c>
    </row>
    <row r="66" spans="1:17" x14ac:dyDescent="0.2">
      <c r="A66" s="38" t="s">
        <v>71</v>
      </c>
      <c r="B66" s="42" t="s">
        <v>58</v>
      </c>
      <c r="C66" s="28">
        <v>54912.4522</v>
      </c>
      <c r="D66" s="28">
        <v>4.0000000000000002E-4</v>
      </c>
      <c r="E66" s="1">
        <f t="shared" si="9"/>
        <v>4476.9952870792895</v>
      </c>
      <c r="F66" s="1">
        <f t="shared" si="10"/>
        <v>4477</v>
      </c>
      <c r="G66" s="1">
        <f t="shared" si="6"/>
        <v>-1.9213279956602491E-3</v>
      </c>
      <c r="K66" s="1">
        <f t="shared" si="8"/>
        <v>-1.9213279956602491E-3</v>
      </c>
      <c r="O66" s="1">
        <f t="shared" ca="1" si="11"/>
        <v>-1.9722891733226764E-3</v>
      </c>
      <c r="Q66" s="84">
        <f t="shared" si="12"/>
        <v>39893.9522</v>
      </c>
    </row>
    <row r="67" spans="1:17" x14ac:dyDescent="0.2">
      <c r="A67" s="38" t="s">
        <v>71</v>
      </c>
      <c r="B67" s="42" t="s">
        <v>58</v>
      </c>
      <c r="C67" s="28">
        <v>54912.452599999997</v>
      </c>
      <c r="D67" s="28">
        <v>5.9999999999999995E-4</v>
      </c>
      <c r="E67" s="1">
        <f t="shared" si="9"/>
        <v>4476.9962682591149</v>
      </c>
      <c r="F67" s="1">
        <f t="shared" si="10"/>
        <v>4477</v>
      </c>
      <c r="G67" s="1">
        <f t="shared" si="6"/>
        <v>-1.5213279984891415E-3</v>
      </c>
      <c r="K67" s="1">
        <f t="shared" si="8"/>
        <v>-1.5213279984891415E-3</v>
      </c>
      <c r="O67" s="1">
        <f t="shared" ca="1" si="11"/>
        <v>-1.9722891733226764E-3</v>
      </c>
      <c r="Q67" s="84">
        <f t="shared" si="12"/>
        <v>39893.952599999997</v>
      </c>
    </row>
    <row r="68" spans="1:17" x14ac:dyDescent="0.2">
      <c r="A68" s="40" t="s">
        <v>72</v>
      </c>
      <c r="B68" s="43" t="s">
        <v>56</v>
      </c>
      <c r="C68" s="40">
        <v>54974.417999999998</v>
      </c>
      <c r="D68" s="40">
        <v>2E-3</v>
      </c>
      <c r="E68" s="1">
        <f t="shared" si="9"/>
        <v>4628.9942702630005</v>
      </c>
      <c r="F68" s="1">
        <f t="shared" si="10"/>
        <v>4629</v>
      </c>
      <c r="G68" s="1">
        <f t="shared" si="6"/>
        <v>-2.3358559992630035E-3</v>
      </c>
      <c r="K68" s="1">
        <f t="shared" si="8"/>
        <v>-2.3358559992630035E-3</v>
      </c>
      <c r="O68" s="1">
        <f t="shared" ca="1" si="11"/>
        <v>-1.9880433149448797E-3</v>
      </c>
      <c r="Q68" s="84">
        <f t="shared" si="12"/>
        <v>39955.917999999998</v>
      </c>
    </row>
    <row r="69" spans="1:17" x14ac:dyDescent="0.2">
      <c r="A69" s="38" t="s">
        <v>73</v>
      </c>
      <c r="B69" s="42" t="s">
        <v>56</v>
      </c>
      <c r="C69" s="28">
        <v>55312.376049999999</v>
      </c>
      <c r="D69" s="28">
        <v>2.0000000000000001E-4</v>
      </c>
      <c r="E69" s="37">
        <f t="shared" si="9"/>
        <v>5457.9883276099818</v>
      </c>
      <c r="F69" s="1">
        <f t="shared" si="10"/>
        <v>5458</v>
      </c>
      <c r="G69" s="1">
        <f t="shared" ref="G69:G100" si="13">+C69-(C$7+F69*C$8)</f>
        <v>-4.7585119973518886E-3</v>
      </c>
      <c r="K69" s="1">
        <f t="shared" si="8"/>
        <v>-4.7585119973518886E-3</v>
      </c>
      <c r="O69" s="1">
        <f t="shared" ca="1" si="11"/>
        <v>-2.0739655741870292E-3</v>
      </c>
      <c r="Q69" s="84">
        <f t="shared" si="12"/>
        <v>40293.876049999999</v>
      </c>
    </row>
    <row r="70" spans="1:17" x14ac:dyDescent="0.2">
      <c r="A70" t="s">
        <v>73</v>
      </c>
      <c r="B70" s="19" t="s">
        <v>56</v>
      </c>
      <c r="C70" s="29">
        <v>55312.376750000003</v>
      </c>
      <c r="D70" s="29">
        <v>2.9999999999999997E-4</v>
      </c>
      <c r="E70" s="37">
        <f t="shared" si="9"/>
        <v>5457.9900446746988</v>
      </c>
      <c r="F70" s="1">
        <f t="shared" si="10"/>
        <v>5458</v>
      </c>
      <c r="G70" s="1">
        <f t="shared" si="13"/>
        <v>-4.0585119932075031E-3</v>
      </c>
      <c r="K70" s="1">
        <f t="shared" si="8"/>
        <v>-4.0585119932075031E-3</v>
      </c>
      <c r="O70" s="1">
        <f t="shared" ca="1" si="11"/>
        <v>-2.0739655741870292E-3</v>
      </c>
      <c r="Q70" s="84">
        <f t="shared" si="12"/>
        <v>40293.876750000003</v>
      </c>
    </row>
    <row r="71" spans="1:17" x14ac:dyDescent="0.2">
      <c r="A71" s="30" t="s">
        <v>74</v>
      </c>
      <c r="B71" s="46" t="s">
        <v>56</v>
      </c>
      <c r="C71" s="30">
        <v>55578.588080000001</v>
      </c>
      <c r="D71" s="30">
        <v>2.4000000000000001E-4</v>
      </c>
      <c r="E71" s="37">
        <f t="shared" si="9"/>
        <v>6110.9930152162615</v>
      </c>
      <c r="F71" s="1">
        <f t="shared" si="10"/>
        <v>6111</v>
      </c>
      <c r="G71" s="1">
        <f t="shared" si="13"/>
        <v>-2.8475039944169112E-3</v>
      </c>
      <c r="K71" s="1">
        <f t="shared" si="8"/>
        <v>-2.8475039944169112E-3</v>
      </c>
      <c r="O71" s="1">
        <f t="shared" ca="1" si="11"/>
        <v>-2.1416461957613638E-3</v>
      </c>
      <c r="Q71" s="84">
        <f t="shared" si="12"/>
        <v>40560.088080000001</v>
      </c>
    </row>
    <row r="72" spans="1:17" x14ac:dyDescent="0.2">
      <c r="A72" s="47" t="s">
        <v>75</v>
      </c>
      <c r="B72" s="47"/>
      <c r="C72" s="48">
        <v>55599.583100000003</v>
      </c>
      <c r="D72" s="48">
        <v>8.9999999999999998E-4</v>
      </c>
      <c r="E72" s="37">
        <f t="shared" si="9"/>
        <v>6162.4927407410205</v>
      </c>
      <c r="F72" s="1">
        <f t="shared" si="10"/>
        <v>6162.5</v>
      </c>
      <c r="G72" s="1">
        <f t="shared" si="13"/>
        <v>-2.9593999934149906E-3</v>
      </c>
      <c r="J72" s="1">
        <f>+G72</f>
        <v>-2.9593999934149906E-3</v>
      </c>
      <c r="O72" s="1">
        <f t="shared" ca="1" si="11"/>
        <v>-2.146983947692571E-3</v>
      </c>
      <c r="Q72" s="84">
        <f t="shared" si="12"/>
        <v>40581.083100000003</v>
      </c>
    </row>
    <row r="73" spans="1:17" x14ac:dyDescent="0.2">
      <c r="A73" s="30" t="s">
        <v>74</v>
      </c>
      <c r="B73" s="46" t="s">
        <v>58</v>
      </c>
      <c r="C73" s="30">
        <v>55599.584540000003</v>
      </c>
      <c r="D73" s="30">
        <v>2.1000000000000001E-4</v>
      </c>
      <c r="E73" s="37">
        <f t="shared" si="9"/>
        <v>6162.4962729884182</v>
      </c>
      <c r="F73" s="1">
        <f t="shared" si="10"/>
        <v>6162.5</v>
      </c>
      <c r="G73" s="1">
        <f t="shared" si="13"/>
        <v>-1.5193999934126623E-3</v>
      </c>
      <c r="K73" s="1">
        <f t="shared" ref="K73:K81" si="14">+G73</f>
        <v>-1.5193999934126623E-3</v>
      </c>
      <c r="O73" s="1">
        <f t="shared" ca="1" si="11"/>
        <v>-2.146983947692571E-3</v>
      </c>
      <c r="Q73" s="84">
        <f t="shared" si="12"/>
        <v>40581.084540000003</v>
      </c>
    </row>
    <row r="74" spans="1:17" x14ac:dyDescent="0.2">
      <c r="A74" s="29" t="s">
        <v>76</v>
      </c>
      <c r="B74" s="19" t="s">
        <v>58</v>
      </c>
      <c r="C74" s="29">
        <v>55631.584699999999</v>
      </c>
      <c r="D74" s="29">
        <v>1E-4</v>
      </c>
      <c r="E74" s="37">
        <f t="shared" si="9"/>
        <v>6240.9910520716476</v>
      </c>
      <c r="F74" s="1">
        <f t="shared" si="10"/>
        <v>6241</v>
      </c>
      <c r="G74" s="1">
        <f t="shared" si="13"/>
        <v>-3.6478239999269135E-3</v>
      </c>
      <c r="K74" s="1">
        <f t="shared" si="14"/>
        <v>-3.6478239999269135E-3</v>
      </c>
      <c r="O74" s="1">
        <f t="shared" ca="1" si="11"/>
        <v>-2.1551201326750905E-3</v>
      </c>
      <c r="Q74" s="84">
        <f t="shared" si="12"/>
        <v>40613.084699999999</v>
      </c>
    </row>
    <row r="75" spans="1:17" x14ac:dyDescent="0.2">
      <c r="A75" t="s">
        <v>77</v>
      </c>
      <c r="B75" s="19" t="s">
        <v>56</v>
      </c>
      <c r="C75" s="29">
        <v>55667.4611</v>
      </c>
      <c r="D75" s="29">
        <v>2.0000000000000001E-4</v>
      </c>
      <c r="E75" s="37">
        <f t="shared" si="9"/>
        <v>6328.994052441084</v>
      </c>
      <c r="F75" s="1">
        <f t="shared" si="10"/>
        <v>6329</v>
      </c>
      <c r="G75" s="1">
        <f t="shared" si="13"/>
        <v>-2.4246559987659566E-3</v>
      </c>
      <c r="K75" s="1">
        <f t="shared" si="14"/>
        <v>-2.4246559987659566E-3</v>
      </c>
      <c r="O75" s="1">
        <f t="shared" ca="1" si="11"/>
        <v>-2.1642409515089979E-3</v>
      </c>
      <c r="Q75" s="84">
        <f t="shared" si="12"/>
        <v>40648.9611</v>
      </c>
    </row>
    <row r="76" spans="1:17" x14ac:dyDescent="0.2">
      <c r="A76" s="30" t="s">
        <v>74</v>
      </c>
      <c r="B76" s="46" t="s">
        <v>56</v>
      </c>
      <c r="C76" s="30">
        <v>55672.35252</v>
      </c>
      <c r="D76" s="30">
        <v>1.8000000000000001E-4</v>
      </c>
      <c r="E76" s="37">
        <f t="shared" si="9"/>
        <v>6340.9924590835299</v>
      </c>
      <c r="F76" s="1">
        <f t="shared" si="10"/>
        <v>6341</v>
      </c>
      <c r="G76" s="1">
        <f t="shared" si="13"/>
        <v>-3.074223997828085E-3</v>
      </c>
      <c r="K76" s="1">
        <f t="shared" si="14"/>
        <v>-3.074223997828085E-3</v>
      </c>
      <c r="O76" s="1">
        <f t="shared" ca="1" si="11"/>
        <v>-2.1654846995318036E-3</v>
      </c>
      <c r="Q76" s="84">
        <f t="shared" si="12"/>
        <v>40653.85252</v>
      </c>
    </row>
    <row r="77" spans="1:17" x14ac:dyDescent="0.2">
      <c r="A77" s="30" t="s">
        <v>74</v>
      </c>
      <c r="B77" s="46" t="s">
        <v>58</v>
      </c>
      <c r="C77" s="30">
        <v>55672.558499999999</v>
      </c>
      <c r="D77" s="30">
        <v>1.8000000000000001E-4</v>
      </c>
      <c r="E77" s="37">
        <f t="shared" si="9"/>
        <v>6341.4977176383463</v>
      </c>
      <c r="F77" s="1">
        <f t="shared" si="10"/>
        <v>6341.5</v>
      </c>
      <c r="G77" s="1">
        <f t="shared" si="13"/>
        <v>-9.3045600078767166E-4</v>
      </c>
      <c r="K77" s="1">
        <f t="shared" si="14"/>
        <v>-9.3045600078767166E-4</v>
      </c>
      <c r="O77" s="1">
        <f t="shared" ca="1" si="11"/>
        <v>-2.165536522366087E-3</v>
      </c>
      <c r="Q77" s="84">
        <f t="shared" si="12"/>
        <v>40654.058499999999</v>
      </c>
    </row>
    <row r="78" spans="1:17" x14ac:dyDescent="0.2">
      <c r="A78" s="34" t="s">
        <v>78</v>
      </c>
      <c r="B78" s="35" t="s">
        <v>58</v>
      </c>
      <c r="C78" s="36">
        <v>55676.022100000002</v>
      </c>
      <c r="D78" s="29"/>
      <c r="E78" s="37">
        <f t="shared" si="9"/>
        <v>6349.9937538091945</v>
      </c>
      <c r="F78" s="1">
        <f t="shared" si="10"/>
        <v>6350</v>
      </c>
      <c r="G78" s="1">
        <f t="shared" si="13"/>
        <v>-2.5463999991188757E-3</v>
      </c>
      <c r="K78" s="1">
        <f t="shared" si="14"/>
        <v>-2.5463999991188757E-3</v>
      </c>
      <c r="O78" s="1">
        <f t="shared" ca="1" si="11"/>
        <v>-2.1664175105489077E-3</v>
      </c>
      <c r="Q78" s="84">
        <f t="shared" si="12"/>
        <v>40657.522100000002</v>
      </c>
    </row>
    <row r="79" spans="1:17" x14ac:dyDescent="0.2">
      <c r="A79" t="s">
        <v>77</v>
      </c>
      <c r="B79" s="19" t="s">
        <v>56</v>
      </c>
      <c r="C79" s="29">
        <v>55707.413820000002</v>
      </c>
      <c r="D79" s="29">
        <v>2.9999999999999997E-4</v>
      </c>
      <c r="E79" s="37">
        <f t="shared" si="9"/>
        <v>6426.9960602490019</v>
      </c>
      <c r="F79" s="1">
        <f t="shared" si="10"/>
        <v>6427</v>
      </c>
      <c r="G79" s="1">
        <f t="shared" si="13"/>
        <v>-1.6061279966379516E-3</v>
      </c>
      <c r="K79" s="1">
        <f t="shared" si="14"/>
        <v>-1.6061279966379516E-3</v>
      </c>
      <c r="O79" s="1">
        <f t="shared" ca="1" si="11"/>
        <v>-2.1743982270285766E-3</v>
      </c>
      <c r="Q79" s="84">
        <f t="shared" si="12"/>
        <v>40688.913820000002</v>
      </c>
    </row>
    <row r="80" spans="1:17" x14ac:dyDescent="0.2">
      <c r="A80" s="38" t="s">
        <v>77</v>
      </c>
      <c r="B80" s="42" t="s">
        <v>56</v>
      </c>
      <c r="C80" s="28">
        <v>55707.414019999997</v>
      </c>
      <c r="D80" s="28">
        <v>4.0000000000000002E-4</v>
      </c>
      <c r="E80" s="37">
        <f t="shared" si="9"/>
        <v>6426.9965508389059</v>
      </c>
      <c r="F80" s="1">
        <f t="shared" si="10"/>
        <v>6427</v>
      </c>
      <c r="G80" s="1">
        <f t="shared" si="13"/>
        <v>-1.4061280016903765E-3</v>
      </c>
      <c r="K80" s="1">
        <f t="shared" si="14"/>
        <v>-1.4061280016903765E-3</v>
      </c>
      <c r="O80" s="1">
        <f t="shared" ca="1" si="11"/>
        <v>-2.1743982270285766E-3</v>
      </c>
      <c r="Q80" s="84">
        <f t="shared" si="12"/>
        <v>40688.914019999997</v>
      </c>
    </row>
    <row r="81" spans="1:17" x14ac:dyDescent="0.2">
      <c r="A81" s="38" t="s">
        <v>77</v>
      </c>
      <c r="B81" s="42" t="s">
        <v>56</v>
      </c>
      <c r="C81" s="28">
        <v>55707.414120000001</v>
      </c>
      <c r="D81" s="28">
        <v>5.0000000000000001E-4</v>
      </c>
      <c r="E81" s="37">
        <f t="shared" si="9"/>
        <v>6426.9967961338762</v>
      </c>
      <c r="F81" s="1">
        <f t="shared" si="10"/>
        <v>6427</v>
      </c>
      <c r="G81" s="1">
        <f t="shared" si="13"/>
        <v>-1.3061279969406314E-3</v>
      </c>
      <c r="K81" s="1">
        <f t="shared" si="14"/>
        <v>-1.3061279969406314E-3</v>
      </c>
      <c r="O81" s="1">
        <f t="shared" ca="1" si="11"/>
        <v>-2.1743982270285766E-3</v>
      </c>
      <c r="Q81" s="84">
        <f t="shared" si="12"/>
        <v>40688.914120000001</v>
      </c>
    </row>
    <row r="82" spans="1:17" x14ac:dyDescent="0.2">
      <c r="A82" s="38" t="s">
        <v>79</v>
      </c>
      <c r="B82" s="42" t="s">
        <v>58</v>
      </c>
      <c r="C82" s="28">
        <v>55943.66</v>
      </c>
      <c r="D82" s="28">
        <v>7.0000000000000001E-3</v>
      </c>
      <c r="E82" s="37">
        <f t="shared" si="9"/>
        <v>7006.4960286353926</v>
      </c>
      <c r="F82" s="1">
        <f t="shared" si="10"/>
        <v>7006.5</v>
      </c>
      <c r="G82" s="1">
        <f t="shared" si="13"/>
        <v>-1.6190159949474037E-3</v>
      </c>
      <c r="I82" s="1">
        <f>+G82</f>
        <v>-1.6190159949474037E-3</v>
      </c>
      <c r="O82" s="1">
        <f t="shared" ca="1" si="11"/>
        <v>-2.2344608919632274E-3</v>
      </c>
      <c r="Q82" s="84">
        <f t="shared" si="12"/>
        <v>40925.160000000003</v>
      </c>
    </row>
    <row r="83" spans="1:17" x14ac:dyDescent="0.2">
      <c r="A83" s="38" t="s">
        <v>77</v>
      </c>
      <c r="B83" s="42" t="s">
        <v>56</v>
      </c>
      <c r="C83" s="28">
        <v>56002.566980000003</v>
      </c>
      <c r="D83" s="28">
        <v>1E-4</v>
      </c>
      <c r="E83" s="37">
        <f t="shared" si="9"/>
        <v>7150.991880579908</v>
      </c>
      <c r="F83" s="1">
        <f t="shared" si="10"/>
        <v>7151</v>
      </c>
      <c r="G83" s="1">
        <f t="shared" si="13"/>
        <v>-3.3100639921030961E-3</v>
      </c>
      <c r="K83" s="1">
        <f t="shared" ref="K83:K100" si="15">+G83</f>
        <v>-3.3100639921030961E-3</v>
      </c>
      <c r="O83" s="1">
        <f t="shared" ca="1" si="11"/>
        <v>-2.2494376910711772E-3</v>
      </c>
      <c r="Q83" s="84">
        <f t="shared" si="12"/>
        <v>40984.066980000003</v>
      </c>
    </row>
    <row r="84" spans="1:17" x14ac:dyDescent="0.2">
      <c r="A84" s="38" t="s">
        <v>77</v>
      </c>
      <c r="B84" s="42" t="s">
        <v>56</v>
      </c>
      <c r="C84" s="28">
        <v>56027.43449</v>
      </c>
      <c r="D84" s="28">
        <v>1E-4</v>
      </c>
      <c r="E84" s="37">
        <f t="shared" si="9"/>
        <v>7211.9906288299153</v>
      </c>
      <c r="F84" s="1">
        <f t="shared" si="10"/>
        <v>7212</v>
      </c>
      <c r="G84" s="1">
        <f t="shared" si="13"/>
        <v>-3.8203680014703423E-3</v>
      </c>
      <c r="K84" s="1">
        <f t="shared" si="15"/>
        <v>-3.8203680014703423E-3</v>
      </c>
      <c r="O84" s="1">
        <f t="shared" ca="1" si="11"/>
        <v>-2.2557600768537724E-3</v>
      </c>
      <c r="Q84" s="84">
        <f t="shared" si="12"/>
        <v>41008.93449</v>
      </c>
    </row>
    <row r="85" spans="1:17" x14ac:dyDescent="0.2">
      <c r="A85" s="38" t="s">
        <v>77</v>
      </c>
      <c r="B85" s="42" t="s">
        <v>58</v>
      </c>
      <c r="C85" s="28">
        <v>56035.38478</v>
      </c>
      <c r="D85" s="28">
        <v>1E-4</v>
      </c>
      <c r="E85" s="37">
        <f t="shared" ref="E85:E119" si="16">+(C85-C$7)/C$8</f>
        <v>7231.4922893590428</v>
      </c>
      <c r="F85" s="1">
        <f t="shared" ref="F85:F116" si="17">ROUND(2*E85,0)/2</f>
        <v>7231.5</v>
      </c>
      <c r="G85" s="1">
        <f t="shared" si="13"/>
        <v>-3.1434159973287024E-3</v>
      </c>
      <c r="K85" s="1">
        <f t="shared" si="15"/>
        <v>-3.1434159973287024E-3</v>
      </c>
      <c r="O85" s="1">
        <f t="shared" ref="O85:O119" ca="1" si="18">+C$11+C$12*F85</f>
        <v>-2.2577811673908312E-3</v>
      </c>
      <c r="Q85" s="84">
        <f t="shared" ref="Q85:Q119" si="19">+C85-15018.5</f>
        <v>41016.88478</v>
      </c>
    </row>
    <row r="86" spans="1:17" x14ac:dyDescent="0.2">
      <c r="A86" s="38" t="s">
        <v>77</v>
      </c>
      <c r="B86" s="42" t="s">
        <v>56</v>
      </c>
      <c r="C86" s="28">
        <v>56045.37012</v>
      </c>
      <c r="D86" s="28">
        <v>6.9999999999999999E-4</v>
      </c>
      <c r="E86" s="37">
        <f t="shared" si="16"/>
        <v>7255.9858249342078</v>
      </c>
      <c r="F86" s="1">
        <f t="shared" si="17"/>
        <v>7256</v>
      </c>
      <c r="G86" s="1">
        <f t="shared" si="13"/>
        <v>-5.7787839978118427E-3</v>
      </c>
      <c r="K86" s="1">
        <f t="shared" si="15"/>
        <v>-5.7787839978118427E-3</v>
      </c>
      <c r="O86" s="1">
        <f t="shared" ca="1" si="18"/>
        <v>-2.2603204862707256E-3</v>
      </c>
      <c r="Q86" s="84">
        <f t="shared" si="19"/>
        <v>41026.87012</v>
      </c>
    </row>
    <row r="87" spans="1:17" x14ac:dyDescent="0.2">
      <c r="A87" s="38" t="s">
        <v>77</v>
      </c>
      <c r="B87" s="42" t="s">
        <v>56</v>
      </c>
      <c r="C87" s="28">
        <v>56056.378859999997</v>
      </c>
      <c r="D87" s="28">
        <v>2.0000000000000001E-4</v>
      </c>
      <c r="E87" s="37">
        <f t="shared" si="16"/>
        <v>7282.9897091111816</v>
      </c>
      <c r="F87" s="1">
        <f t="shared" si="17"/>
        <v>7283</v>
      </c>
      <c r="G87" s="1">
        <f t="shared" si="13"/>
        <v>-4.1953120016842149E-3</v>
      </c>
      <c r="K87" s="1">
        <f t="shared" si="15"/>
        <v>-4.1953120016842149E-3</v>
      </c>
      <c r="O87" s="1">
        <f t="shared" ca="1" si="18"/>
        <v>-2.2631189193220384E-3</v>
      </c>
      <c r="Q87" s="84">
        <f t="shared" si="19"/>
        <v>41037.878859999997</v>
      </c>
    </row>
    <row r="88" spans="1:17" x14ac:dyDescent="0.2">
      <c r="A88" s="28" t="s">
        <v>80</v>
      </c>
      <c r="B88" s="42" t="s">
        <v>56</v>
      </c>
      <c r="C88" s="28">
        <v>56367.434009999997</v>
      </c>
      <c r="D88" s="28">
        <v>2.2000000000000001E-4</v>
      </c>
      <c r="E88" s="37">
        <f t="shared" si="16"/>
        <v>8045.9923091592436</v>
      </c>
      <c r="F88" s="1">
        <f t="shared" si="17"/>
        <v>8046</v>
      </c>
      <c r="G88" s="1">
        <f t="shared" si="13"/>
        <v>-3.135343999019824E-3</v>
      </c>
      <c r="K88" s="1">
        <f t="shared" si="15"/>
        <v>-3.135343999019824E-3</v>
      </c>
      <c r="O88" s="1">
        <f t="shared" ca="1" si="18"/>
        <v>-2.342200564438757E-3</v>
      </c>
      <c r="Q88" s="84">
        <f t="shared" si="19"/>
        <v>41348.934009999997</v>
      </c>
    </row>
    <row r="89" spans="1:17" x14ac:dyDescent="0.2">
      <c r="A89" s="48" t="s">
        <v>81</v>
      </c>
      <c r="B89" s="49"/>
      <c r="C89" s="48">
        <v>56404.32778</v>
      </c>
      <c r="D89" s="48">
        <v>2.0000000000000001E-4</v>
      </c>
      <c r="E89" s="37">
        <f t="shared" si="16"/>
        <v>8136.4908668445196</v>
      </c>
      <c r="F89" s="1">
        <f t="shared" si="17"/>
        <v>8136.5</v>
      </c>
      <c r="G89" s="1">
        <f t="shared" si="13"/>
        <v>-3.7233359980746172E-3</v>
      </c>
      <c r="K89" s="1">
        <f t="shared" si="15"/>
        <v>-3.7233359980746172E-3</v>
      </c>
      <c r="O89" s="1">
        <f t="shared" ca="1" si="18"/>
        <v>-2.3515804974440823E-3</v>
      </c>
      <c r="Q89" s="84">
        <f t="shared" si="19"/>
        <v>41385.82778</v>
      </c>
    </row>
    <row r="90" spans="1:17" x14ac:dyDescent="0.2">
      <c r="A90" s="48" t="s">
        <v>81</v>
      </c>
      <c r="B90" s="49"/>
      <c r="C90" s="48">
        <v>56407.385499999997</v>
      </c>
      <c r="D90" s="48">
        <v>1.2999999999999999E-4</v>
      </c>
      <c r="E90" s="37">
        <f t="shared" si="16"/>
        <v>8143.9912998391728</v>
      </c>
      <c r="F90" s="1">
        <f t="shared" si="17"/>
        <v>8144</v>
      </c>
      <c r="G90" s="1">
        <f t="shared" si="13"/>
        <v>-3.5468159985612147E-3</v>
      </c>
      <c r="K90" s="1">
        <f t="shared" si="15"/>
        <v>-3.5468159985612147E-3</v>
      </c>
      <c r="O90" s="1">
        <f t="shared" ca="1" si="18"/>
        <v>-2.3523578399583358E-3</v>
      </c>
      <c r="Q90" s="84">
        <f t="shared" si="19"/>
        <v>41388.885499999997</v>
      </c>
    </row>
    <row r="91" spans="1:17" x14ac:dyDescent="0.2">
      <c r="A91" s="34" t="s">
        <v>82</v>
      </c>
      <c r="B91" s="35" t="s">
        <v>58</v>
      </c>
      <c r="C91" s="36">
        <v>56411.053899999999</v>
      </c>
      <c r="D91" s="29"/>
      <c r="E91" s="37">
        <f t="shared" si="16"/>
        <v>8152.9897000843321</v>
      </c>
      <c r="F91" s="1">
        <f t="shared" si="17"/>
        <v>8153</v>
      </c>
      <c r="G91" s="1">
        <f t="shared" si="13"/>
        <v>-4.1989919991465285E-3</v>
      </c>
      <c r="K91" s="1">
        <f t="shared" si="15"/>
        <v>-4.1989919991465285E-3</v>
      </c>
      <c r="O91" s="1">
        <f t="shared" ca="1" si="18"/>
        <v>-2.3532906509754399E-3</v>
      </c>
      <c r="Q91" s="84">
        <f t="shared" si="19"/>
        <v>41392.553899999999</v>
      </c>
    </row>
    <row r="92" spans="1:17" x14ac:dyDescent="0.2">
      <c r="A92" s="34" t="s">
        <v>82</v>
      </c>
      <c r="B92" s="35" t="s">
        <v>58</v>
      </c>
      <c r="C92" s="36">
        <v>56411.054300000003</v>
      </c>
      <c r="D92" s="29"/>
      <c r="E92" s="37">
        <f t="shared" si="16"/>
        <v>8152.9906812641748</v>
      </c>
      <c r="F92" s="1">
        <f t="shared" si="17"/>
        <v>8153</v>
      </c>
      <c r="G92" s="1">
        <f t="shared" si="13"/>
        <v>-3.7989919946994632E-3</v>
      </c>
      <c r="K92" s="1">
        <f t="shared" si="15"/>
        <v>-3.7989919946994632E-3</v>
      </c>
      <c r="O92" s="1">
        <f t="shared" ca="1" si="18"/>
        <v>-2.3532906509754399E-3</v>
      </c>
      <c r="Q92" s="84">
        <f t="shared" si="19"/>
        <v>41392.554300000003</v>
      </c>
    </row>
    <row r="93" spans="1:17" x14ac:dyDescent="0.2">
      <c r="A93" s="34" t="s">
        <v>82</v>
      </c>
      <c r="B93" s="35" t="s">
        <v>58</v>
      </c>
      <c r="C93" s="36">
        <v>56411.054600000003</v>
      </c>
      <c r="D93" s="29"/>
      <c r="E93" s="37">
        <f t="shared" si="16"/>
        <v>8152.9914171490491</v>
      </c>
      <c r="F93" s="1">
        <f t="shared" si="17"/>
        <v>8153</v>
      </c>
      <c r="G93" s="1">
        <f t="shared" si="13"/>
        <v>-3.4989919950021431E-3</v>
      </c>
      <c r="K93" s="1">
        <f t="shared" si="15"/>
        <v>-3.4989919950021431E-3</v>
      </c>
      <c r="O93" s="1">
        <f t="shared" ca="1" si="18"/>
        <v>-2.3532906509754399E-3</v>
      </c>
      <c r="Q93" s="84">
        <f t="shared" si="19"/>
        <v>41392.554600000003</v>
      </c>
    </row>
    <row r="94" spans="1:17" x14ac:dyDescent="0.2">
      <c r="A94" s="28" t="s">
        <v>80</v>
      </c>
      <c r="B94" s="42" t="s">
        <v>56</v>
      </c>
      <c r="C94" s="28">
        <v>56449.376029999999</v>
      </c>
      <c r="D94" s="28">
        <v>1.9000000000000001E-4</v>
      </c>
      <c r="E94" s="37">
        <f t="shared" si="16"/>
        <v>8246.9919528339815</v>
      </c>
      <c r="F94" s="1">
        <f t="shared" si="17"/>
        <v>8247</v>
      </c>
      <c r="G94" s="1">
        <f t="shared" si="13"/>
        <v>-3.2806079980218783E-3</v>
      </c>
      <c r="K94" s="1">
        <f t="shared" si="15"/>
        <v>-3.2806079980218783E-3</v>
      </c>
      <c r="O94" s="1">
        <f t="shared" ca="1" si="18"/>
        <v>-2.3630333438207501E-3</v>
      </c>
      <c r="Q94" s="84">
        <f t="shared" si="19"/>
        <v>41430.876029999999</v>
      </c>
    </row>
    <row r="95" spans="1:17" x14ac:dyDescent="0.2">
      <c r="A95" s="28" t="s">
        <v>80</v>
      </c>
      <c r="B95" s="42" t="s">
        <v>56</v>
      </c>
      <c r="C95" s="28">
        <v>56713.54838</v>
      </c>
      <c r="D95" s="28">
        <v>1.3999999999999999E-4</v>
      </c>
      <c r="E95" s="37">
        <f t="shared" si="16"/>
        <v>8894.9934082376531</v>
      </c>
      <c r="F95" s="1">
        <f t="shared" si="17"/>
        <v>8895</v>
      </c>
      <c r="G95" s="1">
        <f t="shared" si="13"/>
        <v>-2.6872800008277409E-3</v>
      </c>
      <c r="K95" s="1">
        <f t="shared" si="15"/>
        <v>-2.6872800008277409E-3</v>
      </c>
      <c r="O95" s="1">
        <f t="shared" ca="1" si="18"/>
        <v>-2.4301957370522491E-3</v>
      </c>
      <c r="Q95" s="84">
        <f t="shared" si="19"/>
        <v>41695.04838</v>
      </c>
    </row>
    <row r="96" spans="1:17" x14ac:dyDescent="0.2">
      <c r="A96" s="28" t="s">
        <v>80</v>
      </c>
      <c r="B96" s="42" t="s">
        <v>58</v>
      </c>
      <c r="C96" s="28">
        <v>56727.613039999997</v>
      </c>
      <c r="D96" s="28">
        <v>4.0999999999999999E-4</v>
      </c>
      <c r="E96" s="37">
        <f t="shared" si="16"/>
        <v>8929.493310100037</v>
      </c>
      <c r="F96" s="1">
        <f t="shared" si="17"/>
        <v>8929.5</v>
      </c>
      <c r="G96" s="1">
        <f t="shared" si="13"/>
        <v>-2.7272880033706315E-3</v>
      </c>
      <c r="K96" s="1">
        <f t="shared" si="15"/>
        <v>-2.7272880033706315E-3</v>
      </c>
      <c r="O96" s="1">
        <f t="shared" ca="1" si="18"/>
        <v>-2.4337715126178149E-3</v>
      </c>
      <c r="Q96" s="84">
        <f t="shared" si="19"/>
        <v>41709.113039999997</v>
      </c>
    </row>
    <row r="97" spans="1:17" x14ac:dyDescent="0.2">
      <c r="A97" s="50" t="s">
        <v>83</v>
      </c>
      <c r="B97" s="51" t="s">
        <v>58</v>
      </c>
      <c r="C97" s="50">
        <v>56763.076499999966</v>
      </c>
      <c r="D97" s="50" t="s">
        <v>84</v>
      </c>
      <c r="E97" s="37">
        <f t="shared" si="16"/>
        <v>9016.4833894691692</v>
      </c>
      <c r="F97" s="1">
        <f t="shared" si="17"/>
        <v>9016.5</v>
      </c>
      <c r="G97" s="1">
        <f t="shared" si="13"/>
        <v>-6.7716560297412798E-3</v>
      </c>
      <c r="K97" s="1">
        <f t="shared" si="15"/>
        <v>-6.7716560297412798E-3</v>
      </c>
      <c r="O97" s="1">
        <f t="shared" ca="1" si="18"/>
        <v>-2.4427886857831551E-3</v>
      </c>
      <c r="Q97" s="84">
        <f t="shared" si="19"/>
        <v>41744.576499999966</v>
      </c>
    </row>
    <row r="98" spans="1:17" x14ac:dyDescent="0.2">
      <c r="A98" s="34" t="s">
        <v>85</v>
      </c>
      <c r="B98" s="35" t="s">
        <v>56</v>
      </c>
      <c r="C98" s="36">
        <v>56763.076500000003</v>
      </c>
      <c r="D98" s="29"/>
      <c r="E98" s="37">
        <f t="shared" si="16"/>
        <v>9016.4833894692583</v>
      </c>
      <c r="F98" s="1">
        <f t="shared" si="17"/>
        <v>9016.5</v>
      </c>
      <c r="G98" s="1">
        <f t="shared" si="13"/>
        <v>-6.7716559933614917E-3</v>
      </c>
      <c r="K98" s="1">
        <f t="shared" si="15"/>
        <v>-6.7716559933614917E-3</v>
      </c>
      <c r="O98" s="1">
        <f t="shared" ca="1" si="18"/>
        <v>-2.4427886857831551E-3</v>
      </c>
      <c r="Q98" s="84">
        <f t="shared" si="19"/>
        <v>41744.576500000003</v>
      </c>
    </row>
    <row r="99" spans="1:17" x14ac:dyDescent="0.2">
      <c r="A99" s="28" t="s">
        <v>80</v>
      </c>
      <c r="B99" s="42" t="s">
        <v>58</v>
      </c>
      <c r="C99" s="28">
        <v>56790.39604</v>
      </c>
      <c r="D99" s="28">
        <v>8.0000000000000004E-4</v>
      </c>
      <c r="E99" s="37">
        <f t="shared" si="16"/>
        <v>9083.4968436818472</v>
      </c>
      <c r="F99" s="1">
        <f t="shared" si="17"/>
        <v>9083.5</v>
      </c>
      <c r="G99" s="1">
        <f t="shared" si="13"/>
        <v>-1.2867440018453635E-3</v>
      </c>
      <c r="K99" s="1">
        <f t="shared" si="15"/>
        <v>-1.2867440018453635E-3</v>
      </c>
      <c r="O99" s="1">
        <f t="shared" ca="1" si="18"/>
        <v>-2.4497329455771526E-3</v>
      </c>
      <c r="Q99" s="84">
        <f t="shared" si="19"/>
        <v>41771.89604</v>
      </c>
    </row>
    <row r="100" spans="1:17" x14ac:dyDescent="0.2">
      <c r="A100" s="52" t="s">
        <v>86</v>
      </c>
      <c r="B100" s="53" t="s">
        <v>56</v>
      </c>
      <c r="C100" s="54">
        <v>57125.500699999997</v>
      </c>
      <c r="D100" s="54">
        <v>3.0000000000000001E-3</v>
      </c>
      <c r="E100" s="37">
        <f t="shared" si="16"/>
        <v>9905.4916792221666</v>
      </c>
      <c r="F100" s="1">
        <f t="shared" si="17"/>
        <v>9905.5</v>
      </c>
      <c r="G100" s="1">
        <f t="shared" si="13"/>
        <v>-3.3921520007424988E-3</v>
      </c>
      <c r="K100" s="1">
        <f t="shared" si="15"/>
        <v>-3.3921520007424988E-3</v>
      </c>
      <c r="O100" s="1">
        <f t="shared" ca="1" si="18"/>
        <v>-2.5349296851393324E-3</v>
      </c>
      <c r="Q100" s="84">
        <f t="shared" si="19"/>
        <v>42107.000699999997</v>
      </c>
    </row>
    <row r="101" spans="1:17" x14ac:dyDescent="0.2">
      <c r="A101" s="55" t="s">
        <v>87</v>
      </c>
      <c r="B101" s="56" t="s">
        <v>58</v>
      </c>
      <c r="C101" s="57">
        <v>57483.436999999998</v>
      </c>
      <c r="D101" s="58">
        <v>3.0000000000000001E-3</v>
      </c>
      <c r="E101" s="37">
        <f t="shared" si="16"/>
        <v>10783.491376547816</v>
      </c>
      <c r="F101" s="1">
        <f t="shared" si="17"/>
        <v>10783.5</v>
      </c>
      <c r="G101" s="1">
        <f t="shared" ref="G101:G132" si="20">+C101-(C$7+F101*C$8)</f>
        <v>-3.5155439982190728E-3</v>
      </c>
      <c r="I101" s="1">
        <f>+G101</f>
        <v>-3.5155439982190728E-3</v>
      </c>
      <c r="O101" s="1">
        <f t="shared" ca="1" si="18"/>
        <v>-2.6259305821412708E-3</v>
      </c>
      <c r="Q101" s="84">
        <f t="shared" si="19"/>
        <v>42464.936999999998</v>
      </c>
    </row>
    <row r="102" spans="1:17" x14ac:dyDescent="0.2">
      <c r="A102" s="55" t="s">
        <v>87</v>
      </c>
      <c r="B102" s="56" t="s">
        <v>56</v>
      </c>
      <c r="C102" s="57">
        <v>57483.642</v>
      </c>
      <c r="D102" s="58">
        <v>2E-3</v>
      </c>
      <c r="E102" s="37">
        <f t="shared" si="16"/>
        <v>10783.994231212047</v>
      </c>
      <c r="F102" s="1">
        <f t="shared" si="17"/>
        <v>10784</v>
      </c>
      <c r="G102" s="1">
        <f t="shared" si="20"/>
        <v>-2.35177599824965E-3</v>
      </c>
      <c r="I102" s="1">
        <f>+G102</f>
        <v>-2.35177599824965E-3</v>
      </c>
      <c r="O102" s="1">
        <f t="shared" ca="1" si="18"/>
        <v>-2.6259824049755546E-3</v>
      </c>
      <c r="Q102" s="84">
        <f t="shared" si="19"/>
        <v>42465.142</v>
      </c>
    </row>
    <row r="103" spans="1:17" x14ac:dyDescent="0.2">
      <c r="A103" s="52" t="s">
        <v>86</v>
      </c>
      <c r="B103" s="53" t="s">
        <v>56</v>
      </c>
      <c r="C103" s="54">
        <v>57514.421699999999</v>
      </c>
      <c r="D103" s="54">
        <v>2.8E-3</v>
      </c>
      <c r="E103" s="37">
        <f t="shared" si="16"/>
        <v>10859.495283448921</v>
      </c>
      <c r="F103" s="1">
        <f t="shared" si="17"/>
        <v>10859.5</v>
      </c>
      <c r="G103" s="1">
        <f t="shared" si="20"/>
        <v>-1.9228079981985502E-3</v>
      </c>
      <c r="K103" s="1">
        <f t="shared" ref="K103:K119" si="21">+G103</f>
        <v>-1.9228079981985502E-3</v>
      </c>
      <c r="O103" s="1">
        <f t="shared" ca="1" si="18"/>
        <v>-2.6338076529523729E-3</v>
      </c>
      <c r="Q103" s="84">
        <f t="shared" si="19"/>
        <v>42495.921699999999</v>
      </c>
    </row>
    <row r="104" spans="1:17" x14ac:dyDescent="0.2">
      <c r="A104" s="59" t="s">
        <v>88</v>
      </c>
      <c r="B104" s="60" t="s">
        <v>56</v>
      </c>
      <c r="C104" s="59">
        <v>57542.758500000004</v>
      </c>
      <c r="D104" s="59">
        <v>2.0000000000000001E-4</v>
      </c>
      <c r="E104" s="37">
        <f t="shared" si="16"/>
        <v>10929.00402515291</v>
      </c>
      <c r="F104" s="1">
        <f t="shared" si="17"/>
        <v>10929</v>
      </c>
      <c r="G104" s="1">
        <f t="shared" si="20"/>
        <v>1.640944006794598E-3</v>
      </c>
      <c r="K104" s="1">
        <f t="shared" si="21"/>
        <v>1.640944006794598E-3</v>
      </c>
      <c r="O104" s="1">
        <f t="shared" ca="1" si="18"/>
        <v>-2.6410110269177878E-3</v>
      </c>
      <c r="Q104" s="84">
        <f t="shared" si="19"/>
        <v>42524.258500000004</v>
      </c>
    </row>
    <row r="105" spans="1:17" x14ac:dyDescent="0.2">
      <c r="A105" s="50" t="s">
        <v>89</v>
      </c>
      <c r="B105" s="61" t="s">
        <v>56</v>
      </c>
      <c r="C105" s="62">
        <v>57867.465400000001</v>
      </c>
      <c r="D105" s="62">
        <v>4.0000000000000002E-4</v>
      </c>
      <c r="E105" s="37">
        <f t="shared" si="16"/>
        <v>11725.493679651619</v>
      </c>
      <c r="F105" s="1">
        <f t="shared" si="17"/>
        <v>11725.5</v>
      </c>
      <c r="G105" s="1">
        <f t="shared" si="20"/>
        <v>-2.576631995907519E-3</v>
      </c>
      <c r="K105" s="1">
        <f t="shared" si="21"/>
        <v>-2.576631995907519E-3</v>
      </c>
      <c r="O105" s="1">
        <f t="shared" ca="1" si="18"/>
        <v>-2.7235648019315059E-3</v>
      </c>
      <c r="Q105" s="84">
        <f t="shared" si="19"/>
        <v>42848.965400000001</v>
      </c>
    </row>
    <row r="106" spans="1:17" x14ac:dyDescent="0.2">
      <c r="A106" s="50" t="s">
        <v>89</v>
      </c>
      <c r="B106" s="61" t="s">
        <v>56</v>
      </c>
      <c r="C106" s="62">
        <v>57874.396999999997</v>
      </c>
      <c r="D106" s="62">
        <v>1.6000000000000001E-3</v>
      </c>
      <c r="E106" s="37">
        <f t="shared" si="16"/>
        <v>11742.496544971453</v>
      </c>
      <c r="F106" s="1">
        <f t="shared" si="17"/>
        <v>11742.5</v>
      </c>
      <c r="G106" s="1">
        <f t="shared" si="20"/>
        <v>-1.4085200018598698E-3</v>
      </c>
      <c r="K106" s="1">
        <f t="shared" si="21"/>
        <v>-1.4085200018598698E-3</v>
      </c>
      <c r="O106" s="1">
        <f t="shared" ca="1" si="18"/>
        <v>-2.7253267782971469E-3</v>
      </c>
      <c r="Q106" s="84">
        <f t="shared" si="19"/>
        <v>42855.896999999997</v>
      </c>
    </row>
    <row r="107" spans="1:17" x14ac:dyDescent="0.2">
      <c r="A107" s="69" t="s">
        <v>92</v>
      </c>
      <c r="B107" s="70" t="s">
        <v>58</v>
      </c>
      <c r="C107" s="71">
        <v>58252.716399999998</v>
      </c>
      <c r="D107" s="71">
        <v>1E-4</v>
      </c>
      <c r="E107" s="37">
        <f t="shared" si="16"/>
        <v>12670.494958913878</v>
      </c>
      <c r="F107" s="1">
        <f t="shared" si="17"/>
        <v>12670.5</v>
      </c>
      <c r="G107" s="1">
        <f t="shared" si="20"/>
        <v>-2.0551120032905601E-3</v>
      </c>
      <c r="K107" s="1">
        <f t="shared" si="21"/>
        <v>-2.0551120032905601E-3</v>
      </c>
      <c r="O107" s="1">
        <f t="shared" ca="1" si="18"/>
        <v>-2.8215099587274419E-3</v>
      </c>
      <c r="Q107" s="84">
        <f t="shared" si="19"/>
        <v>43234.216399999998</v>
      </c>
    </row>
    <row r="108" spans="1:17" ht="12" customHeight="1" x14ac:dyDescent="0.2">
      <c r="A108" s="66" t="s">
        <v>91</v>
      </c>
      <c r="B108" s="67" t="s">
        <v>56</v>
      </c>
      <c r="C108" s="68">
        <v>58295.7238</v>
      </c>
      <c r="D108" s="68">
        <v>8.0000000000000004E-4</v>
      </c>
      <c r="E108" s="37">
        <f t="shared" si="16"/>
        <v>12775.989942749729</v>
      </c>
      <c r="F108" s="1">
        <f t="shared" si="17"/>
        <v>12776</v>
      </c>
      <c r="G108" s="1">
        <f t="shared" si="20"/>
        <v>-4.1000639976118691E-3</v>
      </c>
      <c r="K108" s="1">
        <f t="shared" si="21"/>
        <v>-4.1000639976118691E-3</v>
      </c>
      <c r="O108" s="1">
        <f t="shared" ca="1" si="18"/>
        <v>-2.8324445767612741E-3</v>
      </c>
      <c r="Q108" s="84">
        <f t="shared" si="19"/>
        <v>43277.2238</v>
      </c>
    </row>
    <row r="109" spans="1:17" ht="12" customHeight="1" x14ac:dyDescent="0.2">
      <c r="A109" s="66" t="s">
        <v>93</v>
      </c>
      <c r="B109" s="67" t="s">
        <v>58</v>
      </c>
      <c r="C109" s="68">
        <v>58512.1967</v>
      </c>
      <c r="D109" s="68" t="s">
        <v>94</v>
      </c>
      <c r="E109" s="37">
        <f t="shared" si="16"/>
        <v>13306.987052233191</v>
      </c>
      <c r="F109" s="1">
        <f t="shared" si="17"/>
        <v>13307</v>
      </c>
      <c r="G109" s="1">
        <f t="shared" si="20"/>
        <v>-5.2784479994443245E-3</v>
      </c>
      <c r="K109" s="1">
        <f t="shared" si="21"/>
        <v>-5.2784479994443245E-3</v>
      </c>
      <c r="O109" s="1">
        <f t="shared" ca="1" si="18"/>
        <v>-2.8874804267704189E-3</v>
      </c>
      <c r="Q109" s="84">
        <f t="shared" si="19"/>
        <v>43493.6967</v>
      </c>
    </row>
    <row r="110" spans="1:17" ht="12" customHeight="1" x14ac:dyDescent="0.2">
      <c r="A110" s="85" t="s">
        <v>345</v>
      </c>
      <c r="B110" s="86" t="s">
        <v>56</v>
      </c>
      <c r="C110" s="87">
        <v>59254.162800000049</v>
      </c>
      <c r="D110" s="85" t="s">
        <v>101</v>
      </c>
      <c r="E110" s="37">
        <f t="shared" si="16"/>
        <v>15126.992486792167</v>
      </c>
      <c r="F110" s="1">
        <f t="shared" si="17"/>
        <v>15127</v>
      </c>
      <c r="G110" s="1">
        <f t="shared" si="20"/>
        <v>-3.0629279499407858E-3</v>
      </c>
      <c r="K110" s="1">
        <f t="shared" si="21"/>
        <v>-3.0629279499407858E-3</v>
      </c>
      <c r="O110" s="1">
        <f t="shared" ca="1" si="18"/>
        <v>-3.0761155435625924E-3</v>
      </c>
      <c r="Q110" s="84">
        <f t="shared" si="19"/>
        <v>44235.662800000049</v>
      </c>
    </row>
    <row r="111" spans="1:17" ht="12" customHeight="1" x14ac:dyDescent="0.2">
      <c r="A111" s="85" t="s">
        <v>345</v>
      </c>
      <c r="B111" s="86" t="s">
        <v>56</v>
      </c>
      <c r="C111" s="87">
        <v>59255.18330000015</v>
      </c>
      <c r="D111" s="85" t="s">
        <v>101</v>
      </c>
      <c r="E111" s="37">
        <f t="shared" si="16"/>
        <v>15129.495721840442</v>
      </c>
      <c r="F111" s="1">
        <f t="shared" si="17"/>
        <v>15129.5</v>
      </c>
      <c r="G111" s="1">
        <f t="shared" si="20"/>
        <v>-1.7440878509660251E-3</v>
      </c>
      <c r="K111" s="1">
        <f t="shared" si="21"/>
        <v>-1.7440878509660251E-3</v>
      </c>
      <c r="O111" s="1">
        <f t="shared" ca="1" si="18"/>
        <v>-3.0763746577340103E-3</v>
      </c>
      <c r="Q111" s="84">
        <f t="shared" si="19"/>
        <v>44236.68330000015</v>
      </c>
    </row>
    <row r="112" spans="1:17" ht="12" customHeight="1" x14ac:dyDescent="0.2">
      <c r="A112" s="85" t="s">
        <v>345</v>
      </c>
      <c r="B112" s="86" t="s">
        <v>56</v>
      </c>
      <c r="C112" s="87">
        <v>59261.298400000203</v>
      </c>
      <c r="D112" s="85" t="s">
        <v>101</v>
      </c>
      <c r="E112" s="37">
        <f t="shared" si="16"/>
        <v>15144.495753827036</v>
      </c>
      <c r="F112" s="1">
        <f t="shared" si="17"/>
        <v>15144.5</v>
      </c>
      <c r="G112" s="1">
        <f t="shared" si="20"/>
        <v>-1.7310477924183942E-3</v>
      </c>
      <c r="K112" s="1">
        <f t="shared" si="21"/>
        <v>-1.7310477924183942E-3</v>
      </c>
      <c r="O112" s="1">
        <f t="shared" ca="1" si="18"/>
        <v>-3.0779293427625172E-3</v>
      </c>
      <c r="Q112" s="84">
        <f t="shared" si="19"/>
        <v>44242.798400000203</v>
      </c>
    </row>
    <row r="113" spans="1:17" ht="12" customHeight="1" x14ac:dyDescent="0.2">
      <c r="A113" s="85" t="s">
        <v>345</v>
      </c>
      <c r="B113" s="86" t="s">
        <v>56</v>
      </c>
      <c r="C113" s="87">
        <v>59266.190700000152</v>
      </c>
      <c r="D113" s="85" t="s">
        <v>101</v>
      </c>
      <c r="E113" s="37">
        <f t="shared" si="16"/>
        <v>15156.496319064987</v>
      </c>
      <c r="F113" s="1">
        <f t="shared" si="17"/>
        <v>15156.5</v>
      </c>
      <c r="G113" s="1">
        <f t="shared" si="20"/>
        <v>-1.5006158500909805E-3</v>
      </c>
      <c r="K113" s="1">
        <f t="shared" si="21"/>
        <v>-1.5006158500909805E-3</v>
      </c>
      <c r="O113" s="1">
        <f t="shared" ca="1" si="18"/>
        <v>-3.079173090785323E-3</v>
      </c>
      <c r="Q113" s="84">
        <f t="shared" si="19"/>
        <v>44247.690700000152</v>
      </c>
    </row>
    <row r="114" spans="1:17" ht="12" customHeight="1" x14ac:dyDescent="0.2">
      <c r="A114" s="85" t="s">
        <v>345</v>
      </c>
      <c r="B114" s="86" t="s">
        <v>56</v>
      </c>
      <c r="C114" s="87">
        <v>59267.208500000183</v>
      </c>
      <c r="D114" s="85" t="s">
        <v>101</v>
      </c>
      <c r="E114" s="37">
        <f t="shared" si="16"/>
        <v>15158.992931149218</v>
      </c>
      <c r="F114" s="1">
        <f t="shared" si="17"/>
        <v>15159</v>
      </c>
      <c r="G114" s="1">
        <f t="shared" si="20"/>
        <v>-2.8817758138757199E-3</v>
      </c>
      <c r="K114" s="1">
        <f t="shared" si="21"/>
        <v>-2.8817758138757199E-3</v>
      </c>
      <c r="O114" s="1">
        <f t="shared" ca="1" si="18"/>
        <v>-3.0794322049567408E-3</v>
      </c>
      <c r="Q114" s="84">
        <f t="shared" si="19"/>
        <v>44248.708500000183</v>
      </c>
    </row>
    <row r="115" spans="1:17" ht="12" customHeight="1" x14ac:dyDescent="0.2">
      <c r="A115" s="85" t="s">
        <v>345</v>
      </c>
      <c r="B115" s="86" t="s">
        <v>56</v>
      </c>
      <c r="C115" s="87">
        <v>59268.228999999817</v>
      </c>
      <c r="D115" s="85" t="s">
        <v>101</v>
      </c>
      <c r="E115" s="37">
        <f t="shared" si="16"/>
        <v>15161.496166196348</v>
      </c>
      <c r="F115" s="1">
        <f t="shared" si="17"/>
        <v>15161.5</v>
      </c>
      <c r="G115" s="1">
        <f t="shared" si="20"/>
        <v>-1.5629361805622466E-3</v>
      </c>
      <c r="K115" s="1">
        <f t="shared" si="21"/>
        <v>-1.5629361805622466E-3</v>
      </c>
      <c r="O115" s="1">
        <f t="shared" ca="1" si="18"/>
        <v>-3.0796913191281586E-3</v>
      </c>
      <c r="Q115" s="84">
        <f t="shared" si="19"/>
        <v>44249.728999999817</v>
      </c>
    </row>
    <row r="116" spans="1:17" ht="12" customHeight="1" x14ac:dyDescent="0.2">
      <c r="A116" s="85" t="s">
        <v>345</v>
      </c>
      <c r="B116" s="86" t="s">
        <v>56</v>
      </c>
      <c r="C116" s="87">
        <v>59291.058199999854</v>
      </c>
      <c r="D116" s="85" t="s">
        <v>101</v>
      </c>
      <c r="E116" s="37">
        <f t="shared" si="16"/>
        <v>15217.495042784776</v>
      </c>
      <c r="F116" s="1">
        <f t="shared" si="17"/>
        <v>15217.5</v>
      </c>
      <c r="G116" s="1">
        <f t="shared" si="20"/>
        <v>-2.0209201466059312E-3</v>
      </c>
      <c r="K116" s="1">
        <f t="shared" si="21"/>
        <v>-2.0209201466059312E-3</v>
      </c>
      <c r="O116" s="1">
        <f t="shared" ca="1" si="18"/>
        <v>-3.0854954765679177E-3</v>
      </c>
      <c r="Q116" s="84">
        <f t="shared" si="19"/>
        <v>44272.558199999854</v>
      </c>
    </row>
    <row r="117" spans="1:17" ht="12" customHeight="1" x14ac:dyDescent="0.2">
      <c r="A117" s="85" t="s">
        <v>345</v>
      </c>
      <c r="B117" s="86" t="s">
        <v>56</v>
      </c>
      <c r="C117" s="87">
        <v>59291.261200000066</v>
      </c>
      <c r="D117" s="85" t="s">
        <v>101</v>
      </c>
      <c r="E117" s="37">
        <f t="shared" si="16"/>
        <v>15217.992991550364</v>
      </c>
      <c r="F117" s="1">
        <f t="shared" ref="F117:F148" si="22">ROUND(2*E117,0)/2</f>
        <v>15218</v>
      </c>
      <c r="G117" s="1">
        <f t="shared" si="20"/>
        <v>-2.8571519360411912E-3</v>
      </c>
      <c r="K117" s="1">
        <f t="shared" si="21"/>
        <v>-2.8571519360411912E-3</v>
      </c>
      <c r="O117" s="1">
        <f t="shared" ca="1" si="18"/>
        <v>-3.0855472994022011E-3</v>
      </c>
      <c r="Q117" s="84">
        <f t="shared" si="19"/>
        <v>44272.761200000066</v>
      </c>
    </row>
    <row r="118" spans="1:17" ht="12" customHeight="1" x14ac:dyDescent="0.2">
      <c r="A118" s="85" t="s">
        <v>345</v>
      </c>
      <c r="B118" s="86" t="s">
        <v>56</v>
      </c>
      <c r="C118" s="87">
        <v>59325.096499999985</v>
      </c>
      <c r="D118" s="85" t="s">
        <v>150</v>
      </c>
      <c r="E118" s="37">
        <f t="shared" si="16"/>
        <v>15300.989276528588</v>
      </c>
      <c r="F118" s="1">
        <f t="shared" si="22"/>
        <v>15301</v>
      </c>
      <c r="G118" s="1">
        <f t="shared" si="20"/>
        <v>-4.3716640138882212E-3</v>
      </c>
      <c r="K118" s="1">
        <f t="shared" si="21"/>
        <v>-4.3716640138882212E-3</v>
      </c>
      <c r="O118" s="1">
        <f t="shared" ca="1" si="18"/>
        <v>-3.0941498898932728E-3</v>
      </c>
      <c r="Q118" s="84">
        <f t="shared" si="19"/>
        <v>44306.596499999985</v>
      </c>
    </row>
    <row r="119" spans="1:17" ht="12" customHeight="1" x14ac:dyDescent="0.2">
      <c r="A119" s="85" t="s">
        <v>345</v>
      </c>
      <c r="B119" s="86" t="s">
        <v>56</v>
      </c>
      <c r="C119" s="87">
        <v>59325.096499999985</v>
      </c>
      <c r="D119" s="85" t="s">
        <v>84</v>
      </c>
      <c r="E119" s="37">
        <f t="shared" si="16"/>
        <v>15300.989276528588</v>
      </c>
      <c r="F119" s="1">
        <f t="shared" si="22"/>
        <v>15301</v>
      </c>
      <c r="G119" s="1">
        <f t="shared" si="20"/>
        <v>-4.3716640138882212E-3</v>
      </c>
      <c r="K119" s="1">
        <f t="shared" si="21"/>
        <v>-4.3716640138882212E-3</v>
      </c>
      <c r="O119" s="1">
        <f t="shared" ca="1" si="18"/>
        <v>-3.0941498898932728E-3</v>
      </c>
      <c r="Q119" s="84">
        <f t="shared" si="19"/>
        <v>44306.596499999985</v>
      </c>
    </row>
    <row r="120" spans="1:17" ht="12" customHeight="1" x14ac:dyDescent="0.2">
      <c r="A120" s="88" t="s">
        <v>346</v>
      </c>
      <c r="B120" s="89" t="s">
        <v>56</v>
      </c>
      <c r="C120" s="90">
        <v>59679.162200000137</v>
      </c>
      <c r="E120" s="37">
        <f t="shared" ref="E120:E125" si="23">+(C120-C$7)/C$8</f>
        <v>16169.494587204052</v>
      </c>
      <c r="F120" s="1">
        <f t="shared" si="22"/>
        <v>16169.5</v>
      </c>
      <c r="G120" s="1">
        <f t="shared" ref="G120:G125" si="24">+C120-(C$7+F120*C$8)</f>
        <v>-2.2066478632041253E-3</v>
      </c>
      <c r="K120" s="1">
        <f t="shared" ref="K120:K125" si="25">+G120</f>
        <v>-2.2066478632041253E-3</v>
      </c>
      <c r="O120" s="1">
        <f t="shared" ref="O120:O125" ca="1" si="26">+C$11+C$12*F120</f>
        <v>-3.1841661530438237E-3</v>
      </c>
      <c r="Q120" s="84">
        <f t="shared" ref="Q120:Q125" si="27">+C120-15018.5</f>
        <v>44660.662200000137</v>
      </c>
    </row>
    <row r="121" spans="1:17" ht="12" customHeight="1" x14ac:dyDescent="0.2">
      <c r="A121" s="88" t="s">
        <v>346</v>
      </c>
      <c r="B121" s="89" t="s">
        <v>56</v>
      </c>
      <c r="C121" s="90">
        <v>59679.162299999967</v>
      </c>
      <c r="E121" s="37">
        <f t="shared" si="23"/>
        <v>16169.494832498593</v>
      </c>
      <c r="F121" s="1">
        <f t="shared" si="22"/>
        <v>16169.5</v>
      </c>
      <c r="G121" s="1">
        <f t="shared" si="24"/>
        <v>-2.1066480330773629E-3</v>
      </c>
      <c r="K121" s="1">
        <f t="shared" si="25"/>
        <v>-2.1066480330773629E-3</v>
      </c>
      <c r="O121" s="1">
        <f t="shared" ca="1" si="26"/>
        <v>-3.1841661530438237E-3</v>
      </c>
      <c r="Q121" s="84">
        <f t="shared" si="27"/>
        <v>44660.662299999967</v>
      </c>
    </row>
    <row r="122" spans="1:17" ht="12" customHeight="1" x14ac:dyDescent="0.2">
      <c r="A122" s="88" t="s">
        <v>346</v>
      </c>
      <c r="B122" s="89" t="s">
        <v>56</v>
      </c>
      <c r="C122" s="90">
        <v>59679.163199999835</v>
      </c>
      <c r="E122" s="37">
        <f t="shared" si="23"/>
        <v>16169.497040152894</v>
      </c>
      <c r="F122" s="1">
        <f t="shared" si="22"/>
        <v>16169.5</v>
      </c>
      <c r="G122" s="1">
        <f t="shared" si="24"/>
        <v>-1.2066481649526395E-3</v>
      </c>
      <c r="K122" s="1">
        <f t="shared" si="25"/>
        <v>-1.2066481649526395E-3</v>
      </c>
      <c r="O122" s="1">
        <f t="shared" ca="1" si="26"/>
        <v>-3.1841661530438237E-3</v>
      </c>
      <c r="Q122" s="84">
        <f t="shared" si="27"/>
        <v>44660.663199999835</v>
      </c>
    </row>
    <row r="123" spans="1:17" x14ac:dyDescent="0.2">
      <c r="A123" s="88" t="s">
        <v>346</v>
      </c>
      <c r="B123" s="89" t="s">
        <v>58</v>
      </c>
      <c r="C123" s="90">
        <v>59682.219500000123</v>
      </c>
      <c r="E123" s="37">
        <f t="shared" si="23"/>
        <v>16176.993989959852</v>
      </c>
      <c r="F123" s="1">
        <f t="shared" si="22"/>
        <v>16177</v>
      </c>
      <c r="G123" s="1">
        <f t="shared" si="24"/>
        <v>-2.4501278749085031E-3</v>
      </c>
      <c r="K123" s="1">
        <f t="shared" si="25"/>
        <v>-2.4501278749085031E-3</v>
      </c>
      <c r="O123" s="1">
        <f t="shared" ca="1" si="26"/>
        <v>-3.1849434955580772E-3</v>
      </c>
      <c r="Q123" s="84">
        <f t="shared" si="27"/>
        <v>44663.719500000123</v>
      </c>
    </row>
    <row r="124" spans="1:17" x14ac:dyDescent="0.2">
      <c r="A124" s="88" t="s">
        <v>346</v>
      </c>
      <c r="B124" s="89" t="s">
        <v>58</v>
      </c>
      <c r="C124" s="90">
        <v>59682.219699999783</v>
      </c>
      <c r="E124" s="37">
        <f t="shared" si="23"/>
        <v>16176.994480548936</v>
      </c>
      <c r="F124" s="1">
        <f t="shared" si="22"/>
        <v>16177</v>
      </c>
      <c r="G124" s="1">
        <f t="shared" si="24"/>
        <v>-2.2501282146549784E-3</v>
      </c>
      <c r="K124" s="1">
        <f t="shared" si="25"/>
        <v>-2.2501282146549784E-3</v>
      </c>
      <c r="O124" s="1">
        <f t="shared" ca="1" si="26"/>
        <v>-3.1849434955580772E-3</v>
      </c>
      <c r="Q124" s="84">
        <f t="shared" si="27"/>
        <v>44663.719699999783</v>
      </c>
    </row>
    <row r="125" spans="1:17" x14ac:dyDescent="0.2">
      <c r="A125" s="88" t="s">
        <v>346</v>
      </c>
      <c r="B125" s="89" t="s">
        <v>58</v>
      </c>
      <c r="C125" s="90">
        <v>59682.220199999865</v>
      </c>
      <c r="E125" s="37">
        <f t="shared" si="23"/>
        <v>16176.995707023927</v>
      </c>
      <c r="F125" s="1">
        <f t="shared" si="22"/>
        <v>16177</v>
      </c>
      <c r="G125" s="1">
        <f t="shared" si="24"/>
        <v>-1.7501281326985918E-3</v>
      </c>
      <c r="K125" s="1">
        <f t="shared" si="25"/>
        <v>-1.7501281326985918E-3</v>
      </c>
      <c r="O125" s="1">
        <f t="shared" ca="1" si="26"/>
        <v>-3.1849434955580772E-3</v>
      </c>
      <c r="Q125" s="84">
        <f t="shared" si="27"/>
        <v>44663.720199999865</v>
      </c>
    </row>
  </sheetData>
  <sheetProtection selectLockedCells="1" selectUnlockedCells="1"/>
  <sortState xmlns:xlrd2="http://schemas.microsoft.com/office/spreadsheetml/2017/richdata2" ref="A21:U119">
    <sortCondition ref="C21:C11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9"/>
  <sheetViews>
    <sheetView topLeftCell="A37" workbookViewId="0">
      <selection activeCell="A62" sqref="A6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2" t="s">
        <v>95</v>
      </c>
      <c r="I1" s="73" t="s">
        <v>96</v>
      </c>
      <c r="J1" s="74" t="s">
        <v>40</v>
      </c>
    </row>
    <row r="2" spans="1:16" x14ac:dyDescent="0.2">
      <c r="I2" s="75" t="s">
        <v>97</v>
      </c>
      <c r="J2" s="76" t="s">
        <v>39</v>
      </c>
    </row>
    <row r="3" spans="1:16" x14ac:dyDescent="0.2">
      <c r="A3" s="77" t="s">
        <v>98</v>
      </c>
      <c r="I3" s="75" t="s">
        <v>99</v>
      </c>
      <c r="J3" s="76" t="s">
        <v>37</v>
      </c>
    </row>
    <row r="4" spans="1:16" x14ac:dyDescent="0.2">
      <c r="I4" s="75" t="s">
        <v>100</v>
      </c>
      <c r="J4" s="76" t="s">
        <v>37</v>
      </c>
    </row>
    <row r="5" spans="1:16" x14ac:dyDescent="0.2">
      <c r="I5" s="78" t="s">
        <v>101</v>
      </c>
      <c r="J5" s="79" t="s">
        <v>38</v>
      </c>
    </row>
    <row r="11" spans="1:16" ht="12.75" customHeight="1" x14ac:dyDescent="0.2">
      <c r="A11" s="29" t="str">
        <f t="shared" ref="A11:A42" si="0">P11</f>
        <v> AJ 90.346 </v>
      </c>
      <c r="B11" s="19" t="str">
        <f t="shared" ref="B11:B42" si="1">IF(H11=INT(H11),"I","II")</f>
        <v>II</v>
      </c>
      <c r="C11" s="29">
        <f t="shared" ref="C11:C42" si="2">1*G11</f>
        <v>44044.722399999999</v>
      </c>
      <c r="D11" t="str">
        <f t="shared" ref="D11:D42" si="3">VLOOKUP(F11,I$1:J$5,2,FALSE)</f>
        <v>vis</v>
      </c>
      <c r="E11">
        <f>VLOOKUP(C11,'Active 2'!C$21:E$963,3,FALSE)</f>
        <v>-22180.997978808791</v>
      </c>
      <c r="F11" s="19" t="s">
        <v>101</v>
      </c>
      <c r="G11" t="str">
        <f t="shared" ref="G11:G42" si="4">MID(I11,3,LEN(I11)-3)</f>
        <v>44044.7224</v>
      </c>
      <c r="H11" s="29">
        <f t="shared" ref="H11:H42" si="5">1*K11</f>
        <v>-20740.5</v>
      </c>
      <c r="I11" s="80" t="s">
        <v>102</v>
      </c>
      <c r="J11" s="81" t="s">
        <v>103</v>
      </c>
      <c r="K11" s="80">
        <v>-20740.5</v>
      </c>
      <c r="L11" s="80" t="s">
        <v>104</v>
      </c>
      <c r="M11" s="81" t="s">
        <v>105</v>
      </c>
      <c r="N11" s="81" t="s">
        <v>106</v>
      </c>
      <c r="O11" s="82" t="s">
        <v>107</v>
      </c>
      <c r="P11" s="82" t="s">
        <v>108</v>
      </c>
    </row>
    <row r="12" spans="1:16" ht="12.75" customHeight="1" x14ac:dyDescent="0.2">
      <c r="A12" s="29" t="str">
        <f t="shared" si="0"/>
        <v> AJ 90.346 </v>
      </c>
      <c r="B12" s="19" t="str">
        <f t="shared" si="1"/>
        <v>I</v>
      </c>
      <c r="C12" s="29">
        <f t="shared" si="2"/>
        <v>44340.893799999998</v>
      </c>
      <c r="D12" t="str">
        <f t="shared" si="3"/>
        <v>vis</v>
      </c>
      <c r="E12">
        <f>VLOOKUP(C12,'Active 2'!C$21:E$963,3,FALSE)</f>
        <v>-21454.504467095918</v>
      </c>
      <c r="F12" s="19" t="s">
        <v>101</v>
      </c>
      <c r="G12" t="str">
        <f t="shared" si="4"/>
        <v>44340.8938</v>
      </c>
      <c r="H12" s="29">
        <f t="shared" si="5"/>
        <v>-20014</v>
      </c>
      <c r="I12" s="80" t="s">
        <v>109</v>
      </c>
      <c r="J12" s="81" t="s">
        <v>110</v>
      </c>
      <c r="K12" s="80">
        <v>-20014</v>
      </c>
      <c r="L12" s="80" t="s">
        <v>111</v>
      </c>
      <c r="M12" s="81" t="s">
        <v>105</v>
      </c>
      <c r="N12" s="81" t="s">
        <v>106</v>
      </c>
      <c r="O12" s="82" t="s">
        <v>107</v>
      </c>
      <c r="P12" s="82" t="s">
        <v>108</v>
      </c>
    </row>
    <row r="13" spans="1:16" ht="12.75" customHeight="1" x14ac:dyDescent="0.2">
      <c r="A13" s="29" t="str">
        <f t="shared" si="0"/>
        <v> AJ 90.346 </v>
      </c>
      <c r="B13" s="19" t="str">
        <f t="shared" si="1"/>
        <v>II</v>
      </c>
      <c r="C13" s="29">
        <f t="shared" si="2"/>
        <v>44395.724600000001</v>
      </c>
      <c r="D13" t="str">
        <f t="shared" si="3"/>
        <v>vis</v>
      </c>
      <c r="E13">
        <f>VLOOKUP(C13,'Active 2'!C$21:E$963,3,FALSE)</f>
        <v>-21320.007279176934</v>
      </c>
      <c r="F13" s="19" t="s">
        <v>101</v>
      </c>
      <c r="G13" t="str">
        <f t="shared" si="4"/>
        <v>44395.7246</v>
      </c>
      <c r="H13" s="29">
        <f t="shared" si="5"/>
        <v>-19879.5</v>
      </c>
      <c r="I13" s="80" t="s">
        <v>112</v>
      </c>
      <c r="J13" s="81" t="s">
        <v>113</v>
      </c>
      <c r="K13" s="80">
        <v>-19879.5</v>
      </c>
      <c r="L13" s="80" t="s">
        <v>114</v>
      </c>
      <c r="M13" s="81" t="s">
        <v>105</v>
      </c>
      <c r="N13" s="81" t="s">
        <v>106</v>
      </c>
      <c r="O13" s="82" t="s">
        <v>107</v>
      </c>
      <c r="P13" s="82" t="s">
        <v>108</v>
      </c>
    </row>
    <row r="14" spans="1:16" ht="12.75" customHeight="1" x14ac:dyDescent="0.2">
      <c r="A14" s="29" t="str">
        <f t="shared" si="0"/>
        <v> AJ 90.346 </v>
      </c>
      <c r="B14" s="19" t="str">
        <f t="shared" si="1"/>
        <v>I</v>
      </c>
      <c r="C14" s="29">
        <f t="shared" si="2"/>
        <v>45458.725299999998</v>
      </c>
      <c r="D14" t="str">
        <f t="shared" si="3"/>
        <v>vis</v>
      </c>
      <c r="E14">
        <f>VLOOKUP(C14,'Active 2'!C$21:E$963,3,FALSE)</f>
        <v>-18712.520156867893</v>
      </c>
      <c r="F14" s="19" t="s">
        <v>101</v>
      </c>
      <c r="G14" t="str">
        <f t="shared" si="4"/>
        <v>45458.7253</v>
      </c>
      <c r="H14" s="29">
        <f t="shared" si="5"/>
        <v>-17272</v>
      </c>
      <c r="I14" s="80" t="s">
        <v>115</v>
      </c>
      <c r="J14" s="81" t="s">
        <v>116</v>
      </c>
      <c r="K14" s="80">
        <v>-17272</v>
      </c>
      <c r="L14" s="80" t="s">
        <v>117</v>
      </c>
      <c r="M14" s="81" t="s">
        <v>105</v>
      </c>
      <c r="N14" s="81" t="s">
        <v>106</v>
      </c>
      <c r="O14" s="82" t="s">
        <v>107</v>
      </c>
      <c r="P14" s="82" t="s">
        <v>108</v>
      </c>
    </row>
    <row r="15" spans="1:16" ht="12.75" customHeight="1" x14ac:dyDescent="0.2">
      <c r="A15" s="29" t="str">
        <f t="shared" si="0"/>
        <v> AJ 90.346 </v>
      </c>
      <c r="B15" s="19" t="str">
        <f t="shared" si="1"/>
        <v>II</v>
      </c>
      <c r="C15" s="29">
        <f t="shared" si="2"/>
        <v>45459.744299999998</v>
      </c>
      <c r="D15" t="str">
        <f t="shared" si="3"/>
        <v>vis</v>
      </c>
      <c r="E15">
        <f>VLOOKUP(C15,'Active 2'!C$21:E$963,3,FALSE)</f>
        <v>-18710.020601244236</v>
      </c>
      <c r="F15" s="19" t="s">
        <v>101</v>
      </c>
      <c r="G15" t="str">
        <f t="shared" si="4"/>
        <v>45459.7443</v>
      </c>
      <c r="H15" s="29">
        <f t="shared" si="5"/>
        <v>-17269.5</v>
      </c>
      <c r="I15" s="80" t="s">
        <v>118</v>
      </c>
      <c r="J15" s="81" t="s">
        <v>119</v>
      </c>
      <c r="K15" s="80">
        <v>-17269.5</v>
      </c>
      <c r="L15" s="80" t="s">
        <v>120</v>
      </c>
      <c r="M15" s="81" t="s">
        <v>105</v>
      </c>
      <c r="N15" s="81" t="s">
        <v>106</v>
      </c>
      <c r="O15" s="82" t="s">
        <v>107</v>
      </c>
      <c r="P15" s="82" t="s">
        <v>108</v>
      </c>
    </row>
    <row r="16" spans="1:16" ht="12.75" customHeight="1" x14ac:dyDescent="0.2">
      <c r="A16" s="29" t="str">
        <f t="shared" si="0"/>
        <v> AJ 90.346 </v>
      </c>
      <c r="B16" s="19" t="str">
        <f t="shared" si="1"/>
        <v>I</v>
      </c>
      <c r="C16" s="29">
        <f t="shared" si="2"/>
        <v>45460.763500000001</v>
      </c>
      <c r="D16" t="str">
        <f t="shared" si="3"/>
        <v>vis</v>
      </c>
      <c r="E16">
        <f>VLOOKUP(C16,'Active 2'!C$21:E$963,3,FALSE)</f>
        <v>-18707.52055503066</v>
      </c>
      <c r="F16" s="19" t="s">
        <v>101</v>
      </c>
      <c r="G16" t="str">
        <f t="shared" si="4"/>
        <v>45460.7635</v>
      </c>
      <c r="H16" s="29">
        <f t="shared" si="5"/>
        <v>-17267</v>
      </c>
      <c r="I16" s="80" t="s">
        <v>121</v>
      </c>
      <c r="J16" s="81" t="s">
        <v>122</v>
      </c>
      <c r="K16" s="80">
        <v>-17267</v>
      </c>
      <c r="L16" s="80" t="s">
        <v>120</v>
      </c>
      <c r="M16" s="81" t="s">
        <v>105</v>
      </c>
      <c r="N16" s="81" t="s">
        <v>106</v>
      </c>
      <c r="O16" s="82" t="s">
        <v>107</v>
      </c>
      <c r="P16" s="82" t="s">
        <v>108</v>
      </c>
    </row>
    <row r="17" spans="1:16" ht="12.75" customHeight="1" x14ac:dyDescent="0.2">
      <c r="A17" s="29" t="str">
        <f t="shared" si="0"/>
        <v> AJ 90.346 </v>
      </c>
      <c r="B17" s="19" t="str">
        <f t="shared" si="1"/>
        <v>II</v>
      </c>
      <c r="C17" s="29">
        <f t="shared" si="2"/>
        <v>45461.782599999999</v>
      </c>
      <c r="D17" t="str">
        <f t="shared" si="3"/>
        <v>vis</v>
      </c>
      <c r="E17">
        <f>VLOOKUP(C17,'Active 2'!C$21:E$963,3,FALSE)</f>
        <v>-18705.020754112054</v>
      </c>
      <c r="F17" s="19" t="s">
        <v>101</v>
      </c>
      <c r="G17" t="str">
        <f t="shared" si="4"/>
        <v>45461.7826</v>
      </c>
      <c r="H17" s="29">
        <f t="shared" si="5"/>
        <v>-17264.5</v>
      </c>
      <c r="I17" s="80" t="s">
        <v>123</v>
      </c>
      <c r="J17" s="81" t="s">
        <v>124</v>
      </c>
      <c r="K17" s="80">
        <v>-17264.5</v>
      </c>
      <c r="L17" s="80" t="s">
        <v>125</v>
      </c>
      <c r="M17" s="81" t="s">
        <v>105</v>
      </c>
      <c r="N17" s="81" t="s">
        <v>106</v>
      </c>
      <c r="O17" s="82" t="s">
        <v>107</v>
      </c>
      <c r="P17" s="82" t="s">
        <v>108</v>
      </c>
    </row>
    <row r="18" spans="1:16" ht="12.75" customHeight="1" x14ac:dyDescent="0.2">
      <c r="A18" s="29" t="str">
        <f t="shared" si="0"/>
        <v> AJ 90.346 </v>
      </c>
      <c r="B18" s="19" t="str">
        <f t="shared" si="1"/>
        <v>I</v>
      </c>
      <c r="C18" s="29">
        <f t="shared" si="2"/>
        <v>45469.733099999998</v>
      </c>
      <c r="D18" t="str">
        <f t="shared" si="3"/>
        <v>vis</v>
      </c>
      <c r="E18">
        <f>VLOOKUP(C18,'Active 2'!C$21:E$963,3,FALSE)</f>
        <v>-18685.518578463521</v>
      </c>
      <c r="F18" s="19" t="s">
        <v>101</v>
      </c>
      <c r="G18" t="str">
        <f t="shared" si="4"/>
        <v>45469.7331</v>
      </c>
      <c r="H18" s="29">
        <f t="shared" si="5"/>
        <v>-17245</v>
      </c>
      <c r="I18" s="80" t="s">
        <v>126</v>
      </c>
      <c r="J18" s="81" t="s">
        <v>127</v>
      </c>
      <c r="K18" s="80">
        <v>-17245</v>
      </c>
      <c r="L18" s="80" t="s">
        <v>128</v>
      </c>
      <c r="M18" s="81" t="s">
        <v>105</v>
      </c>
      <c r="N18" s="81" t="s">
        <v>106</v>
      </c>
      <c r="O18" s="82" t="s">
        <v>107</v>
      </c>
      <c r="P18" s="82" t="s">
        <v>108</v>
      </c>
    </row>
    <row r="19" spans="1:16" ht="12.75" customHeight="1" x14ac:dyDescent="0.2">
      <c r="A19" s="29" t="str">
        <f t="shared" si="0"/>
        <v> AJ 90.346 </v>
      </c>
      <c r="B19" s="19" t="str">
        <f t="shared" si="1"/>
        <v>II</v>
      </c>
      <c r="C19" s="29">
        <f t="shared" si="2"/>
        <v>45470.751400000001</v>
      </c>
      <c r="D19" t="str">
        <f t="shared" si="3"/>
        <v>vis</v>
      </c>
      <c r="E19">
        <f>VLOOKUP(C19,'Active 2'!C$21:E$963,3,FALSE)</f>
        <v>-18683.020739904565</v>
      </c>
      <c r="F19" s="19" t="s">
        <v>101</v>
      </c>
      <c r="G19" t="str">
        <f t="shared" si="4"/>
        <v>45470.7514</v>
      </c>
      <c r="H19" s="29">
        <f t="shared" si="5"/>
        <v>-17242.5</v>
      </c>
      <c r="I19" s="80" t="s">
        <v>129</v>
      </c>
      <c r="J19" s="81" t="s">
        <v>130</v>
      </c>
      <c r="K19" s="80">
        <v>-17242.5</v>
      </c>
      <c r="L19" s="80" t="s">
        <v>125</v>
      </c>
      <c r="M19" s="81" t="s">
        <v>105</v>
      </c>
      <c r="N19" s="81" t="s">
        <v>106</v>
      </c>
      <c r="O19" s="82" t="s">
        <v>107</v>
      </c>
      <c r="P19" s="82" t="s">
        <v>108</v>
      </c>
    </row>
    <row r="20" spans="1:16" ht="12.75" customHeight="1" x14ac:dyDescent="0.2">
      <c r="A20" s="29" t="str">
        <f t="shared" si="0"/>
        <v> AJ 90.346 </v>
      </c>
      <c r="B20" s="19" t="str">
        <f t="shared" si="1"/>
        <v>I</v>
      </c>
      <c r="C20" s="29">
        <f t="shared" si="2"/>
        <v>45471.771000000001</v>
      </c>
      <c r="D20" t="str">
        <f t="shared" si="3"/>
        <v>vis</v>
      </c>
      <c r="E20">
        <f>VLOOKUP(C20,'Active 2'!C$21:E$963,3,FALSE)</f>
        <v>-18680.519712511163</v>
      </c>
      <c r="F20" s="19" t="s">
        <v>101</v>
      </c>
      <c r="G20" t="str">
        <f t="shared" si="4"/>
        <v>45471.7710</v>
      </c>
      <c r="H20" s="29">
        <f t="shared" si="5"/>
        <v>-17240</v>
      </c>
      <c r="I20" s="80" t="s">
        <v>131</v>
      </c>
      <c r="J20" s="81" t="s">
        <v>132</v>
      </c>
      <c r="K20" s="80">
        <v>-17240</v>
      </c>
      <c r="L20" s="80" t="s">
        <v>133</v>
      </c>
      <c r="M20" s="81" t="s">
        <v>105</v>
      </c>
      <c r="N20" s="81" t="s">
        <v>106</v>
      </c>
      <c r="O20" s="82" t="s">
        <v>107</v>
      </c>
      <c r="P20" s="82" t="s">
        <v>108</v>
      </c>
    </row>
    <row r="21" spans="1:16" ht="12.75" customHeight="1" x14ac:dyDescent="0.2">
      <c r="A21" s="29" t="str">
        <f t="shared" si="0"/>
        <v>BAVM 56 </v>
      </c>
      <c r="B21" s="19" t="str">
        <f t="shared" si="1"/>
        <v>II</v>
      </c>
      <c r="C21" s="29">
        <f t="shared" si="2"/>
        <v>48013.399799999999</v>
      </c>
      <c r="D21" t="str">
        <f t="shared" si="3"/>
        <v>vis</v>
      </c>
      <c r="E21">
        <f>VLOOKUP(C21,'Active 2'!C$21:E$963,3,FALSE)</f>
        <v>-12446.032410960184</v>
      </c>
      <c r="F21" s="19" t="s">
        <v>101</v>
      </c>
      <c r="G21" t="str">
        <f t="shared" si="4"/>
        <v>48013.3998</v>
      </c>
      <c r="H21" s="29">
        <f t="shared" si="5"/>
        <v>-11005.5</v>
      </c>
      <c r="I21" s="80" t="s">
        <v>134</v>
      </c>
      <c r="J21" s="81" t="s">
        <v>135</v>
      </c>
      <c r="K21" s="80">
        <v>-11005.5</v>
      </c>
      <c r="L21" s="80" t="s">
        <v>136</v>
      </c>
      <c r="M21" s="81" t="s">
        <v>105</v>
      </c>
      <c r="N21" s="81" t="s">
        <v>101</v>
      </c>
      <c r="O21" s="82" t="s">
        <v>137</v>
      </c>
      <c r="P21" s="83" t="s">
        <v>138</v>
      </c>
    </row>
    <row r="22" spans="1:16" ht="12.75" customHeight="1" x14ac:dyDescent="0.2">
      <c r="A22" s="29" t="str">
        <f t="shared" si="0"/>
        <v>BAVM 59 </v>
      </c>
      <c r="B22" s="19" t="str">
        <f t="shared" si="1"/>
        <v>I</v>
      </c>
      <c r="C22" s="29">
        <f t="shared" si="2"/>
        <v>48380.509400000003</v>
      </c>
      <c r="D22" t="str">
        <f t="shared" si="3"/>
        <v>vis</v>
      </c>
      <c r="E22">
        <f>VLOOKUP(C22,'Active 2'!C$21:E$963,3,FALSE)</f>
        <v>-11545.531071237609</v>
      </c>
      <c r="F22" s="19" t="s">
        <v>101</v>
      </c>
      <c r="G22" t="str">
        <f t="shared" si="4"/>
        <v>48380.5094</v>
      </c>
      <c r="H22" s="29">
        <f t="shared" si="5"/>
        <v>-10105</v>
      </c>
      <c r="I22" s="80" t="s">
        <v>139</v>
      </c>
      <c r="J22" s="81" t="s">
        <v>140</v>
      </c>
      <c r="K22" s="80">
        <v>-10105</v>
      </c>
      <c r="L22" s="80" t="s">
        <v>141</v>
      </c>
      <c r="M22" s="81" t="s">
        <v>105</v>
      </c>
      <c r="N22" s="81" t="s">
        <v>101</v>
      </c>
      <c r="O22" s="82" t="s">
        <v>137</v>
      </c>
      <c r="P22" s="83" t="s">
        <v>142</v>
      </c>
    </row>
    <row r="23" spans="1:16" ht="12.75" customHeight="1" x14ac:dyDescent="0.2">
      <c r="A23" s="29" t="str">
        <f t="shared" si="0"/>
        <v>BAVM 60 </v>
      </c>
      <c r="B23" s="19" t="str">
        <f t="shared" si="1"/>
        <v>I</v>
      </c>
      <c r="C23" s="29">
        <f t="shared" si="2"/>
        <v>48760.460899999998</v>
      </c>
      <c r="D23" t="str">
        <f t="shared" si="3"/>
        <v>vis</v>
      </c>
      <c r="E23">
        <f>VLOOKUP(C23,'Active 2'!C$21:E$963,3,FALSE)</f>
        <v>-10613.52919828306</v>
      </c>
      <c r="F23" s="19" t="s">
        <v>101</v>
      </c>
      <c r="G23" t="str">
        <f t="shared" si="4"/>
        <v>48760.4609</v>
      </c>
      <c r="H23" s="29">
        <f t="shared" si="5"/>
        <v>-9173</v>
      </c>
      <c r="I23" s="80" t="s">
        <v>143</v>
      </c>
      <c r="J23" s="81" t="s">
        <v>144</v>
      </c>
      <c r="K23" s="80">
        <v>-9173</v>
      </c>
      <c r="L23" s="80" t="s">
        <v>145</v>
      </c>
      <c r="M23" s="81" t="s">
        <v>105</v>
      </c>
      <c r="N23" s="81" t="s">
        <v>101</v>
      </c>
      <c r="O23" s="82" t="s">
        <v>137</v>
      </c>
      <c r="P23" s="83" t="s">
        <v>146</v>
      </c>
    </row>
    <row r="24" spans="1:16" ht="12.75" customHeight="1" x14ac:dyDescent="0.2">
      <c r="A24" s="29" t="str">
        <f t="shared" si="0"/>
        <v>IBVS 5606 </v>
      </c>
      <c r="B24" s="19" t="str">
        <f t="shared" si="1"/>
        <v>I</v>
      </c>
      <c r="C24" s="29">
        <f t="shared" si="2"/>
        <v>52722.6397</v>
      </c>
      <c r="D24" t="str">
        <f t="shared" si="3"/>
        <v>vis</v>
      </c>
      <c r="E24">
        <f>VLOOKUP(C24,'Active 2'!C$21:E$963,3,FALSE)</f>
        <v>-894.50436858545993</v>
      </c>
      <c r="F24" s="19" t="s">
        <v>101</v>
      </c>
      <c r="G24" t="str">
        <f t="shared" si="4"/>
        <v>52722.6397</v>
      </c>
      <c r="H24" s="29">
        <f t="shared" si="5"/>
        <v>546</v>
      </c>
      <c r="I24" s="80" t="s">
        <v>147</v>
      </c>
      <c r="J24" s="81" t="s">
        <v>148</v>
      </c>
      <c r="K24" s="80">
        <v>546</v>
      </c>
      <c r="L24" s="80" t="s">
        <v>149</v>
      </c>
      <c r="M24" s="81" t="s">
        <v>105</v>
      </c>
      <c r="N24" s="81" t="s">
        <v>150</v>
      </c>
      <c r="O24" s="82" t="s">
        <v>151</v>
      </c>
      <c r="P24" s="83" t="s">
        <v>152</v>
      </c>
    </row>
    <row r="25" spans="1:16" ht="12.75" customHeight="1" x14ac:dyDescent="0.2">
      <c r="A25" s="29" t="str">
        <f t="shared" si="0"/>
        <v>IBVS 5583 </v>
      </c>
      <c r="B25" s="19" t="str">
        <f t="shared" si="1"/>
        <v>II</v>
      </c>
      <c r="C25" s="29">
        <f t="shared" si="2"/>
        <v>52751.3701</v>
      </c>
      <c r="D25" t="str">
        <f t="shared" si="3"/>
        <v>vis</v>
      </c>
      <c r="E25">
        <f>VLOOKUP(C25,'Active 2'!C$21:E$963,3,FALSE)</f>
        <v>-824.03014592616262</v>
      </c>
      <c r="F25" s="19" t="s">
        <v>101</v>
      </c>
      <c r="G25" t="str">
        <f t="shared" si="4"/>
        <v>52751.3701</v>
      </c>
      <c r="H25" s="29">
        <f t="shared" si="5"/>
        <v>616.5</v>
      </c>
      <c r="I25" s="80" t="s">
        <v>153</v>
      </c>
      <c r="J25" s="81" t="s">
        <v>154</v>
      </c>
      <c r="K25" s="80">
        <v>616.5</v>
      </c>
      <c r="L25" s="80" t="s">
        <v>155</v>
      </c>
      <c r="M25" s="81" t="s">
        <v>105</v>
      </c>
      <c r="N25" s="81" t="s">
        <v>106</v>
      </c>
      <c r="O25" s="82" t="s">
        <v>156</v>
      </c>
      <c r="P25" s="83" t="s">
        <v>157</v>
      </c>
    </row>
    <row r="26" spans="1:16" ht="12.75" customHeight="1" x14ac:dyDescent="0.2">
      <c r="A26" s="29" t="str">
        <f t="shared" si="0"/>
        <v>IBVS 5583 </v>
      </c>
      <c r="B26" s="19" t="str">
        <f t="shared" si="1"/>
        <v>I</v>
      </c>
      <c r="C26" s="29">
        <f t="shared" si="2"/>
        <v>52751.576000000001</v>
      </c>
      <c r="D26" t="str">
        <f t="shared" si="3"/>
        <v>vis</v>
      </c>
      <c r="E26">
        <f>VLOOKUP(C26,'Active 2'!C$21:E$963,3,FALSE)</f>
        <v>-823.52508360730837</v>
      </c>
      <c r="F26" s="19" t="s">
        <v>101</v>
      </c>
      <c r="G26" t="str">
        <f t="shared" si="4"/>
        <v>52751.5760</v>
      </c>
      <c r="H26" s="29">
        <f t="shared" si="5"/>
        <v>617</v>
      </c>
      <c r="I26" s="80" t="s">
        <v>158</v>
      </c>
      <c r="J26" s="81" t="s">
        <v>159</v>
      </c>
      <c r="K26" s="80">
        <v>617</v>
      </c>
      <c r="L26" s="80" t="s">
        <v>160</v>
      </c>
      <c r="M26" s="81" t="s">
        <v>105</v>
      </c>
      <c r="N26" s="81" t="s">
        <v>106</v>
      </c>
      <c r="O26" s="82" t="s">
        <v>156</v>
      </c>
      <c r="P26" s="83" t="s">
        <v>157</v>
      </c>
    </row>
    <row r="27" spans="1:16" ht="12.75" customHeight="1" x14ac:dyDescent="0.2">
      <c r="A27" s="29" t="str">
        <f t="shared" si="0"/>
        <v>IBVS 5583 </v>
      </c>
      <c r="B27" s="19" t="str">
        <f t="shared" si="1"/>
        <v>I</v>
      </c>
      <c r="C27" s="29">
        <f t="shared" si="2"/>
        <v>52765.436800000003</v>
      </c>
      <c r="D27" t="str">
        <f t="shared" si="3"/>
        <v>vis</v>
      </c>
      <c r="E27">
        <f>VLOOKUP(C27,'Active 2'!C$21:E$963,3,FALSE)</f>
        <v>-789.52524004661552</v>
      </c>
      <c r="F27" s="19" t="s">
        <v>101</v>
      </c>
      <c r="G27" t="str">
        <f t="shared" si="4"/>
        <v>52765.4368</v>
      </c>
      <c r="H27" s="29">
        <f t="shared" si="5"/>
        <v>651</v>
      </c>
      <c r="I27" s="80" t="s">
        <v>161</v>
      </c>
      <c r="J27" s="81" t="s">
        <v>162</v>
      </c>
      <c r="K27" s="80">
        <v>651</v>
      </c>
      <c r="L27" s="80" t="s">
        <v>163</v>
      </c>
      <c r="M27" s="81" t="s">
        <v>105</v>
      </c>
      <c r="N27" s="81" t="s">
        <v>164</v>
      </c>
      <c r="O27" s="82" t="s">
        <v>156</v>
      </c>
      <c r="P27" s="83" t="s">
        <v>157</v>
      </c>
    </row>
    <row r="28" spans="1:16" ht="12.75" customHeight="1" x14ac:dyDescent="0.2">
      <c r="A28" s="29" t="str">
        <f t="shared" si="0"/>
        <v>IBVS 5583 </v>
      </c>
      <c r="B28" s="19" t="str">
        <f t="shared" si="1"/>
        <v>II</v>
      </c>
      <c r="C28" s="29">
        <f t="shared" si="2"/>
        <v>53068.542600000001</v>
      </c>
      <c r="D28" t="str">
        <f t="shared" si="3"/>
        <v>vis</v>
      </c>
      <c r="E28">
        <f>VLOOKUP(C28,'Active 2'!C$21:E$963,3,FALSE)</f>
        <v>-46.021994755077927</v>
      </c>
      <c r="F28" s="19" t="s">
        <v>101</v>
      </c>
      <c r="G28" t="str">
        <f t="shared" si="4"/>
        <v>53068.5426</v>
      </c>
      <c r="H28" s="29">
        <f t="shared" si="5"/>
        <v>1394.5</v>
      </c>
      <c r="I28" s="80" t="s">
        <v>165</v>
      </c>
      <c r="J28" s="81" t="s">
        <v>166</v>
      </c>
      <c r="K28" s="80">
        <v>1394.5</v>
      </c>
      <c r="L28" s="80" t="s">
        <v>167</v>
      </c>
      <c r="M28" s="81" t="s">
        <v>105</v>
      </c>
      <c r="N28" s="81" t="s">
        <v>164</v>
      </c>
      <c r="O28" s="82" t="s">
        <v>156</v>
      </c>
      <c r="P28" s="83" t="s">
        <v>157</v>
      </c>
    </row>
    <row r="29" spans="1:16" ht="12.75" customHeight="1" x14ac:dyDescent="0.2">
      <c r="A29" s="29" t="str">
        <f t="shared" si="0"/>
        <v>IBVS 5592 </v>
      </c>
      <c r="B29" s="19" t="str">
        <f t="shared" si="1"/>
        <v>I</v>
      </c>
      <c r="C29" s="29">
        <f t="shared" si="2"/>
        <v>53087.508300000001</v>
      </c>
      <c r="D29" t="str">
        <f t="shared" si="3"/>
        <v>vis</v>
      </c>
      <c r="E29">
        <f>VLOOKUP(C29,'Active 2'!C$21:E$963,3,FALSE)</f>
        <v>0.49991112473801258</v>
      </c>
      <c r="F29" s="19" t="s">
        <v>101</v>
      </c>
      <c r="G29" t="str">
        <f t="shared" si="4"/>
        <v>53087.5083</v>
      </c>
      <c r="H29" s="29">
        <f t="shared" si="5"/>
        <v>1441</v>
      </c>
      <c r="I29" s="80" t="s">
        <v>168</v>
      </c>
      <c r="J29" s="81" t="s">
        <v>169</v>
      </c>
      <c r="K29" s="80">
        <v>1441</v>
      </c>
      <c r="L29" s="80" t="s">
        <v>170</v>
      </c>
      <c r="M29" s="81" t="s">
        <v>105</v>
      </c>
      <c r="N29" s="81" t="s">
        <v>106</v>
      </c>
      <c r="O29" s="82" t="s">
        <v>171</v>
      </c>
      <c r="P29" s="83" t="s">
        <v>172</v>
      </c>
    </row>
    <row r="30" spans="1:16" ht="12.75" customHeight="1" x14ac:dyDescent="0.2">
      <c r="A30" s="29" t="str">
        <f t="shared" si="0"/>
        <v>IBVS 5623 </v>
      </c>
      <c r="B30" s="19" t="str">
        <f t="shared" si="1"/>
        <v>I</v>
      </c>
      <c r="C30" s="29">
        <f t="shared" si="2"/>
        <v>53140.505100000002</v>
      </c>
      <c r="D30" t="str">
        <f t="shared" si="3"/>
        <v>vis</v>
      </c>
      <c r="E30">
        <f>VLOOKUP(C30,'Active 2'!C$21:E$963,3,FALSE)</f>
        <v>130.49838951105551</v>
      </c>
      <c r="F30" s="19" t="s">
        <v>101</v>
      </c>
      <c r="G30" t="str">
        <f t="shared" si="4"/>
        <v>53140.5051</v>
      </c>
      <c r="H30" s="29">
        <f t="shared" si="5"/>
        <v>1571</v>
      </c>
      <c r="I30" s="80" t="s">
        <v>173</v>
      </c>
      <c r="J30" s="81" t="s">
        <v>174</v>
      </c>
      <c r="K30" s="80">
        <v>1571</v>
      </c>
      <c r="L30" s="80" t="s">
        <v>175</v>
      </c>
      <c r="M30" s="81" t="s">
        <v>105</v>
      </c>
      <c r="N30" s="81" t="s">
        <v>106</v>
      </c>
      <c r="O30" s="82" t="s">
        <v>176</v>
      </c>
      <c r="P30" s="83" t="s">
        <v>177</v>
      </c>
    </row>
    <row r="31" spans="1:16" ht="12.75" customHeight="1" x14ac:dyDescent="0.2">
      <c r="A31" s="29" t="str">
        <f t="shared" si="0"/>
        <v>IBVS 5690 </v>
      </c>
      <c r="B31" s="19" t="str">
        <f t="shared" si="1"/>
        <v>II</v>
      </c>
      <c r="C31" s="29">
        <f t="shared" si="2"/>
        <v>53437.902900000001</v>
      </c>
      <c r="D31" t="str">
        <f t="shared" si="3"/>
        <v>vis</v>
      </c>
      <c r="E31">
        <f>VLOOKUP(C31,'Active 2'!C$21:E$963,3,FALSE)</f>
        <v>860.00019859080442</v>
      </c>
      <c r="F31" s="19" t="s">
        <v>101</v>
      </c>
      <c r="G31" t="str">
        <f t="shared" si="4"/>
        <v>53437.9029</v>
      </c>
      <c r="H31" s="29">
        <f t="shared" si="5"/>
        <v>2300.5</v>
      </c>
      <c r="I31" s="80" t="s">
        <v>178</v>
      </c>
      <c r="J31" s="81" t="s">
        <v>179</v>
      </c>
      <c r="K31" s="80">
        <v>2300.5</v>
      </c>
      <c r="L31" s="80" t="s">
        <v>180</v>
      </c>
      <c r="M31" s="81" t="s">
        <v>105</v>
      </c>
      <c r="N31" s="81" t="s">
        <v>106</v>
      </c>
      <c r="O31" s="82" t="s">
        <v>181</v>
      </c>
      <c r="P31" s="83" t="s">
        <v>182</v>
      </c>
    </row>
    <row r="32" spans="1:16" ht="12.75" customHeight="1" x14ac:dyDescent="0.2">
      <c r="A32" s="29" t="str">
        <f t="shared" si="0"/>
        <v>IBVS 5668 </v>
      </c>
      <c r="B32" s="19" t="str">
        <f t="shared" si="1"/>
        <v>I</v>
      </c>
      <c r="C32" s="29">
        <f t="shared" si="2"/>
        <v>53520.456899999997</v>
      </c>
      <c r="D32" t="str">
        <f t="shared" si="3"/>
        <v>vis</v>
      </c>
      <c r="E32">
        <f>VLOOKUP(C32,'Active 2'!C$21:E$963,3,FALSE)</f>
        <v>1062.5009983504774</v>
      </c>
      <c r="F32" s="19" t="s">
        <v>101</v>
      </c>
      <c r="G32" t="str">
        <f t="shared" si="4"/>
        <v>53520.4569</v>
      </c>
      <c r="H32" s="29">
        <f t="shared" si="5"/>
        <v>2503</v>
      </c>
      <c r="I32" s="80" t="s">
        <v>183</v>
      </c>
      <c r="J32" s="81" t="s">
        <v>184</v>
      </c>
      <c r="K32" s="80">
        <v>2503</v>
      </c>
      <c r="L32" s="80" t="s">
        <v>185</v>
      </c>
      <c r="M32" s="81" t="s">
        <v>105</v>
      </c>
      <c r="N32" s="81" t="s">
        <v>106</v>
      </c>
      <c r="O32" s="82" t="s">
        <v>186</v>
      </c>
      <c r="P32" s="83" t="s">
        <v>187</v>
      </c>
    </row>
    <row r="33" spans="1:16" ht="12.75" customHeight="1" x14ac:dyDescent="0.2">
      <c r="A33" s="29" t="str">
        <f t="shared" si="0"/>
        <v>OEJV 0074 </v>
      </c>
      <c r="B33" s="19" t="str">
        <f t="shared" si="1"/>
        <v>II</v>
      </c>
      <c r="C33" s="29">
        <f t="shared" si="2"/>
        <v>54210.441610000002</v>
      </c>
      <c r="D33" t="str">
        <f t="shared" si="3"/>
        <v>vis</v>
      </c>
      <c r="E33">
        <f>VLOOKUP(C33,'Active 2'!C$21:E$963,3,FALSE)</f>
        <v>2754.9987040576852</v>
      </c>
      <c r="F33" s="19" t="s">
        <v>101</v>
      </c>
      <c r="G33" t="str">
        <f t="shared" si="4"/>
        <v>54210.44161</v>
      </c>
      <c r="H33" s="29">
        <f t="shared" si="5"/>
        <v>4195.5</v>
      </c>
      <c r="I33" s="80" t="s">
        <v>188</v>
      </c>
      <c r="J33" s="81" t="s">
        <v>189</v>
      </c>
      <c r="K33" s="80">
        <v>4195.5</v>
      </c>
      <c r="L33" s="80" t="s">
        <v>190</v>
      </c>
      <c r="M33" s="81" t="s">
        <v>191</v>
      </c>
      <c r="N33" s="81" t="s">
        <v>164</v>
      </c>
      <c r="O33" s="82" t="s">
        <v>192</v>
      </c>
      <c r="P33" s="83" t="s">
        <v>193</v>
      </c>
    </row>
    <row r="34" spans="1:16" ht="12.75" customHeight="1" x14ac:dyDescent="0.2">
      <c r="A34" s="29" t="str">
        <f t="shared" si="0"/>
        <v>IBVS 5938 </v>
      </c>
      <c r="B34" s="19" t="str">
        <f t="shared" si="1"/>
        <v>I</v>
      </c>
      <c r="C34" s="29">
        <f t="shared" si="2"/>
        <v>54909.801500000001</v>
      </c>
      <c r="D34" t="str">
        <f t="shared" si="3"/>
        <v>vis</v>
      </c>
      <c r="E34">
        <f>VLOOKUP(C34,'Active 2'!C$21:E$963,3,FALSE)</f>
        <v>4470.4932536233373</v>
      </c>
      <c r="F34" s="19" t="s">
        <v>101</v>
      </c>
      <c r="G34" t="str">
        <f t="shared" si="4"/>
        <v>54909.8015</v>
      </c>
      <c r="H34" s="29">
        <f t="shared" si="5"/>
        <v>5911</v>
      </c>
      <c r="I34" s="80" t="s">
        <v>194</v>
      </c>
      <c r="J34" s="81" t="s">
        <v>195</v>
      </c>
      <c r="K34" s="80">
        <v>5911</v>
      </c>
      <c r="L34" s="80" t="s">
        <v>175</v>
      </c>
      <c r="M34" s="81" t="s">
        <v>191</v>
      </c>
      <c r="N34" s="81" t="s">
        <v>101</v>
      </c>
      <c r="O34" s="82" t="s">
        <v>196</v>
      </c>
      <c r="P34" s="83" t="s">
        <v>197</v>
      </c>
    </row>
    <row r="35" spans="1:16" ht="12.75" customHeight="1" x14ac:dyDescent="0.2">
      <c r="A35" s="29" t="str">
        <f t="shared" si="0"/>
        <v>OEJV 0107 </v>
      </c>
      <c r="B35" s="19" t="str">
        <f t="shared" si="1"/>
        <v>II</v>
      </c>
      <c r="C35" s="29">
        <f t="shared" si="2"/>
        <v>54912.451000000001</v>
      </c>
      <c r="D35" t="str">
        <f t="shared" si="3"/>
        <v>vis</v>
      </c>
      <c r="E35">
        <f>VLOOKUP(C35,'Active 2'!C$21:E$963,3,FALSE)</f>
        <v>4476.9923435397941</v>
      </c>
      <c r="F35" s="19" t="s">
        <v>101</v>
      </c>
      <c r="G35" t="str">
        <f t="shared" si="4"/>
        <v>54912.4510</v>
      </c>
      <c r="H35" s="29">
        <f t="shared" si="5"/>
        <v>5917.5</v>
      </c>
      <c r="I35" s="80" t="s">
        <v>198</v>
      </c>
      <c r="J35" s="81" t="s">
        <v>199</v>
      </c>
      <c r="K35" s="80">
        <v>5917.5</v>
      </c>
      <c r="L35" s="80" t="s">
        <v>200</v>
      </c>
      <c r="M35" s="81" t="s">
        <v>191</v>
      </c>
      <c r="N35" s="81" t="s">
        <v>56</v>
      </c>
      <c r="O35" s="82" t="s">
        <v>201</v>
      </c>
      <c r="P35" s="83" t="s">
        <v>202</v>
      </c>
    </row>
    <row r="36" spans="1:16" ht="12.75" customHeight="1" x14ac:dyDescent="0.2">
      <c r="A36" s="29" t="str">
        <f t="shared" si="0"/>
        <v>OEJV 0107 </v>
      </c>
      <c r="B36" s="19" t="str">
        <f t="shared" si="1"/>
        <v>II</v>
      </c>
      <c r="C36" s="29">
        <f t="shared" si="2"/>
        <v>54912.4522</v>
      </c>
      <c r="D36" t="str">
        <f t="shared" si="3"/>
        <v>vis</v>
      </c>
      <c r="E36">
        <f>VLOOKUP(C36,'Active 2'!C$21:E$963,3,FALSE)</f>
        <v>4476.9952870792895</v>
      </c>
      <c r="F36" s="19" t="s">
        <v>101</v>
      </c>
      <c r="G36" t="str">
        <f t="shared" si="4"/>
        <v>54912.4522</v>
      </c>
      <c r="H36" s="29">
        <f t="shared" si="5"/>
        <v>5917.5</v>
      </c>
      <c r="I36" s="80" t="s">
        <v>203</v>
      </c>
      <c r="J36" s="81" t="s">
        <v>204</v>
      </c>
      <c r="K36" s="80">
        <v>5917.5</v>
      </c>
      <c r="L36" s="80" t="s">
        <v>205</v>
      </c>
      <c r="M36" s="81" t="s">
        <v>191</v>
      </c>
      <c r="N36" s="81" t="s">
        <v>164</v>
      </c>
      <c r="O36" s="82" t="s">
        <v>201</v>
      </c>
      <c r="P36" s="83" t="s">
        <v>202</v>
      </c>
    </row>
    <row r="37" spans="1:16" ht="12.75" customHeight="1" x14ac:dyDescent="0.2">
      <c r="A37" s="29" t="str">
        <f t="shared" si="0"/>
        <v>OEJV 0107 </v>
      </c>
      <c r="B37" s="19" t="str">
        <f t="shared" si="1"/>
        <v>II</v>
      </c>
      <c r="C37" s="29">
        <f t="shared" si="2"/>
        <v>54912.452599999997</v>
      </c>
      <c r="D37" t="str">
        <f t="shared" si="3"/>
        <v>vis</v>
      </c>
      <c r="E37">
        <f>VLOOKUP(C37,'Active 2'!C$21:E$963,3,FALSE)</f>
        <v>4476.9962682591149</v>
      </c>
      <c r="F37" s="19" t="s">
        <v>101</v>
      </c>
      <c r="G37" t="str">
        <f t="shared" si="4"/>
        <v>54912.4526</v>
      </c>
      <c r="H37" s="29">
        <f t="shared" si="5"/>
        <v>5917.5</v>
      </c>
      <c r="I37" s="80" t="s">
        <v>206</v>
      </c>
      <c r="J37" s="81" t="s">
        <v>204</v>
      </c>
      <c r="K37" s="80">
        <v>5917.5</v>
      </c>
      <c r="L37" s="80" t="s">
        <v>207</v>
      </c>
      <c r="M37" s="81" t="s">
        <v>191</v>
      </c>
      <c r="N37" s="81" t="s">
        <v>101</v>
      </c>
      <c r="O37" s="82" t="s">
        <v>201</v>
      </c>
      <c r="P37" s="83" t="s">
        <v>202</v>
      </c>
    </row>
    <row r="38" spans="1:16" ht="12.75" customHeight="1" x14ac:dyDescent="0.2">
      <c r="A38" s="29" t="str">
        <f t="shared" si="0"/>
        <v>IBVS 5917 </v>
      </c>
      <c r="B38" s="19" t="str">
        <f t="shared" si="1"/>
        <v>II</v>
      </c>
      <c r="C38" s="29">
        <f t="shared" si="2"/>
        <v>54974.417999999998</v>
      </c>
      <c r="D38" t="str">
        <f t="shared" si="3"/>
        <v>vis</v>
      </c>
      <c r="E38">
        <f>VLOOKUP(C38,'Active 2'!C$21:E$963,3,FALSE)</f>
        <v>4628.9942702630005</v>
      </c>
      <c r="F38" s="19" t="s">
        <v>101</v>
      </c>
      <c r="G38" t="str">
        <f t="shared" si="4"/>
        <v>54974.418</v>
      </c>
      <c r="H38" s="29">
        <f t="shared" si="5"/>
        <v>6069.5</v>
      </c>
      <c r="I38" s="80" t="s">
        <v>208</v>
      </c>
      <c r="J38" s="81" t="s">
        <v>209</v>
      </c>
      <c r="K38" s="80">
        <v>6069.5</v>
      </c>
      <c r="L38" s="80" t="s">
        <v>210</v>
      </c>
      <c r="M38" s="81" t="s">
        <v>191</v>
      </c>
      <c r="N38" s="81" t="s">
        <v>211</v>
      </c>
      <c r="O38" s="82" t="s">
        <v>212</v>
      </c>
      <c r="P38" s="83" t="s">
        <v>213</v>
      </c>
    </row>
    <row r="39" spans="1:16" ht="12.75" customHeight="1" x14ac:dyDescent="0.2">
      <c r="A39" s="29" t="str">
        <f t="shared" si="0"/>
        <v>IBVS 6007 </v>
      </c>
      <c r="B39" s="19" t="str">
        <f t="shared" si="1"/>
        <v>II</v>
      </c>
      <c r="C39" s="29">
        <f t="shared" si="2"/>
        <v>55578.588080000001</v>
      </c>
      <c r="D39" t="str">
        <f t="shared" si="3"/>
        <v>vis</v>
      </c>
      <c r="E39">
        <f>VLOOKUP(C39,'Active 2'!C$21:E$963,3,FALSE)</f>
        <v>6110.9930152162615</v>
      </c>
      <c r="F39" s="19" t="s">
        <v>101</v>
      </c>
      <c r="G39" t="str">
        <f t="shared" si="4"/>
        <v>55578.58808</v>
      </c>
      <c r="H39" s="29">
        <f t="shared" si="5"/>
        <v>7551.5</v>
      </c>
      <c r="I39" s="80" t="s">
        <v>214</v>
      </c>
      <c r="J39" s="81" t="s">
        <v>215</v>
      </c>
      <c r="K39" s="80">
        <v>7551.5</v>
      </c>
      <c r="L39" s="80" t="s">
        <v>216</v>
      </c>
      <c r="M39" s="81" t="s">
        <v>191</v>
      </c>
      <c r="N39" s="81" t="s">
        <v>164</v>
      </c>
      <c r="O39" s="82" t="s">
        <v>217</v>
      </c>
      <c r="P39" s="83" t="s">
        <v>218</v>
      </c>
    </row>
    <row r="40" spans="1:16" ht="12.75" customHeight="1" x14ac:dyDescent="0.2">
      <c r="A40" s="29" t="str">
        <f t="shared" si="0"/>
        <v>BAVM 215 </v>
      </c>
      <c r="B40" s="19" t="str">
        <f t="shared" si="1"/>
        <v>I</v>
      </c>
      <c r="C40" s="29">
        <f t="shared" si="2"/>
        <v>55599.583100000003</v>
      </c>
      <c r="D40" t="str">
        <f t="shared" si="3"/>
        <v>vis</v>
      </c>
      <c r="E40">
        <f>VLOOKUP(C40,'Active 2'!C$21:E$963,3,FALSE)</f>
        <v>6162.4927407410205</v>
      </c>
      <c r="F40" s="19" t="s">
        <v>101</v>
      </c>
      <c r="G40" t="str">
        <f t="shared" si="4"/>
        <v>55599.5831</v>
      </c>
      <c r="H40" s="29">
        <f t="shared" si="5"/>
        <v>7603</v>
      </c>
      <c r="I40" s="80" t="s">
        <v>219</v>
      </c>
      <c r="J40" s="81" t="s">
        <v>220</v>
      </c>
      <c r="K40" s="80">
        <v>7603</v>
      </c>
      <c r="L40" s="80" t="s">
        <v>170</v>
      </c>
      <c r="M40" s="81" t="s">
        <v>191</v>
      </c>
      <c r="N40" s="81" t="s">
        <v>221</v>
      </c>
      <c r="O40" s="82" t="s">
        <v>222</v>
      </c>
      <c r="P40" s="83" t="s">
        <v>223</v>
      </c>
    </row>
    <row r="41" spans="1:16" ht="12.75" customHeight="1" x14ac:dyDescent="0.2">
      <c r="A41" s="29" t="str">
        <f t="shared" si="0"/>
        <v>IBVS 6007 </v>
      </c>
      <c r="B41" s="19" t="str">
        <f t="shared" si="1"/>
        <v>I</v>
      </c>
      <c r="C41" s="29">
        <f t="shared" si="2"/>
        <v>55599.584540000003</v>
      </c>
      <c r="D41" t="str">
        <f t="shared" si="3"/>
        <v>vis</v>
      </c>
      <c r="E41">
        <f>VLOOKUP(C41,'Active 2'!C$21:E$963,3,FALSE)</f>
        <v>6162.4962729884182</v>
      </c>
      <c r="F41" s="19" t="s">
        <v>101</v>
      </c>
      <c r="G41" t="str">
        <f t="shared" si="4"/>
        <v>55599.58454</v>
      </c>
      <c r="H41" s="29">
        <f t="shared" si="5"/>
        <v>7603</v>
      </c>
      <c r="I41" s="80" t="s">
        <v>224</v>
      </c>
      <c r="J41" s="81" t="s">
        <v>225</v>
      </c>
      <c r="K41" s="80">
        <v>7603</v>
      </c>
      <c r="L41" s="80" t="s">
        <v>226</v>
      </c>
      <c r="M41" s="81" t="s">
        <v>191</v>
      </c>
      <c r="N41" s="81" t="s">
        <v>164</v>
      </c>
      <c r="O41" s="82" t="s">
        <v>217</v>
      </c>
      <c r="P41" s="83" t="s">
        <v>218</v>
      </c>
    </row>
    <row r="42" spans="1:16" ht="12.75" customHeight="1" x14ac:dyDescent="0.2">
      <c r="A42" s="29" t="str">
        <f t="shared" si="0"/>
        <v> JAAVSO 39;177 </v>
      </c>
      <c r="B42" s="19" t="str">
        <f t="shared" si="1"/>
        <v>II</v>
      </c>
      <c r="C42" s="29">
        <f t="shared" si="2"/>
        <v>55631.584699999999</v>
      </c>
      <c r="D42" t="str">
        <f t="shared" si="3"/>
        <v>vis</v>
      </c>
      <c r="E42">
        <f>VLOOKUP(C42,'Active 2'!C$21:E$963,3,FALSE)</f>
        <v>6240.9910520716476</v>
      </c>
      <c r="F42" s="19" t="s">
        <v>101</v>
      </c>
      <c r="G42" t="str">
        <f t="shared" si="4"/>
        <v>55631.5847</v>
      </c>
      <c r="H42" s="29">
        <f t="shared" si="5"/>
        <v>7681.5</v>
      </c>
      <c r="I42" s="80" t="s">
        <v>227</v>
      </c>
      <c r="J42" s="81" t="s">
        <v>228</v>
      </c>
      <c r="K42" s="80">
        <v>7681.5</v>
      </c>
      <c r="L42" s="80" t="s">
        <v>175</v>
      </c>
      <c r="M42" s="81" t="s">
        <v>191</v>
      </c>
      <c r="N42" s="81" t="s">
        <v>164</v>
      </c>
      <c r="O42" s="82" t="s">
        <v>229</v>
      </c>
      <c r="P42" s="82" t="s">
        <v>230</v>
      </c>
    </row>
    <row r="43" spans="1:16" ht="12.75" customHeight="1" x14ac:dyDescent="0.2">
      <c r="A43" s="29" t="str">
        <f t="shared" ref="A43:A79" si="6">P43</f>
        <v>OEJV 0160 </v>
      </c>
      <c r="B43" s="19" t="str">
        <f t="shared" ref="B43:B79" si="7">IF(H43=INT(H43),"I","II")</f>
        <v>II</v>
      </c>
      <c r="C43" s="29">
        <f t="shared" ref="C43:C79" si="8">1*G43</f>
        <v>55667.4611</v>
      </c>
      <c r="D43" t="str">
        <f t="shared" ref="D43:D79" si="9">VLOOKUP(F43,I$1:J$5,2,FALSE)</f>
        <v>vis</v>
      </c>
      <c r="E43">
        <f>VLOOKUP(C43,'Active 2'!C$21:E$963,3,FALSE)</f>
        <v>6328.994052441084</v>
      </c>
      <c r="F43" s="19" t="s">
        <v>101</v>
      </c>
      <c r="G43" t="str">
        <f t="shared" ref="G43:G79" si="10">MID(I43,3,LEN(I43)-3)</f>
        <v>55667.4611</v>
      </c>
      <c r="H43" s="29">
        <f t="shared" ref="H43:H79" si="11">1*K43</f>
        <v>7769.5</v>
      </c>
      <c r="I43" s="80" t="s">
        <v>231</v>
      </c>
      <c r="J43" s="81" t="s">
        <v>232</v>
      </c>
      <c r="K43" s="80">
        <v>7769.5</v>
      </c>
      <c r="L43" s="80" t="s">
        <v>207</v>
      </c>
      <c r="M43" s="81" t="s">
        <v>191</v>
      </c>
      <c r="N43" s="81" t="s">
        <v>96</v>
      </c>
      <c r="O43" s="82" t="s">
        <v>233</v>
      </c>
      <c r="P43" s="83" t="s">
        <v>234</v>
      </c>
    </row>
    <row r="44" spans="1:16" ht="12.75" customHeight="1" x14ac:dyDescent="0.2">
      <c r="A44" s="29" t="str">
        <f t="shared" si="6"/>
        <v>IBVS 6007 </v>
      </c>
      <c r="B44" s="19" t="str">
        <f t="shared" si="7"/>
        <v>II</v>
      </c>
      <c r="C44" s="29">
        <f t="shared" si="8"/>
        <v>55672.35252</v>
      </c>
      <c r="D44" t="str">
        <f t="shared" si="9"/>
        <v>vis</v>
      </c>
      <c r="E44">
        <f>VLOOKUP(C44,'Active 2'!C$21:E$963,3,FALSE)</f>
        <v>6340.9924590835299</v>
      </c>
      <c r="F44" s="19" t="s">
        <v>101</v>
      </c>
      <c r="G44" t="str">
        <f t="shared" si="10"/>
        <v>55672.35252</v>
      </c>
      <c r="H44" s="29">
        <f t="shared" si="11"/>
        <v>7781.5</v>
      </c>
      <c r="I44" s="80" t="s">
        <v>235</v>
      </c>
      <c r="J44" s="81" t="s">
        <v>236</v>
      </c>
      <c r="K44" s="80">
        <v>7781.5</v>
      </c>
      <c r="L44" s="80" t="s">
        <v>237</v>
      </c>
      <c r="M44" s="81" t="s">
        <v>191</v>
      </c>
      <c r="N44" s="81" t="s">
        <v>164</v>
      </c>
      <c r="O44" s="82" t="s">
        <v>217</v>
      </c>
      <c r="P44" s="83" t="s">
        <v>218</v>
      </c>
    </row>
    <row r="45" spans="1:16" ht="12.75" customHeight="1" x14ac:dyDescent="0.2">
      <c r="A45" s="29" t="str">
        <f t="shared" si="6"/>
        <v>IBVS 6007 </v>
      </c>
      <c r="B45" s="19" t="str">
        <f t="shared" si="7"/>
        <v>I</v>
      </c>
      <c r="C45" s="29">
        <f t="shared" si="8"/>
        <v>55672.558499999999</v>
      </c>
      <c r="D45" t="str">
        <f t="shared" si="9"/>
        <v>vis</v>
      </c>
      <c r="E45">
        <f>VLOOKUP(C45,'Active 2'!C$21:E$963,3,FALSE)</f>
        <v>6341.4977176383463</v>
      </c>
      <c r="F45" s="19" t="s">
        <v>101</v>
      </c>
      <c r="G45" t="str">
        <f t="shared" si="10"/>
        <v>55672.55850</v>
      </c>
      <c r="H45" s="29">
        <f t="shared" si="11"/>
        <v>7782</v>
      </c>
      <c r="I45" s="80" t="s">
        <v>238</v>
      </c>
      <c r="J45" s="81" t="s">
        <v>239</v>
      </c>
      <c r="K45" s="80">
        <v>7782</v>
      </c>
      <c r="L45" s="80" t="s">
        <v>240</v>
      </c>
      <c r="M45" s="81" t="s">
        <v>191</v>
      </c>
      <c r="N45" s="81" t="s">
        <v>164</v>
      </c>
      <c r="O45" s="82" t="s">
        <v>217</v>
      </c>
      <c r="P45" s="83" t="s">
        <v>218</v>
      </c>
    </row>
    <row r="46" spans="1:16" ht="12.75" customHeight="1" x14ac:dyDescent="0.2">
      <c r="A46" s="29" t="str">
        <f t="shared" si="6"/>
        <v>OEJV 0160 </v>
      </c>
      <c r="B46" s="19" t="str">
        <f t="shared" si="7"/>
        <v>II</v>
      </c>
      <c r="C46" s="29">
        <f t="shared" si="8"/>
        <v>55707.413820000002</v>
      </c>
      <c r="D46" t="str">
        <f t="shared" si="9"/>
        <v>vis</v>
      </c>
      <c r="E46">
        <f>VLOOKUP(C46,'Active 2'!C$21:E$963,3,FALSE)</f>
        <v>6426.9960602490019</v>
      </c>
      <c r="F46" s="19" t="s">
        <v>101</v>
      </c>
      <c r="G46" t="str">
        <f t="shared" si="10"/>
        <v>55707.41382</v>
      </c>
      <c r="H46" s="29">
        <f t="shared" si="11"/>
        <v>7867.5</v>
      </c>
      <c r="I46" s="80" t="s">
        <v>241</v>
      </c>
      <c r="J46" s="81" t="s">
        <v>242</v>
      </c>
      <c r="K46" s="80">
        <v>7867.5</v>
      </c>
      <c r="L46" s="80" t="s">
        <v>243</v>
      </c>
      <c r="M46" s="81" t="s">
        <v>191</v>
      </c>
      <c r="N46" s="81" t="s">
        <v>164</v>
      </c>
      <c r="O46" s="82" t="s">
        <v>201</v>
      </c>
      <c r="P46" s="83" t="s">
        <v>234</v>
      </c>
    </row>
    <row r="47" spans="1:16" ht="12.75" customHeight="1" x14ac:dyDescent="0.2">
      <c r="A47" s="29" t="str">
        <f t="shared" si="6"/>
        <v>OEJV 0160 </v>
      </c>
      <c r="B47" s="19" t="str">
        <f t="shared" si="7"/>
        <v>II</v>
      </c>
      <c r="C47" s="29">
        <f t="shared" si="8"/>
        <v>55707.414019999997</v>
      </c>
      <c r="D47" t="str">
        <f t="shared" si="9"/>
        <v>vis</v>
      </c>
      <c r="E47">
        <f>VLOOKUP(C47,'Active 2'!C$21:E$963,3,FALSE)</f>
        <v>6426.9965508389059</v>
      </c>
      <c r="F47" s="19" t="s">
        <v>101</v>
      </c>
      <c r="G47" t="str">
        <f t="shared" si="10"/>
        <v>55707.41402</v>
      </c>
      <c r="H47" s="29">
        <f t="shared" si="11"/>
        <v>7867.5</v>
      </c>
      <c r="I47" s="80" t="s">
        <v>244</v>
      </c>
      <c r="J47" s="81" t="s">
        <v>245</v>
      </c>
      <c r="K47" s="80">
        <v>7867.5</v>
      </c>
      <c r="L47" s="80" t="s">
        <v>246</v>
      </c>
      <c r="M47" s="81" t="s">
        <v>191</v>
      </c>
      <c r="N47" s="81" t="s">
        <v>101</v>
      </c>
      <c r="O47" s="82" t="s">
        <v>201</v>
      </c>
      <c r="P47" s="83" t="s">
        <v>234</v>
      </c>
    </row>
    <row r="48" spans="1:16" ht="12.75" customHeight="1" x14ac:dyDescent="0.2">
      <c r="A48" s="29" t="str">
        <f t="shared" si="6"/>
        <v>OEJV 0160 </v>
      </c>
      <c r="B48" s="19" t="str">
        <f t="shared" si="7"/>
        <v>II</v>
      </c>
      <c r="C48" s="29">
        <f t="shared" si="8"/>
        <v>55707.414120000001</v>
      </c>
      <c r="D48" t="str">
        <f t="shared" si="9"/>
        <v>vis</v>
      </c>
      <c r="E48">
        <f>VLOOKUP(C48,'Active 2'!C$21:E$963,3,FALSE)</f>
        <v>6426.9967961338762</v>
      </c>
      <c r="F48" s="19" t="s">
        <v>101</v>
      </c>
      <c r="G48" t="str">
        <f t="shared" si="10"/>
        <v>55707.41412</v>
      </c>
      <c r="H48" s="29">
        <f t="shared" si="11"/>
        <v>7867.5</v>
      </c>
      <c r="I48" s="80" t="s">
        <v>247</v>
      </c>
      <c r="J48" s="81" t="s">
        <v>245</v>
      </c>
      <c r="K48" s="80">
        <v>7867.5</v>
      </c>
      <c r="L48" s="80" t="s">
        <v>248</v>
      </c>
      <c r="M48" s="81" t="s">
        <v>191</v>
      </c>
      <c r="N48" s="81" t="s">
        <v>56</v>
      </c>
      <c r="O48" s="82" t="s">
        <v>201</v>
      </c>
      <c r="P48" s="83" t="s">
        <v>234</v>
      </c>
    </row>
    <row r="49" spans="1:16" ht="12.75" customHeight="1" x14ac:dyDescent="0.2">
      <c r="A49" s="29" t="str">
        <f t="shared" si="6"/>
        <v>OEJV 0147 </v>
      </c>
      <c r="B49" s="19" t="str">
        <f t="shared" si="7"/>
        <v>I</v>
      </c>
      <c r="C49" s="29">
        <f t="shared" si="8"/>
        <v>55943.66</v>
      </c>
      <c r="D49" t="str">
        <f t="shared" si="9"/>
        <v>vis</v>
      </c>
      <c r="E49">
        <f>VLOOKUP(C49,'Active 2'!C$21:E$963,3,FALSE)</f>
        <v>7006.4960286353926</v>
      </c>
      <c r="F49" s="19" t="s">
        <v>101</v>
      </c>
      <c r="G49" t="str">
        <f t="shared" si="10"/>
        <v>55943.66</v>
      </c>
      <c r="H49" s="29">
        <f t="shared" si="11"/>
        <v>8447</v>
      </c>
      <c r="I49" s="80" t="s">
        <v>249</v>
      </c>
      <c r="J49" s="81" t="s">
        <v>250</v>
      </c>
      <c r="K49" s="80">
        <v>8447</v>
      </c>
      <c r="L49" s="80" t="s">
        <v>251</v>
      </c>
      <c r="M49" s="81" t="s">
        <v>191</v>
      </c>
      <c r="N49" s="81" t="s">
        <v>221</v>
      </c>
      <c r="O49" s="82" t="s">
        <v>252</v>
      </c>
      <c r="P49" s="83" t="s">
        <v>253</v>
      </c>
    </row>
    <row r="50" spans="1:16" ht="12.75" customHeight="1" x14ac:dyDescent="0.2">
      <c r="A50" s="29" t="str">
        <f t="shared" si="6"/>
        <v>OEJV 0160 </v>
      </c>
      <c r="B50" s="19" t="str">
        <f t="shared" si="7"/>
        <v>II</v>
      </c>
      <c r="C50" s="29">
        <f t="shared" si="8"/>
        <v>56002.566980000003</v>
      </c>
      <c r="D50" t="str">
        <f t="shared" si="9"/>
        <v>vis</v>
      </c>
      <c r="E50">
        <f>VLOOKUP(C50,'Active 2'!C$21:E$963,3,FALSE)</f>
        <v>7150.991880579908</v>
      </c>
      <c r="F50" s="19" t="s">
        <v>101</v>
      </c>
      <c r="G50" t="str">
        <f t="shared" si="10"/>
        <v>56002.56698</v>
      </c>
      <c r="H50" s="29">
        <f t="shared" si="11"/>
        <v>8591.5</v>
      </c>
      <c r="I50" s="80" t="s">
        <v>254</v>
      </c>
      <c r="J50" s="81" t="s">
        <v>255</v>
      </c>
      <c r="K50" s="80">
        <v>8591.5</v>
      </c>
      <c r="L50" s="80" t="s">
        <v>256</v>
      </c>
      <c r="M50" s="81" t="s">
        <v>191</v>
      </c>
      <c r="N50" s="81" t="s">
        <v>96</v>
      </c>
      <c r="O50" s="82" t="s">
        <v>233</v>
      </c>
      <c r="P50" s="83" t="s">
        <v>234</v>
      </c>
    </row>
    <row r="51" spans="1:16" ht="12.75" customHeight="1" x14ac:dyDescent="0.2">
      <c r="A51" s="29" t="str">
        <f t="shared" si="6"/>
        <v>OEJV 0160 </v>
      </c>
      <c r="B51" s="19" t="str">
        <f t="shared" si="7"/>
        <v>II</v>
      </c>
      <c r="C51" s="29">
        <f t="shared" si="8"/>
        <v>56027.43449</v>
      </c>
      <c r="D51" t="str">
        <f t="shared" si="9"/>
        <v>vis</v>
      </c>
      <c r="E51">
        <f>VLOOKUP(C51,'Active 2'!C$21:E$963,3,FALSE)</f>
        <v>7211.9906288299153</v>
      </c>
      <c r="F51" s="19" t="s">
        <v>101</v>
      </c>
      <c r="G51" t="str">
        <f t="shared" si="10"/>
        <v>56027.43449</v>
      </c>
      <c r="H51" s="29">
        <f t="shared" si="11"/>
        <v>8652.5</v>
      </c>
      <c r="I51" s="80" t="s">
        <v>257</v>
      </c>
      <c r="J51" s="81" t="s">
        <v>258</v>
      </c>
      <c r="K51" s="80">
        <v>8652.5</v>
      </c>
      <c r="L51" s="80" t="s">
        <v>259</v>
      </c>
      <c r="M51" s="81" t="s">
        <v>191</v>
      </c>
      <c r="N51" s="81" t="s">
        <v>96</v>
      </c>
      <c r="O51" s="82" t="s">
        <v>201</v>
      </c>
      <c r="P51" s="83" t="s">
        <v>234</v>
      </c>
    </row>
    <row r="52" spans="1:16" ht="12.75" customHeight="1" x14ac:dyDescent="0.2">
      <c r="A52" s="29" t="str">
        <f t="shared" si="6"/>
        <v>OEJV 0160 </v>
      </c>
      <c r="B52" s="19" t="str">
        <f t="shared" si="7"/>
        <v>I</v>
      </c>
      <c r="C52" s="29">
        <f t="shared" si="8"/>
        <v>56035.38478</v>
      </c>
      <c r="D52" t="str">
        <f t="shared" si="9"/>
        <v>vis</v>
      </c>
      <c r="E52">
        <f>VLOOKUP(C52,'Active 2'!C$21:E$963,3,FALSE)</f>
        <v>7231.4922893590428</v>
      </c>
      <c r="F52" s="19" t="s">
        <v>101</v>
      </c>
      <c r="G52" t="str">
        <f t="shared" si="10"/>
        <v>56035.38478</v>
      </c>
      <c r="H52" s="29">
        <f t="shared" si="11"/>
        <v>8672</v>
      </c>
      <c r="I52" s="80" t="s">
        <v>260</v>
      </c>
      <c r="J52" s="81" t="s">
        <v>261</v>
      </c>
      <c r="K52" s="80">
        <v>8672</v>
      </c>
      <c r="L52" s="80" t="s">
        <v>262</v>
      </c>
      <c r="M52" s="81" t="s">
        <v>191</v>
      </c>
      <c r="N52" s="81" t="s">
        <v>96</v>
      </c>
      <c r="O52" s="82" t="s">
        <v>201</v>
      </c>
      <c r="P52" s="83" t="s">
        <v>234</v>
      </c>
    </row>
    <row r="53" spans="1:16" ht="12.75" customHeight="1" x14ac:dyDescent="0.2">
      <c r="A53" s="29" t="str">
        <f t="shared" si="6"/>
        <v>OEJV 0160 </v>
      </c>
      <c r="B53" s="19" t="str">
        <f t="shared" si="7"/>
        <v>II</v>
      </c>
      <c r="C53" s="29">
        <f t="shared" si="8"/>
        <v>56045.37012</v>
      </c>
      <c r="D53" t="str">
        <f t="shared" si="9"/>
        <v>vis</v>
      </c>
      <c r="E53">
        <f>VLOOKUP(C53,'Active 2'!C$21:E$963,3,FALSE)</f>
        <v>7255.9858249342078</v>
      </c>
      <c r="F53" s="19" t="s">
        <v>101</v>
      </c>
      <c r="G53" t="str">
        <f t="shared" si="10"/>
        <v>56045.37012</v>
      </c>
      <c r="H53" s="29">
        <f t="shared" si="11"/>
        <v>8696.5</v>
      </c>
      <c r="I53" s="80" t="s">
        <v>263</v>
      </c>
      <c r="J53" s="81" t="s">
        <v>264</v>
      </c>
      <c r="K53" s="80">
        <v>8696.5</v>
      </c>
      <c r="L53" s="80" t="s">
        <v>265</v>
      </c>
      <c r="M53" s="81" t="s">
        <v>191</v>
      </c>
      <c r="N53" s="81" t="s">
        <v>96</v>
      </c>
      <c r="O53" s="82" t="s">
        <v>201</v>
      </c>
      <c r="P53" s="83" t="s">
        <v>234</v>
      </c>
    </row>
    <row r="54" spans="1:16" ht="12.75" customHeight="1" x14ac:dyDescent="0.2">
      <c r="A54" s="29" t="str">
        <f t="shared" si="6"/>
        <v>OEJV 0160 </v>
      </c>
      <c r="B54" s="19" t="str">
        <f t="shared" si="7"/>
        <v>II</v>
      </c>
      <c r="C54" s="29">
        <f t="shared" si="8"/>
        <v>56056.378859999997</v>
      </c>
      <c r="D54" t="str">
        <f t="shared" si="9"/>
        <v>vis</v>
      </c>
      <c r="E54">
        <f>VLOOKUP(C54,'Active 2'!C$21:E$963,3,FALSE)</f>
        <v>7282.9897091111816</v>
      </c>
      <c r="F54" s="19" t="s">
        <v>101</v>
      </c>
      <c r="G54" t="str">
        <f t="shared" si="10"/>
        <v>56056.37886</v>
      </c>
      <c r="H54" s="29">
        <f t="shared" si="11"/>
        <v>8723.5</v>
      </c>
      <c r="I54" s="80" t="s">
        <v>266</v>
      </c>
      <c r="J54" s="81" t="s">
        <v>267</v>
      </c>
      <c r="K54" s="80">
        <v>8723.5</v>
      </c>
      <c r="L54" s="80" t="s">
        <v>268</v>
      </c>
      <c r="M54" s="81" t="s">
        <v>191</v>
      </c>
      <c r="N54" s="81" t="s">
        <v>96</v>
      </c>
      <c r="O54" s="82" t="s">
        <v>201</v>
      </c>
      <c r="P54" s="83" t="s">
        <v>234</v>
      </c>
    </row>
    <row r="55" spans="1:16" ht="12.75" customHeight="1" x14ac:dyDescent="0.2">
      <c r="A55" s="29" t="str">
        <f t="shared" si="6"/>
        <v>IBVS 6114 </v>
      </c>
      <c r="B55" s="19" t="str">
        <f t="shared" si="7"/>
        <v>II</v>
      </c>
      <c r="C55" s="29">
        <f t="shared" si="8"/>
        <v>56367.434009999997</v>
      </c>
      <c r="D55" t="str">
        <f t="shared" si="9"/>
        <v>vis</v>
      </c>
      <c r="E55">
        <f>VLOOKUP(C55,'Active 2'!C$21:E$963,3,FALSE)</f>
        <v>8045.9923091592436</v>
      </c>
      <c r="F55" s="19" t="s">
        <v>101</v>
      </c>
      <c r="G55" t="str">
        <f t="shared" si="10"/>
        <v>56367.43401</v>
      </c>
      <c r="H55" s="29">
        <f t="shared" si="11"/>
        <v>9486.5</v>
      </c>
      <c r="I55" s="80" t="s">
        <v>269</v>
      </c>
      <c r="J55" s="81" t="s">
        <v>270</v>
      </c>
      <c r="K55" s="80">
        <v>9486.5</v>
      </c>
      <c r="L55" s="80" t="s">
        <v>271</v>
      </c>
      <c r="M55" s="81" t="s">
        <v>191</v>
      </c>
      <c r="N55" s="81" t="s">
        <v>164</v>
      </c>
      <c r="O55" s="82" t="s">
        <v>217</v>
      </c>
      <c r="P55" s="83" t="s">
        <v>272</v>
      </c>
    </row>
    <row r="56" spans="1:16" ht="12.75" customHeight="1" x14ac:dyDescent="0.2">
      <c r="A56" s="29" t="str">
        <f t="shared" si="6"/>
        <v>OEJV 0160 </v>
      </c>
      <c r="B56" s="19" t="str">
        <f t="shared" si="7"/>
        <v>I</v>
      </c>
      <c r="C56" s="29">
        <f t="shared" si="8"/>
        <v>56404.317539999996</v>
      </c>
      <c r="D56" t="str">
        <f t="shared" si="9"/>
        <v>vis</v>
      </c>
      <c r="E56" t="e">
        <f>VLOOKUP(C56,'Active 2'!C$21:E$963,3,FALSE)</f>
        <v>#N/A</v>
      </c>
      <c r="F56" s="19" t="s">
        <v>101</v>
      </c>
      <c r="G56" t="str">
        <f t="shared" si="10"/>
        <v>56404.31754</v>
      </c>
      <c r="H56" s="29">
        <f t="shared" si="11"/>
        <v>9577</v>
      </c>
      <c r="I56" s="80" t="s">
        <v>273</v>
      </c>
      <c r="J56" s="81" t="s">
        <v>274</v>
      </c>
      <c r="K56" s="80">
        <v>9577</v>
      </c>
      <c r="L56" s="80" t="s">
        <v>275</v>
      </c>
      <c r="M56" s="81" t="s">
        <v>191</v>
      </c>
      <c r="N56" s="81" t="s">
        <v>96</v>
      </c>
      <c r="O56" s="82" t="s">
        <v>276</v>
      </c>
      <c r="P56" s="83" t="s">
        <v>234</v>
      </c>
    </row>
    <row r="57" spans="1:16" ht="12.75" customHeight="1" x14ac:dyDescent="0.2">
      <c r="A57" s="29" t="str">
        <f t="shared" si="6"/>
        <v>OEJV 0160 </v>
      </c>
      <c r="B57" s="19" t="str">
        <f t="shared" si="7"/>
        <v>II</v>
      </c>
      <c r="C57" s="29">
        <f t="shared" si="8"/>
        <v>56407.375310000003</v>
      </c>
      <c r="D57" t="str">
        <f t="shared" si="9"/>
        <v>vis</v>
      </c>
      <c r="E57" t="e">
        <f>VLOOKUP(C57,'Active 2'!C$21:E$963,3,FALSE)</f>
        <v>#N/A</v>
      </c>
      <c r="F57" s="19" t="s">
        <v>101</v>
      </c>
      <c r="G57" t="str">
        <f t="shared" si="10"/>
        <v>56407.37531</v>
      </c>
      <c r="H57" s="29">
        <f t="shared" si="11"/>
        <v>9584.5</v>
      </c>
      <c r="I57" s="80" t="s">
        <v>277</v>
      </c>
      <c r="J57" s="81" t="s">
        <v>278</v>
      </c>
      <c r="K57" s="80">
        <v>9584.5</v>
      </c>
      <c r="L57" s="80" t="s">
        <v>279</v>
      </c>
      <c r="M57" s="81" t="s">
        <v>191</v>
      </c>
      <c r="N57" s="81" t="s">
        <v>96</v>
      </c>
      <c r="O57" s="82" t="s">
        <v>276</v>
      </c>
      <c r="P57" s="83" t="s">
        <v>234</v>
      </c>
    </row>
    <row r="58" spans="1:16" ht="12.75" customHeight="1" x14ac:dyDescent="0.2">
      <c r="A58" s="29" t="str">
        <f t="shared" si="6"/>
        <v>IBVS 6114 </v>
      </c>
      <c r="B58" s="19" t="str">
        <f t="shared" si="7"/>
        <v>II</v>
      </c>
      <c r="C58" s="29">
        <f t="shared" si="8"/>
        <v>56449.376029999999</v>
      </c>
      <c r="D58" t="str">
        <f t="shared" si="9"/>
        <v>vis</v>
      </c>
      <c r="E58">
        <f>VLOOKUP(C58,'Active 2'!C$21:E$963,3,FALSE)</f>
        <v>8246.9919528339815</v>
      </c>
      <c r="F58" s="19" t="s">
        <v>101</v>
      </c>
      <c r="G58" t="str">
        <f t="shared" si="10"/>
        <v>56449.37603</v>
      </c>
      <c r="H58" s="29">
        <f t="shared" si="11"/>
        <v>9687.5</v>
      </c>
      <c r="I58" s="80" t="s">
        <v>280</v>
      </c>
      <c r="J58" s="81" t="s">
        <v>281</v>
      </c>
      <c r="K58" s="80">
        <v>9687.5</v>
      </c>
      <c r="L58" s="80" t="s">
        <v>282</v>
      </c>
      <c r="M58" s="81" t="s">
        <v>191</v>
      </c>
      <c r="N58" s="81" t="s">
        <v>96</v>
      </c>
      <c r="O58" s="82" t="s">
        <v>217</v>
      </c>
      <c r="P58" s="83" t="s">
        <v>272</v>
      </c>
    </row>
    <row r="59" spans="1:16" ht="12.75" customHeight="1" x14ac:dyDescent="0.2">
      <c r="A59" s="29" t="str">
        <f t="shared" si="6"/>
        <v>IBVS 6114 </v>
      </c>
      <c r="B59" s="19" t="str">
        <f t="shared" si="7"/>
        <v>II</v>
      </c>
      <c r="C59" s="29">
        <f t="shared" si="8"/>
        <v>56713.54838</v>
      </c>
      <c r="D59" t="str">
        <f t="shared" si="9"/>
        <v>vis</v>
      </c>
      <c r="E59">
        <f>VLOOKUP(C59,'Active 2'!C$21:E$963,3,FALSE)</f>
        <v>8894.9934082376531</v>
      </c>
      <c r="F59" s="19" t="s">
        <v>101</v>
      </c>
      <c r="G59" t="str">
        <f t="shared" si="10"/>
        <v>56713.54838</v>
      </c>
      <c r="H59" s="29">
        <f t="shared" si="11"/>
        <v>10335.5</v>
      </c>
      <c r="I59" s="80" t="s">
        <v>283</v>
      </c>
      <c r="J59" s="81" t="s">
        <v>284</v>
      </c>
      <c r="K59" s="80">
        <v>10335.5</v>
      </c>
      <c r="L59" s="80" t="s">
        <v>285</v>
      </c>
      <c r="M59" s="81" t="s">
        <v>191</v>
      </c>
      <c r="N59" s="81" t="s">
        <v>164</v>
      </c>
      <c r="O59" s="82" t="s">
        <v>217</v>
      </c>
      <c r="P59" s="83" t="s">
        <v>272</v>
      </c>
    </row>
    <row r="60" spans="1:16" ht="12.75" customHeight="1" x14ac:dyDescent="0.2">
      <c r="A60" s="29" t="str">
        <f t="shared" si="6"/>
        <v>IBVS 6114 </v>
      </c>
      <c r="B60" s="19" t="str">
        <f t="shared" si="7"/>
        <v>I</v>
      </c>
      <c r="C60" s="29">
        <f t="shared" si="8"/>
        <v>56727.613039999997</v>
      </c>
      <c r="D60" t="str">
        <f t="shared" si="9"/>
        <v>vis</v>
      </c>
      <c r="E60">
        <f>VLOOKUP(C60,'Active 2'!C$21:E$963,3,FALSE)</f>
        <v>8929.493310100037</v>
      </c>
      <c r="F60" s="19" t="s">
        <v>101</v>
      </c>
      <c r="G60" t="str">
        <f t="shared" si="10"/>
        <v>56727.61304</v>
      </c>
      <c r="H60" s="29">
        <f t="shared" si="11"/>
        <v>10370</v>
      </c>
      <c r="I60" s="80" t="s">
        <v>286</v>
      </c>
      <c r="J60" s="81" t="s">
        <v>287</v>
      </c>
      <c r="K60" s="80">
        <v>10370</v>
      </c>
      <c r="L60" s="80" t="s">
        <v>288</v>
      </c>
      <c r="M60" s="81" t="s">
        <v>191</v>
      </c>
      <c r="N60" s="81" t="s">
        <v>164</v>
      </c>
      <c r="O60" s="82" t="s">
        <v>217</v>
      </c>
      <c r="P60" s="83" t="s">
        <v>272</v>
      </c>
    </row>
    <row r="61" spans="1:16" ht="12.75" customHeight="1" x14ac:dyDescent="0.2">
      <c r="A61" s="29" t="str">
        <f t="shared" si="6"/>
        <v>IBVS 6114 </v>
      </c>
      <c r="B61" s="19" t="str">
        <f t="shared" si="7"/>
        <v>I</v>
      </c>
      <c r="C61" s="29">
        <f t="shared" si="8"/>
        <v>56790.39604</v>
      </c>
      <c r="D61" t="str">
        <f t="shared" si="9"/>
        <v>CCD</v>
      </c>
      <c r="E61">
        <f>VLOOKUP(C61,'Active 2'!C$21:E$963,3,FALSE)</f>
        <v>9083.4968436818472</v>
      </c>
      <c r="F61" s="19" t="str">
        <f>LEFT(M61,1)</f>
        <v>C</v>
      </c>
      <c r="G61" t="str">
        <f t="shared" si="10"/>
        <v>56790.39604</v>
      </c>
      <c r="H61" s="29">
        <f t="shared" si="11"/>
        <v>10524</v>
      </c>
      <c r="I61" s="80" t="s">
        <v>289</v>
      </c>
      <c r="J61" s="81" t="s">
        <v>290</v>
      </c>
      <c r="K61" s="80">
        <v>10524</v>
      </c>
      <c r="L61" s="80" t="s">
        <v>291</v>
      </c>
      <c r="M61" s="81" t="s">
        <v>191</v>
      </c>
      <c r="N61" s="81" t="s">
        <v>164</v>
      </c>
      <c r="O61" s="82" t="s">
        <v>217</v>
      </c>
      <c r="P61" s="83" t="s">
        <v>272</v>
      </c>
    </row>
    <row r="62" spans="1:16" ht="12.75" customHeight="1" x14ac:dyDescent="0.2">
      <c r="A62" s="29" t="str">
        <f t="shared" si="6"/>
        <v>VSB 43 </v>
      </c>
      <c r="B62" s="19" t="str">
        <f t="shared" si="7"/>
        <v>I</v>
      </c>
      <c r="C62" s="29">
        <f t="shared" si="8"/>
        <v>53040.2192</v>
      </c>
      <c r="D62" t="str">
        <f t="shared" si="9"/>
        <v>vis</v>
      </c>
      <c r="E62">
        <f>VLOOKUP(C62,'Active 2'!C$21:E$963,3,FALSE)</f>
        <v>-115.49786693466454</v>
      </c>
      <c r="F62" s="19" t="s">
        <v>101</v>
      </c>
      <c r="G62" t="str">
        <f t="shared" si="10"/>
        <v>53040.2192</v>
      </c>
      <c r="H62" s="29">
        <f t="shared" si="11"/>
        <v>1325</v>
      </c>
      <c r="I62" s="80" t="s">
        <v>292</v>
      </c>
      <c r="J62" s="81" t="s">
        <v>293</v>
      </c>
      <c r="K62" s="80">
        <v>1325</v>
      </c>
      <c r="L62" s="80" t="s">
        <v>294</v>
      </c>
      <c r="M62" s="81" t="s">
        <v>105</v>
      </c>
      <c r="N62" s="81" t="s">
        <v>106</v>
      </c>
      <c r="O62" s="82" t="s">
        <v>295</v>
      </c>
      <c r="P62" s="83" t="s">
        <v>59</v>
      </c>
    </row>
    <row r="63" spans="1:16" ht="12.75" customHeight="1" x14ac:dyDescent="0.2">
      <c r="A63" s="29" t="str">
        <f t="shared" si="6"/>
        <v>VSB 43 </v>
      </c>
      <c r="B63" s="19" t="str">
        <f t="shared" si="7"/>
        <v>I</v>
      </c>
      <c r="C63" s="29">
        <f t="shared" si="8"/>
        <v>53040.219899999996</v>
      </c>
      <c r="D63" t="str">
        <f t="shared" si="9"/>
        <v>vis</v>
      </c>
      <c r="E63">
        <f>VLOOKUP(C63,'Active 2'!C$21:E$963,3,FALSE)</f>
        <v>-115.49614986996511</v>
      </c>
      <c r="F63" s="19" t="s">
        <v>101</v>
      </c>
      <c r="G63" t="str">
        <f t="shared" si="10"/>
        <v>53040.2199</v>
      </c>
      <c r="H63" s="29">
        <f t="shared" si="11"/>
        <v>1325</v>
      </c>
      <c r="I63" s="80" t="s">
        <v>296</v>
      </c>
      <c r="J63" s="81" t="s">
        <v>297</v>
      </c>
      <c r="K63" s="80">
        <v>1325</v>
      </c>
      <c r="L63" s="80" t="s">
        <v>298</v>
      </c>
      <c r="M63" s="81" t="s">
        <v>105</v>
      </c>
      <c r="N63" s="81" t="s">
        <v>106</v>
      </c>
      <c r="O63" s="82" t="s">
        <v>295</v>
      </c>
      <c r="P63" s="83" t="s">
        <v>59</v>
      </c>
    </row>
    <row r="64" spans="1:16" ht="12.75" customHeight="1" x14ac:dyDescent="0.2">
      <c r="A64" s="29" t="str">
        <f t="shared" si="6"/>
        <v>VSB 44 </v>
      </c>
      <c r="B64" s="19" t="str">
        <f t="shared" si="7"/>
        <v>I</v>
      </c>
      <c r="C64" s="29">
        <f t="shared" si="8"/>
        <v>53491.103499999997</v>
      </c>
      <c r="D64" t="str">
        <f t="shared" si="9"/>
        <v>vis</v>
      </c>
      <c r="E64">
        <f>VLOOKUP(C64,'Active 2'!C$21:E$963,3,FALSE)</f>
        <v>990.49858810184207</v>
      </c>
      <c r="F64" s="19" t="s">
        <v>101</v>
      </c>
      <c r="G64" t="str">
        <f t="shared" si="10"/>
        <v>53491.1035</v>
      </c>
      <c r="H64" s="29">
        <f t="shared" si="11"/>
        <v>2431</v>
      </c>
      <c r="I64" s="80" t="s">
        <v>299</v>
      </c>
      <c r="J64" s="81" t="s">
        <v>300</v>
      </c>
      <c r="K64" s="80">
        <v>2431</v>
      </c>
      <c r="L64" s="80" t="s">
        <v>301</v>
      </c>
      <c r="M64" s="81" t="s">
        <v>105</v>
      </c>
      <c r="N64" s="81" t="s">
        <v>106</v>
      </c>
      <c r="O64" s="82" t="s">
        <v>302</v>
      </c>
      <c r="P64" s="83" t="s">
        <v>64</v>
      </c>
    </row>
    <row r="65" spans="1:16" ht="12.75" customHeight="1" x14ac:dyDescent="0.2">
      <c r="A65" s="29" t="str">
        <f t="shared" si="6"/>
        <v>VSB 45 </v>
      </c>
      <c r="B65" s="19" t="str">
        <f t="shared" si="7"/>
        <v>II</v>
      </c>
      <c r="C65" s="29">
        <f t="shared" si="8"/>
        <v>53798.285100000001</v>
      </c>
      <c r="D65" t="str">
        <f t="shared" si="9"/>
        <v>vis</v>
      </c>
      <c r="E65">
        <f>VLOOKUP(C65,'Active 2'!C$21:E$963,3,FALSE)</f>
        <v>1743.9995652980933</v>
      </c>
      <c r="F65" s="19" t="s">
        <v>101</v>
      </c>
      <c r="G65" t="str">
        <f t="shared" si="10"/>
        <v>53798.2851</v>
      </c>
      <c r="H65" s="29">
        <f t="shared" si="11"/>
        <v>3184.5</v>
      </c>
      <c r="I65" s="80" t="s">
        <v>303</v>
      </c>
      <c r="J65" s="81" t="s">
        <v>304</v>
      </c>
      <c r="K65" s="80">
        <v>3184.5</v>
      </c>
      <c r="L65" s="80" t="s">
        <v>207</v>
      </c>
      <c r="M65" s="81" t="s">
        <v>105</v>
      </c>
      <c r="N65" s="81" t="s">
        <v>106</v>
      </c>
      <c r="O65" s="82" t="s">
        <v>305</v>
      </c>
      <c r="P65" s="83" t="s">
        <v>66</v>
      </c>
    </row>
    <row r="66" spans="1:16" ht="12.75" customHeight="1" x14ac:dyDescent="0.2">
      <c r="A66" s="29" t="str">
        <f t="shared" si="6"/>
        <v>VSB 45 </v>
      </c>
      <c r="B66" s="19" t="str">
        <f t="shared" si="7"/>
        <v>II</v>
      </c>
      <c r="C66" s="29">
        <f t="shared" si="8"/>
        <v>53834.159099999997</v>
      </c>
      <c r="D66" t="str">
        <f t="shared" si="9"/>
        <v>vis</v>
      </c>
      <c r="E66">
        <f>VLOOKUP(C66,'Active 2'!C$21:E$963,3,FALSE)</f>
        <v>1831.9966785885217</v>
      </c>
      <c r="F66" s="19" t="s">
        <v>101</v>
      </c>
      <c r="G66" t="str">
        <f t="shared" si="10"/>
        <v>53834.1591</v>
      </c>
      <c r="H66" s="29">
        <f t="shared" si="11"/>
        <v>3272.5</v>
      </c>
      <c r="I66" s="80" t="s">
        <v>306</v>
      </c>
      <c r="J66" s="81" t="s">
        <v>307</v>
      </c>
      <c r="K66" s="80">
        <v>3272.5</v>
      </c>
      <c r="L66" s="80" t="s">
        <v>308</v>
      </c>
      <c r="M66" s="81" t="s">
        <v>105</v>
      </c>
      <c r="N66" s="81" t="s">
        <v>106</v>
      </c>
      <c r="O66" s="82" t="s">
        <v>305</v>
      </c>
      <c r="P66" s="83" t="s">
        <v>66</v>
      </c>
    </row>
    <row r="67" spans="1:16" ht="12.75" customHeight="1" x14ac:dyDescent="0.2">
      <c r="A67" s="29" t="str">
        <f t="shared" si="6"/>
        <v>OEJV 0094 </v>
      </c>
      <c r="B67" s="19" t="str">
        <f t="shared" si="7"/>
        <v>II</v>
      </c>
      <c r="C67" s="29">
        <f t="shared" si="8"/>
        <v>54577.346599999997</v>
      </c>
      <c r="D67" t="str">
        <f t="shared" si="9"/>
        <v>vis</v>
      </c>
      <c r="E67" t="e">
        <f>VLOOKUP(C67,'Active 2'!C$21:E$963,3,FALSE)</f>
        <v>#N/A</v>
      </c>
      <c r="F67" s="19" t="s">
        <v>101</v>
      </c>
      <c r="G67" t="str">
        <f t="shared" si="10"/>
        <v>54577.3466</v>
      </c>
      <c r="H67" s="29">
        <f t="shared" si="11"/>
        <v>5095.5</v>
      </c>
      <c r="I67" s="80" t="s">
        <v>309</v>
      </c>
      <c r="J67" s="81" t="s">
        <v>310</v>
      </c>
      <c r="K67" s="80">
        <v>5095.5</v>
      </c>
      <c r="L67" s="80" t="s">
        <v>311</v>
      </c>
      <c r="M67" s="81" t="s">
        <v>191</v>
      </c>
      <c r="N67" s="81" t="s">
        <v>164</v>
      </c>
      <c r="O67" s="82" t="s">
        <v>201</v>
      </c>
      <c r="P67" s="83" t="s">
        <v>312</v>
      </c>
    </row>
    <row r="68" spans="1:16" ht="12.75" customHeight="1" x14ac:dyDescent="0.2">
      <c r="A68" s="29" t="str">
        <f t="shared" si="6"/>
        <v>OEJV 0094 </v>
      </c>
      <c r="B68" s="19" t="str">
        <f t="shared" si="7"/>
        <v>II</v>
      </c>
      <c r="C68" s="29">
        <f t="shared" si="8"/>
        <v>54577.346899999997</v>
      </c>
      <c r="D68" t="str">
        <f t="shared" si="9"/>
        <v>vis</v>
      </c>
      <c r="E68" t="e">
        <f>VLOOKUP(C68,'Active 2'!C$21:E$963,3,FALSE)</f>
        <v>#N/A</v>
      </c>
      <c r="F68" s="19" t="s">
        <v>101</v>
      </c>
      <c r="G68" t="str">
        <f t="shared" si="10"/>
        <v>54577.3469</v>
      </c>
      <c r="H68" s="29">
        <f t="shared" si="11"/>
        <v>5095.5</v>
      </c>
      <c r="I68" s="80" t="s">
        <v>313</v>
      </c>
      <c r="J68" s="81" t="s">
        <v>310</v>
      </c>
      <c r="K68" s="80">
        <v>5095.5</v>
      </c>
      <c r="L68" s="80" t="s">
        <v>314</v>
      </c>
      <c r="M68" s="81" t="s">
        <v>191</v>
      </c>
      <c r="N68" s="81" t="s">
        <v>56</v>
      </c>
      <c r="O68" s="82" t="s">
        <v>201</v>
      </c>
      <c r="P68" s="83" t="s">
        <v>312</v>
      </c>
    </row>
    <row r="69" spans="1:16" ht="12.75" customHeight="1" x14ac:dyDescent="0.2">
      <c r="A69" s="29" t="str">
        <f t="shared" si="6"/>
        <v>OEJV 0094 </v>
      </c>
      <c r="B69" s="19" t="str">
        <f t="shared" si="7"/>
        <v>II</v>
      </c>
      <c r="C69" s="29">
        <f t="shared" si="8"/>
        <v>54577.348299999998</v>
      </c>
      <c r="D69" t="str">
        <f t="shared" si="9"/>
        <v>vis</v>
      </c>
      <c r="E69" t="e">
        <f>VLOOKUP(C69,'Active 2'!C$21:E$963,3,FALSE)</f>
        <v>#N/A</v>
      </c>
      <c r="F69" s="19" t="s">
        <v>101</v>
      </c>
      <c r="G69" t="str">
        <f t="shared" si="10"/>
        <v>54577.3483</v>
      </c>
      <c r="H69" s="29">
        <f t="shared" si="11"/>
        <v>5095.5</v>
      </c>
      <c r="I69" s="80" t="s">
        <v>315</v>
      </c>
      <c r="J69" s="81" t="s">
        <v>316</v>
      </c>
      <c r="K69" s="80">
        <v>5095.5</v>
      </c>
      <c r="L69" s="80" t="s">
        <v>317</v>
      </c>
      <c r="M69" s="81" t="s">
        <v>191</v>
      </c>
      <c r="N69" s="81" t="s">
        <v>101</v>
      </c>
      <c r="O69" s="82" t="s">
        <v>201</v>
      </c>
      <c r="P69" s="83" t="s">
        <v>312</v>
      </c>
    </row>
    <row r="70" spans="1:16" ht="12.75" customHeight="1" x14ac:dyDescent="0.2">
      <c r="A70" s="29" t="str">
        <f t="shared" si="6"/>
        <v>VSB 48 </v>
      </c>
      <c r="B70" s="19" t="str">
        <f t="shared" si="7"/>
        <v>II</v>
      </c>
      <c r="C70" s="29">
        <f t="shared" si="8"/>
        <v>54587.1299</v>
      </c>
      <c r="D70" t="str">
        <f t="shared" si="9"/>
        <v>vis</v>
      </c>
      <c r="E70">
        <f>VLOOKUP(C70,'Active 2'!C$21:E$963,3,FALSE)</f>
        <v>3678.9960874080557</v>
      </c>
      <c r="F70" s="19" t="s">
        <v>101</v>
      </c>
      <c r="G70" t="str">
        <f t="shared" si="10"/>
        <v>54587.1299</v>
      </c>
      <c r="H70" s="29">
        <f t="shared" si="11"/>
        <v>5119.5</v>
      </c>
      <c r="I70" s="80" t="s">
        <v>318</v>
      </c>
      <c r="J70" s="81" t="s">
        <v>319</v>
      </c>
      <c r="K70" s="80">
        <v>5119.5</v>
      </c>
      <c r="L70" s="80" t="s">
        <v>320</v>
      </c>
      <c r="M70" s="81" t="s">
        <v>191</v>
      </c>
      <c r="N70" s="81" t="s">
        <v>321</v>
      </c>
      <c r="O70" s="82" t="s">
        <v>322</v>
      </c>
      <c r="P70" s="83" t="s">
        <v>69</v>
      </c>
    </row>
    <row r="71" spans="1:16" ht="12.75" customHeight="1" x14ac:dyDescent="0.2">
      <c r="A71" s="29" t="str">
        <f t="shared" si="6"/>
        <v>OEJV 0094 </v>
      </c>
      <c r="B71" s="19" t="str">
        <f t="shared" si="7"/>
        <v>II</v>
      </c>
      <c r="C71" s="29">
        <f t="shared" si="8"/>
        <v>54599.359600000003</v>
      </c>
      <c r="D71" t="str">
        <f t="shared" si="9"/>
        <v>vis</v>
      </c>
      <c r="E71" t="e">
        <f>VLOOKUP(C71,'Active 2'!C$21:E$963,3,FALSE)</f>
        <v>#N/A</v>
      </c>
      <c r="F71" s="19" t="s">
        <v>101</v>
      </c>
      <c r="G71" t="str">
        <f t="shared" si="10"/>
        <v>54599.3596</v>
      </c>
      <c r="H71" s="29">
        <f t="shared" si="11"/>
        <v>5149.5</v>
      </c>
      <c r="I71" s="80" t="s">
        <v>323</v>
      </c>
      <c r="J71" s="81" t="s">
        <v>324</v>
      </c>
      <c r="K71" s="80">
        <v>5149.5</v>
      </c>
      <c r="L71" s="80" t="s">
        <v>325</v>
      </c>
      <c r="M71" s="81" t="s">
        <v>191</v>
      </c>
      <c r="N71" s="81" t="s">
        <v>164</v>
      </c>
      <c r="O71" s="82" t="s">
        <v>201</v>
      </c>
      <c r="P71" s="83" t="s">
        <v>312</v>
      </c>
    </row>
    <row r="72" spans="1:16" ht="12.75" customHeight="1" x14ac:dyDescent="0.2">
      <c r="A72" s="29" t="str">
        <f t="shared" si="6"/>
        <v>OEJV 0094 </v>
      </c>
      <c r="B72" s="19" t="str">
        <f t="shared" si="7"/>
        <v>II</v>
      </c>
      <c r="C72" s="29">
        <f t="shared" si="8"/>
        <v>54599.359900000003</v>
      </c>
      <c r="D72" t="str">
        <f t="shared" si="9"/>
        <v>vis</v>
      </c>
      <c r="E72" t="e">
        <f>VLOOKUP(C72,'Active 2'!C$21:E$963,3,FALSE)</f>
        <v>#N/A</v>
      </c>
      <c r="F72" s="19" t="s">
        <v>101</v>
      </c>
      <c r="G72" t="str">
        <f t="shared" si="10"/>
        <v>54599.3599</v>
      </c>
      <c r="H72" s="29">
        <f t="shared" si="11"/>
        <v>5149.5</v>
      </c>
      <c r="I72" s="80" t="s">
        <v>326</v>
      </c>
      <c r="J72" s="81" t="s">
        <v>327</v>
      </c>
      <c r="K72" s="80">
        <v>5149.5</v>
      </c>
      <c r="L72" s="80" t="s">
        <v>170</v>
      </c>
      <c r="M72" s="81" t="s">
        <v>191</v>
      </c>
      <c r="N72" s="81" t="s">
        <v>56</v>
      </c>
      <c r="O72" s="82" t="s">
        <v>201</v>
      </c>
      <c r="P72" s="83" t="s">
        <v>312</v>
      </c>
    </row>
    <row r="73" spans="1:16" ht="12.75" customHeight="1" x14ac:dyDescent="0.2">
      <c r="A73" s="29" t="str">
        <f t="shared" si="6"/>
        <v>OEJV 0137 </v>
      </c>
      <c r="B73" s="19" t="str">
        <f t="shared" si="7"/>
        <v>II</v>
      </c>
      <c r="C73" s="29">
        <f t="shared" si="8"/>
        <v>55312.375999999997</v>
      </c>
      <c r="D73" t="str">
        <f t="shared" si="9"/>
        <v>vis</v>
      </c>
      <c r="E73" t="e">
        <f>VLOOKUP(C73,'Active 2'!C$21:E$963,3,FALSE)</f>
        <v>#N/A</v>
      </c>
      <c r="F73" s="19" t="s">
        <v>101</v>
      </c>
      <c r="G73" t="str">
        <f t="shared" si="10"/>
        <v>55312.3760</v>
      </c>
      <c r="H73" s="29">
        <f t="shared" si="11"/>
        <v>6898.5</v>
      </c>
      <c r="I73" s="80" t="s">
        <v>328</v>
      </c>
      <c r="J73" s="81" t="s">
        <v>329</v>
      </c>
      <c r="K73" s="80">
        <v>6898.5</v>
      </c>
      <c r="L73" s="80" t="s">
        <v>149</v>
      </c>
      <c r="M73" s="81" t="s">
        <v>191</v>
      </c>
      <c r="N73" s="81" t="s">
        <v>164</v>
      </c>
      <c r="O73" s="82" t="s">
        <v>201</v>
      </c>
      <c r="P73" s="83" t="s">
        <v>330</v>
      </c>
    </row>
    <row r="74" spans="1:16" ht="12.75" customHeight="1" x14ac:dyDescent="0.2">
      <c r="A74" s="29" t="str">
        <f t="shared" si="6"/>
        <v>OEJV 0137 </v>
      </c>
      <c r="B74" s="19" t="str">
        <f t="shared" si="7"/>
        <v>II</v>
      </c>
      <c r="C74" s="29">
        <f t="shared" si="8"/>
        <v>55312.376700000001</v>
      </c>
      <c r="D74" t="str">
        <f t="shared" si="9"/>
        <v>vis</v>
      </c>
      <c r="E74" t="e">
        <f>VLOOKUP(C74,'Active 2'!C$21:E$963,3,FALSE)</f>
        <v>#N/A</v>
      </c>
      <c r="F74" s="19" t="s">
        <v>101</v>
      </c>
      <c r="G74" t="str">
        <f t="shared" si="10"/>
        <v>55312.3767</v>
      </c>
      <c r="H74" s="29">
        <f t="shared" si="11"/>
        <v>6898.5</v>
      </c>
      <c r="I74" s="80" t="s">
        <v>331</v>
      </c>
      <c r="J74" s="81" t="s">
        <v>332</v>
      </c>
      <c r="K74" s="80">
        <v>6898.5</v>
      </c>
      <c r="L74" s="80" t="s">
        <v>333</v>
      </c>
      <c r="M74" s="81" t="s">
        <v>191</v>
      </c>
      <c r="N74" s="81" t="s">
        <v>56</v>
      </c>
      <c r="O74" s="82" t="s">
        <v>201</v>
      </c>
      <c r="P74" s="83" t="s">
        <v>330</v>
      </c>
    </row>
    <row r="75" spans="1:16" ht="12.75" customHeight="1" x14ac:dyDescent="0.2">
      <c r="A75" s="29" t="str">
        <f t="shared" si="6"/>
        <v>VSB 53 </v>
      </c>
      <c r="B75" s="19" t="str">
        <f t="shared" si="7"/>
        <v>II</v>
      </c>
      <c r="C75" s="29">
        <f t="shared" si="8"/>
        <v>55676.022100000002</v>
      </c>
      <c r="D75" t="str">
        <f t="shared" si="9"/>
        <v>vis</v>
      </c>
      <c r="E75">
        <f>VLOOKUP(C75,'Active 2'!C$21:E$963,3,FALSE)</f>
        <v>6349.9937538091945</v>
      </c>
      <c r="F75" s="19" t="s">
        <v>101</v>
      </c>
      <c r="G75" t="str">
        <f t="shared" si="10"/>
        <v>55676.0221</v>
      </c>
      <c r="H75" s="29">
        <f t="shared" si="11"/>
        <v>7790.5</v>
      </c>
      <c r="I75" s="80" t="s">
        <v>334</v>
      </c>
      <c r="J75" s="81" t="s">
        <v>335</v>
      </c>
      <c r="K75" s="80">
        <v>7790.5</v>
      </c>
      <c r="L75" s="80" t="s">
        <v>180</v>
      </c>
      <c r="M75" s="81" t="s">
        <v>191</v>
      </c>
      <c r="N75" s="81" t="s">
        <v>321</v>
      </c>
      <c r="O75" s="82" t="s">
        <v>322</v>
      </c>
      <c r="P75" s="83" t="s">
        <v>78</v>
      </c>
    </row>
    <row r="76" spans="1:16" ht="12.75" customHeight="1" x14ac:dyDescent="0.2">
      <c r="A76" s="29" t="str">
        <f t="shared" si="6"/>
        <v>VSB 56 </v>
      </c>
      <c r="B76" s="19" t="str">
        <f t="shared" si="7"/>
        <v>II</v>
      </c>
      <c r="C76" s="29">
        <f t="shared" si="8"/>
        <v>56411.053899999999</v>
      </c>
      <c r="D76" t="str">
        <f t="shared" si="9"/>
        <v>vis</v>
      </c>
      <c r="E76">
        <f>VLOOKUP(C76,'Active 2'!C$21:E$963,3,FALSE)</f>
        <v>8152.9897000843321</v>
      </c>
      <c r="F76" s="19" t="s">
        <v>101</v>
      </c>
      <c r="G76" t="str">
        <f t="shared" si="10"/>
        <v>56411.0539</v>
      </c>
      <c r="H76" s="29">
        <f t="shared" si="11"/>
        <v>9593.5</v>
      </c>
      <c r="I76" s="80" t="s">
        <v>336</v>
      </c>
      <c r="J76" s="81" t="s">
        <v>337</v>
      </c>
      <c r="K76" s="80">
        <v>9593.5</v>
      </c>
      <c r="L76" s="80" t="s">
        <v>338</v>
      </c>
      <c r="M76" s="81" t="s">
        <v>191</v>
      </c>
      <c r="N76" s="81" t="s">
        <v>150</v>
      </c>
      <c r="O76" s="82" t="s">
        <v>322</v>
      </c>
      <c r="P76" s="83" t="s">
        <v>82</v>
      </c>
    </row>
    <row r="77" spans="1:16" ht="12.75" customHeight="1" x14ac:dyDescent="0.2">
      <c r="A77" s="29" t="str">
        <f t="shared" si="6"/>
        <v>VSB 56 </v>
      </c>
      <c r="B77" s="19" t="str">
        <f t="shared" si="7"/>
        <v>II</v>
      </c>
      <c r="C77" s="29">
        <f t="shared" si="8"/>
        <v>56411.054300000003</v>
      </c>
      <c r="D77" t="str">
        <f t="shared" si="9"/>
        <v>vis</v>
      </c>
      <c r="E77">
        <f>VLOOKUP(C77,'Active 2'!C$21:E$963,3,FALSE)</f>
        <v>8152.9906812641748</v>
      </c>
      <c r="F77" s="19" t="s">
        <v>101</v>
      </c>
      <c r="G77" t="str">
        <f t="shared" si="10"/>
        <v>56411.0543</v>
      </c>
      <c r="H77" s="29">
        <f t="shared" si="11"/>
        <v>9593.5</v>
      </c>
      <c r="I77" s="80" t="s">
        <v>339</v>
      </c>
      <c r="J77" s="81" t="s">
        <v>340</v>
      </c>
      <c r="K77" s="80">
        <v>9593.5</v>
      </c>
      <c r="L77" s="80" t="s">
        <v>320</v>
      </c>
      <c r="M77" s="81" t="s">
        <v>191</v>
      </c>
      <c r="N77" s="81" t="s">
        <v>84</v>
      </c>
      <c r="O77" s="82" t="s">
        <v>322</v>
      </c>
      <c r="P77" s="83" t="s">
        <v>82</v>
      </c>
    </row>
    <row r="78" spans="1:16" ht="12.75" customHeight="1" x14ac:dyDescent="0.2">
      <c r="A78" s="29" t="str">
        <f t="shared" si="6"/>
        <v>VSB 56 </v>
      </c>
      <c r="B78" s="19" t="str">
        <f t="shared" si="7"/>
        <v>II</v>
      </c>
      <c r="C78" s="29">
        <f t="shared" si="8"/>
        <v>56411.054600000003</v>
      </c>
      <c r="D78" t="str">
        <f t="shared" si="9"/>
        <v>vis</v>
      </c>
      <c r="E78">
        <f>VLOOKUP(C78,'Active 2'!C$21:E$963,3,FALSE)</f>
        <v>8152.9914171490491</v>
      </c>
      <c r="F78" s="19" t="s">
        <v>101</v>
      </c>
      <c r="G78" t="str">
        <f t="shared" si="10"/>
        <v>56411.0546</v>
      </c>
      <c r="H78" s="29">
        <f t="shared" si="11"/>
        <v>9593.5</v>
      </c>
      <c r="I78" s="80" t="s">
        <v>341</v>
      </c>
      <c r="J78" s="81" t="s">
        <v>340</v>
      </c>
      <c r="K78" s="80">
        <v>9593.5</v>
      </c>
      <c r="L78" s="80" t="s">
        <v>180</v>
      </c>
      <c r="M78" s="81" t="s">
        <v>191</v>
      </c>
      <c r="N78" s="81" t="s">
        <v>101</v>
      </c>
      <c r="O78" s="82" t="s">
        <v>322</v>
      </c>
      <c r="P78" s="83" t="s">
        <v>82</v>
      </c>
    </row>
    <row r="79" spans="1:16" ht="12.75" customHeight="1" x14ac:dyDescent="0.2">
      <c r="A79" s="29" t="str">
        <f t="shared" si="6"/>
        <v>VSB 59 </v>
      </c>
      <c r="B79" s="19" t="str">
        <f t="shared" si="7"/>
        <v>I</v>
      </c>
      <c r="C79" s="29">
        <f t="shared" si="8"/>
        <v>56763.076500000003</v>
      </c>
      <c r="D79" t="str">
        <f t="shared" si="9"/>
        <v>CCD</v>
      </c>
      <c r="E79">
        <f>VLOOKUP(C79,'Active 2'!C$21:E$963,3,FALSE)</f>
        <v>9016.4833894692583</v>
      </c>
      <c r="F79" s="19" t="str">
        <f>LEFT(M79,1)</f>
        <v>C</v>
      </c>
      <c r="G79" t="str">
        <f t="shared" si="10"/>
        <v>56763.0765</v>
      </c>
      <c r="H79" s="29">
        <f t="shared" si="11"/>
        <v>10457</v>
      </c>
      <c r="I79" s="80" t="s">
        <v>342</v>
      </c>
      <c r="J79" s="81" t="s">
        <v>343</v>
      </c>
      <c r="K79" s="80">
        <v>10457</v>
      </c>
      <c r="L79" s="80" t="s">
        <v>344</v>
      </c>
      <c r="M79" s="81" t="s">
        <v>191</v>
      </c>
      <c r="N79" s="81" t="s">
        <v>84</v>
      </c>
      <c r="O79" s="82" t="s">
        <v>322</v>
      </c>
      <c r="P79" s="83" t="s">
        <v>85</v>
      </c>
    </row>
  </sheetData>
  <sheetProtection selectLockedCells="1" selectUnlockedCells="1"/>
  <hyperlinks>
    <hyperlink ref="P21" r:id="rId1" xr:uid="{00000000-0004-0000-0200-000000000000}"/>
    <hyperlink ref="P22" r:id="rId2" xr:uid="{00000000-0004-0000-0200-000001000000}"/>
    <hyperlink ref="P23" r:id="rId3" xr:uid="{00000000-0004-0000-0200-000002000000}"/>
    <hyperlink ref="P24" r:id="rId4" xr:uid="{00000000-0004-0000-0200-000003000000}"/>
    <hyperlink ref="P25" r:id="rId5" xr:uid="{00000000-0004-0000-0200-000004000000}"/>
    <hyperlink ref="P26" r:id="rId6" xr:uid="{00000000-0004-0000-0200-000005000000}"/>
    <hyperlink ref="P27" r:id="rId7" xr:uid="{00000000-0004-0000-0200-000006000000}"/>
    <hyperlink ref="P28" r:id="rId8" xr:uid="{00000000-0004-0000-0200-000007000000}"/>
    <hyperlink ref="P29" r:id="rId9" xr:uid="{00000000-0004-0000-0200-000008000000}"/>
    <hyperlink ref="P30" r:id="rId10" xr:uid="{00000000-0004-0000-0200-000009000000}"/>
    <hyperlink ref="P31" r:id="rId11" xr:uid="{00000000-0004-0000-0200-00000A000000}"/>
    <hyperlink ref="P32" r:id="rId12" xr:uid="{00000000-0004-0000-0200-00000B000000}"/>
    <hyperlink ref="P33" r:id="rId13" xr:uid="{00000000-0004-0000-0200-00000C000000}"/>
    <hyperlink ref="P34" r:id="rId14" xr:uid="{00000000-0004-0000-0200-00000D000000}"/>
    <hyperlink ref="P35" r:id="rId15" xr:uid="{00000000-0004-0000-0200-00000E000000}"/>
    <hyperlink ref="P36" r:id="rId16" xr:uid="{00000000-0004-0000-0200-00000F000000}"/>
    <hyperlink ref="P37" r:id="rId17" xr:uid="{00000000-0004-0000-0200-000010000000}"/>
    <hyperlink ref="P38" r:id="rId18" xr:uid="{00000000-0004-0000-0200-000011000000}"/>
    <hyperlink ref="P39" r:id="rId19" xr:uid="{00000000-0004-0000-0200-000012000000}"/>
    <hyperlink ref="P40" r:id="rId20" xr:uid="{00000000-0004-0000-0200-000013000000}"/>
    <hyperlink ref="P41" r:id="rId21" xr:uid="{00000000-0004-0000-0200-000014000000}"/>
    <hyperlink ref="P43" r:id="rId22" xr:uid="{00000000-0004-0000-0200-000015000000}"/>
    <hyperlink ref="P44" r:id="rId23" xr:uid="{00000000-0004-0000-0200-000016000000}"/>
    <hyperlink ref="P45" r:id="rId24" xr:uid="{00000000-0004-0000-0200-000017000000}"/>
    <hyperlink ref="P46" r:id="rId25" xr:uid="{00000000-0004-0000-0200-000018000000}"/>
    <hyperlink ref="P47" r:id="rId26" xr:uid="{00000000-0004-0000-0200-000019000000}"/>
    <hyperlink ref="P48" r:id="rId27" xr:uid="{00000000-0004-0000-0200-00001A000000}"/>
    <hyperlink ref="P49" r:id="rId28" xr:uid="{00000000-0004-0000-0200-00001B000000}"/>
    <hyperlink ref="P50" r:id="rId29" xr:uid="{00000000-0004-0000-0200-00001C000000}"/>
    <hyperlink ref="P51" r:id="rId30" xr:uid="{00000000-0004-0000-0200-00001D000000}"/>
    <hyperlink ref="P52" r:id="rId31" xr:uid="{00000000-0004-0000-0200-00001E000000}"/>
    <hyperlink ref="P53" r:id="rId32" xr:uid="{00000000-0004-0000-0200-00001F000000}"/>
    <hyperlink ref="P54" r:id="rId33" xr:uid="{00000000-0004-0000-0200-000020000000}"/>
    <hyperlink ref="P55" r:id="rId34" xr:uid="{00000000-0004-0000-0200-000021000000}"/>
    <hyperlink ref="P56" r:id="rId35" xr:uid="{00000000-0004-0000-0200-000022000000}"/>
    <hyperlink ref="P57" r:id="rId36" xr:uid="{00000000-0004-0000-0200-000023000000}"/>
    <hyperlink ref="P58" r:id="rId37" xr:uid="{00000000-0004-0000-0200-000024000000}"/>
    <hyperlink ref="P59" r:id="rId38" xr:uid="{00000000-0004-0000-0200-000025000000}"/>
    <hyperlink ref="P60" r:id="rId39" xr:uid="{00000000-0004-0000-0200-000026000000}"/>
    <hyperlink ref="P61" r:id="rId40" xr:uid="{00000000-0004-0000-0200-000027000000}"/>
    <hyperlink ref="P62" r:id="rId41" xr:uid="{00000000-0004-0000-0200-000028000000}"/>
    <hyperlink ref="P63" r:id="rId42" xr:uid="{00000000-0004-0000-0200-000029000000}"/>
    <hyperlink ref="P64" r:id="rId43" xr:uid="{00000000-0004-0000-0200-00002A000000}"/>
    <hyperlink ref="P65" r:id="rId44" xr:uid="{00000000-0004-0000-0200-00002B000000}"/>
    <hyperlink ref="P66" r:id="rId45" xr:uid="{00000000-0004-0000-0200-00002C000000}"/>
    <hyperlink ref="P67" r:id="rId46" xr:uid="{00000000-0004-0000-0200-00002D000000}"/>
    <hyperlink ref="P68" r:id="rId47" xr:uid="{00000000-0004-0000-0200-00002E000000}"/>
    <hyperlink ref="P69" r:id="rId48" xr:uid="{00000000-0004-0000-0200-00002F000000}"/>
    <hyperlink ref="P70" r:id="rId49" xr:uid="{00000000-0004-0000-0200-000030000000}"/>
    <hyperlink ref="P71" r:id="rId50" xr:uid="{00000000-0004-0000-0200-000031000000}"/>
    <hyperlink ref="P72" r:id="rId51" xr:uid="{00000000-0004-0000-0200-000032000000}"/>
    <hyperlink ref="P73" r:id="rId52" xr:uid="{00000000-0004-0000-0200-000033000000}"/>
    <hyperlink ref="P74" r:id="rId53" xr:uid="{00000000-0004-0000-0200-000034000000}"/>
    <hyperlink ref="P75" r:id="rId54" xr:uid="{00000000-0004-0000-0200-000035000000}"/>
    <hyperlink ref="P76" r:id="rId55" xr:uid="{00000000-0004-0000-0200-000036000000}"/>
    <hyperlink ref="P77" r:id="rId56" xr:uid="{00000000-0004-0000-0200-000037000000}"/>
    <hyperlink ref="P78" r:id="rId57" xr:uid="{00000000-0004-0000-0200-000038000000}"/>
    <hyperlink ref="P79" r:id="rId58" xr:uid="{00000000-0004-0000-0200-00003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2023-01-25T23:39:11Z</dcterms:created>
  <dcterms:modified xsi:type="dcterms:W3CDTF">2023-08-22T08:32:47Z</dcterms:modified>
</cp:coreProperties>
</file>