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9E6C897-2859-4059-A38A-B3E79CAD1E2C}" xr6:coauthVersionLast="47" xr6:coauthVersionMax="47" xr10:uidLastSave="{00000000-0000-0000-0000-000000000000}"/>
  <bookViews>
    <workbookView xWindow="14610" yWindow="870" windowWidth="13590" windowHeight="1452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4" i="1" l="1"/>
  <c r="F34" i="1" s="1"/>
  <c r="G34" i="1" s="1"/>
  <c r="K34" i="1" s="1"/>
  <c r="Q34" i="1"/>
  <c r="C9" i="1"/>
  <c r="D9" i="1"/>
  <c r="F16" i="1"/>
  <c r="C17" i="1"/>
  <c r="C21" i="1"/>
  <c r="E21" i="1"/>
  <c r="F21" i="1"/>
  <c r="G21" i="1"/>
  <c r="H21" i="1"/>
  <c r="Q21" i="1"/>
  <c r="E22" i="1"/>
  <c r="F22" i="1"/>
  <c r="G22" i="1"/>
  <c r="K22" i="1"/>
  <c r="Q22" i="1"/>
  <c r="E23" i="1"/>
  <c r="F23" i="1"/>
  <c r="G23" i="1"/>
  <c r="K23" i="1"/>
  <c r="Q23" i="1"/>
  <c r="E24" i="1"/>
  <c r="F24" i="1"/>
  <c r="G24" i="1"/>
  <c r="K24" i="1"/>
  <c r="Q24" i="1"/>
  <c r="E25" i="1"/>
  <c r="F25" i="1"/>
  <c r="G25" i="1"/>
  <c r="K25" i="1"/>
  <c r="Q25" i="1"/>
  <c r="E26" i="1"/>
  <c r="F26" i="1"/>
  <c r="G26" i="1"/>
  <c r="K26" i="1"/>
  <c r="Q26" i="1"/>
  <c r="E27" i="1"/>
  <c r="F27" i="1"/>
  <c r="U27" i="1"/>
  <c r="Q27" i="1"/>
  <c r="E28" i="1"/>
  <c r="F28" i="1"/>
  <c r="G28" i="1"/>
  <c r="K28" i="1"/>
  <c r="Q28" i="1"/>
  <c r="E29" i="1"/>
  <c r="F29" i="1"/>
  <c r="G29" i="1"/>
  <c r="K29" i="1"/>
  <c r="Q29" i="1"/>
  <c r="E30" i="1"/>
  <c r="F30" i="1"/>
  <c r="G30" i="1"/>
  <c r="K30" i="1"/>
  <c r="Q30" i="1"/>
  <c r="E31" i="1"/>
  <c r="F31" i="1"/>
  <c r="G31" i="1"/>
  <c r="K31" i="1"/>
  <c r="Q31" i="1"/>
  <c r="E32" i="1"/>
  <c r="F32" i="1"/>
  <c r="G32" i="1"/>
  <c r="K32" i="1"/>
  <c r="Q32" i="1"/>
  <c r="E33" i="1"/>
  <c r="F33" i="1"/>
  <c r="G33" i="1"/>
  <c r="K33" i="1"/>
  <c r="Q33" i="1"/>
  <c r="C12" i="1"/>
  <c r="C11" i="1"/>
  <c r="O34" i="1" l="1"/>
  <c r="O25" i="1"/>
  <c r="C15" i="1"/>
  <c r="O32" i="1"/>
  <c r="O23" i="1"/>
  <c r="O31" i="1"/>
  <c r="O21" i="1"/>
  <c r="O30" i="1"/>
  <c r="O28" i="1"/>
  <c r="O29" i="1"/>
  <c r="O27" i="1"/>
  <c r="O26" i="1"/>
  <c r="O33" i="1"/>
  <c r="O24" i="1"/>
  <c r="O22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<sst xmlns="http://schemas.openxmlformats.org/spreadsheetml/2006/main" count="78" uniqueCount="59">
  <si>
    <t>IK Vir / GSC 0281-0218</t>
  </si>
  <si>
    <t>System Type:</t>
  </si>
  <si>
    <t>EA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</si>
  <si>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</si>
  <si>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</si>
  <si>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</si>
  <si>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</si>
  <si>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</si>
  <si>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</si>
  <si>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VSX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</si>
  <si>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</si>
  <si>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</si>
  <si>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</si>
  <si>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</si>
  <si>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</si>
  <si>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</si>
  <si>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</si>
  <si>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</si>
  <si>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</si>
  <si>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</si>
  <si>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</si>
  <si>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</si>
  <si>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</si>
  <si>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</si>
  <si>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</si>
  <si>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</si>
  <si>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</si>
  <si>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</si>
  <si>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</si>
  <si>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</si>
  <si>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</si>
  <si>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</si>
  <si>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</si>
  <si>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</si>
  <si>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</si>
  <si>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</si>
  <si>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</si>
  <si>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</si>
  <si>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</si>
  <si>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</si>
  <si>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</si>
  <si>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</si>
  <si>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</si>
  <si>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</si>
  <si>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</si>
  <si>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OEJV 0137</t>
  </si>
  <si>
    <t>I</t>
  </si>
  <si>
    <t>IBVS 5997</t>
  </si>
  <si>
    <t>OEJV 0160</t>
  </si>
  <si>
    <t>OEJV 0168</t>
  </si>
  <si>
    <t>II</t>
  </si>
  <si>
    <t>OEJV 0179</t>
  </si>
  <si>
    <t>VSB-064</t>
  </si>
  <si>
    <t>Ic</t>
  </si>
  <si>
    <t>OEJV 0211</t>
  </si>
  <si>
    <t>VSB 069</t>
  </si>
  <si>
    <t>B</t>
  </si>
  <si>
    <t>V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</si>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</sst>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\$#,##0_);&quot;($&quot;#,##0\)"/>
    <numFmt numFmtId="165" formatCode="m/d/yyyy\ h:mm"/>
    <numFmt numFmtId="167" formatCode="0.0000"/>
    <numFmt numFmtId="169" formatCode="d/mm/yyyy;@"/>
    <numFmt numFmtId="170" formatCode="0.00000"/>
  </numFmts>
  <fonts count="15">
    <font>
      <sz val="10"/>
      <name val="Arial"/>
      <family val="2"/>
    </font>
    <font>
      <sz val="10"/>
      <name val="Arial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8">
    <xf numFmtId="0" fontId="0" fillId="0" borderId="0">
      <alignment vertical="top"/>
    </xf>
    <xf numFmtId="43" fontId="1" fillId="0" borderId="0" applyFill="0" applyBorder="0" applyAlignment="0" applyProtection="0"/>
    <xf numFmtId="3" fontId="13" fillId="0" borderId="0" applyFill="0" applyBorder="0" applyProtection="0">
      <alignment vertical="top"/>
    </xf>
    <xf numFmtId="164" fontId="13" fillId="0" borderId="0" applyFill="0" applyBorder="0" applyProtection="0">
      <alignment vertical="top"/>
    </xf>
    <xf numFmtId="0" fontId="13" fillId="0" borderId="0" applyFill="0" applyBorder="0" applyProtection="0">
      <alignment vertical="top"/>
    </xf>
    <xf numFmtId="2" fontId="13" fillId="0" borderId="0" applyFill="0" applyBorder="0" applyProtection="0">
      <alignment vertical="top"/>
    </xf>
    <xf numFmtId="0" fontId="13" fillId="0" borderId="0"/>
    <xf numFmtId="0" fontId="13" fillId="0" borderId="0"/>
  </cellStyleXfs>
  <cellXfs count="45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3" xfId="0" applyFont="1" applyBorder="1" applyAlignment="1">
      <alignment horizontal="center"/>
    </xf>
    <xf numFmtId="0" fontId="7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6" fillId="0" borderId="0" xfId="0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7" fillId="0" borderId="0" xfId="0" applyNumberFormat="1" applyFont="1">
      <alignment vertical="top"/>
    </xf>
    <xf numFmtId="0" fontId="3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7" applyFont="1"/>
    <xf numFmtId="0" fontId="9" fillId="0" borderId="0" xfId="7" applyFont="1" applyAlignment="1">
      <alignment horizontal="center"/>
    </xf>
    <xf numFmtId="0" fontId="9" fillId="0" borderId="0" xfId="7" applyFont="1" applyAlignment="1">
      <alignment horizontal="left"/>
    </xf>
    <xf numFmtId="0" fontId="11" fillId="0" borderId="0" xfId="6" applyFont="1" applyAlignment="1">
      <alignment horizontal="left"/>
    </xf>
    <xf numFmtId="0" fontId="11" fillId="0" borderId="0" xfId="6" applyFont="1" applyBorder="1" applyAlignment="1">
      <alignment horizontal="center"/>
    </xf>
    <xf numFmtId="167" fontId="11" fillId="0" borderId="0" xfId="6" applyNumberFormat="1" applyFont="1" applyFill="1" applyBorder="1" applyAlignment="1" applyProtection="1">
      <alignment horizontal="left" vertical="top"/>
    </xf>
    <xf numFmtId="0" fontId="11" fillId="0" borderId="0" xfId="6" applyNumberFormat="1" applyFont="1" applyFill="1" applyBorder="1" applyAlignment="1" applyProtection="1">
      <alignment horizontal="left" vertical="top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169" fontId="0" fillId="0" borderId="0" xfId="0" applyNumberFormat="1" applyAlignment="1"/>
    <xf numFmtId="43" fontId="14" fillId="0" borderId="0" xfId="1" applyFont="1" applyBorder="1"/>
    <xf numFmtId="170" fontId="14" fillId="0" borderId="0" xfId="0" applyNumberFormat="1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 wrapText="1"/>
    </xf>
  </cellXfs>
  <cellStyles count="8">
    <cellStyle name="Comma" xfId="1" builtinId="3"/>
    <cellStyle name="Comma0" xfId="2"/>
    <cellStyle name="Currency0" xfId="3"/>
    <cellStyle name="Date" xfId="4"/>
    <cellStyle name="Fixed" xfId="5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IK Vir - O-C Diagr.</a:t>
            </a:r>
          </a:p>
        </c:rich>
      </c:tx>
      <c:layout>
        <c:manualLayout>
          <c:xMode val="edge"/>
          <c:yMode val="edge"/>
          <c:x val="0.38980541225450266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2739281779482"/>
          <c:y val="0.22822889753688513"/>
          <c:w val="0.80659729212343934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6016</c:v>
                </c:pt>
                <c:pt idx="2">
                  <c:v>6056</c:v>
                </c:pt>
                <c:pt idx="3">
                  <c:v>6056</c:v>
                </c:pt>
                <c:pt idx="4">
                  <c:v>6541</c:v>
                </c:pt>
                <c:pt idx="5">
                  <c:v>7532</c:v>
                </c:pt>
                <c:pt idx="6">
                  <c:v>7679.5</c:v>
                </c:pt>
                <c:pt idx="7">
                  <c:v>7699</c:v>
                </c:pt>
                <c:pt idx="8">
                  <c:v>8618</c:v>
                </c:pt>
                <c:pt idx="9">
                  <c:v>9075</c:v>
                </c:pt>
                <c:pt idx="10">
                  <c:v>9037</c:v>
                </c:pt>
                <c:pt idx="11">
                  <c:v>10518</c:v>
                </c:pt>
                <c:pt idx="12">
                  <c:v>10518</c:v>
                </c:pt>
              </c:numCache>
            </c:numRef>
          </c:xVal>
          <c:yVal>
            <c:numRef>
              <c:f>Active!$H$21:$H$33</c:f>
              <c:numCache>
                <c:formatCode>General</c:formatCode>
                <c:ptCount val="1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85-4823-99BA-EB4B4F2156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6016</c:v>
                </c:pt>
                <c:pt idx="2">
                  <c:v>6056</c:v>
                </c:pt>
                <c:pt idx="3">
                  <c:v>6056</c:v>
                </c:pt>
                <c:pt idx="4">
                  <c:v>6541</c:v>
                </c:pt>
                <c:pt idx="5">
                  <c:v>7532</c:v>
                </c:pt>
                <c:pt idx="6">
                  <c:v>7679.5</c:v>
                </c:pt>
                <c:pt idx="7">
                  <c:v>7699</c:v>
                </c:pt>
                <c:pt idx="8">
                  <c:v>8618</c:v>
                </c:pt>
                <c:pt idx="9">
                  <c:v>9075</c:v>
                </c:pt>
                <c:pt idx="10">
                  <c:v>9037</c:v>
                </c:pt>
                <c:pt idx="11">
                  <c:v>10518</c:v>
                </c:pt>
                <c:pt idx="12">
                  <c:v>10518</c:v>
                </c:pt>
              </c:numCache>
            </c:numRef>
          </c:xVal>
          <c:yVal>
            <c:numRef>
              <c:f>Active!$I$21:$I$33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85-4823-99BA-EB4B4F21569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6016</c:v>
                </c:pt>
                <c:pt idx="2">
                  <c:v>6056</c:v>
                </c:pt>
                <c:pt idx="3">
                  <c:v>6056</c:v>
                </c:pt>
                <c:pt idx="4">
                  <c:v>6541</c:v>
                </c:pt>
                <c:pt idx="5">
                  <c:v>7532</c:v>
                </c:pt>
                <c:pt idx="6">
                  <c:v>7679.5</c:v>
                </c:pt>
                <c:pt idx="7">
                  <c:v>7699</c:v>
                </c:pt>
                <c:pt idx="8">
                  <c:v>8618</c:v>
                </c:pt>
                <c:pt idx="9">
                  <c:v>9075</c:v>
                </c:pt>
                <c:pt idx="10">
                  <c:v>9037</c:v>
                </c:pt>
                <c:pt idx="11">
                  <c:v>10518</c:v>
                </c:pt>
                <c:pt idx="12">
                  <c:v>10518</c:v>
                </c:pt>
              </c:numCache>
            </c:numRef>
          </c:xVal>
          <c:yVal>
            <c:numRef>
              <c:f>Active!$J$21:$J$33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85-4823-99BA-EB4B4F21569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6016</c:v>
                </c:pt>
                <c:pt idx="2">
                  <c:v>6056</c:v>
                </c:pt>
                <c:pt idx="3">
                  <c:v>6056</c:v>
                </c:pt>
                <c:pt idx="4">
                  <c:v>6541</c:v>
                </c:pt>
                <c:pt idx="5">
                  <c:v>7532</c:v>
                </c:pt>
                <c:pt idx="6">
                  <c:v>7679.5</c:v>
                </c:pt>
                <c:pt idx="7">
                  <c:v>7699</c:v>
                </c:pt>
                <c:pt idx="8">
                  <c:v>8618</c:v>
                </c:pt>
                <c:pt idx="9">
                  <c:v>9075</c:v>
                </c:pt>
                <c:pt idx="10">
                  <c:v>9037</c:v>
                </c:pt>
                <c:pt idx="11">
                  <c:v>10518</c:v>
                </c:pt>
                <c:pt idx="12">
                  <c:v>10518</c:v>
                </c:pt>
              </c:numCache>
            </c:numRef>
          </c:xVal>
          <c:yVal>
            <c:numRef>
              <c:f>Active!$K$21:$K$33</c:f>
              <c:numCache>
                <c:formatCode>General</c:formatCode>
                <c:ptCount val="13"/>
                <c:pt idx="1">
                  <c:v>-1.7999999545281753E-4</c:v>
                </c:pt>
                <c:pt idx="2">
                  <c:v>-4.3999999616062269E-4</c:v>
                </c:pt>
                <c:pt idx="3">
                  <c:v>-4.3000000005122274E-4</c:v>
                </c:pt>
                <c:pt idx="4">
                  <c:v>8.3975000015925616E-3</c:v>
                </c:pt>
                <c:pt idx="5">
                  <c:v>-2.0300000032875687E-3</c:v>
                </c:pt>
                <c:pt idx="7">
                  <c:v>-1.0877500004426111E-2</c:v>
                </c:pt>
                <c:pt idx="8">
                  <c:v>-4.5350000000325963E-3</c:v>
                </c:pt>
                <c:pt idx="9">
                  <c:v>-5.8874999958788976E-3</c:v>
                </c:pt>
                <c:pt idx="10">
                  <c:v>-5.9525001197471283E-3</c:v>
                </c:pt>
                <c:pt idx="11">
                  <c:v>-8.0949999974109232E-3</c:v>
                </c:pt>
                <c:pt idx="12">
                  <c:v>4.9050000015995465E-3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85-4823-99BA-EB4B4F21569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6016</c:v>
                </c:pt>
                <c:pt idx="2">
                  <c:v>6056</c:v>
                </c:pt>
                <c:pt idx="3">
                  <c:v>6056</c:v>
                </c:pt>
                <c:pt idx="4">
                  <c:v>6541</c:v>
                </c:pt>
                <c:pt idx="5">
                  <c:v>7532</c:v>
                </c:pt>
                <c:pt idx="6">
                  <c:v>7679.5</c:v>
                </c:pt>
                <c:pt idx="7">
                  <c:v>7699</c:v>
                </c:pt>
                <c:pt idx="8">
                  <c:v>8618</c:v>
                </c:pt>
                <c:pt idx="9">
                  <c:v>9075</c:v>
                </c:pt>
                <c:pt idx="10">
                  <c:v>9037</c:v>
                </c:pt>
                <c:pt idx="11">
                  <c:v>10518</c:v>
                </c:pt>
                <c:pt idx="12">
                  <c:v>10518</c:v>
                </c:pt>
              </c:numCache>
            </c:numRef>
          </c:xVal>
          <c:yVal>
            <c:numRef>
              <c:f>Active!$L$21:$L$33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85-4823-99BA-EB4B4F2156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6016</c:v>
                </c:pt>
                <c:pt idx="2">
                  <c:v>6056</c:v>
                </c:pt>
                <c:pt idx="3">
                  <c:v>6056</c:v>
                </c:pt>
                <c:pt idx="4">
                  <c:v>6541</c:v>
                </c:pt>
                <c:pt idx="5">
                  <c:v>7532</c:v>
                </c:pt>
                <c:pt idx="6">
                  <c:v>7679.5</c:v>
                </c:pt>
                <c:pt idx="7">
                  <c:v>7699</c:v>
                </c:pt>
                <c:pt idx="8">
                  <c:v>8618</c:v>
                </c:pt>
                <c:pt idx="9">
                  <c:v>9075</c:v>
                </c:pt>
                <c:pt idx="10">
                  <c:v>9037</c:v>
                </c:pt>
                <c:pt idx="11">
                  <c:v>10518</c:v>
                </c:pt>
                <c:pt idx="12">
                  <c:v>10518</c:v>
                </c:pt>
              </c:numCache>
            </c:numRef>
          </c:xVal>
          <c:yVal>
            <c:numRef>
              <c:f>Active!$M$21:$M$33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85-4823-99BA-EB4B4F2156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6016</c:v>
                </c:pt>
                <c:pt idx="2">
                  <c:v>6056</c:v>
                </c:pt>
                <c:pt idx="3">
                  <c:v>6056</c:v>
                </c:pt>
                <c:pt idx="4">
                  <c:v>6541</c:v>
                </c:pt>
                <c:pt idx="5">
                  <c:v>7532</c:v>
                </c:pt>
                <c:pt idx="6">
                  <c:v>7679.5</c:v>
                </c:pt>
                <c:pt idx="7">
                  <c:v>7699</c:v>
                </c:pt>
                <c:pt idx="8">
                  <c:v>8618</c:v>
                </c:pt>
                <c:pt idx="9">
                  <c:v>9075</c:v>
                </c:pt>
                <c:pt idx="10">
                  <c:v>9037</c:v>
                </c:pt>
                <c:pt idx="11">
                  <c:v>10518</c:v>
                </c:pt>
                <c:pt idx="12">
                  <c:v>10518</c:v>
                </c:pt>
              </c:numCache>
            </c:numRef>
          </c:xVal>
          <c:yVal>
            <c:numRef>
              <c:f>Active!$N$21:$N$33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85-4823-99BA-EB4B4F2156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6016</c:v>
                </c:pt>
                <c:pt idx="2">
                  <c:v>6056</c:v>
                </c:pt>
                <c:pt idx="3">
                  <c:v>6056</c:v>
                </c:pt>
                <c:pt idx="4">
                  <c:v>6541</c:v>
                </c:pt>
                <c:pt idx="5">
                  <c:v>7532</c:v>
                </c:pt>
                <c:pt idx="6">
                  <c:v>7679.5</c:v>
                </c:pt>
                <c:pt idx="7">
                  <c:v>7699</c:v>
                </c:pt>
                <c:pt idx="8">
                  <c:v>8618</c:v>
                </c:pt>
                <c:pt idx="9">
                  <c:v>9075</c:v>
                </c:pt>
                <c:pt idx="10">
                  <c:v>9037</c:v>
                </c:pt>
                <c:pt idx="11">
                  <c:v>10518</c:v>
                </c:pt>
                <c:pt idx="12">
                  <c:v>10518</c:v>
                </c:pt>
              </c:numCache>
            </c:numRef>
          </c:xVal>
          <c:yVal>
            <c:numRef>
              <c:f>Active!$O$21:$O$33</c:f>
              <c:numCache>
                <c:formatCode>General</c:formatCode>
                <c:ptCount val="13"/>
                <c:pt idx="0">
                  <c:v>3.1293973319236599E-3</c:v>
                </c:pt>
                <c:pt idx="1">
                  <c:v>-1.5004076814976656E-3</c:v>
                </c:pt>
                <c:pt idx="2">
                  <c:v>-1.5311909595124343E-3</c:v>
                </c:pt>
                <c:pt idx="3">
                  <c:v>-1.5311909595124343E-3</c:v>
                </c:pt>
                <c:pt idx="4">
                  <c:v>-1.9044382054415145E-3</c:v>
                </c:pt>
                <c:pt idx="5">
                  <c:v>-2.6670939182574277E-3</c:v>
                </c:pt>
                <c:pt idx="6">
                  <c:v>-2.7806072559368902E-3</c:v>
                </c:pt>
                <c:pt idx="7">
                  <c:v>-2.7956141039690899E-3</c:v>
                </c:pt>
                <c:pt idx="8">
                  <c:v>-3.5028599163584181E-3</c:v>
                </c:pt>
                <c:pt idx="9">
                  <c:v>-3.854558867677159E-3</c:v>
                </c:pt>
                <c:pt idx="10">
                  <c:v>-3.8253147535631279E-3</c:v>
                </c:pt>
                <c:pt idx="11">
                  <c:v>-4.9650656220599672E-3</c:v>
                </c:pt>
                <c:pt idx="12">
                  <c:v>-4.9650656220599672E-3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85-4823-99BA-EB4B4F21569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6016</c:v>
                </c:pt>
                <c:pt idx="2">
                  <c:v>6056</c:v>
                </c:pt>
                <c:pt idx="3">
                  <c:v>6056</c:v>
                </c:pt>
                <c:pt idx="4">
                  <c:v>6541</c:v>
                </c:pt>
                <c:pt idx="5">
                  <c:v>7532</c:v>
                </c:pt>
                <c:pt idx="6">
                  <c:v>7679.5</c:v>
                </c:pt>
                <c:pt idx="7">
                  <c:v>7699</c:v>
                </c:pt>
                <c:pt idx="8">
                  <c:v>8618</c:v>
                </c:pt>
                <c:pt idx="9">
                  <c:v>9075</c:v>
                </c:pt>
                <c:pt idx="10">
                  <c:v>9037</c:v>
                </c:pt>
                <c:pt idx="11">
                  <c:v>10518</c:v>
                </c:pt>
                <c:pt idx="12">
                  <c:v>10518</c:v>
                </c:pt>
              </c:numCache>
            </c:numRef>
          </c:xVal>
          <c:yVal>
            <c:numRef>
              <c:f>Active!$U$21:$U$33</c:f>
              <c:numCache>
                <c:formatCode>General</c:formatCode>
                <c:ptCount val="13"/>
                <c:pt idx="6">
                  <c:v>0.14949124999839114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985-4823-99BA-EB4B4F215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249888"/>
        <c:axId val="1"/>
      </c:scatterChart>
      <c:valAx>
        <c:axId val="648249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73944523801086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7376311844077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82498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640195650206393"/>
          <c:y val="0.91291543512015949"/>
          <c:w val="0.71214440024082448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IK Vir - O-C Diagr.</a:t>
            </a:r>
          </a:p>
        </c:rich>
      </c:tx>
      <c:layout>
        <c:manualLayout>
          <c:xMode val="edge"/>
          <c:yMode val="edge"/>
          <c:x val="0.3873880179391990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3683698860529"/>
          <c:y val="0.22754524283256169"/>
          <c:w val="0.81531651082211731"/>
          <c:h val="0.556887041669164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6016</c:v>
                </c:pt>
                <c:pt idx="2">
                  <c:v>6056</c:v>
                </c:pt>
                <c:pt idx="3">
                  <c:v>6056</c:v>
                </c:pt>
                <c:pt idx="4">
                  <c:v>6541</c:v>
                </c:pt>
                <c:pt idx="5">
                  <c:v>7532</c:v>
                </c:pt>
                <c:pt idx="6">
                  <c:v>7679.5</c:v>
                </c:pt>
                <c:pt idx="7">
                  <c:v>7699</c:v>
                </c:pt>
                <c:pt idx="8">
                  <c:v>8618</c:v>
                </c:pt>
                <c:pt idx="9">
                  <c:v>9075</c:v>
                </c:pt>
                <c:pt idx="10">
                  <c:v>9037</c:v>
                </c:pt>
                <c:pt idx="11">
                  <c:v>10518</c:v>
                </c:pt>
                <c:pt idx="12">
                  <c:v>10518</c:v>
                </c:pt>
              </c:numCache>
            </c:numRef>
          </c:xVal>
          <c:yVal>
            <c:numRef>
              <c:f>Active!$H$21:$H$33</c:f>
              <c:numCache>
                <c:formatCode>General</c:formatCode>
                <c:ptCount val="1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0E-4C93-A37D-7E6C22C22F6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6016</c:v>
                </c:pt>
                <c:pt idx="2">
                  <c:v>6056</c:v>
                </c:pt>
                <c:pt idx="3">
                  <c:v>6056</c:v>
                </c:pt>
                <c:pt idx="4">
                  <c:v>6541</c:v>
                </c:pt>
                <c:pt idx="5">
                  <c:v>7532</c:v>
                </c:pt>
                <c:pt idx="6">
                  <c:v>7679.5</c:v>
                </c:pt>
                <c:pt idx="7">
                  <c:v>7699</c:v>
                </c:pt>
                <c:pt idx="8">
                  <c:v>8618</c:v>
                </c:pt>
                <c:pt idx="9">
                  <c:v>9075</c:v>
                </c:pt>
                <c:pt idx="10">
                  <c:v>9037</c:v>
                </c:pt>
                <c:pt idx="11">
                  <c:v>10518</c:v>
                </c:pt>
                <c:pt idx="12">
                  <c:v>10518</c:v>
                </c:pt>
              </c:numCache>
            </c:numRef>
          </c:xVal>
          <c:yVal>
            <c:numRef>
              <c:f>Active!$I$21:$I$33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0E-4C93-A37D-7E6C22C22F6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6016</c:v>
                </c:pt>
                <c:pt idx="2">
                  <c:v>6056</c:v>
                </c:pt>
                <c:pt idx="3">
                  <c:v>6056</c:v>
                </c:pt>
                <c:pt idx="4">
                  <c:v>6541</c:v>
                </c:pt>
                <c:pt idx="5">
                  <c:v>7532</c:v>
                </c:pt>
                <c:pt idx="6">
                  <c:v>7679.5</c:v>
                </c:pt>
                <c:pt idx="7">
                  <c:v>7699</c:v>
                </c:pt>
                <c:pt idx="8">
                  <c:v>8618</c:v>
                </c:pt>
                <c:pt idx="9">
                  <c:v>9075</c:v>
                </c:pt>
                <c:pt idx="10">
                  <c:v>9037</c:v>
                </c:pt>
                <c:pt idx="11">
                  <c:v>10518</c:v>
                </c:pt>
                <c:pt idx="12">
                  <c:v>10518</c:v>
                </c:pt>
              </c:numCache>
            </c:numRef>
          </c:xVal>
          <c:yVal>
            <c:numRef>
              <c:f>Active!$J$21:$J$33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0E-4C93-A37D-7E6C22C22F6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6016</c:v>
                </c:pt>
                <c:pt idx="2">
                  <c:v>6056</c:v>
                </c:pt>
                <c:pt idx="3">
                  <c:v>6056</c:v>
                </c:pt>
                <c:pt idx="4">
                  <c:v>6541</c:v>
                </c:pt>
                <c:pt idx="5">
                  <c:v>7532</c:v>
                </c:pt>
                <c:pt idx="6">
                  <c:v>7679.5</c:v>
                </c:pt>
                <c:pt idx="7">
                  <c:v>7699</c:v>
                </c:pt>
                <c:pt idx="8">
                  <c:v>8618</c:v>
                </c:pt>
                <c:pt idx="9">
                  <c:v>9075</c:v>
                </c:pt>
                <c:pt idx="10">
                  <c:v>9037</c:v>
                </c:pt>
                <c:pt idx="11">
                  <c:v>10518</c:v>
                </c:pt>
                <c:pt idx="12">
                  <c:v>10518</c:v>
                </c:pt>
              </c:numCache>
            </c:numRef>
          </c:xVal>
          <c:yVal>
            <c:numRef>
              <c:f>Active!$K$21:$K$33</c:f>
              <c:numCache>
                <c:formatCode>General</c:formatCode>
                <c:ptCount val="13"/>
                <c:pt idx="1">
                  <c:v>-1.7999999545281753E-4</c:v>
                </c:pt>
                <c:pt idx="2">
                  <c:v>-4.3999999616062269E-4</c:v>
                </c:pt>
                <c:pt idx="3">
                  <c:v>-4.3000000005122274E-4</c:v>
                </c:pt>
                <c:pt idx="4">
                  <c:v>8.3975000015925616E-3</c:v>
                </c:pt>
                <c:pt idx="5">
                  <c:v>-2.0300000032875687E-3</c:v>
                </c:pt>
                <c:pt idx="7">
                  <c:v>-1.0877500004426111E-2</c:v>
                </c:pt>
                <c:pt idx="8">
                  <c:v>-4.5350000000325963E-3</c:v>
                </c:pt>
                <c:pt idx="9">
                  <c:v>-5.8874999958788976E-3</c:v>
                </c:pt>
                <c:pt idx="10">
                  <c:v>-5.9525001197471283E-3</c:v>
                </c:pt>
                <c:pt idx="11">
                  <c:v>-8.0949999974109232E-3</c:v>
                </c:pt>
                <c:pt idx="12">
                  <c:v>4.9050000015995465E-3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0E-4C93-A37D-7E6C22C22F6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6016</c:v>
                </c:pt>
                <c:pt idx="2">
                  <c:v>6056</c:v>
                </c:pt>
                <c:pt idx="3">
                  <c:v>6056</c:v>
                </c:pt>
                <c:pt idx="4">
                  <c:v>6541</c:v>
                </c:pt>
                <c:pt idx="5">
                  <c:v>7532</c:v>
                </c:pt>
                <c:pt idx="6">
                  <c:v>7679.5</c:v>
                </c:pt>
                <c:pt idx="7">
                  <c:v>7699</c:v>
                </c:pt>
                <c:pt idx="8">
                  <c:v>8618</c:v>
                </c:pt>
                <c:pt idx="9">
                  <c:v>9075</c:v>
                </c:pt>
                <c:pt idx="10">
                  <c:v>9037</c:v>
                </c:pt>
                <c:pt idx="11">
                  <c:v>10518</c:v>
                </c:pt>
                <c:pt idx="12">
                  <c:v>10518</c:v>
                </c:pt>
              </c:numCache>
            </c:numRef>
          </c:xVal>
          <c:yVal>
            <c:numRef>
              <c:f>Active!$L$21:$L$33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0E-4C93-A37D-7E6C22C22F6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6016</c:v>
                </c:pt>
                <c:pt idx="2">
                  <c:v>6056</c:v>
                </c:pt>
                <c:pt idx="3">
                  <c:v>6056</c:v>
                </c:pt>
                <c:pt idx="4">
                  <c:v>6541</c:v>
                </c:pt>
                <c:pt idx="5">
                  <c:v>7532</c:v>
                </c:pt>
                <c:pt idx="6">
                  <c:v>7679.5</c:v>
                </c:pt>
                <c:pt idx="7">
                  <c:v>7699</c:v>
                </c:pt>
                <c:pt idx="8">
                  <c:v>8618</c:v>
                </c:pt>
                <c:pt idx="9">
                  <c:v>9075</c:v>
                </c:pt>
                <c:pt idx="10">
                  <c:v>9037</c:v>
                </c:pt>
                <c:pt idx="11">
                  <c:v>10518</c:v>
                </c:pt>
                <c:pt idx="12">
                  <c:v>10518</c:v>
                </c:pt>
              </c:numCache>
            </c:numRef>
          </c:xVal>
          <c:yVal>
            <c:numRef>
              <c:f>Active!$M$21:$M$33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60E-4C93-A37D-7E6C22C22F6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6016</c:v>
                </c:pt>
                <c:pt idx="2">
                  <c:v>6056</c:v>
                </c:pt>
                <c:pt idx="3">
                  <c:v>6056</c:v>
                </c:pt>
                <c:pt idx="4">
                  <c:v>6541</c:v>
                </c:pt>
                <c:pt idx="5">
                  <c:v>7532</c:v>
                </c:pt>
                <c:pt idx="6">
                  <c:v>7679.5</c:v>
                </c:pt>
                <c:pt idx="7">
                  <c:v>7699</c:v>
                </c:pt>
                <c:pt idx="8">
                  <c:v>8618</c:v>
                </c:pt>
                <c:pt idx="9">
                  <c:v>9075</c:v>
                </c:pt>
                <c:pt idx="10">
                  <c:v>9037</c:v>
                </c:pt>
                <c:pt idx="11">
                  <c:v>10518</c:v>
                </c:pt>
                <c:pt idx="12">
                  <c:v>10518</c:v>
                </c:pt>
              </c:numCache>
            </c:numRef>
          </c:xVal>
          <c:yVal>
            <c:numRef>
              <c:f>Active!$N$21:$N$33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60E-4C93-A37D-7E6C22C22F6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6016</c:v>
                </c:pt>
                <c:pt idx="2">
                  <c:v>6056</c:v>
                </c:pt>
                <c:pt idx="3">
                  <c:v>6056</c:v>
                </c:pt>
                <c:pt idx="4">
                  <c:v>6541</c:v>
                </c:pt>
                <c:pt idx="5">
                  <c:v>7532</c:v>
                </c:pt>
                <c:pt idx="6">
                  <c:v>7679.5</c:v>
                </c:pt>
                <c:pt idx="7">
                  <c:v>7699</c:v>
                </c:pt>
                <c:pt idx="8">
                  <c:v>8618</c:v>
                </c:pt>
                <c:pt idx="9">
                  <c:v>9075</c:v>
                </c:pt>
                <c:pt idx="10">
                  <c:v>9037</c:v>
                </c:pt>
                <c:pt idx="11">
                  <c:v>10518</c:v>
                </c:pt>
                <c:pt idx="12">
                  <c:v>10518</c:v>
                </c:pt>
              </c:numCache>
            </c:numRef>
          </c:xVal>
          <c:yVal>
            <c:numRef>
              <c:f>Active!$O$21:$O$33</c:f>
              <c:numCache>
                <c:formatCode>General</c:formatCode>
                <c:ptCount val="13"/>
                <c:pt idx="0">
                  <c:v>3.1293973319236599E-3</c:v>
                </c:pt>
                <c:pt idx="1">
                  <c:v>-1.5004076814976656E-3</c:v>
                </c:pt>
                <c:pt idx="2">
                  <c:v>-1.5311909595124343E-3</c:v>
                </c:pt>
                <c:pt idx="3">
                  <c:v>-1.5311909595124343E-3</c:v>
                </c:pt>
                <c:pt idx="4">
                  <c:v>-1.9044382054415145E-3</c:v>
                </c:pt>
                <c:pt idx="5">
                  <c:v>-2.6670939182574277E-3</c:v>
                </c:pt>
                <c:pt idx="6">
                  <c:v>-2.7806072559368902E-3</c:v>
                </c:pt>
                <c:pt idx="7">
                  <c:v>-2.7956141039690899E-3</c:v>
                </c:pt>
                <c:pt idx="8">
                  <c:v>-3.5028599163584181E-3</c:v>
                </c:pt>
                <c:pt idx="9">
                  <c:v>-3.854558867677159E-3</c:v>
                </c:pt>
                <c:pt idx="10">
                  <c:v>-3.8253147535631279E-3</c:v>
                </c:pt>
                <c:pt idx="11">
                  <c:v>-4.9650656220599672E-3</c:v>
                </c:pt>
                <c:pt idx="12">
                  <c:v>-4.9650656220599672E-3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60E-4C93-A37D-7E6C22C22F6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6016</c:v>
                </c:pt>
                <c:pt idx="2">
                  <c:v>6056</c:v>
                </c:pt>
                <c:pt idx="3">
                  <c:v>6056</c:v>
                </c:pt>
                <c:pt idx="4">
                  <c:v>6541</c:v>
                </c:pt>
                <c:pt idx="5">
                  <c:v>7532</c:v>
                </c:pt>
                <c:pt idx="6">
                  <c:v>7679.5</c:v>
                </c:pt>
                <c:pt idx="7">
                  <c:v>7699</c:v>
                </c:pt>
                <c:pt idx="8">
                  <c:v>8618</c:v>
                </c:pt>
                <c:pt idx="9">
                  <c:v>9075</c:v>
                </c:pt>
                <c:pt idx="10">
                  <c:v>9037</c:v>
                </c:pt>
                <c:pt idx="11">
                  <c:v>10518</c:v>
                </c:pt>
                <c:pt idx="12">
                  <c:v>10518</c:v>
                </c:pt>
              </c:numCache>
            </c:numRef>
          </c:xVal>
          <c:yVal>
            <c:numRef>
              <c:f>Active!$U$21:$U$33</c:f>
              <c:numCache>
                <c:formatCode>General</c:formatCode>
                <c:ptCount val="13"/>
                <c:pt idx="6">
                  <c:v>0.14949124999839114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60E-4C93-A37D-7E6C22C22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759008"/>
        <c:axId val="1"/>
      </c:scatterChart>
      <c:valAx>
        <c:axId val="600759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5173047062811"/>
              <c:y val="0.86527071840570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616829333459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7590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069100596659649"/>
          <c:y val="0.91616892199852262"/>
          <c:w val="0.71321431667888358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0774DE9-BB61-F1B0-5BCE-546894BBC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171450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6E5DFF43-48E2-055B-6DEF-FB4C2622F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workbookViewId="0">
      <selection activeCell="F10" sqref="F9:F10"/>
    </sheetView>
  </sheetViews>
  <sheetFormatPr defaultColWidth="10.28515625" defaultRowHeight="12.75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1" t="s">
        <v>2</v>
      </c>
      <c r="C2" s="3"/>
      <c r="D2" s="3"/>
    </row>
    <row r="4" spans="1:6">
      <c r="A4" s="4" t="s">
        <v>3</v>
      </c>
      <c r="C4" s="5" t="s">
        <v>4</v>
      </c>
      <c r="D4" s="6" t="s">
        <v>4</v>
      </c>
    </row>
    <row r="5" spans="1:6">
      <c r="A5" s="7" t="s">
        <v>5</v>
      </c>
      <c r="B5"/>
      <c r="C5" s="8">
        <v>-9.5</v>
      </c>
      <c r="D5" t="s">
        <v>6</v>
      </c>
    </row>
    <row r="6" spans="1:6">
      <c r="A6" s="4" t="s">
        <v>7</v>
      </c>
    </row>
    <row r="7" spans="1:6">
      <c r="A7" s="1" t="s">
        <v>8</v>
      </c>
      <c r="C7" s="9">
        <v>51275.364999999998</v>
      </c>
      <c r="D7" s="10" t="s">
        <v>9</v>
      </c>
    </row>
    <row r="8" spans="1:6">
      <c r="A8" s="1" t="s">
        <v>10</v>
      </c>
      <c r="C8" s="9">
        <v>0.72360250000000004</v>
      </c>
      <c r="D8" s="10" t="s">
        <v>9</v>
      </c>
    </row>
    <row r="9" spans="1:6">
      <c r="A9" s="11" t="s">
        <v>11</v>
      </c>
      <c r="B9" s="12">
        <v>21</v>
      </c>
      <c r="C9" s="13" t="str">
        <f>"F"&amp;B9</f>
        <v>F21</v>
      </c>
      <c r="D9" s="14" t="str">
        <f>"G"&amp;B9</f>
        <v>G21</v>
      </c>
    </row>
    <row r="10" spans="1:6">
      <c r="A10"/>
      <c r="B10"/>
      <c r="C10" s="15" t="s">
        <v>12</v>
      </c>
      <c r="D10" s="15" t="s">
        <v>13</v>
      </c>
      <c r="E10"/>
    </row>
    <row r="11" spans="1:6">
      <c r="A11" t="s">
        <v>14</v>
      </c>
      <c r="B11"/>
      <c r="C11" s="16">
        <f ca="1">INTERCEPT(INDIRECT($D$9):G992,INDIRECT($C$9):F992)</f>
        <v>3.1293973319236599E-3</v>
      </c>
      <c r="D11" s="3"/>
      <c r="E11"/>
    </row>
    <row r="12" spans="1:6">
      <c r="A12" t="s">
        <v>15</v>
      </c>
      <c r="B12"/>
      <c r="C12" s="16">
        <f ca="1">SLOPE(INDIRECT($D$9):G992,INDIRECT($C$9):F992)</f>
        <v>-7.6958195036923624E-7</v>
      </c>
      <c r="D12" s="3"/>
      <c r="E12"/>
    </row>
    <row r="13" spans="1:6">
      <c r="A13" t="s">
        <v>16</v>
      </c>
      <c r="B13"/>
      <c r="C13" s="3" t="s">
        <v>17</v>
      </c>
    </row>
    <row r="14" spans="1:6">
      <c r="A14"/>
      <c r="B14"/>
      <c r="C14"/>
    </row>
    <row r="15" spans="1:6">
      <c r="A15" s="17" t="s">
        <v>18</v>
      </c>
      <c r="B15"/>
      <c r="C15" s="18">
        <f ca="1">(C7+C11)+(C8+C12)*INT(MAX(F21:F3533))</f>
        <v>59663.359388403362</v>
      </c>
      <c r="E15" s="19" t="s">
        <v>19</v>
      </c>
      <c r="F15" s="8">
        <v>1</v>
      </c>
    </row>
    <row r="16" spans="1:6">
      <c r="A16" s="17" t="s">
        <v>20</v>
      </c>
      <c r="B16"/>
      <c r="C16" s="18">
        <f ca="1">+C8+C12</f>
        <v>0.72360173041804965</v>
      </c>
      <c r="E16" s="19" t="s">
        <v>21</v>
      </c>
      <c r="F16" s="16">
        <f ca="1">NOW()+15018.5+$C$5/24</f>
        <v>60174.804435532402</v>
      </c>
    </row>
    <row r="17" spans="1:21">
      <c r="A17" s="19" t="s">
        <v>22</v>
      </c>
      <c r="B17"/>
      <c r="C17">
        <f>COUNT(C21:C2191)</f>
        <v>14</v>
      </c>
      <c r="E17" s="19" t="s">
        <v>23</v>
      </c>
      <c r="F17" s="16">
        <f ca="1">ROUND(2*(F16-$C$7)/$C$8,0)/2+F15</f>
        <v>12300</v>
      </c>
    </row>
    <row r="18" spans="1:21">
      <c r="A18" s="17" t="s">
        <v>24</v>
      </c>
      <c r="B18"/>
      <c r="C18" s="20">
        <f ca="1">+C15</f>
        <v>59663.359388403362</v>
      </c>
      <c r="D18" s="21">
        <f ca="1">+C16</f>
        <v>0.72360173041804965</v>
      </c>
      <c r="E18" s="19" t="s">
        <v>25</v>
      </c>
      <c r="F18" s="14">
        <f ca="1">ROUND(2*(F16-$C$15)/$C$16,0)/2+F15</f>
        <v>708</v>
      </c>
    </row>
    <row r="19" spans="1:21">
      <c r="E19" s="19" t="s">
        <v>26</v>
      </c>
      <c r="F19" s="22">
        <f ca="1">+$C$15+$C$16*F18-15018.5-$C$5/24</f>
        <v>45157.565246872677</v>
      </c>
    </row>
    <row r="20" spans="1:21">
      <c r="A20" s="15" t="s">
        <v>27</v>
      </c>
      <c r="B20" s="15" t="s">
        <v>28</v>
      </c>
      <c r="C20" s="15" t="s">
        <v>29</v>
      </c>
      <c r="D20" s="15" t="s">
        <v>30</v>
      </c>
      <c r="E20" s="15" t="s">
        <v>31</v>
      </c>
      <c r="F20" s="15" t="s">
        <v>32</v>
      </c>
      <c r="G20" s="15" t="s">
        <v>33</v>
      </c>
      <c r="H20" s="23" t="s">
        <v>34</v>
      </c>
      <c r="I20" s="23" t="s">
        <v>35</v>
      </c>
      <c r="J20" s="23" t="s">
        <v>36</v>
      </c>
      <c r="K20" s="23" t="s">
        <v>37</v>
      </c>
      <c r="L20" s="23" t="s">
        <v>38</v>
      </c>
      <c r="M20" s="23" t="s">
        <v>39</v>
      </c>
      <c r="N20" s="23" t="s">
        <v>40</v>
      </c>
      <c r="O20" s="23" t="s">
        <v>41</v>
      </c>
      <c r="P20" s="23" t="s">
        <v>42</v>
      </c>
      <c r="Q20" s="15" t="s">
        <v>43</v>
      </c>
      <c r="U20" s="24" t="s">
        <v>44</v>
      </c>
    </row>
    <row r="21" spans="1:21">
      <c r="A21" s="1" t="s">
        <v>9</v>
      </c>
      <c r="C21" s="9">
        <f>C7</f>
        <v>51275.364999999998</v>
      </c>
      <c r="D21" s="9" t="s">
        <v>17</v>
      </c>
      <c r="E21" s="1">
        <f t="shared" ref="E21:E28" si="0">+(C21-C$7)/C$8</f>
        <v>0</v>
      </c>
      <c r="F21" s="1">
        <f t="shared" ref="F21:F30" si="1">ROUND(2*E21,0)/2</f>
        <v>0</v>
      </c>
      <c r="G21" s="1">
        <f t="shared" ref="G21:G26" si="2">+C21-(C$7+F21*C$8)</f>
        <v>0</v>
      </c>
      <c r="H21" s="1">
        <f>+G21</f>
        <v>0</v>
      </c>
      <c r="O21" s="1">
        <f t="shared" ref="O21:O28" ca="1" si="3">+C$11+C$12*$F21</f>
        <v>3.1293973319236599E-3</v>
      </c>
      <c r="Q21" s="41">
        <f t="shared" ref="Q21:Q28" si="4">+C21-15018.5</f>
        <v>36256.864999999998</v>
      </c>
    </row>
    <row r="22" spans="1:21">
      <c r="A22" s="25" t="s">
        <v>45</v>
      </c>
      <c r="B22" s="26" t="s">
        <v>46</v>
      </c>
      <c r="C22" s="25">
        <v>55628.557460000004</v>
      </c>
      <c r="D22" s="25">
        <v>6.9999999999999999E-4</v>
      </c>
      <c r="E22" s="1">
        <f t="shared" si="0"/>
        <v>6015.999751244648</v>
      </c>
      <c r="F22" s="1">
        <f t="shared" si="1"/>
        <v>6016</v>
      </c>
      <c r="G22" s="1">
        <f t="shared" si="2"/>
        <v>-1.7999999545281753E-4</v>
      </c>
      <c r="K22" s="1">
        <f>+G22</f>
        <v>-1.7999999545281753E-4</v>
      </c>
      <c r="O22" s="1">
        <f t="shared" ca="1" si="3"/>
        <v>-1.5004076814976656E-3</v>
      </c>
      <c r="Q22" s="41">
        <f t="shared" si="4"/>
        <v>40610.057460000004</v>
      </c>
    </row>
    <row r="23" spans="1:21">
      <c r="A23" s="25" t="s">
        <v>47</v>
      </c>
      <c r="B23" s="26" t="s">
        <v>46</v>
      </c>
      <c r="C23" s="25">
        <v>55657.501300000004</v>
      </c>
      <c r="D23" s="25">
        <v>1.9E-3</v>
      </c>
      <c r="E23" s="1">
        <f t="shared" si="0"/>
        <v>6055.9993919313511</v>
      </c>
      <c r="F23" s="1">
        <f t="shared" si="1"/>
        <v>6056</v>
      </c>
      <c r="G23" s="1">
        <f t="shared" si="2"/>
        <v>-4.3999999616062269E-4</v>
      </c>
      <c r="K23" s="1">
        <f>+G23</f>
        <v>-4.3999999616062269E-4</v>
      </c>
      <c r="O23" s="1">
        <f t="shared" ca="1" si="3"/>
        <v>-1.5311909595124343E-3</v>
      </c>
      <c r="Q23" s="41">
        <f t="shared" si="4"/>
        <v>40639.001300000004</v>
      </c>
    </row>
    <row r="24" spans="1:21">
      <c r="A24" s="27" t="s">
        <v>48</v>
      </c>
      <c r="B24" s="28" t="s">
        <v>46</v>
      </c>
      <c r="C24" s="29">
        <v>55657.50131</v>
      </c>
      <c r="D24" s="29">
        <v>5.4000000000000003E-3</v>
      </c>
      <c r="E24" s="1">
        <f t="shared" si="0"/>
        <v>6055.9994057510876</v>
      </c>
      <c r="F24" s="1">
        <f t="shared" si="1"/>
        <v>6056</v>
      </c>
      <c r="G24" s="1">
        <f t="shared" si="2"/>
        <v>-4.3000000005122274E-4</v>
      </c>
      <c r="K24" s="1">
        <f>+G24</f>
        <v>-4.3000000005122274E-4</v>
      </c>
      <c r="O24" s="1">
        <f t="shared" ca="1" si="3"/>
        <v>-1.5311909595124343E-3</v>
      </c>
      <c r="Q24" s="41">
        <f t="shared" si="4"/>
        <v>40639.00131</v>
      </c>
    </row>
    <row r="25" spans="1:21">
      <c r="A25" s="27" t="s">
        <v>48</v>
      </c>
      <c r="B25" s="28" t="s">
        <v>46</v>
      </c>
      <c r="C25" s="29">
        <v>56008.457349999997</v>
      </c>
      <c r="D25" s="29">
        <v>4.0000000000000002E-4</v>
      </c>
      <c r="E25" s="1">
        <f t="shared" si="0"/>
        <v>6541.0116051285049</v>
      </c>
      <c r="F25" s="1">
        <f t="shared" si="1"/>
        <v>6541</v>
      </c>
      <c r="G25" s="1">
        <f t="shared" si="2"/>
        <v>8.3975000015925616E-3</v>
      </c>
      <c r="K25" s="1">
        <f>+G25</f>
        <v>8.3975000015925616E-3</v>
      </c>
      <c r="O25" s="1">
        <f t="shared" ca="1" si="3"/>
        <v>-1.9044382054415145E-3</v>
      </c>
      <c r="Q25" s="41">
        <f t="shared" si="4"/>
        <v>40989.957349999997</v>
      </c>
    </row>
    <row r="26" spans="1:21">
      <c r="A26" s="29" t="s">
        <v>49</v>
      </c>
      <c r="B26" s="28" t="s">
        <v>46</v>
      </c>
      <c r="C26" s="30">
        <v>56725.536999999997</v>
      </c>
      <c r="D26" s="29">
        <v>2.0000000000000001E-4</v>
      </c>
      <c r="E26" s="1">
        <f t="shared" si="0"/>
        <v>7531.9971945923326</v>
      </c>
      <c r="F26" s="1">
        <f t="shared" si="1"/>
        <v>7532</v>
      </c>
      <c r="G26" s="1">
        <f t="shared" si="2"/>
        <v>-2.0300000032875687E-3</v>
      </c>
      <c r="K26" s="1">
        <f>+G26</f>
        <v>-2.0300000032875687E-3</v>
      </c>
      <c r="O26" s="1">
        <f t="shared" ca="1" si="3"/>
        <v>-2.6670939182574277E-3</v>
      </c>
      <c r="Q26" s="41">
        <f t="shared" si="4"/>
        <v>41707.036999999997</v>
      </c>
    </row>
    <row r="27" spans="1:21">
      <c r="A27" s="29" t="s">
        <v>49</v>
      </c>
      <c r="B27" s="28" t="s">
        <v>50</v>
      </c>
      <c r="C27" s="30">
        <v>56832.419889999997</v>
      </c>
      <c r="D27" s="29">
        <v>2.0000000000000001E-4</v>
      </c>
      <c r="E27" s="1">
        <f t="shared" si="0"/>
        <v>7679.7065930535055</v>
      </c>
      <c r="F27" s="1">
        <f t="shared" si="1"/>
        <v>7679.5</v>
      </c>
      <c r="O27" s="1">
        <f t="shared" ca="1" si="3"/>
        <v>-2.7806072559368902E-3</v>
      </c>
      <c r="Q27" s="41">
        <f t="shared" si="4"/>
        <v>41813.919889999997</v>
      </c>
      <c r="U27" s="1">
        <f>+C27-(C$7+F27*C$8)</f>
        <v>0.14949124999839114</v>
      </c>
    </row>
    <row r="28" spans="1:21">
      <c r="A28" s="29" t="s">
        <v>49</v>
      </c>
      <c r="B28" s="28" t="s">
        <v>50</v>
      </c>
      <c r="C28" s="30">
        <v>56846.369769999998</v>
      </c>
      <c r="D28" s="29">
        <v>1E-4</v>
      </c>
      <c r="E28" s="1">
        <f t="shared" si="0"/>
        <v>7698.9849675754285</v>
      </c>
      <c r="F28" s="1">
        <f t="shared" si="1"/>
        <v>7699</v>
      </c>
      <c r="G28" s="1">
        <f t="shared" ref="G28:G33" si="5">+C28-(C$7+F28*C$8)</f>
        <v>-1.0877500004426111E-2</v>
      </c>
      <c r="K28" s="1">
        <f t="shared" ref="K28:K33" si="6">+G28</f>
        <v>-1.0877500004426111E-2</v>
      </c>
      <c r="O28" s="1">
        <f t="shared" ca="1" si="3"/>
        <v>-2.7956141039690899E-3</v>
      </c>
      <c r="Q28" s="41">
        <f t="shared" si="4"/>
        <v>41827.869769999998</v>
      </c>
    </row>
    <row r="29" spans="1:21">
      <c r="A29" s="31" t="s">
        <v>51</v>
      </c>
      <c r="B29" s="32" t="s">
        <v>46</v>
      </c>
      <c r="C29" s="33">
        <v>57511.36681</v>
      </c>
      <c r="D29" s="33">
        <v>5.9999999999999995E-4</v>
      </c>
      <c r="E29" s="1">
        <f>+(C29-C$7)/C$8</f>
        <v>8617.9937327469179</v>
      </c>
      <c r="F29" s="1">
        <f t="shared" si="1"/>
        <v>8618</v>
      </c>
      <c r="G29" s="1">
        <f t="shared" si="5"/>
        <v>-4.5350000000325963E-3</v>
      </c>
      <c r="K29" s="1">
        <f t="shared" si="6"/>
        <v>-4.5350000000325963E-3</v>
      </c>
      <c r="O29" s="1">
        <f ca="1">+C$11+C$12*$F29</f>
        <v>-3.5028599163584181E-3</v>
      </c>
      <c r="Q29" s="41">
        <f>+C29-15018.5</f>
        <v>42492.86681</v>
      </c>
    </row>
    <row r="30" spans="1:21">
      <c r="A30" s="34" t="s">
        <v>52</v>
      </c>
      <c r="B30" s="35" t="s">
        <v>46</v>
      </c>
      <c r="C30" s="36">
        <v>57842.051800000001</v>
      </c>
      <c r="D30" s="37" t="s">
        <v>53</v>
      </c>
      <c r="E30" s="1">
        <f>+(C30-C$7)/C$8</f>
        <v>9074.9918636267885</v>
      </c>
      <c r="F30" s="1">
        <f t="shared" si="1"/>
        <v>9075</v>
      </c>
      <c r="G30" s="1">
        <f t="shared" si="5"/>
        <v>-5.8874999958788976E-3</v>
      </c>
      <c r="K30" s="1">
        <f t="shared" si="6"/>
        <v>-5.8874999958788976E-3</v>
      </c>
      <c r="O30" s="1">
        <f ca="1">+C$11+C$12*$F30</f>
        <v>-3.854558867677159E-3</v>
      </c>
      <c r="Q30" s="41">
        <f>+C30-15018.5</f>
        <v>42823.551800000001</v>
      </c>
    </row>
    <row r="31" spans="1:21">
      <c r="A31" s="38" t="s">
        <v>54</v>
      </c>
      <c r="B31" s="39" t="s">
        <v>46</v>
      </c>
      <c r="C31" s="40">
        <v>57814.554839999881</v>
      </c>
      <c r="D31" s="40">
        <v>1.1999999999999999E-3</v>
      </c>
      <c r="E31" s="1">
        <f>+(C31-C$7)/C$8</f>
        <v>9036.9917737982978</v>
      </c>
      <c r="F31" s="1">
        <f>ROUND(2*E31,0)/2</f>
        <v>9037</v>
      </c>
      <c r="G31" s="1">
        <f t="shared" si="5"/>
        <v>-5.9525001197471283E-3</v>
      </c>
      <c r="K31" s="1">
        <f t="shared" si="6"/>
        <v>-5.9525001197471283E-3</v>
      </c>
      <c r="O31" s="1">
        <f ca="1">+C$11+C$12*$F31</f>
        <v>-3.8253147535631279E-3</v>
      </c>
      <c r="Q31" s="41">
        <f>+C31-15018.5</f>
        <v>42796.054839999881</v>
      </c>
    </row>
    <row r="32" spans="1:21">
      <c r="A32" s="38" t="s">
        <v>55</v>
      </c>
      <c r="B32" s="39" t="s">
        <v>46</v>
      </c>
      <c r="C32" s="40">
        <v>58886.207999999999</v>
      </c>
      <c r="D32" s="40" t="s">
        <v>56</v>
      </c>
      <c r="E32" s="1">
        <f>+(C32-C$7)/C$8</f>
        <v>10517.988812918695</v>
      </c>
      <c r="F32" s="1">
        <f>ROUND(2*E32,0)/2</f>
        <v>10518</v>
      </c>
      <c r="G32" s="1">
        <f t="shared" si="5"/>
        <v>-8.0949999974109232E-3</v>
      </c>
      <c r="K32" s="1">
        <f t="shared" si="6"/>
        <v>-8.0949999974109232E-3</v>
      </c>
      <c r="O32" s="1">
        <f ca="1">+C$11+C$12*$F32</f>
        <v>-4.9650656220599672E-3</v>
      </c>
      <c r="Q32" s="41">
        <f>+C32-15018.5</f>
        <v>43867.707999999999</v>
      </c>
    </row>
    <row r="33" spans="1:17">
      <c r="A33" s="38" t="s">
        <v>55</v>
      </c>
      <c r="B33" s="39" t="s">
        <v>46</v>
      </c>
      <c r="C33" s="40">
        <v>58886.220999999998</v>
      </c>
      <c r="D33" s="40" t="s">
        <v>57</v>
      </c>
      <c r="E33" s="1">
        <f>+(C33-C$7)/C$8</f>
        <v>10518.006778583545</v>
      </c>
      <c r="F33" s="1">
        <f>ROUND(2*E33,0)/2</f>
        <v>10518</v>
      </c>
      <c r="G33" s="1">
        <f t="shared" si="5"/>
        <v>4.9050000015995465E-3</v>
      </c>
      <c r="K33" s="1">
        <f t="shared" si="6"/>
        <v>4.9050000015995465E-3</v>
      </c>
      <c r="O33" s="1">
        <f ca="1">+C$11+C$12*$F33</f>
        <v>-4.9650656220599672E-3</v>
      </c>
      <c r="Q33" s="41">
        <f>+C33-15018.5</f>
        <v>43867.720999999998</v>
      </c>
    </row>
    <row r="34" spans="1:17">
      <c r="A34" s="42" t="s">
        <v>58</v>
      </c>
      <c r="B34" s="42" t="s">
        <v>46</v>
      </c>
      <c r="C34" s="43">
        <v>59663.354600000195</v>
      </c>
      <c r="D34" s="44">
        <v>1.1999999999999999E-3</v>
      </c>
      <c r="E34" s="1">
        <f>+(C34-C$7)/C$8</f>
        <v>11591.985378713032</v>
      </c>
      <c r="F34" s="1">
        <f>ROUND(2*E34,0)/2</f>
        <v>11592</v>
      </c>
      <c r="G34" s="1">
        <f t="shared" ref="G34" si="7">+C34-(C$7+F34*C$8)</f>
        <v>-1.0579999805486295E-2</v>
      </c>
      <c r="K34" s="1">
        <f t="shared" ref="K34" si="8">+G34</f>
        <v>-1.0579999805486295E-2</v>
      </c>
      <c r="O34" s="1">
        <f ca="1">+C$11+C$12*$F34</f>
        <v>-5.7915966367565273E-3</v>
      </c>
      <c r="Q34" s="41">
        <f>+C34-15018.5</f>
        <v>44644.854600000195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2023-08-18T07:18:22Z</dcterms:created>
  <dcterms:modified xsi:type="dcterms:W3CDTF">2023-08-18T07:18:23Z</dcterms:modified>
</cp:coreProperties>
</file>