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C85EC35-CB05-41A0-BBEF-93CE309F04BE}" xr6:coauthVersionLast="47" xr6:coauthVersionMax="47" xr10:uidLastSave="{00000000-0000-0000-0000-000000000000}"/>
  <bookViews>
    <workbookView xWindow="13485" yWindow="645" windowWidth="14535" windowHeight="14475" xr2:uid="{00000000-000D-0000-FFFF-FFFF00000000}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110" i="2" l="1"/>
  <c r="F110" i="2" s="1"/>
  <c r="G110" i="2" s="1"/>
  <c r="K110" i="2" s="1"/>
  <c r="Q110" i="2"/>
  <c r="E111" i="2"/>
  <c r="F111" i="2"/>
  <c r="G111" i="2" s="1"/>
  <c r="K111" i="2" s="1"/>
  <c r="Q111" i="2"/>
  <c r="E112" i="2"/>
  <c r="F112" i="2"/>
  <c r="G112" i="2" s="1"/>
  <c r="K112" i="2" s="1"/>
  <c r="Q112" i="2"/>
  <c r="E113" i="2"/>
  <c r="F113" i="2"/>
  <c r="G113" i="2" s="1"/>
  <c r="K113" i="2" s="1"/>
  <c r="Q113" i="2"/>
  <c r="E114" i="2"/>
  <c r="F114" i="2" s="1"/>
  <c r="G114" i="2" s="1"/>
  <c r="K114" i="2" s="1"/>
  <c r="Q114" i="2"/>
  <c r="E115" i="2"/>
  <c r="F115" i="2"/>
  <c r="G115" i="2" s="1"/>
  <c r="K115" i="2" s="1"/>
  <c r="Q115" i="2"/>
  <c r="E116" i="2"/>
  <c r="F116" i="2"/>
  <c r="G116" i="2" s="1"/>
  <c r="K116" i="2" s="1"/>
  <c r="Q116" i="2"/>
  <c r="E117" i="2"/>
  <c r="F117" i="2"/>
  <c r="G117" i="2" s="1"/>
  <c r="K117" i="2" s="1"/>
  <c r="Q117" i="2"/>
  <c r="E118" i="2"/>
  <c r="F118" i="2" s="1"/>
  <c r="G118" i="2" s="1"/>
  <c r="K118" i="2" s="1"/>
  <c r="Q118" i="2"/>
  <c r="E119" i="2"/>
  <c r="F119" i="2"/>
  <c r="G119" i="2" s="1"/>
  <c r="K119" i="2" s="1"/>
  <c r="Q119" i="2"/>
  <c r="E120" i="2"/>
  <c r="F120" i="2"/>
  <c r="G120" i="2" s="1"/>
  <c r="K120" i="2" s="1"/>
  <c r="Q120" i="2"/>
  <c r="E121" i="2"/>
  <c r="F121" i="2"/>
  <c r="G121" i="2" s="1"/>
  <c r="K121" i="2" s="1"/>
  <c r="Q121" i="2"/>
  <c r="E122" i="2"/>
  <c r="F122" i="2" s="1"/>
  <c r="G122" i="2" s="1"/>
  <c r="K122" i="2" s="1"/>
  <c r="Q122" i="2"/>
  <c r="E123" i="2"/>
  <c r="F123" i="2"/>
  <c r="G123" i="2" s="1"/>
  <c r="K123" i="2" s="1"/>
  <c r="Q123" i="2"/>
  <c r="E124" i="2"/>
  <c r="F124" i="2"/>
  <c r="G124" i="2" s="1"/>
  <c r="K124" i="2" s="1"/>
  <c r="Q124" i="2"/>
  <c r="E85" i="2"/>
  <c r="F85" i="2" s="1"/>
  <c r="G85" i="2" s="1"/>
  <c r="K85" i="2" s="1"/>
  <c r="Q85" i="2"/>
  <c r="E86" i="2"/>
  <c r="F86" i="2"/>
  <c r="G86" i="2" s="1"/>
  <c r="K86" i="2" s="1"/>
  <c r="Q86" i="2"/>
  <c r="E87" i="2"/>
  <c r="F87" i="2"/>
  <c r="G87" i="2" s="1"/>
  <c r="K87" i="2" s="1"/>
  <c r="Q87" i="2"/>
  <c r="E88" i="2"/>
  <c r="F88" i="2"/>
  <c r="G88" i="2" s="1"/>
  <c r="K88" i="2" s="1"/>
  <c r="Q88" i="2"/>
  <c r="E89" i="2"/>
  <c r="F89" i="2" s="1"/>
  <c r="G89" i="2" s="1"/>
  <c r="K89" i="2" s="1"/>
  <c r="Q89" i="2"/>
  <c r="E90" i="2"/>
  <c r="F90" i="2"/>
  <c r="G90" i="2" s="1"/>
  <c r="K90" i="2" s="1"/>
  <c r="Q90" i="2"/>
  <c r="E91" i="2"/>
  <c r="F91" i="2"/>
  <c r="G91" i="2" s="1"/>
  <c r="K91" i="2" s="1"/>
  <c r="Q91" i="2"/>
  <c r="E92" i="2"/>
  <c r="F92" i="2"/>
  <c r="G92" i="2" s="1"/>
  <c r="K92" i="2" s="1"/>
  <c r="Q92" i="2"/>
  <c r="E93" i="2"/>
  <c r="F93" i="2" s="1"/>
  <c r="G93" i="2" s="1"/>
  <c r="K93" i="2" s="1"/>
  <c r="Q93" i="2"/>
  <c r="E94" i="2"/>
  <c r="F94" i="2"/>
  <c r="G94" i="2" s="1"/>
  <c r="K94" i="2" s="1"/>
  <c r="Q94" i="2"/>
  <c r="E95" i="2"/>
  <c r="F95" i="2"/>
  <c r="G95" i="2" s="1"/>
  <c r="K95" i="2" s="1"/>
  <c r="Q95" i="2"/>
  <c r="E96" i="2"/>
  <c r="F96" i="2"/>
  <c r="G96" i="2" s="1"/>
  <c r="K96" i="2" s="1"/>
  <c r="Q96" i="2"/>
  <c r="E97" i="2"/>
  <c r="F97" i="2" s="1"/>
  <c r="G97" i="2" s="1"/>
  <c r="K97" i="2" s="1"/>
  <c r="Q97" i="2"/>
  <c r="E98" i="2"/>
  <c r="F98" i="2"/>
  <c r="G98" i="2" s="1"/>
  <c r="K98" i="2" s="1"/>
  <c r="Q98" i="2"/>
  <c r="E99" i="2"/>
  <c r="F99" i="2"/>
  <c r="G99" i="2" s="1"/>
  <c r="K99" i="2" s="1"/>
  <c r="Q99" i="2"/>
  <c r="E100" i="2"/>
  <c r="F100" i="2"/>
  <c r="G100" i="2" s="1"/>
  <c r="K100" i="2" s="1"/>
  <c r="Q100" i="2"/>
  <c r="E101" i="2"/>
  <c r="F101" i="2" s="1"/>
  <c r="G101" i="2" s="1"/>
  <c r="K101" i="2" s="1"/>
  <c r="Q101" i="2"/>
  <c r="E102" i="2"/>
  <c r="F102" i="2"/>
  <c r="G102" i="2" s="1"/>
  <c r="K102" i="2" s="1"/>
  <c r="Q102" i="2"/>
  <c r="E103" i="2"/>
  <c r="F103" i="2"/>
  <c r="G103" i="2" s="1"/>
  <c r="K103" i="2" s="1"/>
  <c r="Q103" i="2"/>
  <c r="E104" i="2"/>
  <c r="F104" i="2"/>
  <c r="G104" i="2" s="1"/>
  <c r="K104" i="2" s="1"/>
  <c r="Q104" i="2"/>
  <c r="E105" i="2"/>
  <c r="F105" i="2" s="1"/>
  <c r="G105" i="2" s="1"/>
  <c r="K105" i="2" s="1"/>
  <c r="Q105" i="2"/>
  <c r="E106" i="2"/>
  <c r="F106" i="2"/>
  <c r="G106" i="2" s="1"/>
  <c r="K106" i="2" s="1"/>
  <c r="Q106" i="2"/>
  <c r="E107" i="2"/>
  <c r="F107" i="2"/>
  <c r="G107" i="2" s="1"/>
  <c r="K107" i="2" s="1"/>
  <c r="Q107" i="2"/>
  <c r="E108" i="2"/>
  <c r="F108" i="2"/>
  <c r="G108" i="2" s="1"/>
  <c r="K108" i="2" s="1"/>
  <c r="Q108" i="2"/>
  <c r="E109" i="2"/>
  <c r="F109" i="2" s="1"/>
  <c r="G109" i="2" s="1"/>
  <c r="K109" i="2" s="1"/>
  <c r="Q109" i="2"/>
  <c r="B2" i="2"/>
  <c r="C4" i="2"/>
  <c r="D4" i="2"/>
  <c r="C7" i="2"/>
  <c r="C8" i="2"/>
  <c r="C9" i="2"/>
  <c r="D9" i="2"/>
  <c r="F16" i="2"/>
  <c r="C17" i="2"/>
  <c r="E21" i="2"/>
  <c r="F21" i="2"/>
  <c r="G21" i="2"/>
  <c r="K21" i="2"/>
  <c r="Q21" i="2"/>
  <c r="E22" i="2"/>
  <c r="F22" i="2"/>
  <c r="G22" i="2"/>
  <c r="K22" i="2"/>
  <c r="Q22" i="2"/>
  <c r="E23" i="2"/>
  <c r="F23" i="2"/>
  <c r="G23" i="2"/>
  <c r="K23" i="2"/>
  <c r="Q23" i="2"/>
  <c r="E24" i="2"/>
  <c r="F24" i="2"/>
  <c r="G24" i="2"/>
  <c r="K24" i="2"/>
  <c r="Q24" i="2"/>
  <c r="E25" i="2"/>
  <c r="F25" i="2"/>
  <c r="G25" i="2"/>
  <c r="K25" i="2"/>
  <c r="Q25" i="2"/>
  <c r="E26" i="2"/>
  <c r="F26" i="2"/>
  <c r="G26" i="2"/>
  <c r="K26" i="2"/>
  <c r="Q26" i="2"/>
  <c r="E27" i="2"/>
  <c r="F27" i="2"/>
  <c r="G27" i="2"/>
  <c r="K27" i="2"/>
  <c r="Q27" i="2"/>
  <c r="E28" i="2"/>
  <c r="F28" i="2"/>
  <c r="G28" i="2"/>
  <c r="K28" i="2"/>
  <c r="Q28" i="2"/>
  <c r="E29" i="2"/>
  <c r="F29" i="2"/>
  <c r="G29" i="2"/>
  <c r="K29" i="2"/>
  <c r="Q29" i="2"/>
  <c r="E30" i="2"/>
  <c r="F30" i="2"/>
  <c r="G30" i="2"/>
  <c r="K30" i="2"/>
  <c r="Q30" i="2"/>
  <c r="E31" i="2"/>
  <c r="F31" i="2"/>
  <c r="G31" i="2"/>
  <c r="K31" i="2"/>
  <c r="Q31" i="2"/>
  <c r="E32" i="2"/>
  <c r="F32" i="2"/>
  <c r="G32" i="2"/>
  <c r="K32" i="2"/>
  <c r="Q32" i="2"/>
  <c r="E33" i="2"/>
  <c r="F33" i="2"/>
  <c r="G33" i="2"/>
  <c r="K33" i="2"/>
  <c r="Q33" i="2"/>
  <c r="E34" i="2"/>
  <c r="F34" i="2"/>
  <c r="G34" i="2"/>
  <c r="K34" i="2"/>
  <c r="Q34" i="2"/>
  <c r="E35" i="2"/>
  <c r="F35" i="2"/>
  <c r="U35" i="2"/>
  <c r="K35" i="2"/>
  <c r="Q35" i="2"/>
  <c r="E36" i="2"/>
  <c r="F36" i="2"/>
  <c r="G36" i="2"/>
  <c r="K36" i="2"/>
  <c r="Q36" i="2"/>
  <c r="E37" i="2"/>
  <c r="F37" i="2"/>
  <c r="G37" i="2"/>
  <c r="K37" i="2"/>
  <c r="Q37" i="2"/>
  <c r="E38" i="2"/>
  <c r="F38" i="2"/>
  <c r="G38" i="2"/>
  <c r="K38" i="2"/>
  <c r="Q38" i="2"/>
  <c r="E39" i="2"/>
  <c r="F39" i="2"/>
  <c r="G39" i="2"/>
  <c r="K39" i="2"/>
  <c r="Q39" i="2"/>
  <c r="E40" i="2"/>
  <c r="F40" i="2"/>
  <c r="G40" i="2"/>
  <c r="K40" i="2"/>
  <c r="Q40" i="2"/>
  <c r="E41" i="2"/>
  <c r="F41" i="2"/>
  <c r="G41" i="2"/>
  <c r="K41" i="2"/>
  <c r="Q41" i="2"/>
  <c r="E42" i="2"/>
  <c r="F42" i="2"/>
  <c r="G42" i="2"/>
  <c r="K42" i="2"/>
  <c r="Q42" i="2"/>
  <c r="E43" i="2"/>
  <c r="F43" i="2"/>
  <c r="G43" i="2"/>
  <c r="K43" i="2"/>
  <c r="Q43" i="2"/>
  <c r="E44" i="2"/>
  <c r="F44" i="2"/>
  <c r="G44" i="2"/>
  <c r="K44" i="2"/>
  <c r="Q44" i="2"/>
  <c r="E45" i="2"/>
  <c r="F45" i="2"/>
  <c r="G45" i="2"/>
  <c r="K45" i="2"/>
  <c r="Q45" i="2"/>
  <c r="E46" i="2"/>
  <c r="F46" i="2"/>
  <c r="G46" i="2"/>
  <c r="K46" i="2"/>
  <c r="Q46" i="2"/>
  <c r="E47" i="2"/>
  <c r="F47" i="2"/>
  <c r="G47" i="2"/>
  <c r="K47" i="2"/>
  <c r="Q47" i="2"/>
  <c r="E48" i="2"/>
  <c r="F48" i="2"/>
  <c r="G48" i="2"/>
  <c r="K48" i="2"/>
  <c r="Q48" i="2"/>
  <c r="E49" i="2"/>
  <c r="F49" i="2"/>
  <c r="G49" i="2"/>
  <c r="K49" i="2"/>
  <c r="Q49" i="2"/>
  <c r="E50" i="2"/>
  <c r="F50" i="2"/>
  <c r="G50" i="2"/>
  <c r="K50" i="2"/>
  <c r="Q50" i="2"/>
  <c r="E51" i="2"/>
  <c r="F51" i="2"/>
  <c r="G51" i="2"/>
  <c r="I51" i="2"/>
  <c r="Q51" i="2"/>
  <c r="E52" i="2"/>
  <c r="F52" i="2"/>
  <c r="G52" i="2"/>
  <c r="I52" i="2"/>
  <c r="Q52" i="2"/>
  <c r="E53" i="2"/>
  <c r="F53" i="2"/>
  <c r="G53" i="2"/>
  <c r="I53" i="2"/>
  <c r="Q53" i="2"/>
  <c r="E54" i="2"/>
  <c r="F54" i="2"/>
  <c r="G54" i="2"/>
  <c r="I54" i="2"/>
  <c r="Q54" i="2"/>
  <c r="E55" i="2"/>
  <c r="F55" i="2"/>
  <c r="G55" i="2"/>
  <c r="I55" i="2"/>
  <c r="Q55" i="2"/>
  <c r="E56" i="2"/>
  <c r="F56" i="2"/>
  <c r="G56" i="2"/>
  <c r="K56" i="2"/>
  <c r="Q56" i="2"/>
  <c r="E57" i="2"/>
  <c r="F57" i="2"/>
  <c r="G57" i="2"/>
  <c r="K57" i="2"/>
  <c r="Q57" i="2"/>
  <c r="E58" i="2"/>
  <c r="F58" i="2"/>
  <c r="G58" i="2"/>
  <c r="K58" i="2"/>
  <c r="Q58" i="2"/>
  <c r="E59" i="2"/>
  <c r="F59" i="2"/>
  <c r="G59" i="2"/>
  <c r="K59" i="2"/>
  <c r="Q59" i="2"/>
  <c r="E60" i="2"/>
  <c r="F60" i="2"/>
  <c r="G60" i="2"/>
  <c r="K60" i="2"/>
  <c r="Q60" i="2"/>
  <c r="E61" i="2"/>
  <c r="F61" i="2"/>
  <c r="G61" i="2"/>
  <c r="K61" i="2"/>
  <c r="Q61" i="2"/>
  <c r="E62" i="2"/>
  <c r="F62" i="2"/>
  <c r="G62" i="2"/>
  <c r="K62" i="2"/>
  <c r="Q62" i="2"/>
  <c r="E63" i="2"/>
  <c r="F63" i="2"/>
  <c r="G63" i="2"/>
  <c r="K63" i="2"/>
  <c r="Q63" i="2"/>
  <c r="E64" i="2"/>
  <c r="F64" i="2"/>
  <c r="G64" i="2"/>
  <c r="K64" i="2"/>
  <c r="Q64" i="2"/>
  <c r="E65" i="2"/>
  <c r="F65" i="2"/>
  <c r="G65" i="2"/>
  <c r="K65" i="2"/>
  <c r="Q65" i="2"/>
  <c r="E66" i="2"/>
  <c r="F66" i="2"/>
  <c r="G66" i="2"/>
  <c r="K66" i="2"/>
  <c r="Q66" i="2"/>
  <c r="E67" i="2"/>
  <c r="F67" i="2"/>
  <c r="G67" i="2"/>
  <c r="K67" i="2"/>
  <c r="Q67" i="2"/>
  <c r="E68" i="2"/>
  <c r="F68" i="2"/>
  <c r="G68" i="2"/>
  <c r="K68" i="2"/>
  <c r="Q68" i="2"/>
  <c r="E69" i="2"/>
  <c r="F69" i="2"/>
  <c r="G69" i="2"/>
  <c r="K69" i="2"/>
  <c r="Q69" i="2"/>
  <c r="E70" i="2"/>
  <c r="F70" i="2"/>
  <c r="G70" i="2"/>
  <c r="K70" i="2"/>
  <c r="Q70" i="2"/>
  <c r="E71" i="2"/>
  <c r="F71" i="2"/>
  <c r="G71" i="2"/>
  <c r="K71" i="2"/>
  <c r="Q71" i="2"/>
  <c r="E72" i="2"/>
  <c r="F72" i="2"/>
  <c r="G72" i="2"/>
  <c r="K72" i="2"/>
  <c r="Q72" i="2"/>
  <c r="E73" i="2"/>
  <c r="F73" i="2"/>
  <c r="G73" i="2"/>
  <c r="K73" i="2"/>
  <c r="Q73" i="2"/>
  <c r="E74" i="2"/>
  <c r="F74" i="2"/>
  <c r="G74" i="2"/>
  <c r="K74" i="2"/>
  <c r="Q74" i="2"/>
  <c r="E75" i="2"/>
  <c r="F75" i="2"/>
  <c r="G75" i="2"/>
  <c r="K75" i="2"/>
  <c r="Q75" i="2"/>
  <c r="E76" i="2"/>
  <c r="F76" i="2"/>
  <c r="G76" i="2"/>
  <c r="K76" i="2"/>
  <c r="Q76" i="2"/>
  <c r="E77" i="2"/>
  <c r="F77" i="2"/>
  <c r="G77" i="2"/>
  <c r="K77" i="2"/>
  <c r="Q77" i="2"/>
  <c r="E78" i="2"/>
  <c r="F78" i="2"/>
  <c r="G78" i="2"/>
  <c r="K78" i="2"/>
  <c r="Q78" i="2"/>
  <c r="E79" i="2"/>
  <c r="F79" i="2"/>
  <c r="G79" i="2"/>
  <c r="K79" i="2"/>
  <c r="Q79" i="2"/>
  <c r="E80" i="2"/>
  <c r="F80" i="2"/>
  <c r="G80" i="2"/>
  <c r="K80" i="2"/>
  <c r="Q80" i="2"/>
  <c r="E81" i="2"/>
  <c r="F81" i="2"/>
  <c r="G81" i="2"/>
  <c r="K81" i="2"/>
  <c r="Q81" i="2"/>
  <c r="E82" i="2"/>
  <c r="F82" i="2"/>
  <c r="G82" i="2"/>
  <c r="K82" i="2"/>
  <c r="Q82" i="2"/>
  <c r="E83" i="2"/>
  <c r="F83" i="2"/>
  <c r="G83" i="2"/>
  <c r="K83" i="2"/>
  <c r="Q83" i="2"/>
  <c r="E84" i="2"/>
  <c r="F84" i="2"/>
  <c r="G84" i="2"/>
  <c r="K84" i="2"/>
  <c r="Q84" i="2"/>
  <c r="B2" i="1"/>
  <c r="C4" i="1"/>
  <c r="C7" i="1"/>
  <c r="D4" i="1"/>
  <c r="C8" i="1"/>
  <c r="F11" i="1"/>
  <c r="G11" i="1"/>
  <c r="E14" i="1"/>
  <c r="E15" i="1" s="1"/>
  <c r="C17" i="1"/>
  <c r="Q21" i="1"/>
  <c r="Q22" i="1"/>
  <c r="Q23" i="1"/>
  <c r="Q24" i="1"/>
  <c r="Q25" i="1"/>
  <c r="Q26" i="1"/>
  <c r="Q27" i="1"/>
  <c r="Q28" i="1"/>
  <c r="Q29" i="1"/>
  <c r="Q30" i="1"/>
  <c r="A11" i="3"/>
  <c r="D11" i="3"/>
  <c r="G11" i="3"/>
  <c r="C11" i="3"/>
  <c r="E11" i="3"/>
  <c r="H11" i="3"/>
  <c r="B11" i="3"/>
  <c r="A12" i="3"/>
  <c r="D12" i="3"/>
  <c r="G12" i="3"/>
  <c r="C12" i="3"/>
  <c r="E12" i="3"/>
  <c r="H12" i="3"/>
  <c r="B12" i="3"/>
  <c r="A13" i="3"/>
  <c r="D13" i="3"/>
  <c r="G13" i="3"/>
  <c r="C13" i="3"/>
  <c r="E13" i="3"/>
  <c r="H13" i="3"/>
  <c r="B13" i="3"/>
  <c r="A14" i="3"/>
  <c r="D14" i="3"/>
  <c r="G14" i="3"/>
  <c r="C14" i="3"/>
  <c r="E14" i="3"/>
  <c r="H14" i="3"/>
  <c r="B14" i="3"/>
  <c r="A15" i="3"/>
  <c r="D15" i="3"/>
  <c r="G15" i="3"/>
  <c r="C15" i="3"/>
  <c r="E15" i="3"/>
  <c r="H15" i="3"/>
  <c r="B15" i="3"/>
  <c r="A16" i="3"/>
  <c r="B16" i="3"/>
  <c r="D16" i="3"/>
  <c r="G16" i="3"/>
  <c r="C16" i="3"/>
  <c r="E16" i="3"/>
  <c r="H16" i="3"/>
  <c r="A17" i="3"/>
  <c r="B17" i="3"/>
  <c r="C17" i="3"/>
  <c r="E17" i="3"/>
  <c r="D17" i="3"/>
  <c r="G17" i="3"/>
  <c r="H17" i="3"/>
  <c r="A18" i="3"/>
  <c r="B18" i="3"/>
  <c r="C18" i="3"/>
  <c r="E18" i="3"/>
  <c r="D18" i="3"/>
  <c r="G18" i="3"/>
  <c r="H18" i="3"/>
  <c r="A19" i="3"/>
  <c r="B19" i="3"/>
  <c r="C19" i="3"/>
  <c r="D19" i="3"/>
  <c r="E19" i="3"/>
  <c r="G19" i="3"/>
  <c r="H19" i="3"/>
  <c r="A20" i="3"/>
  <c r="B20" i="3"/>
  <c r="D20" i="3"/>
  <c r="G20" i="3"/>
  <c r="C20" i="3"/>
  <c r="E20" i="3"/>
  <c r="H20" i="3"/>
  <c r="A21" i="3"/>
  <c r="D21" i="3"/>
  <c r="G21" i="3"/>
  <c r="C21" i="3"/>
  <c r="E21" i="3"/>
  <c r="H21" i="3"/>
  <c r="B21" i="3"/>
  <c r="A22" i="3"/>
  <c r="D22" i="3"/>
  <c r="G22" i="3"/>
  <c r="C22" i="3"/>
  <c r="E22" i="3"/>
  <c r="H22" i="3"/>
  <c r="B22" i="3"/>
  <c r="A23" i="3"/>
  <c r="D23" i="3"/>
  <c r="G23" i="3"/>
  <c r="C23" i="3"/>
  <c r="E23" i="3"/>
  <c r="H23" i="3"/>
  <c r="B23" i="3"/>
  <c r="A24" i="3"/>
  <c r="B24" i="3"/>
  <c r="D24" i="3"/>
  <c r="G24" i="3"/>
  <c r="C24" i="3"/>
  <c r="E24" i="3"/>
  <c r="H24" i="3"/>
  <c r="A25" i="3"/>
  <c r="B25" i="3"/>
  <c r="C25" i="3"/>
  <c r="E25" i="3"/>
  <c r="D25" i="3"/>
  <c r="G25" i="3"/>
  <c r="H25" i="3"/>
  <c r="A26" i="3"/>
  <c r="B26" i="3"/>
  <c r="C26" i="3"/>
  <c r="E26" i="3"/>
  <c r="D26" i="3"/>
  <c r="G26" i="3"/>
  <c r="H26" i="3"/>
  <c r="A27" i="3"/>
  <c r="B27" i="3"/>
  <c r="C27" i="3"/>
  <c r="D27" i="3"/>
  <c r="E27" i="3"/>
  <c r="G27" i="3"/>
  <c r="H27" i="3"/>
  <c r="A28" i="3"/>
  <c r="B28" i="3"/>
  <c r="D28" i="3"/>
  <c r="G28" i="3"/>
  <c r="C28" i="3"/>
  <c r="E28" i="3"/>
  <c r="H28" i="3"/>
  <c r="A29" i="3"/>
  <c r="D29" i="3"/>
  <c r="G29" i="3"/>
  <c r="C29" i="3"/>
  <c r="E29" i="3"/>
  <c r="H29" i="3"/>
  <c r="B29" i="3"/>
  <c r="A30" i="3"/>
  <c r="D30" i="3"/>
  <c r="G30" i="3"/>
  <c r="C30" i="3"/>
  <c r="E30" i="3"/>
  <c r="H30" i="3"/>
  <c r="B30" i="3"/>
  <c r="A31" i="3"/>
  <c r="D31" i="3"/>
  <c r="G31" i="3"/>
  <c r="C31" i="3"/>
  <c r="E31" i="3"/>
  <c r="H31" i="3"/>
  <c r="B31" i="3"/>
  <c r="A32" i="3"/>
  <c r="B32" i="3"/>
  <c r="D32" i="3"/>
  <c r="G32" i="3"/>
  <c r="C32" i="3"/>
  <c r="E32" i="3"/>
  <c r="H32" i="3"/>
  <c r="A33" i="3"/>
  <c r="B33" i="3"/>
  <c r="C33" i="3"/>
  <c r="E33" i="3"/>
  <c r="D33" i="3"/>
  <c r="G33" i="3"/>
  <c r="H33" i="3"/>
  <c r="A34" i="3"/>
  <c r="B34" i="3"/>
  <c r="C34" i="3"/>
  <c r="E34" i="3"/>
  <c r="D34" i="3"/>
  <c r="G34" i="3"/>
  <c r="H34" i="3"/>
  <c r="A35" i="3"/>
  <c r="B35" i="3"/>
  <c r="C35" i="3"/>
  <c r="D35" i="3"/>
  <c r="E35" i="3"/>
  <c r="G35" i="3"/>
  <c r="H35" i="3"/>
  <c r="A36" i="3"/>
  <c r="B36" i="3"/>
  <c r="D36" i="3"/>
  <c r="G36" i="3"/>
  <c r="C36" i="3"/>
  <c r="E36" i="3"/>
  <c r="H36" i="3"/>
  <c r="A37" i="3"/>
  <c r="D37" i="3"/>
  <c r="G37" i="3"/>
  <c r="C37" i="3"/>
  <c r="E37" i="3"/>
  <c r="H37" i="3"/>
  <c r="B37" i="3"/>
  <c r="A38" i="3"/>
  <c r="D38" i="3"/>
  <c r="G38" i="3"/>
  <c r="C38" i="3"/>
  <c r="E38" i="3"/>
  <c r="H38" i="3"/>
  <c r="B38" i="3"/>
  <c r="A39" i="3"/>
  <c r="D39" i="3"/>
  <c r="G39" i="3"/>
  <c r="C39" i="3"/>
  <c r="E39" i="3"/>
  <c r="H39" i="3"/>
  <c r="B39" i="3"/>
  <c r="A40" i="3"/>
  <c r="B40" i="3"/>
  <c r="D40" i="3"/>
  <c r="G40" i="3"/>
  <c r="C40" i="3"/>
  <c r="E40" i="3"/>
  <c r="H40" i="3"/>
  <c r="A41" i="3"/>
  <c r="B41" i="3"/>
  <c r="C41" i="3"/>
  <c r="E41" i="3"/>
  <c r="D41" i="3"/>
  <c r="G41" i="3"/>
  <c r="H41" i="3"/>
  <c r="A42" i="3"/>
  <c r="B42" i="3"/>
  <c r="C42" i="3"/>
  <c r="E42" i="3"/>
  <c r="D42" i="3"/>
  <c r="G42" i="3"/>
  <c r="H42" i="3"/>
  <c r="A43" i="3"/>
  <c r="B43" i="3"/>
  <c r="C43" i="3"/>
  <c r="D43" i="3"/>
  <c r="E43" i="3"/>
  <c r="G43" i="3"/>
  <c r="H43" i="3"/>
  <c r="E23" i="1"/>
  <c r="F23" i="1"/>
  <c r="E27" i="1"/>
  <c r="F27" i="1"/>
  <c r="E22" i="1"/>
  <c r="F22" i="1"/>
  <c r="G22" i="1"/>
  <c r="I22" i="1"/>
  <c r="G23" i="1"/>
  <c r="I23" i="1"/>
  <c r="E26" i="1"/>
  <c r="F26" i="1"/>
  <c r="G26" i="1"/>
  <c r="I26" i="1"/>
  <c r="G27" i="1"/>
  <c r="I27" i="1"/>
  <c r="E30" i="1"/>
  <c r="F30" i="1"/>
  <c r="E21" i="1"/>
  <c r="F21" i="1"/>
  <c r="G21" i="1"/>
  <c r="E25" i="1"/>
  <c r="F25" i="1"/>
  <c r="E29" i="1"/>
  <c r="F29" i="1"/>
  <c r="G29" i="1"/>
  <c r="I29" i="1"/>
  <c r="G30" i="1"/>
  <c r="I30" i="1"/>
  <c r="E24" i="1"/>
  <c r="F24" i="1"/>
  <c r="G24" i="1"/>
  <c r="I24" i="1"/>
  <c r="G25" i="1"/>
  <c r="I25" i="1"/>
  <c r="E28" i="1"/>
  <c r="F28" i="1"/>
  <c r="G28" i="1"/>
  <c r="I28" i="1"/>
  <c r="H21" i="1"/>
  <c r="C11" i="2"/>
  <c r="C12" i="2"/>
  <c r="C11" i="1"/>
  <c r="C12" i="1"/>
  <c r="O112" i="2" l="1"/>
  <c r="O116" i="2"/>
  <c r="O120" i="2"/>
  <c r="O124" i="2"/>
  <c r="O111" i="2"/>
  <c r="O115" i="2"/>
  <c r="O119" i="2"/>
  <c r="O123" i="2"/>
  <c r="O110" i="2"/>
  <c r="O114" i="2"/>
  <c r="O118" i="2"/>
  <c r="O122" i="2"/>
  <c r="O113" i="2"/>
  <c r="O117" i="2"/>
  <c r="O121" i="2"/>
  <c r="O87" i="2"/>
  <c r="O91" i="2"/>
  <c r="O95" i="2"/>
  <c r="O99" i="2"/>
  <c r="O103" i="2"/>
  <c r="O107" i="2"/>
  <c r="O86" i="2"/>
  <c r="O90" i="2"/>
  <c r="O94" i="2"/>
  <c r="O98" i="2"/>
  <c r="O102" i="2"/>
  <c r="O106" i="2"/>
  <c r="O85" i="2"/>
  <c r="O89" i="2"/>
  <c r="O93" i="2"/>
  <c r="O97" i="2"/>
  <c r="O101" i="2"/>
  <c r="O105" i="2"/>
  <c r="O109" i="2"/>
  <c r="O88" i="2"/>
  <c r="O92" i="2"/>
  <c r="O96" i="2"/>
  <c r="O100" i="2"/>
  <c r="O104" i="2"/>
  <c r="O108" i="2"/>
  <c r="C16" i="1"/>
  <c r="D18" i="1" s="1"/>
  <c r="C16" i="2"/>
  <c r="D18" i="2" s="1"/>
  <c r="O28" i="2"/>
  <c r="O60" i="2"/>
  <c r="O23" i="2"/>
  <c r="O59" i="2"/>
  <c r="O26" i="2"/>
  <c r="O58" i="2"/>
  <c r="O25" i="2"/>
  <c r="O57" i="2"/>
  <c r="O54" i="2"/>
  <c r="O32" i="2"/>
  <c r="O64" i="2"/>
  <c r="O27" i="2"/>
  <c r="O63" i="2"/>
  <c r="O30" i="2"/>
  <c r="O62" i="2"/>
  <c r="O29" i="2"/>
  <c r="O61" i="2"/>
  <c r="O24" i="2"/>
  <c r="O55" i="2"/>
  <c r="C15" i="2"/>
  <c r="F18" i="2" s="1"/>
  <c r="O36" i="2"/>
  <c r="O68" i="2"/>
  <c r="O31" i="2"/>
  <c r="O67" i="2"/>
  <c r="O34" i="2"/>
  <c r="O66" i="2"/>
  <c r="O33" i="2"/>
  <c r="O65" i="2"/>
  <c r="O40" i="2"/>
  <c r="O72" i="2"/>
  <c r="O39" i="2"/>
  <c r="O71" i="2"/>
  <c r="O38" i="2"/>
  <c r="O70" i="2"/>
  <c r="O37" i="2"/>
  <c r="O69" i="2"/>
  <c r="O35" i="2"/>
  <c r="O22" i="2"/>
  <c r="O53" i="2"/>
  <c r="O44" i="2"/>
  <c r="O76" i="2"/>
  <c r="O43" i="2"/>
  <c r="O75" i="2"/>
  <c r="O42" i="2"/>
  <c r="O74" i="2"/>
  <c r="O41" i="2"/>
  <c r="O73" i="2"/>
  <c r="O56" i="2"/>
  <c r="O21" i="2"/>
  <c r="O48" i="2"/>
  <c r="O80" i="2"/>
  <c r="O47" i="2"/>
  <c r="O79" i="2"/>
  <c r="O46" i="2"/>
  <c r="O78" i="2"/>
  <c r="O45" i="2"/>
  <c r="O77" i="2"/>
  <c r="O52" i="2"/>
  <c r="O84" i="2"/>
  <c r="O51" i="2"/>
  <c r="O83" i="2"/>
  <c r="O50" i="2"/>
  <c r="O82" i="2"/>
  <c r="O49" i="2"/>
  <c r="O81" i="2"/>
  <c r="O28" i="1"/>
  <c r="O24" i="1"/>
  <c r="O23" i="1"/>
  <c r="O27" i="1"/>
  <c r="O22" i="1"/>
  <c r="O21" i="1"/>
  <c r="O26" i="1"/>
  <c r="O25" i="1"/>
  <c r="O30" i="1"/>
  <c r="O29" i="1"/>
  <c r="C15" i="1"/>
  <c r="F17" i="2"/>
  <c r="C18" i="1" l="1"/>
  <c r="E16" i="1"/>
  <c r="E17" i="1" s="1"/>
  <c r="C18" i="2"/>
  <c r="F19" i="2"/>
</calcChain>
</file>

<file path=xl/sharedStrings.xml><?xml version="1.0" encoding="utf-8"?>
<sst xmlns="http://schemas.openxmlformats.org/spreadsheetml/2006/main" count="652" uniqueCount="228">
  <si>
    <t xml:space="preserve">MS Vir / GSC 6141-0265 </t>
  </si>
  <si>
    <t>EB</t>
  </si>
  <si>
    <t>System Type:</t>
  </si>
  <si>
    <t>Kreiner Eph.</t>
  </si>
  <si>
    <t>J.M. Kreiner, 2004, Acta Astronomica, vol. 54, pp 207-210.</t>
  </si>
  <si>
    <t>--- Working ----</t>
  </si>
  <si>
    <t>Epoch =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</si>
  <si>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</si>
  <si>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</si>
  <si>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</si>
  <si>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</si>
  <si>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</si>
  <si>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</si>
  <si>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</si>
  <si>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</si>
  <si>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</si>
  <si>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</si>
  <si>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</si>
  <si>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</si>
  <si>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</si>
  <si>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</si>
  <si>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</si>
  <si>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</si>
  <si>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</si>
  <si>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</si>
  <si>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</si>
  <si>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</si>
  <si>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</si>
  <si>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</si>
  <si>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</si>
  <si>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</si>
  <si>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</si>
  <si>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</si>
  <si>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</si>
  <si>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Kreiner</t>
  </si>
  <si>
    <t>IBVS</t>
  </si>
  <si>
    <t>S3</t>
  </si>
  <si>
    <t>S4</t>
  </si>
  <si>
    <t>S5</t>
  </si>
  <si>
    <t>S6</t>
  </si>
  <si>
    <t>Misc</t>
  </si>
  <si>
    <t>Lin Fit</t>
  </si>
  <si>
    <t>Q. Fit</t>
  </si>
  <si>
    <t>Date</t>
  </si>
  <si>
    <t>I</t>
  </si>
  <si>
    <t>IBVS 5843</t>
  </si>
  <si>
    <t>II</t>
  </si>
  <si>
    <t>OEJV 116</t>
  </si>
  <si>
    <t>pg</t>
  </si>
  <si>
    <t>vis</t>
  </si>
  <si>
    <t>PE</t>
  </si>
  <si>
    <t>CCD</t>
  </si>
  <si>
    <t>BAD?</t>
  </si>
  <si>
    <t>VSB 39 </t>
  </si>
  <si>
    <t>VSB 40 </t>
  </si>
  <si>
    <t>JAVSO..40....1</t>
  </si>
  <si>
    <t>"II"</t>
  </si>
  <si>
    <t>JAVSO..40..975</t>
  </si>
  <si>
    <t>IBVS 6165</t>
  </si>
  <si>
    <t>VSB 42 </t>
  </si>
  <si>
    <t>2012JAVSO..40..975</t>
  </si>
  <si>
    <t>IBVS 5690</t>
  </si>
  <si>
    <t>IBVS 5690 </t>
  </si>
  <si>
    <t>JAVSO..41..122</t>
  </si>
  <si>
    <t>JAVSO..42..426</t>
  </si>
  <si>
    <t>JAVSO..44..164</t>
  </si>
  <si>
    <t>JAVSO..44…69</t>
  </si>
  <si>
    <t>JAVSO..45..121</t>
  </si>
  <si>
    <t>OEJV 0181</t>
  </si>
  <si>
    <t>VSB 060</t>
  </si>
  <si>
    <t>Ic</t>
  </si>
  <si>
    <t>VSB 43 </t>
  </si>
  <si>
    <t>VSB 44 </t>
  </si>
  <si>
    <t>VSB 45 </t>
  </si>
  <si>
    <t>VSB 48 </t>
  </si>
  <si>
    <t>VSB 56 </t>
  </si>
  <si>
    <t>VSB 59 </t>
  </si>
  <si>
    <t>VSB-059</t>
  </si>
  <si>
    <t>B</t>
  </si>
  <si>
    <t>V</t>
  </si>
  <si>
    <t>VSB-064</t>
  </si>
  <si>
    <t>VSB-066</t>
  </si>
  <si>
    <t>JAVSO..46..184</t>
  </si>
  <si>
    <t>JAVSO..47..263</t>
  </si>
  <si>
    <t>VSB 069</t>
  </si>
  <si>
    <t>U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</si>
  <si>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</si>
  <si>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</si>
  <si>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</si>
  <si>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</si>
  <si>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</si>
  <si>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</si>
  <si>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2452371.7634 </t>
  </si>
  <si>
    <t> 07.04.2002 06:19 </t>
  </si>
  <si>
    <t> 0.0021 </t>
  </si>
  <si>
    <t>C </t>
  </si>
  <si>
    <t> S.Dvorak </t>
  </si>
  <si>
    <t> JAAVSO 40;975 </t>
  </si>
  <si>
    <t>2452407.6931 </t>
  </si>
  <si>
    <t> 13.05.2002 04:38 </t>
  </si>
  <si>
    <t> 0.0014 </t>
  </si>
  <si>
    <t>2453150.6746 </t>
  </si>
  <si>
    <t> 25.05.2004 04:11 </t>
  </si>
  <si>
    <t> 0.0056 </t>
  </si>
  <si>
    <t>2453490.6006 </t>
  </si>
  <si>
    <t> 30.04.2005 02:24 </t>
  </si>
  <si>
    <t> -0.0009 </t>
  </si>
  <si>
    <t>-I</t>
  </si>
  <si>
    <t> W.Ogloza et al. </t>
  </si>
  <si>
    <t>IBVS 5843 </t>
  </si>
  <si>
    <t>2453490.7528 </t>
  </si>
  <si>
    <t> 30.04.2005 06:04 </t>
  </si>
  <si>
    <t>3171</t>
  </si>
  <si>
    <t> -0.0049 </t>
  </si>
  <si>
    <t>2453492.6323 </t>
  </si>
  <si>
    <t> 02.05.2005 03:10 </t>
  </si>
  <si>
    <t>3177</t>
  </si>
  <si>
    <t> -0.0000 </t>
  </si>
  <si>
    <t>2453492.7890 </t>
  </si>
  <si>
    <t> 02.05.2005 06:56 </t>
  </si>
  <si>
    <t>3177.5</t>
  </si>
  <si>
    <t> 0.0005 </t>
  </si>
  <si>
    <t>2453496.6932 </t>
  </si>
  <si>
    <t> 06.05.2005 04:38 </t>
  </si>
  <si>
    <t>3190</t>
  </si>
  <si>
    <t> -0.0008 </t>
  </si>
  <si>
    <t>2453504.6621 </t>
  </si>
  <si>
    <t> 14.05.2005 03:53 </t>
  </si>
  <si>
    <t>3215.5</t>
  </si>
  <si>
    <t> 0.0009 </t>
  </si>
  <si>
    <t>2453509.6613 </t>
  </si>
  <si>
    <t> 19.05.2005 03:52 </t>
  </si>
  <si>
    <t>3231.5</t>
  </si>
  <si>
    <t> 0.0011 </t>
  </si>
  <si>
    <t>2454992.33 </t>
  </si>
  <si>
    <t> 09.06.2009 19:55 </t>
  </si>
  <si>
    <t>7977</t>
  </si>
  <si>
    <t> -0.00 </t>
  </si>
  <si>
    <t>o</t>
  </si>
  <si>
    <t> A.Paschke </t>
  </si>
  <si>
    <t>OEJV 0116 </t>
  </si>
  <si>
    <t>2454997.33 </t>
  </si>
  <si>
    <t> 14.06.2009 19:55 </t>
  </si>
  <si>
    <t>7993</t>
  </si>
  <si>
    <t>2456048.6896 </t>
  </si>
  <si>
    <t> 01.05.2012 04:33 </t>
  </si>
  <si>
    <t>11358</t>
  </si>
  <si>
    <t> 0.0028 </t>
  </si>
  <si>
    <t> R.Poklar </t>
  </si>
  <si>
    <t> JAAVSO 41;122 </t>
  </si>
  <si>
    <t>2456725.8947 </t>
  </si>
  <si>
    <t> 09.03.2014 09:28 </t>
  </si>
  <si>
    <t>13525.5</t>
  </si>
  <si>
    <t> -0.0012 </t>
  </si>
  <si>
    <t> G.Samolyk </t>
  </si>
  <si>
    <t> JAAVSO 42;426 </t>
  </si>
  <si>
    <t>2452021.9909 </t>
  </si>
  <si>
    <t> 22.04.2001 11:46 </t>
  </si>
  <si>
    <t> 0.0038 </t>
  </si>
  <si>
    <t>E </t>
  </si>
  <si>
    <t>?</t>
  </si>
  <si>
    <t> K. Nagai </t>
  </si>
  <si>
    <t>2452022.1393 </t>
  </si>
  <si>
    <t> 22.04.2001 15:20 </t>
  </si>
  <si>
    <t> -0.0040 </t>
  </si>
  <si>
    <t>2452361.1398 </t>
  </si>
  <si>
    <t> 27.03.2002 15:21 </t>
  </si>
  <si>
    <t> 0.0013 </t>
  </si>
  <si>
    <t>2452370.0357 </t>
  </si>
  <si>
    <t> 05.04.2002 12:51 </t>
  </si>
  <si>
    <t> -0.0072 </t>
  </si>
  <si>
    <t>2452758.0924 </t>
  </si>
  <si>
    <t> 28.04.2003 14:13 </t>
  </si>
  <si>
    <t> 0.0016 </t>
  </si>
  <si>
    <t>2453112.0846 </t>
  </si>
  <si>
    <t> 16.04.2004 14:01 </t>
  </si>
  <si>
    <t> 0.0017 </t>
  </si>
  <si>
    <t>2453120.0554 </t>
  </si>
  <si>
    <t> 24.04.2004 13:19 </t>
  </si>
  <si>
    <t> 0.0053 </t>
  </si>
  <si>
    <t>2453483.0987 </t>
  </si>
  <si>
    <t> 22.04.2005 14:22 </t>
  </si>
  <si>
    <t> -0.0043 </t>
  </si>
  <si>
    <t>2453502.7484 </t>
  </si>
  <si>
    <t> 12.05.2005 05:57 </t>
  </si>
  <si>
    <t>3209.5</t>
  </si>
  <si>
    <t> -0.0381 </t>
  </si>
  <si>
    <t> T. Krajci </t>
  </si>
  <si>
    <t>2453826.1559 </t>
  </si>
  <si>
    <t> 31.03.2006 15:44 </t>
  </si>
  <si>
    <t>4244.5</t>
  </si>
  <si>
    <t> -0.0039 </t>
  </si>
  <si>
    <t> Nakajima </t>
  </si>
  <si>
    <t>2453833.1856 </t>
  </si>
  <si>
    <t> 07.04.2006 16:27 </t>
  </si>
  <si>
    <t>4267</t>
  </si>
  <si>
    <t>2454491.3433 </t>
  </si>
  <si>
    <t> 25.01.2008 20:14 </t>
  </si>
  <si>
    <t>6373.5</t>
  </si>
  <si>
    <t> 0.0032 </t>
  </si>
  <si>
    <t> K.Nakajima </t>
  </si>
  <si>
    <t>2454504.3131 </t>
  </si>
  <si>
    <t> 07.02.2008 19:30 </t>
  </si>
  <si>
    <t>6415</t>
  </si>
  <si>
    <t> 0.0069 </t>
  </si>
  <si>
    <t>2456416.1105 </t>
  </si>
  <si>
    <t> 03.05.2013 14:39 </t>
  </si>
  <si>
    <t>12534</t>
  </si>
  <si>
    <t> -0.0032 </t>
  </si>
  <si>
    <t> K.Nagai </t>
  </si>
  <si>
    <t>2456416.1114 </t>
  </si>
  <si>
    <t> 03.05.2013 14:40 </t>
  </si>
  <si>
    <t> -0.0023 </t>
  </si>
  <si>
    <t>2456416.1118 </t>
  </si>
  <si>
    <t> -0.0019 </t>
  </si>
  <si>
    <t>2456785.1031 </t>
  </si>
  <si>
    <t> 07.05.2014 14:28 </t>
  </si>
  <si>
    <t>13715</t>
  </si>
  <si>
    <t> 0.0002 </t>
  </si>
  <si>
    <t>2456785.1041 </t>
  </si>
  <si>
    <t> 07.05.2014 14:29 </t>
  </si>
  <si>
    <t> 0.0012 </t>
  </si>
  <si>
    <t>2456785.1049 </t>
  </si>
  <si>
    <t> 07.05.2014 14:31 </t>
  </si>
  <si>
    <t> 0.0020 </t>
  </si>
  <si>
    <t>VSB, 91</t>
  </si>
  <si>
    <t>Ha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</si>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</sst>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$#,##0_);&quot;($&quot;#,##0\)"/>
    <numFmt numFmtId="165" formatCode="m/d/yyyy\ h:mm"/>
    <numFmt numFmtId="166" formatCode="m/d/yyyy"/>
    <numFmt numFmtId="167" formatCode="0.000"/>
    <numFmt numFmtId="168" formatCode="0.0000"/>
    <numFmt numFmtId="169" formatCode="d/mm/yyyy;@"/>
    <numFmt numFmtId="170" formatCode="0.00000"/>
  </numFmts>
  <fonts count="20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color indexed="14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" fillId="0" borderId="0"/>
    <xf numFmtId="0" fontId="18" fillId="0" borderId="0"/>
    <xf numFmtId="0" fontId="18" fillId="0" borderId="0"/>
  </cellStyleXfs>
  <cellXfs count="85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>
      <alignment vertical="top"/>
    </xf>
    <xf numFmtId="0" fontId="4" fillId="0" borderId="0" xfId="0" applyFont="1" applyAlignment="1"/>
    <xf numFmtId="0" fontId="5" fillId="0" borderId="0" xfId="0" applyFont="1">
      <alignment vertical="top"/>
    </xf>
    <xf numFmtId="0" fontId="4" fillId="0" borderId="0" xfId="0" applyFont="1">
      <alignment vertical="top"/>
    </xf>
    <xf numFmtId="0" fontId="0" fillId="0" borderId="4" xfId="0" applyBorder="1" applyAlignment="1">
      <alignment horizontal="center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7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165" fontId="6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6" fontId="0" fillId="0" borderId="0" xfId="0" applyNumberFormat="1" applyAlignment="1"/>
    <xf numFmtId="0" fontId="8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center" vertical="top"/>
    </xf>
    <xf numFmtId="167" fontId="10" fillId="0" borderId="0" xfId="0" applyNumberFormat="1" applyFont="1" applyAlignment="1">
      <alignment horizontal="left" vertical="top"/>
    </xf>
    <xf numFmtId="0" fontId="12" fillId="0" borderId="4" xfId="0" applyFont="1" applyBorder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4" fillId="0" borderId="0" xfId="0" applyFont="1">
      <alignment vertical="top"/>
    </xf>
    <xf numFmtId="0" fontId="15" fillId="0" borderId="0" xfId="7" applyFont="1" applyAlignment="1">
      <alignment horizontal="left" vertical="center"/>
    </xf>
    <xf numFmtId="0" fontId="15" fillId="0" borderId="0" xfId="7" applyFont="1" applyAlignment="1">
      <alignment horizontal="center" vertical="center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6" fillId="0" borderId="0" xfId="6" applyFont="1" applyAlignment="1">
      <alignment horizontal="left"/>
    </xf>
    <xf numFmtId="0" fontId="0" fillId="0" borderId="0" xfId="0" applyAlignment="1">
      <alignment horizontal="center" vertical="top"/>
    </xf>
    <xf numFmtId="167" fontId="0" fillId="0" borderId="0" xfId="0" applyNumberFormat="1" applyAlignment="1">
      <alignment horizontal="left" vertical="top"/>
    </xf>
    <xf numFmtId="167" fontId="16" fillId="0" borderId="0" xfId="0" applyNumberFormat="1" applyFont="1" applyAlignment="1">
      <alignment horizontal="left" vertical="top"/>
    </xf>
    <xf numFmtId="0" fontId="8" fillId="0" borderId="0" xfId="6" applyFont="1" applyAlignment="1">
      <alignment horizontal="left"/>
    </xf>
    <xf numFmtId="0" fontId="8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0" fillId="0" borderId="0" xfId="8" applyFont="1" applyAlignment="1">
      <alignment horizontal="left"/>
    </xf>
    <xf numFmtId="0" fontId="10" fillId="0" borderId="0" xfId="8" applyFont="1" applyAlignment="1">
      <alignment horizontal="center"/>
    </xf>
    <xf numFmtId="0" fontId="15" fillId="0" borderId="0" xfId="7" applyFont="1" applyAlignment="1">
      <alignment horizontal="left"/>
    </xf>
    <xf numFmtId="0" fontId="15" fillId="0" borderId="0" xfId="7" applyFont="1" applyAlignment="1">
      <alignment horizontal="center"/>
    </xf>
    <xf numFmtId="168" fontId="15" fillId="0" borderId="0" xfId="7" applyNumberFormat="1" applyFont="1" applyAlignment="1">
      <alignment horizontal="left" vertical="top"/>
    </xf>
    <xf numFmtId="0" fontId="15" fillId="0" borderId="0" xfId="7" applyFont="1" applyAlignment="1">
      <alignment horizontal="left" vertical="top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6" applyFont="1"/>
    <xf numFmtId="0" fontId="10" fillId="0" borderId="0" xfId="6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8" fillId="2" borderId="11" xfId="0" applyFont="1" applyFill="1" applyBorder="1" applyAlignment="1">
      <alignment horizontal="left" vertical="top" wrapText="1" indent="1"/>
    </xf>
    <xf numFmtId="0" fontId="8" fillId="2" borderId="11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right" vertical="top" wrapText="1"/>
    </xf>
    <xf numFmtId="0" fontId="17" fillId="2" borderId="11" xfId="5" applyNumberFormat="1" applyFill="1" applyBorder="1" applyAlignment="1" applyProtection="1">
      <alignment horizontal="right" vertical="top" wrapText="1"/>
    </xf>
    <xf numFmtId="169" fontId="0" fillId="0" borderId="0" xfId="0" applyNumberFormat="1" applyAlignment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70" fontId="19" fillId="0" borderId="0" xfId="0" applyNumberFormat="1" applyFont="1" applyAlignment="1">
      <alignment vertical="center" wrapText="1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170" fontId="19" fillId="0" borderId="0" xfId="0" applyNumberFormat="1" applyFont="1" applyAlignment="1" applyProtection="1">
      <alignment vertical="center" wrapText="1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MS Vir - O-C Diagr.</a:t>
            </a:r>
          </a:p>
        </c:rich>
      </c:tx>
      <c:layout>
        <c:manualLayout>
          <c:xMode val="edge"/>
          <c:yMode val="edge"/>
          <c:x val="0.3834586466165413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22822889753688513"/>
          <c:w val="0.81052631578947365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Active!$F$21:$F$84</c:f>
              <c:numCache>
                <c:formatCode>General</c:formatCode>
                <c:ptCount val="64"/>
                <c:pt idx="0">
                  <c:v>-1530</c:v>
                </c:pt>
                <c:pt idx="1">
                  <c:v>-1529.5</c:v>
                </c:pt>
                <c:pt idx="2">
                  <c:v>-444.5</c:v>
                </c:pt>
                <c:pt idx="3">
                  <c:v>-416</c:v>
                </c:pt>
                <c:pt idx="4">
                  <c:v>-410.5</c:v>
                </c:pt>
                <c:pt idx="5">
                  <c:v>-410.5</c:v>
                </c:pt>
                <c:pt idx="6">
                  <c:v>-295.5</c:v>
                </c:pt>
                <c:pt idx="7">
                  <c:v>-295.5</c:v>
                </c:pt>
                <c:pt idx="8">
                  <c:v>0</c:v>
                </c:pt>
                <c:pt idx="9">
                  <c:v>715.5</c:v>
                </c:pt>
                <c:pt idx="10">
                  <c:v>725</c:v>
                </c:pt>
                <c:pt idx="11">
                  <c:v>826</c:v>
                </c:pt>
                <c:pt idx="12">
                  <c:v>2082.5</c:v>
                </c:pt>
                <c:pt idx="13">
                  <c:v>3267</c:v>
                </c:pt>
                <c:pt idx="14">
                  <c:v>3209.5</c:v>
                </c:pt>
                <c:pt idx="15">
                  <c:v>3170.5</c:v>
                </c:pt>
                <c:pt idx="16">
                  <c:v>3171</c:v>
                </c:pt>
                <c:pt idx="17">
                  <c:v>3177</c:v>
                </c:pt>
                <c:pt idx="18">
                  <c:v>3177.5</c:v>
                </c:pt>
                <c:pt idx="19">
                  <c:v>3190</c:v>
                </c:pt>
                <c:pt idx="20">
                  <c:v>3215.5</c:v>
                </c:pt>
                <c:pt idx="21">
                  <c:v>3231.5</c:v>
                </c:pt>
                <c:pt idx="22">
                  <c:v>849.5</c:v>
                </c:pt>
                <c:pt idx="23">
                  <c:v>2082.5</c:v>
                </c:pt>
                <c:pt idx="24">
                  <c:v>11358</c:v>
                </c:pt>
                <c:pt idx="25">
                  <c:v>13525.5</c:v>
                </c:pt>
                <c:pt idx="26">
                  <c:v>16104.5</c:v>
                </c:pt>
                <c:pt idx="27">
                  <c:v>16175</c:v>
                </c:pt>
                <c:pt idx="28">
                  <c:v>14994</c:v>
                </c:pt>
                <c:pt idx="29">
                  <c:v>16127</c:v>
                </c:pt>
                <c:pt idx="30">
                  <c:v>15992</c:v>
                </c:pt>
                <c:pt idx="31">
                  <c:v>15992.5</c:v>
                </c:pt>
                <c:pt idx="32">
                  <c:v>7977</c:v>
                </c:pt>
                <c:pt idx="33">
                  <c:v>7993</c:v>
                </c:pt>
                <c:pt idx="34">
                  <c:v>14867</c:v>
                </c:pt>
                <c:pt idx="35">
                  <c:v>1959</c:v>
                </c:pt>
                <c:pt idx="36">
                  <c:v>1984.5</c:v>
                </c:pt>
                <c:pt idx="37">
                  <c:v>3146.5</c:v>
                </c:pt>
                <c:pt idx="38">
                  <c:v>4244.5</c:v>
                </c:pt>
                <c:pt idx="39">
                  <c:v>4267</c:v>
                </c:pt>
                <c:pt idx="40">
                  <c:v>6373.5</c:v>
                </c:pt>
                <c:pt idx="41">
                  <c:v>6415</c:v>
                </c:pt>
                <c:pt idx="42">
                  <c:v>12534</c:v>
                </c:pt>
                <c:pt idx="43">
                  <c:v>12534</c:v>
                </c:pt>
                <c:pt idx="44">
                  <c:v>12534</c:v>
                </c:pt>
                <c:pt idx="45">
                  <c:v>13715</c:v>
                </c:pt>
                <c:pt idx="46">
                  <c:v>13715</c:v>
                </c:pt>
                <c:pt idx="47">
                  <c:v>13715</c:v>
                </c:pt>
                <c:pt idx="48">
                  <c:v>13715</c:v>
                </c:pt>
                <c:pt idx="49">
                  <c:v>13715</c:v>
                </c:pt>
                <c:pt idx="50">
                  <c:v>13715</c:v>
                </c:pt>
                <c:pt idx="51">
                  <c:v>16964</c:v>
                </c:pt>
                <c:pt idx="52">
                  <c:v>18362</c:v>
                </c:pt>
                <c:pt idx="53">
                  <c:v>17324</c:v>
                </c:pt>
                <c:pt idx="54">
                  <c:v>19676.5</c:v>
                </c:pt>
                <c:pt idx="55">
                  <c:v>20730.5</c:v>
                </c:pt>
                <c:pt idx="56">
                  <c:v>20730.5</c:v>
                </c:pt>
                <c:pt idx="57">
                  <c:v>20475</c:v>
                </c:pt>
                <c:pt idx="58">
                  <c:v>20475</c:v>
                </c:pt>
                <c:pt idx="59">
                  <c:v>20475</c:v>
                </c:pt>
                <c:pt idx="60">
                  <c:v>20475</c:v>
                </c:pt>
                <c:pt idx="61">
                  <c:v>20753</c:v>
                </c:pt>
                <c:pt idx="62">
                  <c:v>20753</c:v>
                </c:pt>
                <c:pt idx="63">
                  <c:v>20753</c:v>
                </c:pt>
              </c:numCache>
            </c:numRef>
          </c:xVal>
          <c:yVal>
            <c:numRef>
              <c:f>Active!$H$21:$H$84</c:f>
              <c:numCache>
                <c:formatCode>General</c:formatCode>
                <c:ptCount val="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B3-4808-80FD-17D9A29C97C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Active!$F$21:$F$84</c:f>
              <c:numCache>
                <c:formatCode>General</c:formatCode>
                <c:ptCount val="64"/>
                <c:pt idx="0">
                  <c:v>-1530</c:v>
                </c:pt>
                <c:pt idx="1">
                  <c:v>-1529.5</c:v>
                </c:pt>
                <c:pt idx="2">
                  <c:v>-444.5</c:v>
                </c:pt>
                <c:pt idx="3">
                  <c:v>-416</c:v>
                </c:pt>
                <c:pt idx="4">
                  <c:v>-410.5</c:v>
                </c:pt>
                <c:pt idx="5">
                  <c:v>-410.5</c:v>
                </c:pt>
                <c:pt idx="6">
                  <c:v>-295.5</c:v>
                </c:pt>
                <c:pt idx="7">
                  <c:v>-295.5</c:v>
                </c:pt>
                <c:pt idx="8">
                  <c:v>0</c:v>
                </c:pt>
                <c:pt idx="9">
                  <c:v>715.5</c:v>
                </c:pt>
                <c:pt idx="10">
                  <c:v>725</c:v>
                </c:pt>
                <c:pt idx="11">
                  <c:v>826</c:v>
                </c:pt>
                <c:pt idx="12">
                  <c:v>2082.5</c:v>
                </c:pt>
                <c:pt idx="13">
                  <c:v>3267</c:v>
                </c:pt>
                <c:pt idx="14">
                  <c:v>3209.5</c:v>
                </c:pt>
                <c:pt idx="15">
                  <c:v>3170.5</c:v>
                </c:pt>
                <c:pt idx="16">
                  <c:v>3171</c:v>
                </c:pt>
                <c:pt idx="17">
                  <c:v>3177</c:v>
                </c:pt>
                <c:pt idx="18">
                  <c:v>3177.5</c:v>
                </c:pt>
                <c:pt idx="19">
                  <c:v>3190</c:v>
                </c:pt>
                <c:pt idx="20">
                  <c:v>3215.5</c:v>
                </c:pt>
                <c:pt idx="21">
                  <c:v>3231.5</c:v>
                </c:pt>
                <c:pt idx="22">
                  <c:v>849.5</c:v>
                </c:pt>
                <c:pt idx="23">
                  <c:v>2082.5</c:v>
                </c:pt>
                <c:pt idx="24">
                  <c:v>11358</c:v>
                </c:pt>
                <c:pt idx="25">
                  <c:v>13525.5</c:v>
                </c:pt>
                <c:pt idx="26">
                  <c:v>16104.5</c:v>
                </c:pt>
                <c:pt idx="27">
                  <c:v>16175</c:v>
                </c:pt>
                <c:pt idx="28">
                  <c:v>14994</c:v>
                </c:pt>
                <c:pt idx="29">
                  <c:v>16127</c:v>
                </c:pt>
                <c:pt idx="30">
                  <c:v>15992</c:v>
                </c:pt>
                <c:pt idx="31">
                  <c:v>15992.5</c:v>
                </c:pt>
                <c:pt idx="32">
                  <c:v>7977</c:v>
                </c:pt>
                <c:pt idx="33">
                  <c:v>7993</c:v>
                </c:pt>
                <c:pt idx="34">
                  <c:v>14867</c:v>
                </c:pt>
                <c:pt idx="35">
                  <c:v>1959</c:v>
                </c:pt>
                <c:pt idx="36">
                  <c:v>1984.5</c:v>
                </c:pt>
                <c:pt idx="37">
                  <c:v>3146.5</c:v>
                </c:pt>
                <c:pt idx="38">
                  <c:v>4244.5</c:v>
                </c:pt>
                <c:pt idx="39">
                  <c:v>4267</c:v>
                </c:pt>
                <c:pt idx="40">
                  <c:v>6373.5</c:v>
                </c:pt>
                <c:pt idx="41">
                  <c:v>6415</c:v>
                </c:pt>
                <c:pt idx="42">
                  <c:v>12534</c:v>
                </c:pt>
                <c:pt idx="43">
                  <c:v>12534</c:v>
                </c:pt>
                <c:pt idx="44">
                  <c:v>12534</c:v>
                </c:pt>
                <c:pt idx="45">
                  <c:v>13715</c:v>
                </c:pt>
                <c:pt idx="46">
                  <c:v>13715</c:v>
                </c:pt>
                <c:pt idx="47">
                  <c:v>13715</c:v>
                </c:pt>
                <c:pt idx="48">
                  <c:v>13715</c:v>
                </c:pt>
                <c:pt idx="49">
                  <c:v>13715</c:v>
                </c:pt>
                <c:pt idx="50">
                  <c:v>13715</c:v>
                </c:pt>
                <c:pt idx="51">
                  <c:v>16964</c:v>
                </c:pt>
                <c:pt idx="52">
                  <c:v>18362</c:v>
                </c:pt>
                <c:pt idx="53">
                  <c:v>17324</c:v>
                </c:pt>
                <c:pt idx="54">
                  <c:v>19676.5</c:v>
                </c:pt>
                <c:pt idx="55">
                  <c:v>20730.5</c:v>
                </c:pt>
                <c:pt idx="56">
                  <c:v>20730.5</c:v>
                </c:pt>
                <c:pt idx="57">
                  <c:v>20475</c:v>
                </c:pt>
                <c:pt idx="58">
                  <c:v>20475</c:v>
                </c:pt>
                <c:pt idx="59">
                  <c:v>20475</c:v>
                </c:pt>
                <c:pt idx="60">
                  <c:v>20475</c:v>
                </c:pt>
                <c:pt idx="61">
                  <c:v>20753</c:v>
                </c:pt>
                <c:pt idx="62">
                  <c:v>20753</c:v>
                </c:pt>
                <c:pt idx="63">
                  <c:v>20753</c:v>
                </c:pt>
              </c:numCache>
            </c:numRef>
          </c:xVal>
          <c:yVal>
            <c:numRef>
              <c:f>Active!$I$21:$I$84</c:f>
              <c:numCache>
                <c:formatCode>General</c:formatCode>
                <c:ptCount val="64"/>
                <c:pt idx="30">
                  <c:v>2.0795200005522929E-2</c:v>
                </c:pt>
                <c:pt idx="31">
                  <c:v>1.9576749997213483E-2</c:v>
                </c:pt>
                <c:pt idx="32">
                  <c:v>1.5487000055145472E-3</c:v>
                </c:pt>
                <c:pt idx="33">
                  <c:v>2.5583000024198554E-3</c:v>
                </c:pt>
                <c:pt idx="34">
                  <c:v>2.3307700001168996E-2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B3-4808-80FD-17D9A29C97C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Active!$F$21:$F$84</c:f>
              <c:numCache>
                <c:formatCode>General</c:formatCode>
                <c:ptCount val="64"/>
                <c:pt idx="0">
                  <c:v>-1530</c:v>
                </c:pt>
                <c:pt idx="1">
                  <c:v>-1529.5</c:v>
                </c:pt>
                <c:pt idx="2">
                  <c:v>-444.5</c:v>
                </c:pt>
                <c:pt idx="3">
                  <c:v>-416</c:v>
                </c:pt>
                <c:pt idx="4">
                  <c:v>-410.5</c:v>
                </c:pt>
                <c:pt idx="5">
                  <c:v>-410.5</c:v>
                </c:pt>
                <c:pt idx="6">
                  <c:v>-295.5</c:v>
                </c:pt>
                <c:pt idx="7">
                  <c:v>-295.5</c:v>
                </c:pt>
                <c:pt idx="8">
                  <c:v>0</c:v>
                </c:pt>
                <c:pt idx="9">
                  <c:v>715.5</c:v>
                </c:pt>
                <c:pt idx="10">
                  <c:v>725</c:v>
                </c:pt>
                <c:pt idx="11">
                  <c:v>826</c:v>
                </c:pt>
                <c:pt idx="12">
                  <c:v>2082.5</c:v>
                </c:pt>
                <c:pt idx="13">
                  <c:v>3267</c:v>
                </c:pt>
                <c:pt idx="14">
                  <c:v>3209.5</c:v>
                </c:pt>
                <c:pt idx="15">
                  <c:v>3170.5</c:v>
                </c:pt>
                <c:pt idx="16">
                  <c:v>3171</c:v>
                </c:pt>
                <c:pt idx="17">
                  <c:v>3177</c:v>
                </c:pt>
                <c:pt idx="18">
                  <c:v>3177.5</c:v>
                </c:pt>
                <c:pt idx="19">
                  <c:v>3190</c:v>
                </c:pt>
                <c:pt idx="20">
                  <c:v>3215.5</c:v>
                </c:pt>
                <c:pt idx="21">
                  <c:v>3231.5</c:v>
                </c:pt>
                <c:pt idx="22">
                  <c:v>849.5</c:v>
                </c:pt>
                <c:pt idx="23">
                  <c:v>2082.5</c:v>
                </c:pt>
                <c:pt idx="24">
                  <c:v>11358</c:v>
                </c:pt>
                <c:pt idx="25">
                  <c:v>13525.5</c:v>
                </c:pt>
                <c:pt idx="26">
                  <c:v>16104.5</c:v>
                </c:pt>
                <c:pt idx="27">
                  <c:v>16175</c:v>
                </c:pt>
                <c:pt idx="28">
                  <c:v>14994</c:v>
                </c:pt>
                <c:pt idx="29">
                  <c:v>16127</c:v>
                </c:pt>
                <c:pt idx="30">
                  <c:v>15992</c:v>
                </c:pt>
                <c:pt idx="31">
                  <c:v>15992.5</c:v>
                </c:pt>
                <c:pt idx="32">
                  <c:v>7977</c:v>
                </c:pt>
                <c:pt idx="33">
                  <c:v>7993</c:v>
                </c:pt>
                <c:pt idx="34">
                  <c:v>14867</c:v>
                </c:pt>
                <c:pt idx="35">
                  <c:v>1959</c:v>
                </c:pt>
                <c:pt idx="36">
                  <c:v>1984.5</c:v>
                </c:pt>
                <c:pt idx="37">
                  <c:v>3146.5</c:v>
                </c:pt>
                <c:pt idx="38">
                  <c:v>4244.5</c:v>
                </c:pt>
                <c:pt idx="39">
                  <c:v>4267</c:v>
                </c:pt>
                <c:pt idx="40">
                  <c:v>6373.5</c:v>
                </c:pt>
                <c:pt idx="41">
                  <c:v>6415</c:v>
                </c:pt>
                <c:pt idx="42">
                  <c:v>12534</c:v>
                </c:pt>
                <c:pt idx="43">
                  <c:v>12534</c:v>
                </c:pt>
                <c:pt idx="44">
                  <c:v>12534</c:v>
                </c:pt>
                <c:pt idx="45">
                  <c:v>13715</c:v>
                </c:pt>
                <c:pt idx="46">
                  <c:v>13715</c:v>
                </c:pt>
                <c:pt idx="47">
                  <c:v>13715</c:v>
                </c:pt>
                <c:pt idx="48">
                  <c:v>13715</c:v>
                </c:pt>
                <c:pt idx="49">
                  <c:v>13715</c:v>
                </c:pt>
                <c:pt idx="50">
                  <c:v>13715</c:v>
                </c:pt>
                <c:pt idx="51">
                  <c:v>16964</c:v>
                </c:pt>
                <c:pt idx="52">
                  <c:v>18362</c:v>
                </c:pt>
                <c:pt idx="53">
                  <c:v>17324</c:v>
                </c:pt>
                <c:pt idx="54">
                  <c:v>19676.5</c:v>
                </c:pt>
                <c:pt idx="55">
                  <c:v>20730.5</c:v>
                </c:pt>
                <c:pt idx="56">
                  <c:v>20730.5</c:v>
                </c:pt>
                <c:pt idx="57">
                  <c:v>20475</c:v>
                </c:pt>
                <c:pt idx="58">
                  <c:v>20475</c:v>
                </c:pt>
                <c:pt idx="59">
                  <c:v>20475</c:v>
                </c:pt>
                <c:pt idx="60">
                  <c:v>20475</c:v>
                </c:pt>
                <c:pt idx="61">
                  <c:v>20753</c:v>
                </c:pt>
                <c:pt idx="62">
                  <c:v>20753</c:v>
                </c:pt>
                <c:pt idx="63">
                  <c:v>20753</c:v>
                </c:pt>
              </c:numCache>
            </c:numRef>
          </c:xVal>
          <c:yVal>
            <c:numRef>
              <c:f>Active!$J$21:$J$84</c:f>
              <c:numCache>
                <c:formatCode>General</c:formatCode>
                <c:ptCount val="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B3-4808-80FD-17D9A29C97C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Active!$F$21:$F$84</c:f>
              <c:numCache>
                <c:formatCode>General</c:formatCode>
                <c:ptCount val="64"/>
                <c:pt idx="0">
                  <c:v>-1530</c:v>
                </c:pt>
                <c:pt idx="1">
                  <c:v>-1529.5</c:v>
                </c:pt>
                <c:pt idx="2">
                  <c:v>-444.5</c:v>
                </c:pt>
                <c:pt idx="3">
                  <c:v>-416</c:v>
                </c:pt>
                <c:pt idx="4">
                  <c:v>-410.5</c:v>
                </c:pt>
                <c:pt idx="5">
                  <c:v>-410.5</c:v>
                </c:pt>
                <c:pt idx="6">
                  <c:v>-295.5</c:v>
                </c:pt>
                <c:pt idx="7">
                  <c:v>-295.5</c:v>
                </c:pt>
                <c:pt idx="8">
                  <c:v>0</c:v>
                </c:pt>
                <c:pt idx="9">
                  <c:v>715.5</c:v>
                </c:pt>
                <c:pt idx="10">
                  <c:v>725</c:v>
                </c:pt>
                <c:pt idx="11">
                  <c:v>826</c:v>
                </c:pt>
                <c:pt idx="12">
                  <c:v>2082.5</c:v>
                </c:pt>
                <c:pt idx="13">
                  <c:v>3267</c:v>
                </c:pt>
                <c:pt idx="14">
                  <c:v>3209.5</c:v>
                </c:pt>
                <c:pt idx="15">
                  <c:v>3170.5</c:v>
                </c:pt>
                <c:pt idx="16">
                  <c:v>3171</c:v>
                </c:pt>
                <c:pt idx="17">
                  <c:v>3177</c:v>
                </c:pt>
                <c:pt idx="18">
                  <c:v>3177.5</c:v>
                </c:pt>
                <c:pt idx="19">
                  <c:v>3190</c:v>
                </c:pt>
                <c:pt idx="20">
                  <c:v>3215.5</c:v>
                </c:pt>
                <c:pt idx="21">
                  <c:v>3231.5</c:v>
                </c:pt>
                <c:pt idx="22">
                  <c:v>849.5</c:v>
                </c:pt>
                <c:pt idx="23">
                  <c:v>2082.5</c:v>
                </c:pt>
                <c:pt idx="24">
                  <c:v>11358</c:v>
                </c:pt>
                <c:pt idx="25">
                  <c:v>13525.5</c:v>
                </c:pt>
                <c:pt idx="26">
                  <c:v>16104.5</c:v>
                </c:pt>
                <c:pt idx="27">
                  <c:v>16175</c:v>
                </c:pt>
                <c:pt idx="28">
                  <c:v>14994</c:v>
                </c:pt>
                <c:pt idx="29">
                  <c:v>16127</c:v>
                </c:pt>
                <c:pt idx="30">
                  <c:v>15992</c:v>
                </c:pt>
                <c:pt idx="31">
                  <c:v>15992.5</c:v>
                </c:pt>
                <c:pt idx="32">
                  <c:v>7977</c:v>
                </c:pt>
                <c:pt idx="33">
                  <c:v>7993</c:v>
                </c:pt>
                <c:pt idx="34">
                  <c:v>14867</c:v>
                </c:pt>
                <c:pt idx="35">
                  <c:v>1959</c:v>
                </c:pt>
                <c:pt idx="36">
                  <c:v>1984.5</c:v>
                </c:pt>
                <c:pt idx="37">
                  <c:v>3146.5</c:v>
                </c:pt>
                <c:pt idx="38">
                  <c:v>4244.5</c:v>
                </c:pt>
                <c:pt idx="39">
                  <c:v>4267</c:v>
                </c:pt>
                <c:pt idx="40">
                  <c:v>6373.5</c:v>
                </c:pt>
                <c:pt idx="41">
                  <c:v>6415</c:v>
                </c:pt>
                <c:pt idx="42">
                  <c:v>12534</c:v>
                </c:pt>
                <c:pt idx="43">
                  <c:v>12534</c:v>
                </c:pt>
                <c:pt idx="44">
                  <c:v>12534</c:v>
                </c:pt>
                <c:pt idx="45">
                  <c:v>13715</c:v>
                </c:pt>
                <c:pt idx="46">
                  <c:v>13715</c:v>
                </c:pt>
                <c:pt idx="47">
                  <c:v>13715</c:v>
                </c:pt>
                <c:pt idx="48">
                  <c:v>13715</c:v>
                </c:pt>
                <c:pt idx="49">
                  <c:v>13715</c:v>
                </c:pt>
                <c:pt idx="50">
                  <c:v>13715</c:v>
                </c:pt>
                <c:pt idx="51">
                  <c:v>16964</c:v>
                </c:pt>
                <c:pt idx="52">
                  <c:v>18362</c:v>
                </c:pt>
                <c:pt idx="53">
                  <c:v>17324</c:v>
                </c:pt>
                <c:pt idx="54">
                  <c:v>19676.5</c:v>
                </c:pt>
                <c:pt idx="55">
                  <c:v>20730.5</c:v>
                </c:pt>
                <c:pt idx="56">
                  <c:v>20730.5</c:v>
                </c:pt>
                <c:pt idx="57">
                  <c:v>20475</c:v>
                </c:pt>
                <c:pt idx="58">
                  <c:v>20475</c:v>
                </c:pt>
                <c:pt idx="59">
                  <c:v>20475</c:v>
                </c:pt>
                <c:pt idx="60">
                  <c:v>20475</c:v>
                </c:pt>
                <c:pt idx="61">
                  <c:v>20753</c:v>
                </c:pt>
                <c:pt idx="62">
                  <c:v>20753</c:v>
                </c:pt>
                <c:pt idx="63">
                  <c:v>20753</c:v>
                </c:pt>
              </c:numCache>
            </c:numRef>
          </c:xVal>
          <c:yVal>
            <c:numRef>
              <c:f>Active!$K$21:$K$84</c:f>
              <c:numCache>
                <c:formatCode>General</c:formatCode>
                <c:ptCount val="64"/>
                <c:pt idx="0">
                  <c:v>5.6999997468665242E-5</c:v>
                </c:pt>
                <c:pt idx="1">
                  <c:v>-7.761449996905867E-3</c:v>
                </c:pt>
                <c:pt idx="2">
                  <c:v>-1.2979500024812296E-3</c:v>
                </c:pt>
                <c:pt idx="3">
                  <c:v>-9.8495999991428107E-3</c:v>
                </c:pt>
                <c:pt idx="4">
                  <c:v>-5.5254999460885301E-4</c:v>
                </c:pt>
                <c:pt idx="5">
                  <c:v>-5.5254999460885301E-4</c:v>
                </c:pt>
                <c:pt idx="6">
                  <c:v>-1.0960500003420748E-3</c:v>
                </c:pt>
                <c:pt idx="7">
                  <c:v>-1.0960500003420748E-3</c:v>
                </c:pt>
                <c:pt idx="8">
                  <c:v>0</c:v>
                </c:pt>
                <c:pt idx="9">
                  <c:v>9.9804999626940116E-4</c:v>
                </c:pt>
                <c:pt idx="10">
                  <c:v>-1.5249999705702066E-4</c:v>
                </c:pt>
                <c:pt idx="11">
                  <c:v>2.2059999901102856E-4</c:v>
                </c:pt>
                <c:pt idx="12">
                  <c:v>5.4557499970542267E-3</c:v>
                </c:pt>
                <c:pt idx="13">
                  <c:v>-2.2523000006913207E-3</c:v>
                </c:pt>
                <c:pt idx="14">
                  <c:v>0</c:v>
                </c:pt>
                <c:pt idx="15">
                  <c:v>1.085499970940873E-4</c:v>
                </c:pt>
                <c:pt idx="16">
                  <c:v>-3.9098999986890703E-3</c:v>
                </c:pt>
                <c:pt idx="17">
                  <c:v>9.6869999833870679E-4</c:v>
                </c:pt>
                <c:pt idx="18">
                  <c:v>1.4502499980153516E-3</c:v>
                </c:pt>
                <c:pt idx="19">
                  <c:v>1.8899999849963933E-4</c:v>
                </c:pt>
                <c:pt idx="20">
                  <c:v>1.9480500050121918E-3</c:v>
                </c:pt>
                <c:pt idx="21">
                  <c:v>2.1576500002993271E-3</c:v>
                </c:pt>
                <c:pt idx="22">
                  <c:v>2.7534499968169257E-3</c:v>
                </c:pt>
                <c:pt idx="23">
                  <c:v>5.4557499970542267E-3</c:v>
                </c:pt>
                <c:pt idx="24">
                  <c:v>1.1989799997536466E-2</c:v>
                </c:pt>
                <c:pt idx="25">
                  <c:v>1.0109049995662645E-2</c:v>
                </c:pt>
                <c:pt idx="26">
                  <c:v>2.2143949994642753E-2</c:v>
                </c:pt>
                <c:pt idx="27">
                  <c:v>2.3642499996640254E-2</c:v>
                </c:pt>
                <c:pt idx="28">
                  <c:v>1.6821399993204977E-2</c:v>
                </c:pt>
                <c:pt idx="29">
                  <c:v>2.1013700003095437E-2</c:v>
                </c:pt>
                <c:pt idx="35">
                  <c:v>1.4129000046523288E-3</c:v>
                </c:pt>
                <c:pt idx="36">
                  <c:v>5.0719499995466322E-3</c:v>
                </c:pt>
                <c:pt idx="37">
                  <c:v>-3.3058499975595623E-3</c:v>
                </c:pt>
                <c:pt idx="38">
                  <c:v>-1.8220499987364747E-3</c:v>
                </c:pt>
                <c:pt idx="39">
                  <c:v>-1.9523000009940006E-3</c:v>
                </c:pt>
                <c:pt idx="40">
                  <c:v>7.4178499999106862E-3</c:v>
                </c:pt>
                <c:pt idx="41">
                  <c:v>1.1086500002420507E-2</c:v>
                </c:pt>
                <c:pt idx="42">
                  <c:v>7.0954000038909726E-3</c:v>
                </c:pt>
                <c:pt idx="43">
                  <c:v>7.9954000029829331E-3</c:v>
                </c:pt>
                <c:pt idx="44">
                  <c:v>8.3954000001540408E-3</c:v>
                </c:pt>
                <c:pt idx="45">
                  <c:v>1.1716499997419305E-2</c:v>
                </c:pt>
                <c:pt idx="46">
                  <c:v>1.2716499993985053E-2</c:v>
                </c:pt>
                <c:pt idx="47">
                  <c:v>1.3516499995603226E-2</c:v>
                </c:pt>
                <c:pt idx="48">
                  <c:v>1.1716499946487602E-2</c:v>
                </c:pt>
                <c:pt idx="49">
                  <c:v>1.2716500110400375E-2</c:v>
                </c:pt>
                <c:pt idx="50">
                  <c:v>1.3516500148398336E-2</c:v>
                </c:pt>
                <c:pt idx="51">
                  <c:v>1.7728400001942646E-2</c:v>
                </c:pt>
                <c:pt idx="52">
                  <c:v>1.9642199840745889E-2</c:v>
                </c:pt>
                <c:pt idx="53">
                  <c:v>1.7044400003214832E-2</c:v>
                </c:pt>
                <c:pt idx="54">
                  <c:v>2.5237149995518848E-2</c:v>
                </c:pt>
                <c:pt idx="55">
                  <c:v>2.7544549993763212E-2</c:v>
                </c:pt>
                <c:pt idx="56">
                  <c:v>3.1444549997104332E-2</c:v>
                </c:pt>
                <c:pt idx="57">
                  <c:v>2.517249999800697E-2</c:v>
                </c:pt>
                <c:pt idx="58">
                  <c:v>2.547249999770429E-2</c:v>
                </c:pt>
                <c:pt idx="59">
                  <c:v>2.5972499992349185E-2</c:v>
                </c:pt>
                <c:pt idx="60">
                  <c:v>2.6472499994270038E-2</c:v>
                </c:pt>
                <c:pt idx="61">
                  <c:v>2.4714300001505762E-2</c:v>
                </c:pt>
                <c:pt idx="62">
                  <c:v>2.6714300001913216E-2</c:v>
                </c:pt>
                <c:pt idx="63">
                  <c:v>2.6714300001913216E-2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B3-4808-80FD-17D9A29C97C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Active!$F$21:$F$84</c:f>
              <c:numCache>
                <c:formatCode>General</c:formatCode>
                <c:ptCount val="64"/>
                <c:pt idx="0">
                  <c:v>-1530</c:v>
                </c:pt>
                <c:pt idx="1">
                  <c:v>-1529.5</c:v>
                </c:pt>
                <c:pt idx="2">
                  <c:v>-444.5</c:v>
                </c:pt>
                <c:pt idx="3">
                  <c:v>-416</c:v>
                </c:pt>
                <c:pt idx="4">
                  <c:v>-410.5</c:v>
                </c:pt>
                <c:pt idx="5">
                  <c:v>-410.5</c:v>
                </c:pt>
                <c:pt idx="6">
                  <c:v>-295.5</c:v>
                </c:pt>
                <c:pt idx="7">
                  <c:v>-295.5</c:v>
                </c:pt>
                <c:pt idx="8">
                  <c:v>0</c:v>
                </c:pt>
                <c:pt idx="9">
                  <c:v>715.5</c:v>
                </c:pt>
                <c:pt idx="10">
                  <c:v>725</c:v>
                </c:pt>
                <c:pt idx="11">
                  <c:v>826</c:v>
                </c:pt>
                <c:pt idx="12">
                  <c:v>2082.5</c:v>
                </c:pt>
                <c:pt idx="13">
                  <c:v>3267</c:v>
                </c:pt>
                <c:pt idx="14">
                  <c:v>3209.5</c:v>
                </c:pt>
                <c:pt idx="15">
                  <c:v>3170.5</c:v>
                </c:pt>
                <c:pt idx="16">
                  <c:v>3171</c:v>
                </c:pt>
                <c:pt idx="17">
                  <c:v>3177</c:v>
                </c:pt>
                <c:pt idx="18">
                  <c:v>3177.5</c:v>
                </c:pt>
                <c:pt idx="19">
                  <c:v>3190</c:v>
                </c:pt>
                <c:pt idx="20">
                  <c:v>3215.5</c:v>
                </c:pt>
                <c:pt idx="21">
                  <c:v>3231.5</c:v>
                </c:pt>
                <c:pt idx="22">
                  <c:v>849.5</c:v>
                </c:pt>
                <c:pt idx="23">
                  <c:v>2082.5</c:v>
                </c:pt>
                <c:pt idx="24">
                  <c:v>11358</c:v>
                </c:pt>
                <c:pt idx="25">
                  <c:v>13525.5</c:v>
                </c:pt>
                <c:pt idx="26">
                  <c:v>16104.5</c:v>
                </c:pt>
                <c:pt idx="27">
                  <c:v>16175</c:v>
                </c:pt>
                <c:pt idx="28">
                  <c:v>14994</c:v>
                </c:pt>
                <c:pt idx="29">
                  <c:v>16127</c:v>
                </c:pt>
                <c:pt idx="30">
                  <c:v>15992</c:v>
                </c:pt>
                <c:pt idx="31">
                  <c:v>15992.5</c:v>
                </c:pt>
                <c:pt idx="32">
                  <c:v>7977</c:v>
                </c:pt>
                <c:pt idx="33">
                  <c:v>7993</c:v>
                </c:pt>
                <c:pt idx="34">
                  <c:v>14867</c:v>
                </c:pt>
                <c:pt idx="35">
                  <c:v>1959</c:v>
                </c:pt>
                <c:pt idx="36">
                  <c:v>1984.5</c:v>
                </c:pt>
                <c:pt idx="37">
                  <c:v>3146.5</c:v>
                </c:pt>
                <c:pt idx="38">
                  <c:v>4244.5</c:v>
                </c:pt>
                <c:pt idx="39">
                  <c:v>4267</c:v>
                </c:pt>
                <c:pt idx="40">
                  <c:v>6373.5</c:v>
                </c:pt>
                <c:pt idx="41">
                  <c:v>6415</c:v>
                </c:pt>
                <c:pt idx="42">
                  <c:v>12534</c:v>
                </c:pt>
                <c:pt idx="43">
                  <c:v>12534</c:v>
                </c:pt>
                <c:pt idx="44">
                  <c:v>12534</c:v>
                </c:pt>
                <c:pt idx="45">
                  <c:v>13715</c:v>
                </c:pt>
                <c:pt idx="46">
                  <c:v>13715</c:v>
                </c:pt>
                <c:pt idx="47">
                  <c:v>13715</c:v>
                </c:pt>
                <c:pt idx="48">
                  <c:v>13715</c:v>
                </c:pt>
                <c:pt idx="49">
                  <c:v>13715</c:v>
                </c:pt>
                <c:pt idx="50">
                  <c:v>13715</c:v>
                </c:pt>
                <c:pt idx="51">
                  <c:v>16964</c:v>
                </c:pt>
                <c:pt idx="52">
                  <c:v>18362</c:v>
                </c:pt>
                <c:pt idx="53">
                  <c:v>17324</c:v>
                </c:pt>
                <c:pt idx="54">
                  <c:v>19676.5</c:v>
                </c:pt>
                <c:pt idx="55">
                  <c:v>20730.5</c:v>
                </c:pt>
                <c:pt idx="56">
                  <c:v>20730.5</c:v>
                </c:pt>
                <c:pt idx="57">
                  <c:v>20475</c:v>
                </c:pt>
                <c:pt idx="58">
                  <c:v>20475</c:v>
                </c:pt>
                <c:pt idx="59">
                  <c:v>20475</c:v>
                </c:pt>
                <c:pt idx="60">
                  <c:v>20475</c:v>
                </c:pt>
                <c:pt idx="61">
                  <c:v>20753</c:v>
                </c:pt>
                <c:pt idx="62">
                  <c:v>20753</c:v>
                </c:pt>
                <c:pt idx="63">
                  <c:v>20753</c:v>
                </c:pt>
              </c:numCache>
            </c:numRef>
          </c:xVal>
          <c:yVal>
            <c:numRef>
              <c:f>Active!$L$21:$L$84</c:f>
              <c:numCache>
                <c:formatCode>General</c:formatCode>
                <c:ptCount val="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B3-4808-80FD-17D9A29C97C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Active!$F$21:$F$84</c:f>
              <c:numCache>
                <c:formatCode>General</c:formatCode>
                <c:ptCount val="64"/>
                <c:pt idx="0">
                  <c:v>-1530</c:v>
                </c:pt>
                <c:pt idx="1">
                  <c:v>-1529.5</c:v>
                </c:pt>
                <c:pt idx="2">
                  <c:v>-444.5</c:v>
                </c:pt>
                <c:pt idx="3">
                  <c:v>-416</c:v>
                </c:pt>
                <c:pt idx="4">
                  <c:v>-410.5</c:v>
                </c:pt>
                <c:pt idx="5">
                  <c:v>-410.5</c:v>
                </c:pt>
                <c:pt idx="6">
                  <c:v>-295.5</c:v>
                </c:pt>
                <c:pt idx="7">
                  <c:v>-295.5</c:v>
                </c:pt>
                <c:pt idx="8">
                  <c:v>0</c:v>
                </c:pt>
                <c:pt idx="9">
                  <c:v>715.5</c:v>
                </c:pt>
                <c:pt idx="10">
                  <c:v>725</c:v>
                </c:pt>
                <c:pt idx="11">
                  <c:v>826</c:v>
                </c:pt>
                <c:pt idx="12">
                  <c:v>2082.5</c:v>
                </c:pt>
                <c:pt idx="13">
                  <c:v>3267</c:v>
                </c:pt>
                <c:pt idx="14">
                  <c:v>3209.5</c:v>
                </c:pt>
                <c:pt idx="15">
                  <c:v>3170.5</c:v>
                </c:pt>
                <c:pt idx="16">
                  <c:v>3171</c:v>
                </c:pt>
                <c:pt idx="17">
                  <c:v>3177</c:v>
                </c:pt>
                <c:pt idx="18">
                  <c:v>3177.5</c:v>
                </c:pt>
                <c:pt idx="19">
                  <c:v>3190</c:v>
                </c:pt>
                <c:pt idx="20">
                  <c:v>3215.5</c:v>
                </c:pt>
                <c:pt idx="21">
                  <c:v>3231.5</c:v>
                </c:pt>
                <c:pt idx="22">
                  <c:v>849.5</c:v>
                </c:pt>
                <c:pt idx="23">
                  <c:v>2082.5</c:v>
                </c:pt>
                <c:pt idx="24">
                  <c:v>11358</c:v>
                </c:pt>
                <c:pt idx="25">
                  <c:v>13525.5</c:v>
                </c:pt>
                <c:pt idx="26">
                  <c:v>16104.5</c:v>
                </c:pt>
                <c:pt idx="27">
                  <c:v>16175</c:v>
                </c:pt>
                <c:pt idx="28">
                  <c:v>14994</c:v>
                </c:pt>
                <c:pt idx="29">
                  <c:v>16127</c:v>
                </c:pt>
                <c:pt idx="30">
                  <c:v>15992</c:v>
                </c:pt>
                <c:pt idx="31">
                  <c:v>15992.5</c:v>
                </c:pt>
                <c:pt idx="32">
                  <c:v>7977</c:v>
                </c:pt>
                <c:pt idx="33">
                  <c:v>7993</c:v>
                </c:pt>
                <c:pt idx="34">
                  <c:v>14867</c:v>
                </c:pt>
                <c:pt idx="35">
                  <c:v>1959</c:v>
                </c:pt>
                <c:pt idx="36">
                  <c:v>1984.5</c:v>
                </c:pt>
                <c:pt idx="37">
                  <c:v>3146.5</c:v>
                </c:pt>
                <c:pt idx="38">
                  <c:v>4244.5</c:v>
                </c:pt>
                <c:pt idx="39">
                  <c:v>4267</c:v>
                </c:pt>
                <c:pt idx="40">
                  <c:v>6373.5</c:v>
                </c:pt>
                <c:pt idx="41">
                  <c:v>6415</c:v>
                </c:pt>
                <c:pt idx="42">
                  <c:v>12534</c:v>
                </c:pt>
                <c:pt idx="43">
                  <c:v>12534</c:v>
                </c:pt>
                <c:pt idx="44">
                  <c:v>12534</c:v>
                </c:pt>
                <c:pt idx="45">
                  <c:v>13715</c:v>
                </c:pt>
                <c:pt idx="46">
                  <c:v>13715</c:v>
                </c:pt>
                <c:pt idx="47">
                  <c:v>13715</c:v>
                </c:pt>
                <c:pt idx="48">
                  <c:v>13715</c:v>
                </c:pt>
                <c:pt idx="49">
                  <c:v>13715</c:v>
                </c:pt>
                <c:pt idx="50">
                  <c:v>13715</c:v>
                </c:pt>
                <c:pt idx="51">
                  <c:v>16964</c:v>
                </c:pt>
                <c:pt idx="52">
                  <c:v>18362</c:v>
                </c:pt>
                <c:pt idx="53">
                  <c:v>17324</c:v>
                </c:pt>
                <c:pt idx="54">
                  <c:v>19676.5</c:v>
                </c:pt>
                <c:pt idx="55">
                  <c:v>20730.5</c:v>
                </c:pt>
                <c:pt idx="56">
                  <c:v>20730.5</c:v>
                </c:pt>
                <c:pt idx="57">
                  <c:v>20475</c:v>
                </c:pt>
                <c:pt idx="58">
                  <c:v>20475</c:v>
                </c:pt>
                <c:pt idx="59">
                  <c:v>20475</c:v>
                </c:pt>
                <c:pt idx="60">
                  <c:v>20475</c:v>
                </c:pt>
                <c:pt idx="61">
                  <c:v>20753</c:v>
                </c:pt>
                <c:pt idx="62">
                  <c:v>20753</c:v>
                </c:pt>
                <c:pt idx="63">
                  <c:v>20753</c:v>
                </c:pt>
              </c:numCache>
            </c:numRef>
          </c:xVal>
          <c:yVal>
            <c:numRef>
              <c:f>Active!$M$21:$M$84</c:f>
              <c:numCache>
                <c:formatCode>General</c:formatCode>
                <c:ptCount val="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B3-4808-80FD-17D9A29C97C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Active!$F$21:$F$84</c:f>
              <c:numCache>
                <c:formatCode>General</c:formatCode>
                <c:ptCount val="64"/>
                <c:pt idx="0">
                  <c:v>-1530</c:v>
                </c:pt>
                <c:pt idx="1">
                  <c:v>-1529.5</c:v>
                </c:pt>
                <c:pt idx="2">
                  <c:v>-444.5</c:v>
                </c:pt>
                <c:pt idx="3">
                  <c:v>-416</c:v>
                </c:pt>
                <c:pt idx="4">
                  <c:v>-410.5</c:v>
                </c:pt>
                <c:pt idx="5">
                  <c:v>-410.5</c:v>
                </c:pt>
                <c:pt idx="6">
                  <c:v>-295.5</c:v>
                </c:pt>
                <c:pt idx="7">
                  <c:v>-295.5</c:v>
                </c:pt>
                <c:pt idx="8">
                  <c:v>0</c:v>
                </c:pt>
                <c:pt idx="9">
                  <c:v>715.5</c:v>
                </c:pt>
                <c:pt idx="10">
                  <c:v>725</c:v>
                </c:pt>
                <c:pt idx="11">
                  <c:v>826</c:v>
                </c:pt>
                <c:pt idx="12">
                  <c:v>2082.5</c:v>
                </c:pt>
                <c:pt idx="13">
                  <c:v>3267</c:v>
                </c:pt>
                <c:pt idx="14">
                  <c:v>3209.5</c:v>
                </c:pt>
                <c:pt idx="15">
                  <c:v>3170.5</c:v>
                </c:pt>
                <c:pt idx="16">
                  <c:v>3171</c:v>
                </c:pt>
                <c:pt idx="17">
                  <c:v>3177</c:v>
                </c:pt>
                <c:pt idx="18">
                  <c:v>3177.5</c:v>
                </c:pt>
                <c:pt idx="19">
                  <c:v>3190</c:v>
                </c:pt>
                <c:pt idx="20">
                  <c:v>3215.5</c:v>
                </c:pt>
                <c:pt idx="21">
                  <c:v>3231.5</c:v>
                </c:pt>
                <c:pt idx="22">
                  <c:v>849.5</c:v>
                </c:pt>
                <c:pt idx="23">
                  <c:v>2082.5</c:v>
                </c:pt>
                <c:pt idx="24">
                  <c:v>11358</c:v>
                </c:pt>
                <c:pt idx="25">
                  <c:v>13525.5</c:v>
                </c:pt>
                <c:pt idx="26">
                  <c:v>16104.5</c:v>
                </c:pt>
                <c:pt idx="27">
                  <c:v>16175</c:v>
                </c:pt>
                <c:pt idx="28">
                  <c:v>14994</c:v>
                </c:pt>
                <c:pt idx="29">
                  <c:v>16127</c:v>
                </c:pt>
                <c:pt idx="30">
                  <c:v>15992</c:v>
                </c:pt>
                <c:pt idx="31">
                  <c:v>15992.5</c:v>
                </c:pt>
                <c:pt idx="32">
                  <c:v>7977</c:v>
                </c:pt>
                <c:pt idx="33">
                  <c:v>7993</c:v>
                </c:pt>
                <c:pt idx="34">
                  <c:v>14867</c:v>
                </c:pt>
                <c:pt idx="35">
                  <c:v>1959</c:v>
                </c:pt>
                <c:pt idx="36">
                  <c:v>1984.5</c:v>
                </c:pt>
                <c:pt idx="37">
                  <c:v>3146.5</c:v>
                </c:pt>
                <c:pt idx="38">
                  <c:v>4244.5</c:v>
                </c:pt>
                <c:pt idx="39">
                  <c:v>4267</c:v>
                </c:pt>
                <c:pt idx="40">
                  <c:v>6373.5</c:v>
                </c:pt>
                <c:pt idx="41">
                  <c:v>6415</c:v>
                </c:pt>
                <c:pt idx="42">
                  <c:v>12534</c:v>
                </c:pt>
                <c:pt idx="43">
                  <c:v>12534</c:v>
                </c:pt>
                <c:pt idx="44">
                  <c:v>12534</c:v>
                </c:pt>
                <c:pt idx="45">
                  <c:v>13715</c:v>
                </c:pt>
                <c:pt idx="46">
                  <c:v>13715</c:v>
                </c:pt>
                <c:pt idx="47">
                  <c:v>13715</c:v>
                </c:pt>
                <c:pt idx="48">
                  <c:v>13715</c:v>
                </c:pt>
                <c:pt idx="49">
                  <c:v>13715</c:v>
                </c:pt>
                <c:pt idx="50">
                  <c:v>13715</c:v>
                </c:pt>
                <c:pt idx="51">
                  <c:v>16964</c:v>
                </c:pt>
                <c:pt idx="52">
                  <c:v>18362</c:v>
                </c:pt>
                <c:pt idx="53">
                  <c:v>17324</c:v>
                </c:pt>
                <c:pt idx="54">
                  <c:v>19676.5</c:v>
                </c:pt>
                <c:pt idx="55">
                  <c:v>20730.5</c:v>
                </c:pt>
                <c:pt idx="56">
                  <c:v>20730.5</c:v>
                </c:pt>
                <c:pt idx="57">
                  <c:v>20475</c:v>
                </c:pt>
                <c:pt idx="58">
                  <c:v>20475</c:v>
                </c:pt>
                <c:pt idx="59">
                  <c:v>20475</c:v>
                </c:pt>
                <c:pt idx="60">
                  <c:v>20475</c:v>
                </c:pt>
                <c:pt idx="61">
                  <c:v>20753</c:v>
                </c:pt>
                <c:pt idx="62">
                  <c:v>20753</c:v>
                </c:pt>
                <c:pt idx="63">
                  <c:v>20753</c:v>
                </c:pt>
              </c:numCache>
            </c:numRef>
          </c:xVal>
          <c:yVal>
            <c:numRef>
              <c:f>Active!$N$21:$N$84</c:f>
              <c:numCache>
                <c:formatCode>General</c:formatCode>
                <c:ptCount val="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B3-4808-80FD-17D9A29C97C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Active!$F$21:$F$84</c:f>
              <c:numCache>
                <c:formatCode>General</c:formatCode>
                <c:ptCount val="64"/>
                <c:pt idx="0">
                  <c:v>-1530</c:v>
                </c:pt>
                <c:pt idx="1">
                  <c:v>-1529.5</c:v>
                </c:pt>
                <c:pt idx="2">
                  <c:v>-444.5</c:v>
                </c:pt>
                <c:pt idx="3">
                  <c:v>-416</c:v>
                </c:pt>
                <c:pt idx="4">
                  <c:v>-410.5</c:v>
                </c:pt>
                <c:pt idx="5">
                  <c:v>-410.5</c:v>
                </c:pt>
                <c:pt idx="6">
                  <c:v>-295.5</c:v>
                </c:pt>
                <c:pt idx="7">
                  <c:v>-295.5</c:v>
                </c:pt>
                <c:pt idx="8">
                  <c:v>0</c:v>
                </c:pt>
                <c:pt idx="9">
                  <c:v>715.5</c:v>
                </c:pt>
                <c:pt idx="10">
                  <c:v>725</c:v>
                </c:pt>
                <c:pt idx="11">
                  <c:v>826</c:v>
                </c:pt>
                <c:pt idx="12">
                  <c:v>2082.5</c:v>
                </c:pt>
                <c:pt idx="13">
                  <c:v>3267</c:v>
                </c:pt>
                <c:pt idx="14">
                  <c:v>3209.5</c:v>
                </c:pt>
                <c:pt idx="15">
                  <c:v>3170.5</c:v>
                </c:pt>
                <c:pt idx="16">
                  <c:v>3171</c:v>
                </c:pt>
                <c:pt idx="17">
                  <c:v>3177</c:v>
                </c:pt>
                <c:pt idx="18">
                  <c:v>3177.5</c:v>
                </c:pt>
                <c:pt idx="19">
                  <c:v>3190</c:v>
                </c:pt>
                <c:pt idx="20">
                  <c:v>3215.5</c:v>
                </c:pt>
                <c:pt idx="21">
                  <c:v>3231.5</c:v>
                </c:pt>
                <c:pt idx="22">
                  <c:v>849.5</c:v>
                </c:pt>
                <c:pt idx="23">
                  <c:v>2082.5</c:v>
                </c:pt>
                <c:pt idx="24">
                  <c:v>11358</c:v>
                </c:pt>
                <c:pt idx="25">
                  <c:v>13525.5</c:v>
                </c:pt>
                <c:pt idx="26">
                  <c:v>16104.5</c:v>
                </c:pt>
                <c:pt idx="27">
                  <c:v>16175</c:v>
                </c:pt>
                <c:pt idx="28">
                  <c:v>14994</c:v>
                </c:pt>
                <c:pt idx="29">
                  <c:v>16127</c:v>
                </c:pt>
                <c:pt idx="30">
                  <c:v>15992</c:v>
                </c:pt>
                <c:pt idx="31">
                  <c:v>15992.5</c:v>
                </c:pt>
                <c:pt idx="32">
                  <c:v>7977</c:v>
                </c:pt>
                <c:pt idx="33">
                  <c:v>7993</c:v>
                </c:pt>
                <c:pt idx="34">
                  <c:v>14867</c:v>
                </c:pt>
                <c:pt idx="35">
                  <c:v>1959</c:v>
                </c:pt>
                <c:pt idx="36">
                  <c:v>1984.5</c:v>
                </c:pt>
                <c:pt idx="37">
                  <c:v>3146.5</c:v>
                </c:pt>
                <c:pt idx="38">
                  <c:v>4244.5</c:v>
                </c:pt>
                <c:pt idx="39">
                  <c:v>4267</c:v>
                </c:pt>
                <c:pt idx="40">
                  <c:v>6373.5</c:v>
                </c:pt>
                <c:pt idx="41">
                  <c:v>6415</c:v>
                </c:pt>
                <c:pt idx="42">
                  <c:v>12534</c:v>
                </c:pt>
                <c:pt idx="43">
                  <c:v>12534</c:v>
                </c:pt>
                <c:pt idx="44">
                  <c:v>12534</c:v>
                </c:pt>
                <c:pt idx="45">
                  <c:v>13715</c:v>
                </c:pt>
                <c:pt idx="46">
                  <c:v>13715</c:v>
                </c:pt>
                <c:pt idx="47">
                  <c:v>13715</c:v>
                </c:pt>
                <c:pt idx="48">
                  <c:v>13715</c:v>
                </c:pt>
                <c:pt idx="49">
                  <c:v>13715</c:v>
                </c:pt>
                <c:pt idx="50">
                  <c:v>13715</c:v>
                </c:pt>
                <c:pt idx="51">
                  <c:v>16964</c:v>
                </c:pt>
                <c:pt idx="52">
                  <c:v>18362</c:v>
                </c:pt>
                <c:pt idx="53">
                  <c:v>17324</c:v>
                </c:pt>
                <c:pt idx="54">
                  <c:v>19676.5</c:v>
                </c:pt>
                <c:pt idx="55">
                  <c:v>20730.5</c:v>
                </c:pt>
                <c:pt idx="56">
                  <c:v>20730.5</c:v>
                </c:pt>
                <c:pt idx="57">
                  <c:v>20475</c:v>
                </c:pt>
                <c:pt idx="58">
                  <c:v>20475</c:v>
                </c:pt>
                <c:pt idx="59">
                  <c:v>20475</c:v>
                </c:pt>
                <c:pt idx="60">
                  <c:v>20475</c:v>
                </c:pt>
                <c:pt idx="61">
                  <c:v>20753</c:v>
                </c:pt>
                <c:pt idx="62">
                  <c:v>20753</c:v>
                </c:pt>
                <c:pt idx="63">
                  <c:v>20753</c:v>
                </c:pt>
              </c:numCache>
            </c:numRef>
          </c:xVal>
          <c:yVal>
            <c:numRef>
              <c:f>Active!$O$21:$O$84</c:f>
              <c:numCache>
                <c:formatCode>General</c:formatCode>
                <c:ptCount val="64"/>
                <c:pt idx="0">
                  <c:v>-4.2852480522195899E-3</c:v>
                </c:pt>
                <c:pt idx="1">
                  <c:v>-4.2846355343903447E-3</c:v>
                </c:pt>
                <c:pt idx="2">
                  <c:v>-2.9554718449285788E-3</c:v>
                </c:pt>
                <c:pt idx="3">
                  <c:v>-2.9205583286616111E-3</c:v>
                </c:pt>
                <c:pt idx="4">
                  <c:v>-2.9138206325399155E-3</c:v>
                </c:pt>
                <c:pt idx="5">
                  <c:v>-2.9138206325399155E-3</c:v>
                </c:pt>
                <c:pt idx="6">
                  <c:v>-2.772941531813553E-3</c:v>
                </c:pt>
                <c:pt idx="7">
                  <c:v>-2.772941531813553E-3</c:v>
                </c:pt>
                <c:pt idx="8">
                  <c:v>-2.4109434947297264E-3</c:v>
                </c:pt>
                <c:pt idx="9">
                  <c:v>-1.534430481080055E-3</c:v>
                </c:pt>
                <c:pt idx="10">
                  <c:v>-1.5227926423243988E-3</c:v>
                </c:pt>
                <c:pt idx="11">
                  <c:v>-1.399064040816898E-3</c:v>
                </c:pt>
                <c:pt idx="12">
                  <c:v>1.4019326407592111E-4</c:v>
                </c:pt>
                <c:pt idx="13">
                  <c:v>1.5912480015574529E-3</c:v>
                </c:pt>
                <c:pt idx="14">
                  <c:v>1.5208084511942714E-3</c:v>
                </c:pt>
                <c:pt idx="15">
                  <c:v>1.4730320605131574E-3</c:v>
                </c:pt>
                <c:pt idx="16">
                  <c:v>1.4736445783424027E-3</c:v>
                </c:pt>
                <c:pt idx="17">
                  <c:v>1.4809947922933431E-3</c:v>
                </c:pt>
                <c:pt idx="18">
                  <c:v>1.4816073101225884E-3</c:v>
                </c:pt>
                <c:pt idx="19">
                  <c:v>1.4969202558537146E-3</c:v>
                </c:pt>
                <c:pt idx="20">
                  <c:v>1.5281586651452123E-3</c:v>
                </c:pt>
                <c:pt idx="21">
                  <c:v>1.5477592356810538E-3</c:v>
                </c:pt>
                <c:pt idx="22">
                  <c:v>-1.3702757028423807E-3</c:v>
                </c:pt>
                <c:pt idx="23">
                  <c:v>1.4019326407592111E-4</c:v>
                </c:pt>
                <c:pt idx="24">
                  <c:v>1.1503011514400908E-2</c:v>
                </c:pt>
                <c:pt idx="25">
                  <c:v>1.4158276304178213E-2</c:v>
                </c:pt>
                <c:pt idx="26">
                  <c:v>1.7317643267424201E-2</c:v>
                </c:pt>
                <c:pt idx="27">
                  <c:v>1.7404008281347756E-2</c:v>
                </c:pt>
                <c:pt idx="28">
                  <c:v>1.5957241168670935E-2</c:v>
                </c:pt>
                <c:pt idx="29">
                  <c:v>1.7345206569740229E-2</c:v>
                </c:pt>
                <c:pt idx="30">
                  <c:v>1.7179826755844063E-2</c:v>
                </c:pt>
                <c:pt idx="31">
                  <c:v>1.7180439273673305E-2</c:v>
                </c:pt>
                <c:pt idx="32">
                  <c:v>7.3611659530458569E-3</c:v>
                </c:pt>
                <c:pt idx="33">
                  <c:v>7.3807665235816975E-3</c:v>
                </c:pt>
                <c:pt idx="34">
                  <c:v>1.5801661640042694E-2</c:v>
                </c:pt>
                <c:pt idx="35">
                  <c:v>-1.109863974760707E-5</c:v>
                </c:pt>
                <c:pt idx="36">
                  <c:v>2.0139769543890598E-5</c:v>
                </c:pt>
                <c:pt idx="37">
                  <c:v>1.4436312047093952E-3</c:v>
                </c:pt>
                <c:pt idx="38">
                  <c:v>2.7887203577315325E-3</c:v>
                </c:pt>
                <c:pt idx="39">
                  <c:v>2.8162836600475602E-3</c:v>
                </c:pt>
                <c:pt idx="40">
                  <c:v>5.3968212746569703E-3</c:v>
                </c:pt>
                <c:pt idx="41">
                  <c:v>5.4476602544843086E-3</c:v>
                </c:pt>
                <c:pt idx="42">
                  <c:v>1.2943653448785274E-2</c:v>
                </c:pt>
                <c:pt idx="43">
                  <c:v>1.2943653448785274E-2</c:v>
                </c:pt>
                <c:pt idx="44">
                  <c:v>1.2943653448785274E-2</c:v>
                </c:pt>
                <c:pt idx="45">
                  <c:v>1.4390420561462091E-2</c:v>
                </c:pt>
                <c:pt idx="46">
                  <c:v>1.4390420561462091E-2</c:v>
                </c:pt>
                <c:pt idx="47">
                  <c:v>1.4390420561462091E-2</c:v>
                </c:pt>
                <c:pt idx="48">
                  <c:v>1.4390420561462091E-2</c:v>
                </c:pt>
                <c:pt idx="49">
                  <c:v>1.4390420561462091E-2</c:v>
                </c:pt>
                <c:pt idx="50">
                  <c:v>1.4390420561462091E-2</c:v>
                </c:pt>
                <c:pt idx="51">
                  <c:v>1.837056141589645E-2</c:v>
                </c:pt>
                <c:pt idx="52">
                  <c:v>2.0083161266465616E-2</c:v>
                </c:pt>
                <c:pt idx="53">
                  <c:v>1.8811574252952885E-2</c:v>
                </c:pt>
                <c:pt idx="54">
                  <c:v>2.1693470639550863E-2</c:v>
                </c:pt>
                <c:pt idx="55">
                  <c:v>2.2984658223599436E-2</c:v>
                </c:pt>
                <c:pt idx="56">
                  <c:v>2.2984658223599436E-2</c:v>
                </c:pt>
                <c:pt idx="57">
                  <c:v>2.2671661612855214E-2</c:v>
                </c:pt>
                <c:pt idx="58">
                  <c:v>2.2671661612855214E-2</c:v>
                </c:pt>
                <c:pt idx="59">
                  <c:v>2.2671661612855214E-2</c:v>
                </c:pt>
                <c:pt idx="60">
                  <c:v>2.2671661612855214E-2</c:v>
                </c:pt>
                <c:pt idx="61">
                  <c:v>2.3012221525915463E-2</c:v>
                </c:pt>
                <c:pt idx="62">
                  <c:v>2.3012221525915463E-2</c:v>
                </c:pt>
                <c:pt idx="63">
                  <c:v>2.3012221525915463E-2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B3-4808-80FD-17D9A29C97C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Active!$F$21:$F$84</c:f>
              <c:numCache>
                <c:formatCode>General</c:formatCode>
                <c:ptCount val="64"/>
                <c:pt idx="0">
                  <c:v>-1530</c:v>
                </c:pt>
                <c:pt idx="1">
                  <c:v>-1529.5</c:v>
                </c:pt>
                <c:pt idx="2">
                  <c:v>-444.5</c:v>
                </c:pt>
                <c:pt idx="3">
                  <c:v>-416</c:v>
                </c:pt>
                <c:pt idx="4">
                  <c:v>-410.5</c:v>
                </c:pt>
                <c:pt idx="5">
                  <c:v>-410.5</c:v>
                </c:pt>
                <c:pt idx="6">
                  <c:v>-295.5</c:v>
                </c:pt>
                <c:pt idx="7">
                  <c:v>-295.5</c:v>
                </c:pt>
                <c:pt idx="8">
                  <c:v>0</c:v>
                </c:pt>
                <c:pt idx="9">
                  <c:v>715.5</c:v>
                </c:pt>
                <c:pt idx="10">
                  <c:v>725</c:v>
                </c:pt>
                <c:pt idx="11">
                  <c:v>826</c:v>
                </c:pt>
                <c:pt idx="12">
                  <c:v>2082.5</c:v>
                </c:pt>
                <c:pt idx="13">
                  <c:v>3267</c:v>
                </c:pt>
                <c:pt idx="14">
                  <c:v>3209.5</c:v>
                </c:pt>
                <c:pt idx="15">
                  <c:v>3170.5</c:v>
                </c:pt>
                <c:pt idx="16">
                  <c:v>3171</c:v>
                </c:pt>
                <c:pt idx="17">
                  <c:v>3177</c:v>
                </c:pt>
                <c:pt idx="18">
                  <c:v>3177.5</c:v>
                </c:pt>
                <c:pt idx="19">
                  <c:v>3190</c:v>
                </c:pt>
                <c:pt idx="20">
                  <c:v>3215.5</c:v>
                </c:pt>
                <c:pt idx="21">
                  <c:v>3231.5</c:v>
                </c:pt>
                <c:pt idx="22">
                  <c:v>849.5</c:v>
                </c:pt>
                <c:pt idx="23">
                  <c:v>2082.5</c:v>
                </c:pt>
                <c:pt idx="24">
                  <c:v>11358</c:v>
                </c:pt>
                <c:pt idx="25">
                  <c:v>13525.5</c:v>
                </c:pt>
                <c:pt idx="26">
                  <c:v>16104.5</c:v>
                </c:pt>
                <c:pt idx="27">
                  <c:v>16175</c:v>
                </c:pt>
                <c:pt idx="28">
                  <c:v>14994</c:v>
                </c:pt>
                <c:pt idx="29">
                  <c:v>16127</c:v>
                </c:pt>
                <c:pt idx="30">
                  <c:v>15992</c:v>
                </c:pt>
                <c:pt idx="31">
                  <c:v>15992.5</c:v>
                </c:pt>
                <c:pt idx="32">
                  <c:v>7977</c:v>
                </c:pt>
                <c:pt idx="33">
                  <c:v>7993</c:v>
                </c:pt>
                <c:pt idx="34">
                  <c:v>14867</c:v>
                </c:pt>
                <c:pt idx="35">
                  <c:v>1959</c:v>
                </c:pt>
                <c:pt idx="36">
                  <c:v>1984.5</c:v>
                </c:pt>
                <c:pt idx="37">
                  <c:v>3146.5</c:v>
                </c:pt>
                <c:pt idx="38">
                  <c:v>4244.5</c:v>
                </c:pt>
                <c:pt idx="39">
                  <c:v>4267</c:v>
                </c:pt>
                <c:pt idx="40">
                  <c:v>6373.5</c:v>
                </c:pt>
                <c:pt idx="41">
                  <c:v>6415</c:v>
                </c:pt>
                <c:pt idx="42">
                  <c:v>12534</c:v>
                </c:pt>
                <c:pt idx="43">
                  <c:v>12534</c:v>
                </c:pt>
                <c:pt idx="44">
                  <c:v>12534</c:v>
                </c:pt>
                <c:pt idx="45">
                  <c:v>13715</c:v>
                </c:pt>
                <c:pt idx="46">
                  <c:v>13715</c:v>
                </c:pt>
                <c:pt idx="47">
                  <c:v>13715</c:v>
                </c:pt>
                <c:pt idx="48">
                  <c:v>13715</c:v>
                </c:pt>
                <c:pt idx="49">
                  <c:v>13715</c:v>
                </c:pt>
                <c:pt idx="50">
                  <c:v>13715</c:v>
                </c:pt>
                <c:pt idx="51">
                  <c:v>16964</c:v>
                </c:pt>
                <c:pt idx="52">
                  <c:v>18362</c:v>
                </c:pt>
                <c:pt idx="53">
                  <c:v>17324</c:v>
                </c:pt>
                <c:pt idx="54">
                  <c:v>19676.5</c:v>
                </c:pt>
                <c:pt idx="55">
                  <c:v>20730.5</c:v>
                </c:pt>
                <c:pt idx="56">
                  <c:v>20730.5</c:v>
                </c:pt>
                <c:pt idx="57">
                  <c:v>20475</c:v>
                </c:pt>
                <c:pt idx="58">
                  <c:v>20475</c:v>
                </c:pt>
                <c:pt idx="59">
                  <c:v>20475</c:v>
                </c:pt>
                <c:pt idx="60">
                  <c:v>20475</c:v>
                </c:pt>
                <c:pt idx="61">
                  <c:v>20753</c:v>
                </c:pt>
                <c:pt idx="62">
                  <c:v>20753</c:v>
                </c:pt>
                <c:pt idx="63">
                  <c:v>20753</c:v>
                </c:pt>
              </c:numCache>
            </c:numRef>
          </c:xVal>
          <c:yVal>
            <c:numRef>
              <c:f>Active!$U$21:$U$84</c:f>
              <c:numCache>
                <c:formatCode>General</c:formatCode>
                <c:ptCount val="64"/>
                <c:pt idx="14">
                  <c:v>-3.713055000116583E-2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AB3-4808-80FD-17D9A29C9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94840"/>
        <c:axId val="1"/>
      </c:scatterChart>
      <c:valAx>
        <c:axId val="846894840"/>
        <c:scaling>
          <c:orientation val="minMax"/>
          <c:max val="3300"/>
          <c:min val="3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948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097744360902255"/>
          <c:y val="0.91291543512015949"/>
          <c:w val="0.72330827067669168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MS Vir - O-C Diagr.</a:t>
            </a:r>
          </a:p>
        </c:rich>
      </c:tx>
      <c:layout>
        <c:manualLayout>
          <c:xMode val="edge"/>
          <c:yMode val="edge"/>
          <c:x val="0.38138201193319299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3683698860529"/>
          <c:y val="0.22754524283256169"/>
          <c:w val="0.81531651082211731"/>
          <c:h val="0.556887041669164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Active!$F$21:$F$84</c:f>
              <c:numCache>
                <c:formatCode>General</c:formatCode>
                <c:ptCount val="64"/>
                <c:pt idx="0">
                  <c:v>-1530</c:v>
                </c:pt>
                <c:pt idx="1">
                  <c:v>-1529.5</c:v>
                </c:pt>
                <c:pt idx="2">
                  <c:v>-444.5</c:v>
                </c:pt>
                <c:pt idx="3">
                  <c:v>-416</c:v>
                </c:pt>
                <c:pt idx="4">
                  <c:v>-410.5</c:v>
                </c:pt>
                <c:pt idx="5">
                  <c:v>-410.5</c:v>
                </c:pt>
                <c:pt idx="6">
                  <c:v>-295.5</c:v>
                </c:pt>
                <c:pt idx="7">
                  <c:v>-295.5</c:v>
                </c:pt>
                <c:pt idx="8">
                  <c:v>0</c:v>
                </c:pt>
                <c:pt idx="9">
                  <c:v>715.5</c:v>
                </c:pt>
                <c:pt idx="10">
                  <c:v>725</c:v>
                </c:pt>
                <c:pt idx="11">
                  <c:v>826</c:v>
                </c:pt>
                <c:pt idx="12">
                  <c:v>2082.5</c:v>
                </c:pt>
                <c:pt idx="13">
                  <c:v>3267</c:v>
                </c:pt>
                <c:pt idx="14">
                  <c:v>3209.5</c:v>
                </c:pt>
                <c:pt idx="15">
                  <c:v>3170.5</c:v>
                </c:pt>
                <c:pt idx="16">
                  <c:v>3171</c:v>
                </c:pt>
                <c:pt idx="17">
                  <c:v>3177</c:v>
                </c:pt>
                <c:pt idx="18">
                  <c:v>3177.5</c:v>
                </c:pt>
                <c:pt idx="19">
                  <c:v>3190</c:v>
                </c:pt>
                <c:pt idx="20">
                  <c:v>3215.5</c:v>
                </c:pt>
                <c:pt idx="21">
                  <c:v>3231.5</c:v>
                </c:pt>
                <c:pt idx="22">
                  <c:v>849.5</c:v>
                </c:pt>
                <c:pt idx="23">
                  <c:v>2082.5</c:v>
                </c:pt>
                <c:pt idx="24">
                  <c:v>11358</c:v>
                </c:pt>
                <c:pt idx="25">
                  <c:v>13525.5</c:v>
                </c:pt>
                <c:pt idx="26">
                  <c:v>16104.5</c:v>
                </c:pt>
                <c:pt idx="27">
                  <c:v>16175</c:v>
                </c:pt>
                <c:pt idx="28">
                  <c:v>14994</c:v>
                </c:pt>
                <c:pt idx="29">
                  <c:v>16127</c:v>
                </c:pt>
                <c:pt idx="30">
                  <c:v>15992</c:v>
                </c:pt>
                <c:pt idx="31">
                  <c:v>15992.5</c:v>
                </c:pt>
                <c:pt idx="32">
                  <c:v>7977</c:v>
                </c:pt>
                <c:pt idx="33">
                  <c:v>7993</c:v>
                </c:pt>
                <c:pt idx="34">
                  <c:v>14867</c:v>
                </c:pt>
                <c:pt idx="35">
                  <c:v>1959</c:v>
                </c:pt>
                <c:pt idx="36">
                  <c:v>1984.5</c:v>
                </c:pt>
                <c:pt idx="37">
                  <c:v>3146.5</c:v>
                </c:pt>
                <c:pt idx="38">
                  <c:v>4244.5</c:v>
                </c:pt>
                <c:pt idx="39">
                  <c:v>4267</c:v>
                </c:pt>
                <c:pt idx="40">
                  <c:v>6373.5</c:v>
                </c:pt>
                <c:pt idx="41">
                  <c:v>6415</c:v>
                </c:pt>
                <c:pt idx="42">
                  <c:v>12534</c:v>
                </c:pt>
                <c:pt idx="43">
                  <c:v>12534</c:v>
                </c:pt>
                <c:pt idx="44">
                  <c:v>12534</c:v>
                </c:pt>
                <c:pt idx="45">
                  <c:v>13715</c:v>
                </c:pt>
                <c:pt idx="46">
                  <c:v>13715</c:v>
                </c:pt>
                <c:pt idx="47">
                  <c:v>13715</c:v>
                </c:pt>
                <c:pt idx="48">
                  <c:v>13715</c:v>
                </c:pt>
                <c:pt idx="49">
                  <c:v>13715</c:v>
                </c:pt>
                <c:pt idx="50">
                  <c:v>13715</c:v>
                </c:pt>
                <c:pt idx="51">
                  <c:v>16964</c:v>
                </c:pt>
                <c:pt idx="52">
                  <c:v>18362</c:v>
                </c:pt>
                <c:pt idx="53">
                  <c:v>17324</c:v>
                </c:pt>
                <c:pt idx="54">
                  <c:v>19676.5</c:v>
                </c:pt>
                <c:pt idx="55">
                  <c:v>20730.5</c:v>
                </c:pt>
                <c:pt idx="56">
                  <c:v>20730.5</c:v>
                </c:pt>
                <c:pt idx="57">
                  <c:v>20475</c:v>
                </c:pt>
                <c:pt idx="58">
                  <c:v>20475</c:v>
                </c:pt>
                <c:pt idx="59">
                  <c:v>20475</c:v>
                </c:pt>
                <c:pt idx="60">
                  <c:v>20475</c:v>
                </c:pt>
                <c:pt idx="61">
                  <c:v>20753</c:v>
                </c:pt>
                <c:pt idx="62">
                  <c:v>20753</c:v>
                </c:pt>
                <c:pt idx="63">
                  <c:v>20753</c:v>
                </c:pt>
              </c:numCache>
            </c:numRef>
          </c:xVal>
          <c:yVal>
            <c:numRef>
              <c:f>Active!$H$21:$H$84</c:f>
              <c:numCache>
                <c:formatCode>General</c:formatCode>
                <c:ptCount val="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4A-43CC-8B18-4D7AAE24EA5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Active!$F$21:$F$84</c:f>
              <c:numCache>
                <c:formatCode>General</c:formatCode>
                <c:ptCount val="64"/>
                <c:pt idx="0">
                  <c:v>-1530</c:v>
                </c:pt>
                <c:pt idx="1">
                  <c:v>-1529.5</c:v>
                </c:pt>
                <c:pt idx="2">
                  <c:v>-444.5</c:v>
                </c:pt>
                <c:pt idx="3">
                  <c:v>-416</c:v>
                </c:pt>
                <c:pt idx="4">
                  <c:v>-410.5</c:v>
                </c:pt>
                <c:pt idx="5">
                  <c:v>-410.5</c:v>
                </c:pt>
                <c:pt idx="6">
                  <c:v>-295.5</c:v>
                </c:pt>
                <c:pt idx="7">
                  <c:v>-295.5</c:v>
                </c:pt>
                <c:pt idx="8">
                  <c:v>0</c:v>
                </c:pt>
                <c:pt idx="9">
                  <c:v>715.5</c:v>
                </c:pt>
                <c:pt idx="10">
                  <c:v>725</c:v>
                </c:pt>
                <c:pt idx="11">
                  <c:v>826</c:v>
                </c:pt>
                <c:pt idx="12">
                  <c:v>2082.5</c:v>
                </c:pt>
                <c:pt idx="13">
                  <c:v>3267</c:v>
                </c:pt>
                <c:pt idx="14">
                  <c:v>3209.5</c:v>
                </c:pt>
                <c:pt idx="15">
                  <c:v>3170.5</c:v>
                </c:pt>
                <c:pt idx="16">
                  <c:v>3171</c:v>
                </c:pt>
                <c:pt idx="17">
                  <c:v>3177</c:v>
                </c:pt>
                <c:pt idx="18">
                  <c:v>3177.5</c:v>
                </c:pt>
                <c:pt idx="19">
                  <c:v>3190</c:v>
                </c:pt>
                <c:pt idx="20">
                  <c:v>3215.5</c:v>
                </c:pt>
                <c:pt idx="21">
                  <c:v>3231.5</c:v>
                </c:pt>
                <c:pt idx="22">
                  <c:v>849.5</c:v>
                </c:pt>
                <c:pt idx="23">
                  <c:v>2082.5</c:v>
                </c:pt>
                <c:pt idx="24">
                  <c:v>11358</c:v>
                </c:pt>
                <c:pt idx="25">
                  <c:v>13525.5</c:v>
                </c:pt>
                <c:pt idx="26">
                  <c:v>16104.5</c:v>
                </c:pt>
                <c:pt idx="27">
                  <c:v>16175</c:v>
                </c:pt>
                <c:pt idx="28">
                  <c:v>14994</c:v>
                </c:pt>
                <c:pt idx="29">
                  <c:v>16127</c:v>
                </c:pt>
                <c:pt idx="30">
                  <c:v>15992</c:v>
                </c:pt>
                <c:pt idx="31">
                  <c:v>15992.5</c:v>
                </c:pt>
                <c:pt idx="32">
                  <c:v>7977</c:v>
                </c:pt>
                <c:pt idx="33">
                  <c:v>7993</c:v>
                </c:pt>
                <c:pt idx="34">
                  <c:v>14867</c:v>
                </c:pt>
                <c:pt idx="35">
                  <c:v>1959</c:v>
                </c:pt>
                <c:pt idx="36">
                  <c:v>1984.5</c:v>
                </c:pt>
                <c:pt idx="37">
                  <c:v>3146.5</c:v>
                </c:pt>
                <c:pt idx="38">
                  <c:v>4244.5</c:v>
                </c:pt>
                <c:pt idx="39">
                  <c:v>4267</c:v>
                </c:pt>
                <c:pt idx="40">
                  <c:v>6373.5</c:v>
                </c:pt>
                <c:pt idx="41">
                  <c:v>6415</c:v>
                </c:pt>
                <c:pt idx="42">
                  <c:v>12534</c:v>
                </c:pt>
                <c:pt idx="43">
                  <c:v>12534</c:v>
                </c:pt>
                <c:pt idx="44">
                  <c:v>12534</c:v>
                </c:pt>
                <c:pt idx="45">
                  <c:v>13715</c:v>
                </c:pt>
                <c:pt idx="46">
                  <c:v>13715</c:v>
                </c:pt>
                <c:pt idx="47">
                  <c:v>13715</c:v>
                </c:pt>
                <c:pt idx="48">
                  <c:v>13715</c:v>
                </c:pt>
                <c:pt idx="49">
                  <c:v>13715</c:v>
                </c:pt>
                <c:pt idx="50">
                  <c:v>13715</c:v>
                </c:pt>
                <c:pt idx="51">
                  <c:v>16964</c:v>
                </c:pt>
                <c:pt idx="52">
                  <c:v>18362</c:v>
                </c:pt>
                <c:pt idx="53">
                  <c:v>17324</c:v>
                </c:pt>
                <c:pt idx="54">
                  <c:v>19676.5</c:v>
                </c:pt>
                <c:pt idx="55">
                  <c:v>20730.5</c:v>
                </c:pt>
                <c:pt idx="56">
                  <c:v>20730.5</c:v>
                </c:pt>
                <c:pt idx="57">
                  <c:v>20475</c:v>
                </c:pt>
                <c:pt idx="58">
                  <c:v>20475</c:v>
                </c:pt>
                <c:pt idx="59">
                  <c:v>20475</c:v>
                </c:pt>
                <c:pt idx="60">
                  <c:v>20475</c:v>
                </c:pt>
                <c:pt idx="61">
                  <c:v>20753</c:v>
                </c:pt>
                <c:pt idx="62">
                  <c:v>20753</c:v>
                </c:pt>
                <c:pt idx="63">
                  <c:v>20753</c:v>
                </c:pt>
              </c:numCache>
            </c:numRef>
          </c:xVal>
          <c:yVal>
            <c:numRef>
              <c:f>Active!$I$21:$I$84</c:f>
              <c:numCache>
                <c:formatCode>General</c:formatCode>
                <c:ptCount val="64"/>
                <c:pt idx="30">
                  <c:v>2.0795200005522929E-2</c:v>
                </c:pt>
                <c:pt idx="31">
                  <c:v>1.9576749997213483E-2</c:v>
                </c:pt>
                <c:pt idx="32">
                  <c:v>1.5487000055145472E-3</c:v>
                </c:pt>
                <c:pt idx="33">
                  <c:v>2.5583000024198554E-3</c:v>
                </c:pt>
                <c:pt idx="34">
                  <c:v>2.3307700001168996E-2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4A-43CC-8B18-4D7AAE24EA5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Active!$F$21:$F$84</c:f>
              <c:numCache>
                <c:formatCode>General</c:formatCode>
                <c:ptCount val="64"/>
                <c:pt idx="0">
                  <c:v>-1530</c:v>
                </c:pt>
                <c:pt idx="1">
                  <c:v>-1529.5</c:v>
                </c:pt>
                <c:pt idx="2">
                  <c:v>-444.5</c:v>
                </c:pt>
                <c:pt idx="3">
                  <c:v>-416</c:v>
                </c:pt>
                <c:pt idx="4">
                  <c:v>-410.5</c:v>
                </c:pt>
                <c:pt idx="5">
                  <c:v>-410.5</c:v>
                </c:pt>
                <c:pt idx="6">
                  <c:v>-295.5</c:v>
                </c:pt>
                <c:pt idx="7">
                  <c:v>-295.5</c:v>
                </c:pt>
                <c:pt idx="8">
                  <c:v>0</c:v>
                </c:pt>
                <c:pt idx="9">
                  <c:v>715.5</c:v>
                </c:pt>
                <c:pt idx="10">
                  <c:v>725</c:v>
                </c:pt>
                <c:pt idx="11">
                  <c:v>826</c:v>
                </c:pt>
                <c:pt idx="12">
                  <c:v>2082.5</c:v>
                </c:pt>
                <c:pt idx="13">
                  <c:v>3267</c:v>
                </c:pt>
                <c:pt idx="14">
                  <c:v>3209.5</c:v>
                </c:pt>
                <c:pt idx="15">
                  <c:v>3170.5</c:v>
                </c:pt>
                <c:pt idx="16">
                  <c:v>3171</c:v>
                </c:pt>
                <c:pt idx="17">
                  <c:v>3177</c:v>
                </c:pt>
                <c:pt idx="18">
                  <c:v>3177.5</c:v>
                </c:pt>
                <c:pt idx="19">
                  <c:v>3190</c:v>
                </c:pt>
                <c:pt idx="20">
                  <c:v>3215.5</c:v>
                </c:pt>
                <c:pt idx="21">
                  <c:v>3231.5</c:v>
                </c:pt>
                <c:pt idx="22">
                  <c:v>849.5</c:v>
                </c:pt>
                <c:pt idx="23">
                  <c:v>2082.5</c:v>
                </c:pt>
                <c:pt idx="24">
                  <c:v>11358</c:v>
                </c:pt>
                <c:pt idx="25">
                  <c:v>13525.5</c:v>
                </c:pt>
                <c:pt idx="26">
                  <c:v>16104.5</c:v>
                </c:pt>
                <c:pt idx="27">
                  <c:v>16175</c:v>
                </c:pt>
                <c:pt idx="28">
                  <c:v>14994</c:v>
                </c:pt>
                <c:pt idx="29">
                  <c:v>16127</c:v>
                </c:pt>
                <c:pt idx="30">
                  <c:v>15992</c:v>
                </c:pt>
                <c:pt idx="31">
                  <c:v>15992.5</c:v>
                </c:pt>
                <c:pt idx="32">
                  <c:v>7977</c:v>
                </c:pt>
                <c:pt idx="33">
                  <c:v>7993</c:v>
                </c:pt>
                <c:pt idx="34">
                  <c:v>14867</c:v>
                </c:pt>
                <c:pt idx="35">
                  <c:v>1959</c:v>
                </c:pt>
                <c:pt idx="36">
                  <c:v>1984.5</c:v>
                </c:pt>
                <c:pt idx="37">
                  <c:v>3146.5</c:v>
                </c:pt>
                <c:pt idx="38">
                  <c:v>4244.5</c:v>
                </c:pt>
                <c:pt idx="39">
                  <c:v>4267</c:v>
                </c:pt>
                <c:pt idx="40">
                  <c:v>6373.5</c:v>
                </c:pt>
                <c:pt idx="41">
                  <c:v>6415</c:v>
                </c:pt>
                <c:pt idx="42">
                  <c:v>12534</c:v>
                </c:pt>
                <c:pt idx="43">
                  <c:v>12534</c:v>
                </c:pt>
                <c:pt idx="44">
                  <c:v>12534</c:v>
                </c:pt>
                <c:pt idx="45">
                  <c:v>13715</c:v>
                </c:pt>
                <c:pt idx="46">
                  <c:v>13715</c:v>
                </c:pt>
                <c:pt idx="47">
                  <c:v>13715</c:v>
                </c:pt>
                <c:pt idx="48">
                  <c:v>13715</c:v>
                </c:pt>
                <c:pt idx="49">
                  <c:v>13715</c:v>
                </c:pt>
                <c:pt idx="50">
                  <c:v>13715</c:v>
                </c:pt>
                <c:pt idx="51">
                  <c:v>16964</c:v>
                </c:pt>
                <c:pt idx="52">
                  <c:v>18362</c:v>
                </c:pt>
                <c:pt idx="53">
                  <c:v>17324</c:v>
                </c:pt>
                <c:pt idx="54">
                  <c:v>19676.5</c:v>
                </c:pt>
                <c:pt idx="55">
                  <c:v>20730.5</c:v>
                </c:pt>
                <c:pt idx="56">
                  <c:v>20730.5</c:v>
                </c:pt>
                <c:pt idx="57">
                  <c:v>20475</c:v>
                </c:pt>
                <c:pt idx="58">
                  <c:v>20475</c:v>
                </c:pt>
                <c:pt idx="59">
                  <c:v>20475</c:v>
                </c:pt>
                <c:pt idx="60">
                  <c:v>20475</c:v>
                </c:pt>
                <c:pt idx="61">
                  <c:v>20753</c:v>
                </c:pt>
                <c:pt idx="62">
                  <c:v>20753</c:v>
                </c:pt>
                <c:pt idx="63">
                  <c:v>20753</c:v>
                </c:pt>
              </c:numCache>
            </c:numRef>
          </c:xVal>
          <c:yVal>
            <c:numRef>
              <c:f>Active!$J$21:$J$84</c:f>
              <c:numCache>
                <c:formatCode>General</c:formatCode>
                <c:ptCount val="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4A-43CC-8B18-4D7AAE24EA5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Active!$F$21:$F$84</c:f>
              <c:numCache>
                <c:formatCode>General</c:formatCode>
                <c:ptCount val="64"/>
                <c:pt idx="0">
                  <c:v>-1530</c:v>
                </c:pt>
                <c:pt idx="1">
                  <c:v>-1529.5</c:v>
                </c:pt>
                <c:pt idx="2">
                  <c:v>-444.5</c:v>
                </c:pt>
                <c:pt idx="3">
                  <c:v>-416</c:v>
                </c:pt>
                <c:pt idx="4">
                  <c:v>-410.5</c:v>
                </c:pt>
                <c:pt idx="5">
                  <c:v>-410.5</c:v>
                </c:pt>
                <c:pt idx="6">
                  <c:v>-295.5</c:v>
                </c:pt>
                <c:pt idx="7">
                  <c:v>-295.5</c:v>
                </c:pt>
                <c:pt idx="8">
                  <c:v>0</c:v>
                </c:pt>
                <c:pt idx="9">
                  <c:v>715.5</c:v>
                </c:pt>
                <c:pt idx="10">
                  <c:v>725</c:v>
                </c:pt>
                <c:pt idx="11">
                  <c:v>826</c:v>
                </c:pt>
                <c:pt idx="12">
                  <c:v>2082.5</c:v>
                </c:pt>
                <c:pt idx="13">
                  <c:v>3267</c:v>
                </c:pt>
                <c:pt idx="14">
                  <c:v>3209.5</c:v>
                </c:pt>
                <c:pt idx="15">
                  <c:v>3170.5</c:v>
                </c:pt>
                <c:pt idx="16">
                  <c:v>3171</c:v>
                </c:pt>
                <c:pt idx="17">
                  <c:v>3177</c:v>
                </c:pt>
                <c:pt idx="18">
                  <c:v>3177.5</c:v>
                </c:pt>
                <c:pt idx="19">
                  <c:v>3190</c:v>
                </c:pt>
                <c:pt idx="20">
                  <c:v>3215.5</c:v>
                </c:pt>
                <c:pt idx="21">
                  <c:v>3231.5</c:v>
                </c:pt>
                <c:pt idx="22">
                  <c:v>849.5</c:v>
                </c:pt>
                <c:pt idx="23">
                  <c:v>2082.5</c:v>
                </c:pt>
                <c:pt idx="24">
                  <c:v>11358</c:v>
                </c:pt>
                <c:pt idx="25">
                  <c:v>13525.5</c:v>
                </c:pt>
                <c:pt idx="26">
                  <c:v>16104.5</c:v>
                </c:pt>
                <c:pt idx="27">
                  <c:v>16175</c:v>
                </c:pt>
                <c:pt idx="28">
                  <c:v>14994</c:v>
                </c:pt>
                <c:pt idx="29">
                  <c:v>16127</c:v>
                </c:pt>
                <c:pt idx="30">
                  <c:v>15992</c:v>
                </c:pt>
                <c:pt idx="31">
                  <c:v>15992.5</c:v>
                </c:pt>
                <c:pt idx="32">
                  <c:v>7977</c:v>
                </c:pt>
                <c:pt idx="33">
                  <c:v>7993</c:v>
                </c:pt>
                <c:pt idx="34">
                  <c:v>14867</c:v>
                </c:pt>
                <c:pt idx="35">
                  <c:v>1959</c:v>
                </c:pt>
                <c:pt idx="36">
                  <c:v>1984.5</c:v>
                </c:pt>
                <c:pt idx="37">
                  <c:v>3146.5</c:v>
                </c:pt>
                <c:pt idx="38">
                  <c:v>4244.5</c:v>
                </c:pt>
                <c:pt idx="39">
                  <c:v>4267</c:v>
                </c:pt>
                <c:pt idx="40">
                  <c:v>6373.5</c:v>
                </c:pt>
                <c:pt idx="41">
                  <c:v>6415</c:v>
                </c:pt>
                <c:pt idx="42">
                  <c:v>12534</c:v>
                </c:pt>
                <c:pt idx="43">
                  <c:v>12534</c:v>
                </c:pt>
                <c:pt idx="44">
                  <c:v>12534</c:v>
                </c:pt>
                <c:pt idx="45">
                  <c:v>13715</c:v>
                </c:pt>
                <c:pt idx="46">
                  <c:v>13715</c:v>
                </c:pt>
                <c:pt idx="47">
                  <c:v>13715</c:v>
                </c:pt>
                <c:pt idx="48">
                  <c:v>13715</c:v>
                </c:pt>
                <c:pt idx="49">
                  <c:v>13715</c:v>
                </c:pt>
                <c:pt idx="50">
                  <c:v>13715</c:v>
                </c:pt>
                <c:pt idx="51">
                  <c:v>16964</c:v>
                </c:pt>
                <c:pt idx="52">
                  <c:v>18362</c:v>
                </c:pt>
                <c:pt idx="53">
                  <c:v>17324</c:v>
                </c:pt>
                <c:pt idx="54">
                  <c:v>19676.5</c:v>
                </c:pt>
                <c:pt idx="55">
                  <c:v>20730.5</c:v>
                </c:pt>
                <c:pt idx="56">
                  <c:v>20730.5</c:v>
                </c:pt>
                <c:pt idx="57">
                  <c:v>20475</c:v>
                </c:pt>
                <c:pt idx="58">
                  <c:v>20475</c:v>
                </c:pt>
                <c:pt idx="59">
                  <c:v>20475</c:v>
                </c:pt>
                <c:pt idx="60">
                  <c:v>20475</c:v>
                </c:pt>
                <c:pt idx="61">
                  <c:v>20753</c:v>
                </c:pt>
                <c:pt idx="62">
                  <c:v>20753</c:v>
                </c:pt>
                <c:pt idx="63">
                  <c:v>20753</c:v>
                </c:pt>
              </c:numCache>
            </c:numRef>
          </c:xVal>
          <c:yVal>
            <c:numRef>
              <c:f>Active!$K$21:$K$84</c:f>
              <c:numCache>
                <c:formatCode>General</c:formatCode>
                <c:ptCount val="64"/>
                <c:pt idx="0">
                  <c:v>5.6999997468665242E-5</c:v>
                </c:pt>
                <c:pt idx="1">
                  <c:v>-7.761449996905867E-3</c:v>
                </c:pt>
                <c:pt idx="2">
                  <c:v>-1.2979500024812296E-3</c:v>
                </c:pt>
                <c:pt idx="3">
                  <c:v>-9.8495999991428107E-3</c:v>
                </c:pt>
                <c:pt idx="4">
                  <c:v>-5.5254999460885301E-4</c:v>
                </c:pt>
                <c:pt idx="5">
                  <c:v>-5.5254999460885301E-4</c:v>
                </c:pt>
                <c:pt idx="6">
                  <c:v>-1.0960500003420748E-3</c:v>
                </c:pt>
                <c:pt idx="7">
                  <c:v>-1.0960500003420748E-3</c:v>
                </c:pt>
                <c:pt idx="8">
                  <c:v>0</c:v>
                </c:pt>
                <c:pt idx="9">
                  <c:v>9.9804999626940116E-4</c:v>
                </c:pt>
                <c:pt idx="10">
                  <c:v>-1.5249999705702066E-4</c:v>
                </c:pt>
                <c:pt idx="11">
                  <c:v>2.2059999901102856E-4</c:v>
                </c:pt>
                <c:pt idx="12">
                  <c:v>5.4557499970542267E-3</c:v>
                </c:pt>
                <c:pt idx="13">
                  <c:v>-2.2523000006913207E-3</c:v>
                </c:pt>
                <c:pt idx="14">
                  <c:v>0</c:v>
                </c:pt>
                <c:pt idx="15">
                  <c:v>1.085499970940873E-4</c:v>
                </c:pt>
                <c:pt idx="16">
                  <c:v>-3.9098999986890703E-3</c:v>
                </c:pt>
                <c:pt idx="17">
                  <c:v>9.6869999833870679E-4</c:v>
                </c:pt>
                <c:pt idx="18">
                  <c:v>1.4502499980153516E-3</c:v>
                </c:pt>
                <c:pt idx="19">
                  <c:v>1.8899999849963933E-4</c:v>
                </c:pt>
                <c:pt idx="20">
                  <c:v>1.9480500050121918E-3</c:v>
                </c:pt>
                <c:pt idx="21">
                  <c:v>2.1576500002993271E-3</c:v>
                </c:pt>
                <c:pt idx="22">
                  <c:v>2.7534499968169257E-3</c:v>
                </c:pt>
                <c:pt idx="23">
                  <c:v>5.4557499970542267E-3</c:v>
                </c:pt>
                <c:pt idx="24">
                  <c:v>1.1989799997536466E-2</c:v>
                </c:pt>
                <c:pt idx="25">
                  <c:v>1.0109049995662645E-2</c:v>
                </c:pt>
                <c:pt idx="26">
                  <c:v>2.2143949994642753E-2</c:v>
                </c:pt>
                <c:pt idx="27">
                  <c:v>2.3642499996640254E-2</c:v>
                </c:pt>
                <c:pt idx="28">
                  <c:v>1.6821399993204977E-2</c:v>
                </c:pt>
                <c:pt idx="29">
                  <c:v>2.1013700003095437E-2</c:v>
                </c:pt>
                <c:pt idx="35">
                  <c:v>1.4129000046523288E-3</c:v>
                </c:pt>
                <c:pt idx="36">
                  <c:v>5.0719499995466322E-3</c:v>
                </c:pt>
                <c:pt idx="37">
                  <c:v>-3.3058499975595623E-3</c:v>
                </c:pt>
                <c:pt idx="38">
                  <c:v>-1.8220499987364747E-3</c:v>
                </c:pt>
                <c:pt idx="39">
                  <c:v>-1.9523000009940006E-3</c:v>
                </c:pt>
                <c:pt idx="40">
                  <c:v>7.4178499999106862E-3</c:v>
                </c:pt>
                <c:pt idx="41">
                  <c:v>1.1086500002420507E-2</c:v>
                </c:pt>
                <c:pt idx="42">
                  <c:v>7.0954000038909726E-3</c:v>
                </c:pt>
                <c:pt idx="43">
                  <c:v>7.9954000029829331E-3</c:v>
                </c:pt>
                <c:pt idx="44">
                  <c:v>8.3954000001540408E-3</c:v>
                </c:pt>
                <c:pt idx="45">
                  <c:v>1.1716499997419305E-2</c:v>
                </c:pt>
                <c:pt idx="46">
                  <c:v>1.2716499993985053E-2</c:v>
                </c:pt>
                <c:pt idx="47">
                  <c:v>1.3516499995603226E-2</c:v>
                </c:pt>
                <c:pt idx="48">
                  <c:v>1.1716499946487602E-2</c:v>
                </c:pt>
                <c:pt idx="49">
                  <c:v>1.2716500110400375E-2</c:v>
                </c:pt>
                <c:pt idx="50">
                  <c:v>1.3516500148398336E-2</c:v>
                </c:pt>
                <c:pt idx="51">
                  <c:v>1.7728400001942646E-2</c:v>
                </c:pt>
                <c:pt idx="52">
                  <c:v>1.9642199840745889E-2</c:v>
                </c:pt>
                <c:pt idx="53">
                  <c:v>1.7044400003214832E-2</c:v>
                </c:pt>
                <c:pt idx="54">
                  <c:v>2.5237149995518848E-2</c:v>
                </c:pt>
                <c:pt idx="55">
                  <c:v>2.7544549993763212E-2</c:v>
                </c:pt>
                <c:pt idx="56">
                  <c:v>3.1444549997104332E-2</c:v>
                </c:pt>
                <c:pt idx="57">
                  <c:v>2.517249999800697E-2</c:v>
                </c:pt>
                <c:pt idx="58">
                  <c:v>2.547249999770429E-2</c:v>
                </c:pt>
                <c:pt idx="59">
                  <c:v>2.5972499992349185E-2</c:v>
                </c:pt>
                <c:pt idx="60">
                  <c:v>2.6472499994270038E-2</c:v>
                </c:pt>
                <c:pt idx="61">
                  <c:v>2.4714300001505762E-2</c:v>
                </c:pt>
                <c:pt idx="62">
                  <c:v>2.6714300001913216E-2</c:v>
                </c:pt>
                <c:pt idx="63">
                  <c:v>2.6714300001913216E-2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4A-43CC-8B18-4D7AAE24EA5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Active!$F$21:$F$84</c:f>
              <c:numCache>
                <c:formatCode>General</c:formatCode>
                <c:ptCount val="64"/>
                <c:pt idx="0">
                  <c:v>-1530</c:v>
                </c:pt>
                <c:pt idx="1">
                  <c:v>-1529.5</c:v>
                </c:pt>
                <c:pt idx="2">
                  <c:v>-444.5</c:v>
                </c:pt>
                <c:pt idx="3">
                  <c:v>-416</c:v>
                </c:pt>
                <c:pt idx="4">
                  <c:v>-410.5</c:v>
                </c:pt>
                <c:pt idx="5">
                  <c:v>-410.5</c:v>
                </c:pt>
                <c:pt idx="6">
                  <c:v>-295.5</c:v>
                </c:pt>
                <c:pt idx="7">
                  <c:v>-295.5</c:v>
                </c:pt>
                <c:pt idx="8">
                  <c:v>0</c:v>
                </c:pt>
                <c:pt idx="9">
                  <c:v>715.5</c:v>
                </c:pt>
                <c:pt idx="10">
                  <c:v>725</c:v>
                </c:pt>
                <c:pt idx="11">
                  <c:v>826</c:v>
                </c:pt>
                <c:pt idx="12">
                  <c:v>2082.5</c:v>
                </c:pt>
                <c:pt idx="13">
                  <c:v>3267</c:v>
                </c:pt>
                <c:pt idx="14">
                  <c:v>3209.5</c:v>
                </c:pt>
                <c:pt idx="15">
                  <c:v>3170.5</c:v>
                </c:pt>
                <c:pt idx="16">
                  <c:v>3171</c:v>
                </c:pt>
                <c:pt idx="17">
                  <c:v>3177</c:v>
                </c:pt>
                <c:pt idx="18">
                  <c:v>3177.5</c:v>
                </c:pt>
                <c:pt idx="19">
                  <c:v>3190</c:v>
                </c:pt>
                <c:pt idx="20">
                  <c:v>3215.5</c:v>
                </c:pt>
                <c:pt idx="21">
                  <c:v>3231.5</c:v>
                </c:pt>
                <c:pt idx="22">
                  <c:v>849.5</c:v>
                </c:pt>
                <c:pt idx="23">
                  <c:v>2082.5</c:v>
                </c:pt>
                <c:pt idx="24">
                  <c:v>11358</c:v>
                </c:pt>
                <c:pt idx="25">
                  <c:v>13525.5</c:v>
                </c:pt>
                <c:pt idx="26">
                  <c:v>16104.5</c:v>
                </c:pt>
                <c:pt idx="27">
                  <c:v>16175</c:v>
                </c:pt>
                <c:pt idx="28">
                  <c:v>14994</c:v>
                </c:pt>
                <c:pt idx="29">
                  <c:v>16127</c:v>
                </c:pt>
                <c:pt idx="30">
                  <c:v>15992</c:v>
                </c:pt>
                <c:pt idx="31">
                  <c:v>15992.5</c:v>
                </c:pt>
                <c:pt idx="32">
                  <c:v>7977</c:v>
                </c:pt>
                <c:pt idx="33">
                  <c:v>7993</c:v>
                </c:pt>
                <c:pt idx="34">
                  <c:v>14867</c:v>
                </c:pt>
                <c:pt idx="35">
                  <c:v>1959</c:v>
                </c:pt>
                <c:pt idx="36">
                  <c:v>1984.5</c:v>
                </c:pt>
                <c:pt idx="37">
                  <c:v>3146.5</c:v>
                </c:pt>
                <c:pt idx="38">
                  <c:v>4244.5</c:v>
                </c:pt>
                <c:pt idx="39">
                  <c:v>4267</c:v>
                </c:pt>
                <c:pt idx="40">
                  <c:v>6373.5</c:v>
                </c:pt>
                <c:pt idx="41">
                  <c:v>6415</c:v>
                </c:pt>
                <c:pt idx="42">
                  <c:v>12534</c:v>
                </c:pt>
                <c:pt idx="43">
                  <c:v>12534</c:v>
                </c:pt>
                <c:pt idx="44">
                  <c:v>12534</c:v>
                </c:pt>
                <c:pt idx="45">
                  <c:v>13715</c:v>
                </c:pt>
                <c:pt idx="46">
                  <c:v>13715</c:v>
                </c:pt>
                <c:pt idx="47">
                  <c:v>13715</c:v>
                </c:pt>
                <c:pt idx="48">
                  <c:v>13715</c:v>
                </c:pt>
                <c:pt idx="49">
                  <c:v>13715</c:v>
                </c:pt>
                <c:pt idx="50">
                  <c:v>13715</c:v>
                </c:pt>
                <c:pt idx="51">
                  <c:v>16964</c:v>
                </c:pt>
                <c:pt idx="52">
                  <c:v>18362</c:v>
                </c:pt>
                <c:pt idx="53">
                  <c:v>17324</c:v>
                </c:pt>
                <c:pt idx="54">
                  <c:v>19676.5</c:v>
                </c:pt>
                <c:pt idx="55">
                  <c:v>20730.5</c:v>
                </c:pt>
                <c:pt idx="56">
                  <c:v>20730.5</c:v>
                </c:pt>
                <c:pt idx="57">
                  <c:v>20475</c:v>
                </c:pt>
                <c:pt idx="58">
                  <c:v>20475</c:v>
                </c:pt>
                <c:pt idx="59">
                  <c:v>20475</c:v>
                </c:pt>
                <c:pt idx="60">
                  <c:v>20475</c:v>
                </c:pt>
                <c:pt idx="61">
                  <c:v>20753</c:v>
                </c:pt>
                <c:pt idx="62">
                  <c:v>20753</c:v>
                </c:pt>
                <c:pt idx="63">
                  <c:v>20753</c:v>
                </c:pt>
              </c:numCache>
            </c:numRef>
          </c:xVal>
          <c:yVal>
            <c:numRef>
              <c:f>Active!$L$21:$L$84</c:f>
              <c:numCache>
                <c:formatCode>General</c:formatCode>
                <c:ptCount val="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4A-43CC-8B18-4D7AAE24EA5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Active!$F$21:$F$84</c:f>
              <c:numCache>
                <c:formatCode>General</c:formatCode>
                <c:ptCount val="64"/>
                <c:pt idx="0">
                  <c:v>-1530</c:v>
                </c:pt>
                <c:pt idx="1">
                  <c:v>-1529.5</c:v>
                </c:pt>
                <c:pt idx="2">
                  <c:v>-444.5</c:v>
                </c:pt>
                <c:pt idx="3">
                  <c:v>-416</c:v>
                </c:pt>
                <c:pt idx="4">
                  <c:v>-410.5</c:v>
                </c:pt>
                <c:pt idx="5">
                  <c:v>-410.5</c:v>
                </c:pt>
                <c:pt idx="6">
                  <c:v>-295.5</c:v>
                </c:pt>
                <c:pt idx="7">
                  <c:v>-295.5</c:v>
                </c:pt>
                <c:pt idx="8">
                  <c:v>0</c:v>
                </c:pt>
                <c:pt idx="9">
                  <c:v>715.5</c:v>
                </c:pt>
                <c:pt idx="10">
                  <c:v>725</c:v>
                </c:pt>
                <c:pt idx="11">
                  <c:v>826</c:v>
                </c:pt>
                <c:pt idx="12">
                  <c:v>2082.5</c:v>
                </c:pt>
                <c:pt idx="13">
                  <c:v>3267</c:v>
                </c:pt>
                <c:pt idx="14">
                  <c:v>3209.5</c:v>
                </c:pt>
                <c:pt idx="15">
                  <c:v>3170.5</c:v>
                </c:pt>
                <c:pt idx="16">
                  <c:v>3171</c:v>
                </c:pt>
                <c:pt idx="17">
                  <c:v>3177</c:v>
                </c:pt>
                <c:pt idx="18">
                  <c:v>3177.5</c:v>
                </c:pt>
                <c:pt idx="19">
                  <c:v>3190</c:v>
                </c:pt>
                <c:pt idx="20">
                  <c:v>3215.5</c:v>
                </c:pt>
                <c:pt idx="21">
                  <c:v>3231.5</c:v>
                </c:pt>
                <c:pt idx="22">
                  <c:v>849.5</c:v>
                </c:pt>
                <c:pt idx="23">
                  <c:v>2082.5</c:v>
                </c:pt>
                <c:pt idx="24">
                  <c:v>11358</c:v>
                </c:pt>
                <c:pt idx="25">
                  <c:v>13525.5</c:v>
                </c:pt>
                <c:pt idx="26">
                  <c:v>16104.5</c:v>
                </c:pt>
                <c:pt idx="27">
                  <c:v>16175</c:v>
                </c:pt>
                <c:pt idx="28">
                  <c:v>14994</c:v>
                </c:pt>
                <c:pt idx="29">
                  <c:v>16127</c:v>
                </c:pt>
                <c:pt idx="30">
                  <c:v>15992</c:v>
                </c:pt>
                <c:pt idx="31">
                  <c:v>15992.5</c:v>
                </c:pt>
                <c:pt idx="32">
                  <c:v>7977</c:v>
                </c:pt>
                <c:pt idx="33">
                  <c:v>7993</c:v>
                </c:pt>
                <c:pt idx="34">
                  <c:v>14867</c:v>
                </c:pt>
                <c:pt idx="35">
                  <c:v>1959</c:v>
                </c:pt>
                <c:pt idx="36">
                  <c:v>1984.5</c:v>
                </c:pt>
                <c:pt idx="37">
                  <c:v>3146.5</c:v>
                </c:pt>
                <c:pt idx="38">
                  <c:v>4244.5</c:v>
                </c:pt>
                <c:pt idx="39">
                  <c:v>4267</c:v>
                </c:pt>
                <c:pt idx="40">
                  <c:v>6373.5</c:v>
                </c:pt>
                <c:pt idx="41">
                  <c:v>6415</c:v>
                </c:pt>
                <c:pt idx="42">
                  <c:v>12534</c:v>
                </c:pt>
                <c:pt idx="43">
                  <c:v>12534</c:v>
                </c:pt>
                <c:pt idx="44">
                  <c:v>12534</c:v>
                </c:pt>
                <c:pt idx="45">
                  <c:v>13715</c:v>
                </c:pt>
                <c:pt idx="46">
                  <c:v>13715</c:v>
                </c:pt>
                <c:pt idx="47">
                  <c:v>13715</c:v>
                </c:pt>
                <c:pt idx="48">
                  <c:v>13715</c:v>
                </c:pt>
                <c:pt idx="49">
                  <c:v>13715</c:v>
                </c:pt>
                <c:pt idx="50">
                  <c:v>13715</c:v>
                </c:pt>
                <c:pt idx="51">
                  <c:v>16964</c:v>
                </c:pt>
                <c:pt idx="52">
                  <c:v>18362</c:v>
                </c:pt>
                <c:pt idx="53">
                  <c:v>17324</c:v>
                </c:pt>
                <c:pt idx="54">
                  <c:v>19676.5</c:v>
                </c:pt>
                <c:pt idx="55">
                  <c:v>20730.5</c:v>
                </c:pt>
                <c:pt idx="56">
                  <c:v>20730.5</c:v>
                </c:pt>
                <c:pt idx="57">
                  <c:v>20475</c:v>
                </c:pt>
                <c:pt idx="58">
                  <c:v>20475</c:v>
                </c:pt>
                <c:pt idx="59">
                  <c:v>20475</c:v>
                </c:pt>
                <c:pt idx="60">
                  <c:v>20475</c:v>
                </c:pt>
                <c:pt idx="61">
                  <c:v>20753</c:v>
                </c:pt>
                <c:pt idx="62">
                  <c:v>20753</c:v>
                </c:pt>
                <c:pt idx="63">
                  <c:v>20753</c:v>
                </c:pt>
              </c:numCache>
            </c:numRef>
          </c:xVal>
          <c:yVal>
            <c:numRef>
              <c:f>Active!$M$21:$M$84</c:f>
              <c:numCache>
                <c:formatCode>General</c:formatCode>
                <c:ptCount val="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4A-43CC-8B18-4D7AAE24EA5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Active!$F$21:$F$84</c:f>
              <c:numCache>
                <c:formatCode>General</c:formatCode>
                <c:ptCount val="64"/>
                <c:pt idx="0">
                  <c:v>-1530</c:v>
                </c:pt>
                <c:pt idx="1">
                  <c:v>-1529.5</c:v>
                </c:pt>
                <c:pt idx="2">
                  <c:v>-444.5</c:v>
                </c:pt>
                <c:pt idx="3">
                  <c:v>-416</c:v>
                </c:pt>
                <c:pt idx="4">
                  <c:v>-410.5</c:v>
                </c:pt>
                <c:pt idx="5">
                  <c:v>-410.5</c:v>
                </c:pt>
                <c:pt idx="6">
                  <c:v>-295.5</c:v>
                </c:pt>
                <c:pt idx="7">
                  <c:v>-295.5</c:v>
                </c:pt>
                <c:pt idx="8">
                  <c:v>0</c:v>
                </c:pt>
                <c:pt idx="9">
                  <c:v>715.5</c:v>
                </c:pt>
                <c:pt idx="10">
                  <c:v>725</c:v>
                </c:pt>
                <c:pt idx="11">
                  <c:v>826</c:v>
                </c:pt>
                <c:pt idx="12">
                  <c:v>2082.5</c:v>
                </c:pt>
                <c:pt idx="13">
                  <c:v>3267</c:v>
                </c:pt>
                <c:pt idx="14">
                  <c:v>3209.5</c:v>
                </c:pt>
                <c:pt idx="15">
                  <c:v>3170.5</c:v>
                </c:pt>
                <c:pt idx="16">
                  <c:v>3171</c:v>
                </c:pt>
                <c:pt idx="17">
                  <c:v>3177</c:v>
                </c:pt>
                <c:pt idx="18">
                  <c:v>3177.5</c:v>
                </c:pt>
                <c:pt idx="19">
                  <c:v>3190</c:v>
                </c:pt>
                <c:pt idx="20">
                  <c:v>3215.5</c:v>
                </c:pt>
                <c:pt idx="21">
                  <c:v>3231.5</c:v>
                </c:pt>
                <c:pt idx="22">
                  <c:v>849.5</c:v>
                </c:pt>
                <c:pt idx="23">
                  <c:v>2082.5</c:v>
                </c:pt>
                <c:pt idx="24">
                  <c:v>11358</c:v>
                </c:pt>
                <c:pt idx="25">
                  <c:v>13525.5</c:v>
                </c:pt>
                <c:pt idx="26">
                  <c:v>16104.5</c:v>
                </c:pt>
                <c:pt idx="27">
                  <c:v>16175</c:v>
                </c:pt>
                <c:pt idx="28">
                  <c:v>14994</c:v>
                </c:pt>
                <c:pt idx="29">
                  <c:v>16127</c:v>
                </c:pt>
                <c:pt idx="30">
                  <c:v>15992</c:v>
                </c:pt>
                <c:pt idx="31">
                  <c:v>15992.5</c:v>
                </c:pt>
                <c:pt idx="32">
                  <c:v>7977</c:v>
                </c:pt>
                <c:pt idx="33">
                  <c:v>7993</c:v>
                </c:pt>
                <c:pt idx="34">
                  <c:v>14867</c:v>
                </c:pt>
                <c:pt idx="35">
                  <c:v>1959</c:v>
                </c:pt>
                <c:pt idx="36">
                  <c:v>1984.5</c:v>
                </c:pt>
                <c:pt idx="37">
                  <c:v>3146.5</c:v>
                </c:pt>
                <c:pt idx="38">
                  <c:v>4244.5</c:v>
                </c:pt>
                <c:pt idx="39">
                  <c:v>4267</c:v>
                </c:pt>
                <c:pt idx="40">
                  <c:v>6373.5</c:v>
                </c:pt>
                <c:pt idx="41">
                  <c:v>6415</c:v>
                </c:pt>
                <c:pt idx="42">
                  <c:v>12534</c:v>
                </c:pt>
                <c:pt idx="43">
                  <c:v>12534</c:v>
                </c:pt>
                <c:pt idx="44">
                  <c:v>12534</c:v>
                </c:pt>
                <c:pt idx="45">
                  <c:v>13715</c:v>
                </c:pt>
                <c:pt idx="46">
                  <c:v>13715</c:v>
                </c:pt>
                <c:pt idx="47">
                  <c:v>13715</c:v>
                </c:pt>
                <c:pt idx="48">
                  <c:v>13715</c:v>
                </c:pt>
                <c:pt idx="49">
                  <c:v>13715</c:v>
                </c:pt>
                <c:pt idx="50">
                  <c:v>13715</c:v>
                </c:pt>
                <c:pt idx="51">
                  <c:v>16964</c:v>
                </c:pt>
                <c:pt idx="52">
                  <c:v>18362</c:v>
                </c:pt>
                <c:pt idx="53">
                  <c:v>17324</c:v>
                </c:pt>
                <c:pt idx="54">
                  <c:v>19676.5</c:v>
                </c:pt>
                <c:pt idx="55">
                  <c:v>20730.5</c:v>
                </c:pt>
                <c:pt idx="56">
                  <c:v>20730.5</c:v>
                </c:pt>
                <c:pt idx="57">
                  <c:v>20475</c:v>
                </c:pt>
                <c:pt idx="58">
                  <c:v>20475</c:v>
                </c:pt>
                <c:pt idx="59">
                  <c:v>20475</c:v>
                </c:pt>
                <c:pt idx="60">
                  <c:v>20475</c:v>
                </c:pt>
                <c:pt idx="61">
                  <c:v>20753</c:v>
                </c:pt>
                <c:pt idx="62">
                  <c:v>20753</c:v>
                </c:pt>
                <c:pt idx="63">
                  <c:v>20753</c:v>
                </c:pt>
              </c:numCache>
            </c:numRef>
          </c:xVal>
          <c:yVal>
            <c:numRef>
              <c:f>Active!$N$21:$N$84</c:f>
              <c:numCache>
                <c:formatCode>General</c:formatCode>
                <c:ptCount val="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4A-43CC-8B18-4D7AAE24EA5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Active!$F$21:$F$84</c:f>
              <c:numCache>
                <c:formatCode>General</c:formatCode>
                <c:ptCount val="64"/>
                <c:pt idx="0">
                  <c:v>-1530</c:v>
                </c:pt>
                <c:pt idx="1">
                  <c:v>-1529.5</c:v>
                </c:pt>
                <c:pt idx="2">
                  <c:v>-444.5</c:v>
                </c:pt>
                <c:pt idx="3">
                  <c:v>-416</c:v>
                </c:pt>
                <c:pt idx="4">
                  <c:v>-410.5</c:v>
                </c:pt>
                <c:pt idx="5">
                  <c:v>-410.5</c:v>
                </c:pt>
                <c:pt idx="6">
                  <c:v>-295.5</c:v>
                </c:pt>
                <c:pt idx="7">
                  <c:v>-295.5</c:v>
                </c:pt>
                <c:pt idx="8">
                  <c:v>0</c:v>
                </c:pt>
                <c:pt idx="9">
                  <c:v>715.5</c:v>
                </c:pt>
                <c:pt idx="10">
                  <c:v>725</c:v>
                </c:pt>
                <c:pt idx="11">
                  <c:v>826</c:v>
                </c:pt>
                <c:pt idx="12">
                  <c:v>2082.5</c:v>
                </c:pt>
                <c:pt idx="13">
                  <c:v>3267</c:v>
                </c:pt>
                <c:pt idx="14">
                  <c:v>3209.5</c:v>
                </c:pt>
                <c:pt idx="15">
                  <c:v>3170.5</c:v>
                </c:pt>
                <c:pt idx="16">
                  <c:v>3171</c:v>
                </c:pt>
                <c:pt idx="17">
                  <c:v>3177</c:v>
                </c:pt>
                <c:pt idx="18">
                  <c:v>3177.5</c:v>
                </c:pt>
                <c:pt idx="19">
                  <c:v>3190</c:v>
                </c:pt>
                <c:pt idx="20">
                  <c:v>3215.5</c:v>
                </c:pt>
                <c:pt idx="21">
                  <c:v>3231.5</c:v>
                </c:pt>
                <c:pt idx="22">
                  <c:v>849.5</c:v>
                </c:pt>
                <c:pt idx="23">
                  <c:v>2082.5</c:v>
                </c:pt>
                <c:pt idx="24">
                  <c:v>11358</c:v>
                </c:pt>
                <c:pt idx="25">
                  <c:v>13525.5</c:v>
                </c:pt>
                <c:pt idx="26">
                  <c:v>16104.5</c:v>
                </c:pt>
                <c:pt idx="27">
                  <c:v>16175</c:v>
                </c:pt>
                <c:pt idx="28">
                  <c:v>14994</c:v>
                </c:pt>
                <c:pt idx="29">
                  <c:v>16127</c:v>
                </c:pt>
                <c:pt idx="30">
                  <c:v>15992</c:v>
                </c:pt>
                <c:pt idx="31">
                  <c:v>15992.5</c:v>
                </c:pt>
                <c:pt idx="32">
                  <c:v>7977</c:v>
                </c:pt>
                <c:pt idx="33">
                  <c:v>7993</c:v>
                </c:pt>
                <c:pt idx="34">
                  <c:v>14867</c:v>
                </c:pt>
                <c:pt idx="35">
                  <c:v>1959</c:v>
                </c:pt>
                <c:pt idx="36">
                  <c:v>1984.5</c:v>
                </c:pt>
                <c:pt idx="37">
                  <c:v>3146.5</c:v>
                </c:pt>
                <c:pt idx="38">
                  <c:v>4244.5</c:v>
                </c:pt>
                <c:pt idx="39">
                  <c:v>4267</c:v>
                </c:pt>
                <c:pt idx="40">
                  <c:v>6373.5</c:v>
                </c:pt>
                <c:pt idx="41">
                  <c:v>6415</c:v>
                </c:pt>
                <c:pt idx="42">
                  <c:v>12534</c:v>
                </c:pt>
                <c:pt idx="43">
                  <c:v>12534</c:v>
                </c:pt>
                <c:pt idx="44">
                  <c:v>12534</c:v>
                </c:pt>
                <c:pt idx="45">
                  <c:v>13715</c:v>
                </c:pt>
                <c:pt idx="46">
                  <c:v>13715</c:v>
                </c:pt>
                <c:pt idx="47">
                  <c:v>13715</c:v>
                </c:pt>
                <c:pt idx="48">
                  <c:v>13715</c:v>
                </c:pt>
                <c:pt idx="49">
                  <c:v>13715</c:v>
                </c:pt>
                <c:pt idx="50">
                  <c:v>13715</c:v>
                </c:pt>
                <c:pt idx="51">
                  <c:v>16964</c:v>
                </c:pt>
                <c:pt idx="52">
                  <c:v>18362</c:v>
                </c:pt>
                <c:pt idx="53">
                  <c:v>17324</c:v>
                </c:pt>
                <c:pt idx="54">
                  <c:v>19676.5</c:v>
                </c:pt>
                <c:pt idx="55">
                  <c:v>20730.5</c:v>
                </c:pt>
                <c:pt idx="56">
                  <c:v>20730.5</c:v>
                </c:pt>
                <c:pt idx="57">
                  <c:v>20475</c:v>
                </c:pt>
                <c:pt idx="58">
                  <c:v>20475</c:v>
                </c:pt>
                <c:pt idx="59">
                  <c:v>20475</c:v>
                </c:pt>
                <c:pt idx="60">
                  <c:v>20475</c:v>
                </c:pt>
                <c:pt idx="61">
                  <c:v>20753</c:v>
                </c:pt>
                <c:pt idx="62">
                  <c:v>20753</c:v>
                </c:pt>
                <c:pt idx="63">
                  <c:v>20753</c:v>
                </c:pt>
              </c:numCache>
            </c:numRef>
          </c:xVal>
          <c:yVal>
            <c:numRef>
              <c:f>Active!$O$21:$O$84</c:f>
              <c:numCache>
                <c:formatCode>General</c:formatCode>
                <c:ptCount val="64"/>
                <c:pt idx="0">
                  <c:v>-4.2852480522195899E-3</c:v>
                </c:pt>
                <c:pt idx="1">
                  <c:v>-4.2846355343903447E-3</c:v>
                </c:pt>
                <c:pt idx="2">
                  <c:v>-2.9554718449285788E-3</c:v>
                </c:pt>
                <c:pt idx="3">
                  <c:v>-2.9205583286616111E-3</c:v>
                </c:pt>
                <c:pt idx="4">
                  <c:v>-2.9138206325399155E-3</c:v>
                </c:pt>
                <c:pt idx="5">
                  <c:v>-2.9138206325399155E-3</c:v>
                </c:pt>
                <c:pt idx="6">
                  <c:v>-2.772941531813553E-3</c:v>
                </c:pt>
                <c:pt idx="7">
                  <c:v>-2.772941531813553E-3</c:v>
                </c:pt>
                <c:pt idx="8">
                  <c:v>-2.4109434947297264E-3</c:v>
                </c:pt>
                <c:pt idx="9">
                  <c:v>-1.534430481080055E-3</c:v>
                </c:pt>
                <c:pt idx="10">
                  <c:v>-1.5227926423243988E-3</c:v>
                </c:pt>
                <c:pt idx="11">
                  <c:v>-1.399064040816898E-3</c:v>
                </c:pt>
                <c:pt idx="12">
                  <c:v>1.4019326407592111E-4</c:v>
                </c:pt>
                <c:pt idx="13">
                  <c:v>1.5912480015574529E-3</c:v>
                </c:pt>
                <c:pt idx="14">
                  <c:v>1.5208084511942714E-3</c:v>
                </c:pt>
                <c:pt idx="15">
                  <c:v>1.4730320605131574E-3</c:v>
                </c:pt>
                <c:pt idx="16">
                  <c:v>1.4736445783424027E-3</c:v>
                </c:pt>
                <c:pt idx="17">
                  <c:v>1.4809947922933431E-3</c:v>
                </c:pt>
                <c:pt idx="18">
                  <c:v>1.4816073101225884E-3</c:v>
                </c:pt>
                <c:pt idx="19">
                  <c:v>1.4969202558537146E-3</c:v>
                </c:pt>
                <c:pt idx="20">
                  <c:v>1.5281586651452123E-3</c:v>
                </c:pt>
                <c:pt idx="21">
                  <c:v>1.5477592356810538E-3</c:v>
                </c:pt>
                <c:pt idx="22">
                  <c:v>-1.3702757028423807E-3</c:v>
                </c:pt>
                <c:pt idx="23">
                  <c:v>1.4019326407592111E-4</c:v>
                </c:pt>
                <c:pt idx="24">
                  <c:v>1.1503011514400908E-2</c:v>
                </c:pt>
                <c:pt idx="25">
                  <c:v>1.4158276304178213E-2</c:v>
                </c:pt>
                <c:pt idx="26">
                  <c:v>1.7317643267424201E-2</c:v>
                </c:pt>
                <c:pt idx="27">
                  <c:v>1.7404008281347756E-2</c:v>
                </c:pt>
                <c:pt idx="28">
                  <c:v>1.5957241168670935E-2</c:v>
                </c:pt>
                <c:pt idx="29">
                  <c:v>1.7345206569740229E-2</c:v>
                </c:pt>
                <c:pt idx="30">
                  <c:v>1.7179826755844063E-2</c:v>
                </c:pt>
                <c:pt idx="31">
                  <c:v>1.7180439273673305E-2</c:v>
                </c:pt>
                <c:pt idx="32">
                  <c:v>7.3611659530458569E-3</c:v>
                </c:pt>
                <c:pt idx="33">
                  <c:v>7.3807665235816975E-3</c:v>
                </c:pt>
                <c:pt idx="34">
                  <c:v>1.5801661640042694E-2</c:v>
                </c:pt>
                <c:pt idx="35">
                  <c:v>-1.109863974760707E-5</c:v>
                </c:pt>
                <c:pt idx="36">
                  <c:v>2.0139769543890598E-5</c:v>
                </c:pt>
                <c:pt idx="37">
                  <c:v>1.4436312047093952E-3</c:v>
                </c:pt>
                <c:pt idx="38">
                  <c:v>2.7887203577315325E-3</c:v>
                </c:pt>
                <c:pt idx="39">
                  <c:v>2.8162836600475602E-3</c:v>
                </c:pt>
                <c:pt idx="40">
                  <c:v>5.3968212746569703E-3</c:v>
                </c:pt>
                <c:pt idx="41">
                  <c:v>5.4476602544843086E-3</c:v>
                </c:pt>
                <c:pt idx="42">
                  <c:v>1.2943653448785274E-2</c:v>
                </c:pt>
                <c:pt idx="43">
                  <c:v>1.2943653448785274E-2</c:v>
                </c:pt>
                <c:pt idx="44">
                  <c:v>1.2943653448785274E-2</c:v>
                </c:pt>
                <c:pt idx="45">
                  <c:v>1.4390420561462091E-2</c:v>
                </c:pt>
                <c:pt idx="46">
                  <c:v>1.4390420561462091E-2</c:v>
                </c:pt>
                <c:pt idx="47">
                  <c:v>1.4390420561462091E-2</c:v>
                </c:pt>
                <c:pt idx="48">
                  <c:v>1.4390420561462091E-2</c:v>
                </c:pt>
                <c:pt idx="49">
                  <c:v>1.4390420561462091E-2</c:v>
                </c:pt>
                <c:pt idx="50">
                  <c:v>1.4390420561462091E-2</c:v>
                </c:pt>
                <c:pt idx="51">
                  <c:v>1.837056141589645E-2</c:v>
                </c:pt>
                <c:pt idx="52">
                  <c:v>2.0083161266465616E-2</c:v>
                </c:pt>
                <c:pt idx="53">
                  <c:v>1.8811574252952885E-2</c:v>
                </c:pt>
                <c:pt idx="54">
                  <c:v>2.1693470639550863E-2</c:v>
                </c:pt>
                <c:pt idx="55">
                  <c:v>2.2984658223599436E-2</c:v>
                </c:pt>
                <c:pt idx="56">
                  <c:v>2.2984658223599436E-2</c:v>
                </c:pt>
                <c:pt idx="57">
                  <c:v>2.2671661612855214E-2</c:v>
                </c:pt>
                <c:pt idx="58">
                  <c:v>2.2671661612855214E-2</c:v>
                </c:pt>
                <c:pt idx="59">
                  <c:v>2.2671661612855214E-2</c:v>
                </c:pt>
                <c:pt idx="60">
                  <c:v>2.2671661612855214E-2</c:v>
                </c:pt>
                <c:pt idx="61">
                  <c:v>2.3012221525915463E-2</c:v>
                </c:pt>
                <c:pt idx="62">
                  <c:v>2.3012221525915463E-2</c:v>
                </c:pt>
                <c:pt idx="63">
                  <c:v>2.3012221525915463E-2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4A-43CC-8B18-4D7AAE24EA5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Active!$F$21:$F$84</c:f>
              <c:numCache>
                <c:formatCode>General</c:formatCode>
                <c:ptCount val="64"/>
                <c:pt idx="0">
                  <c:v>-1530</c:v>
                </c:pt>
                <c:pt idx="1">
                  <c:v>-1529.5</c:v>
                </c:pt>
                <c:pt idx="2">
                  <c:v>-444.5</c:v>
                </c:pt>
                <c:pt idx="3">
                  <c:v>-416</c:v>
                </c:pt>
                <c:pt idx="4">
                  <c:v>-410.5</c:v>
                </c:pt>
                <c:pt idx="5">
                  <c:v>-410.5</c:v>
                </c:pt>
                <c:pt idx="6">
                  <c:v>-295.5</c:v>
                </c:pt>
                <c:pt idx="7">
                  <c:v>-295.5</c:v>
                </c:pt>
                <c:pt idx="8">
                  <c:v>0</c:v>
                </c:pt>
                <c:pt idx="9">
                  <c:v>715.5</c:v>
                </c:pt>
                <c:pt idx="10">
                  <c:v>725</c:v>
                </c:pt>
                <c:pt idx="11">
                  <c:v>826</c:v>
                </c:pt>
                <c:pt idx="12">
                  <c:v>2082.5</c:v>
                </c:pt>
                <c:pt idx="13">
                  <c:v>3267</c:v>
                </c:pt>
                <c:pt idx="14">
                  <c:v>3209.5</c:v>
                </c:pt>
                <c:pt idx="15">
                  <c:v>3170.5</c:v>
                </c:pt>
                <c:pt idx="16">
                  <c:v>3171</c:v>
                </c:pt>
                <c:pt idx="17">
                  <c:v>3177</c:v>
                </c:pt>
                <c:pt idx="18">
                  <c:v>3177.5</c:v>
                </c:pt>
                <c:pt idx="19">
                  <c:v>3190</c:v>
                </c:pt>
                <c:pt idx="20">
                  <c:v>3215.5</c:v>
                </c:pt>
                <c:pt idx="21">
                  <c:v>3231.5</c:v>
                </c:pt>
                <c:pt idx="22">
                  <c:v>849.5</c:v>
                </c:pt>
                <c:pt idx="23">
                  <c:v>2082.5</c:v>
                </c:pt>
                <c:pt idx="24">
                  <c:v>11358</c:v>
                </c:pt>
                <c:pt idx="25">
                  <c:v>13525.5</c:v>
                </c:pt>
                <c:pt idx="26">
                  <c:v>16104.5</c:v>
                </c:pt>
                <c:pt idx="27">
                  <c:v>16175</c:v>
                </c:pt>
                <c:pt idx="28">
                  <c:v>14994</c:v>
                </c:pt>
                <c:pt idx="29">
                  <c:v>16127</c:v>
                </c:pt>
                <c:pt idx="30">
                  <c:v>15992</c:v>
                </c:pt>
                <c:pt idx="31">
                  <c:v>15992.5</c:v>
                </c:pt>
                <c:pt idx="32">
                  <c:v>7977</c:v>
                </c:pt>
                <c:pt idx="33">
                  <c:v>7993</c:v>
                </c:pt>
                <c:pt idx="34">
                  <c:v>14867</c:v>
                </c:pt>
                <c:pt idx="35">
                  <c:v>1959</c:v>
                </c:pt>
                <c:pt idx="36">
                  <c:v>1984.5</c:v>
                </c:pt>
                <c:pt idx="37">
                  <c:v>3146.5</c:v>
                </c:pt>
                <c:pt idx="38">
                  <c:v>4244.5</c:v>
                </c:pt>
                <c:pt idx="39">
                  <c:v>4267</c:v>
                </c:pt>
                <c:pt idx="40">
                  <c:v>6373.5</c:v>
                </c:pt>
                <c:pt idx="41">
                  <c:v>6415</c:v>
                </c:pt>
                <c:pt idx="42">
                  <c:v>12534</c:v>
                </c:pt>
                <c:pt idx="43">
                  <c:v>12534</c:v>
                </c:pt>
                <c:pt idx="44">
                  <c:v>12534</c:v>
                </c:pt>
                <c:pt idx="45">
                  <c:v>13715</c:v>
                </c:pt>
                <c:pt idx="46">
                  <c:v>13715</c:v>
                </c:pt>
                <c:pt idx="47">
                  <c:v>13715</c:v>
                </c:pt>
                <c:pt idx="48">
                  <c:v>13715</c:v>
                </c:pt>
                <c:pt idx="49">
                  <c:v>13715</c:v>
                </c:pt>
                <c:pt idx="50">
                  <c:v>13715</c:v>
                </c:pt>
                <c:pt idx="51">
                  <c:v>16964</c:v>
                </c:pt>
                <c:pt idx="52">
                  <c:v>18362</c:v>
                </c:pt>
                <c:pt idx="53">
                  <c:v>17324</c:v>
                </c:pt>
                <c:pt idx="54">
                  <c:v>19676.5</c:v>
                </c:pt>
                <c:pt idx="55">
                  <c:v>20730.5</c:v>
                </c:pt>
                <c:pt idx="56">
                  <c:v>20730.5</c:v>
                </c:pt>
                <c:pt idx="57">
                  <c:v>20475</c:v>
                </c:pt>
                <c:pt idx="58">
                  <c:v>20475</c:v>
                </c:pt>
                <c:pt idx="59">
                  <c:v>20475</c:v>
                </c:pt>
                <c:pt idx="60">
                  <c:v>20475</c:v>
                </c:pt>
                <c:pt idx="61">
                  <c:v>20753</c:v>
                </c:pt>
                <c:pt idx="62">
                  <c:v>20753</c:v>
                </c:pt>
                <c:pt idx="63">
                  <c:v>20753</c:v>
                </c:pt>
              </c:numCache>
            </c:numRef>
          </c:xVal>
          <c:yVal>
            <c:numRef>
              <c:f>Active!$U$21:$U$84</c:f>
              <c:numCache>
                <c:formatCode>General</c:formatCode>
                <c:ptCount val="64"/>
                <c:pt idx="14">
                  <c:v>-3.713055000116583E-2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B4A-43CC-8B18-4D7AAE24E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901728"/>
        <c:axId val="1"/>
      </c:scatterChart>
      <c:valAx>
        <c:axId val="846901728"/>
        <c:scaling>
          <c:orientation val="minMax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5173047062811"/>
              <c:y val="0.86527071840570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616829333459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9017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468499996059048"/>
          <c:y val="0.91616892199852262"/>
          <c:w val="0.7222233256878926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MS Vir - O-C Diagr.</a:t>
            </a:r>
          </a:p>
        </c:rich>
      </c:tx>
      <c:layout>
        <c:manualLayout>
          <c:xMode val="edge"/>
          <c:yMode val="edge"/>
          <c:x val="0.3848442941660524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13086237206188"/>
          <c:y val="0.22822889753688513"/>
          <c:w val="0.8127791929641015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(old)'!$F$21:$F$30</c:f>
              <c:numCache>
                <c:formatCode>General</c:formatCode>
                <c:ptCount val="10"/>
                <c:pt idx="0">
                  <c:v>0</c:v>
                </c:pt>
                <c:pt idx="1">
                  <c:v>3170.5</c:v>
                </c:pt>
                <c:pt idx="2">
                  <c:v>3171</c:v>
                </c:pt>
                <c:pt idx="3">
                  <c:v>3177</c:v>
                </c:pt>
                <c:pt idx="4">
                  <c:v>3177.5</c:v>
                </c:pt>
                <c:pt idx="5">
                  <c:v>3190</c:v>
                </c:pt>
                <c:pt idx="6">
                  <c:v>3215.5</c:v>
                </c:pt>
                <c:pt idx="7">
                  <c:v>3231.5</c:v>
                </c:pt>
                <c:pt idx="8">
                  <c:v>7977</c:v>
                </c:pt>
                <c:pt idx="9">
                  <c:v>7993</c:v>
                </c:pt>
              </c:numCache>
            </c:numRef>
          </c:xVal>
          <c:yVal>
            <c:numRef>
              <c:f>'A (old)'!$H$21:$H$30</c:f>
              <c:numCache>
                <c:formatCode>General</c:formatCode>
                <c:ptCount val="1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BE-40E1-8E7E-DF1DA92F8144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(old)'!$F$21:$F$30</c:f>
              <c:numCache>
                <c:formatCode>General</c:formatCode>
                <c:ptCount val="10"/>
                <c:pt idx="0">
                  <c:v>0</c:v>
                </c:pt>
                <c:pt idx="1">
                  <c:v>3170.5</c:v>
                </c:pt>
                <c:pt idx="2">
                  <c:v>3171</c:v>
                </c:pt>
                <c:pt idx="3">
                  <c:v>3177</c:v>
                </c:pt>
                <c:pt idx="4">
                  <c:v>3177.5</c:v>
                </c:pt>
                <c:pt idx="5">
                  <c:v>3190</c:v>
                </c:pt>
                <c:pt idx="6">
                  <c:v>3215.5</c:v>
                </c:pt>
                <c:pt idx="7">
                  <c:v>3231.5</c:v>
                </c:pt>
                <c:pt idx="8">
                  <c:v>7977</c:v>
                </c:pt>
                <c:pt idx="9">
                  <c:v>7993</c:v>
                </c:pt>
              </c:numCache>
            </c:numRef>
          </c:xVal>
          <c:yVal>
            <c:numRef>
              <c:f>'A (old)'!$I$21:$I$30</c:f>
              <c:numCache>
                <c:formatCode>General</c:formatCode>
                <c:ptCount val="10"/>
                <c:pt idx="1">
                  <c:v>1.085499970940873E-4</c:v>
                </c:pt>
                <c:pt idx="2">
                  <c:v>-3.9098999986890703E-3</c:v>
                </c:pt>
                <c:pt idx="3">
                  <c:v>9.6869999833870679E-4</c:v>
                </c:pt>
                <c:pt idx="4">
                  <c:v>1.4502499980153516E-3</c:v>
                </c:pt>
                <c:pt idx="5">
                  <c:v>1.8899999849963933E-4</c:v>
                </c:pt>
                <c:pt idx="6">
                  <c:v>1.9480500050121918E-3</c:v>
                </c:pt>
                <c:pt idx="7">
                  <c:v>2.1576500002993271E-3</c:v>
                </c:pt>
                <c:pt idx="8">
                  <c:v>1.5487000055145472E-3</c:v>
                </c:pt>
                <c:pt idx="9">
                  <c:v>2.5583000024198554E-3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BE-40E1-8E7E-DF1DA92F8144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(old)'!$F$21:$F$30</c:f>
              <c:numCache>
                <c:formatCode>General</c:formatCode>
                <c:ptCount val="10"/>
                <c:pt idx="0">
                  <c:v>0</c:v>
                </c:pt>
                <c:pt idx="1">
                  <c:v>3170.5</c:v>
                </c:pt>
                <c:pt idx="2">
                  <c:v>3171</c:v>
                </c:pt>
                <c:pt idx="3">
                  <c:v>3177</c:v>
                </c:pt>
                <c:pt idx="4">
                  <c:v>3177.5</c:v>
                </c:pt>
                <c:pt idx="5">
                  <c:v>3190</c:v>
                </c:pt>
                <c:pt idx="6">
                  <c:v>3215.5</c:v>
                </c:pt>
                <c:pt idx="7">
                  <c:v>3231.5</c:v>
                </c:pt>
                <c:pt idx="8">
                  <c:v>7977</c:v>
                </c:pt>
                <c:pt idx="9">
                  <c:v>7993</c:v>
                </c:pt>
              </c:numCache>
            </c:numRef>
          </c:xVal>
          <c:yVal>
            <c:numRef>
              <c:f>'A (old)'!$J$21:$J$30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BE-40E1-8E7E-DF1DA92F8144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(old)'!$F$21:$F$30</c:f>
              <c:numCache>
                <c:formatCode>General</c:formatCode>
                <c:ptCount val="10"/>
                <c:pt idx="0">
                  <c:v>0</c:v>
                </c:pt>
                <c:pt idx="1">
                  <c:v>3170.5</c:v>
                </c:pt>
                <c:pt idx="2">
                  <c:v>3171</c:v>
                </c:pt>
                <c:pt idx="3">
                  <c:v>3177</c:v>
                </c:pt>
                <c:pt idx="4">
                  <c:v>3177.5</c:v>
                </c:pt>
                <c:pt idx="5">
                  <c:v>3190</c:v>
                </c:pt>
                <c:pt idx="6">
                  <c:v>3215.5</c:v>
                </c:pt>
                <c:pt idx="7">
                  <c:v>3231.5</c:v>
                </c:pt>
                <c:pt idx="8">
                  <c:v>7977</c:v>
                </c:pt>
                <c:pt idx="9">
                  <c:v>7993</c:v>
                </c:pt>
              </c:numCache>
            </c:numRef>
          </c:xVal>
          <c:yVal>
            <c:numRef>
              <c:f>'A (old)'!$K$21:$K$30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BE-40E1-8E7E-DF1DA92F8144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(old)'!$F$21:$F$30</c:f>
              <c:numCache>
                <c:formatCode>General</c:formatCode>
                <c:ptCount val="10"/>
                <c:pt idx="0">
                  <c:v>0</c:v>
                </c:pt>
                <c:pt idx="1">
                  <c:v>3170.5</c:v>
                </c:pt>
                <c:pt idx="2">
                  <c:v>3171</c:v>
                </c:pt>
                <c:pt idx="3">
                  <c:v>3177</c:v>
                </c:pt>
                <c:pt idx="4">
                  <c:v>3177.5</c:v>
                </c:pt>
                <c:pt idx="5">
                  <c:v>3190</c:v>
                </c:pt>
                <c:pt idx="6">
                  <c:v>3215.5</c:v>
                </c:pt>
                <c:pt idx="7">
                  <c:v>3231.5</c:v>
                </c:pt>
                <c:pt idx="8">
                  <c:v>7977</c:v>
                </c:pt>
                <c:pt idx="9">
                  <c:v>7993</c:v>
                </c:pt>
              </c:numCache>
            </c:numRef>
          </c:xVal>
          <c:yVal>
            <c:numRef>
              <c:f>'A (old)'!$L$21:$L$30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BE-40E1-8E7E-DF1DA92F8144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(old)'!$F$21:$F$30</c:f>
              <c:numCache>
                <c:formatCode>General</c:formatCode>
                <c:ptCount val="10"/>
                <c:pt idx="0">
                  <c:v>0</c:v>
                </c:pt>
                <c:pt idx="1">
                  <c:v>3170.5</c:v>
                </c:pt>
                <c:pt idx="2">
                  <c:v>3171</c:v>
                </c:pt>
                <c:pt idx="3">
                  <c:v>3177</c:v>
                </c:pt>
                <c:pt idx="4">
                  <c:v>3177.5</c:v>
                </c:pt>
                <c:pt idx="5">
                  <c:v>3190</c:v>
                </c:pt>
                <c:pt idx="6">
                  <c:v>3215.5</c:v>
                </c:pt>
                <c:pt idx="7">
                  <c:v>3231.5</c:v>
                </c:pt>
                <c:pt idx="8">
                  <c:v>7977</c:v>
                </c:pt>
                <c:pt idx="9">
                  <c:v>7993</c:v>
                </c:pt>
              </c:numCache>
            </c:numRef>
          </c:xVal>
          <c:yVal>
            <c:numRef>
              <c:f>'A (old)'!$M$21:$M$30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BE-40E1-8E7E-DF1DA92F8144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(old)'!$F$21:$F$30</c:f>
              <c:numCache>
                <c:formatCode>General</c:formatCode>
                <c:ptCount val="10"/>
                <c:pt idx="0">
                  <c:v>0</c:v>
                </c:pt>
                <c:pt idx="1">
                  <c:v>3170.5</c:v>
                </c:pt>
                <c:pt idx="2">
                  <c:v>3171</c:v>
                </c:pt>
                <c:pt idx="3">
                  <c:v>3177</c:v>
                </c:pt>
                <c:pt idx="4">
                  <c:v>3177.5</c:v>
                </c:pt>
                <c:pt idx="5">
                  <c:v>3190</c:v>
                </c:pt>
                <c:pt idx="6">
                  <c:v>3215.5</c:v>
                </c:pt>
                <c:pt idx="7">
                  <c:v>3231.5</c:v>
                </c:pt>
                <c:pt idx="8">
                  <c:v>7977</c:v>
                </c:pt>
                <c:pt idx="9">
                  <c:v>7993</c:v>
                </c:pt>
              </c:numCache>
            </c:numRef>
          </c:xVal>
          <c:yVal>
            <c:numRef>
              <c:f>'A (old)'!$N$21:$N$30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6BE-40E1-8E7E-DF1DA92F8144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(old)'!$F$21:$F$30</c:f>
              <c:numCache>
                <c:formatCode>General</c:formatCode>
                <c:ptCount val="10"/>
                <c:pt idx="0">
                  <c:v>0</c:v>
                </c:pt>
                <c:pt idx="1">
                  <c:v>3170.5</c:v>
                </c:pt>
                <c:pt idx="2">
                  <c:v>3171</c:v>
                </c:pt>
                <c:pt idx="3">
                  <c:v>3177</c:v>
                </c:pt>
                <c:pt idx="4">
                  <c:v>3177.5</c:v>
                </c:pt>
                <c:pt idx="5">
                  <c:v>3190</c:v>
                </c:pt>
                <c:pt idx="6">
                  <c:v>3215.5</c:v>
                </c:pt>
                <c:pt idx="7">
                  <c:v>3231.5</c:v>
                </c:pt>
                <c:pt idx="8">
                  <c:v>7977</c:v>
                </c:pt>
                <c:pt idx="9">
                  <c:v>7993</c:v>
                </c:pt>
              </c:numCache>
            </c:numRef>
          </c:xVal>
          <c:yVal>
            <c:numRef>
              <c:f>'A (old)'!$O$21:$O$30</c:f>
              <c:numCache>
                <c:formatCode>General</c:formatCode>
                <c:ptCount val="10"/>
                <c:pt idx="0">
                  <c:v>-4.3010584774053507E-4</c:v>
                </c:pt>
                <c:pt idx="1">
                  <c:v>5.0692771551134116E-4</c:v>
                </c:pt>
                <c:pt idx="2">
                  <c:v>5.070754892951689E-4</c:v>
                </c:pt>
                <c:pt idx="3">
                  <c:v>5.088487747011021E-4</c:v>
                </c:pt>
                <c:pt idx="4">
                  <c:v>5.0899654848492984E-4</c:v>
                </c:pt>
                <c:pt idx="5">
                  <c:v>5.126908930806241E-4</c:v>
                </c:pt>
                <c:pt idx="6">
                  <c:v>5.2022735605584025E-4</c:v>
                </c:pt>
                <c:pt idx="7">
                  <c:v>5.249561171383288E-4</c:v>
                </c:pt>
                <c:pt idx="8">
                  <c:v>1.927477099447674E-3</c:v>
                </c:pt>
                <c:pt idx="9">
                  <c:v>1.9322058605301625E-3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BE-40E1-8E7E-DF1DA92F8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89920"/>
        <c:axId val="1"/>
      </c:scatterChart>
      <c:valAx>
        <c:axId val="846889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03151556278349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05943536404163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899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139688705330851"/>
          <c:y val="0.91591875339906836"/>
          <c:w val="0.88112989591011381"/>
          <c:h val="0.975979128735034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2FC2E387-D081-8F23-D8B9-73917547E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323850</xdr:colOff>
      <xdr:row>0</xdr:row>
      <xdr:rowOff>0</xdr:rowOff>
    </xdr:from>
    <xdr:to>
      <xdr:col>26</xdr:col>
      <xdr:colOff>495300</xdr:colOff>
      <xdr:row>19</xdr:row>
      <xdr:rowOff>9525</xdr:rowOff>
    </xdr:to>
    <xdr:graphicFrame macro="">
      <xdr:nvGraphicFramePr>
        <xdr:cNvPr id="2052" name="Chart 2">
          <a:extLst>
            <a:ext uri="{FF2B5EF4-FFF2-40B4-BE49-F238E27FC236}">
              <a16:creationId xmlns:a16="http://schemas.microsoft.com/office/drawing/2014/main" id="{D52C45D2-AEA4-E6AC-B61B-4D5B1E30C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CEF8836-2944-E880-A691-346E9417CE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16.pdf" TargetMode="External"/><Relationship Id="rId13" Type="http://schemas.openxmlformats.org/officeDocument/2006/relationships/hyperlink" Target="http://vsolj.cetus-net.org/no40.pdf" TargetMode="External"/><Relationship Id="rId18" Type="http://schemas.openxmlformats.org/officeDocument/2006/relationships/hyperlink" Target="http://www.konkoly.hu/cgi-bin/IBVS?5690" TargetMode="External"/><Relationship Id="rId26" Type="http://schemas.openxmlformats.org/officeDocument/2006/relationships/hyperlink" Target="http://vsolj.cetus-net.org/vsoljno59.pdf" TargetMode="External"/><Relationship Id="rId3" Type="http://schemas.openxmlformats.org/officeDocument/2006/relationships/hyperlink" Target="http://www.konkoly.hu/cgi-bin/IBVS?5843" TargetMode="External"/><Relationship Id="rId21" Type="http://schemas.openxmlformats.org/officeDocument/2006/relationships/hyperlink" Target="http://vsolj.cetus-net.org/no48.pdf" TargetMode="External"/><Relationship Id="rId7" Type="http://schemas.openxmlformats.org/officeDocument/2006/relationships/hyperlink" Target="http://www.konkoly.hu/cgi-bin/IBVS?5843" TargetMode="External"/><Relationship Id="rId12" Type="http://schemas.openxmlformats.org/officeDocument/2006/relationships/hyperlink" Target="http://vsolj.cetus-net.org/no40.pdf" TargetMode="External"/><Relationship Id="rId17" Type="http://schemas.openxmlformats.org/officeDocument/2006/relationships/hyperlink" Target="http://vsolj.cetus-net.org/no44.pdf" TargetMode="External"/><Relationship Id="rId25" Type="http://schemas.openxmlformats.org/officeDocument/2006/relationships/hyperlink" Target="http://vsolj.cetus-net.org/vsoljno56.pdf" TargetMode="External"/><Relationship Id="rId2" Type="http://schemas.openxmlformats.org/officeDocument/2006/relationships/hyperlink" Target="http://www.konkoly.hu/cgi-bin/IBVS?5843" TargetMode="External"/><Relationship Id="rId16" Type="http://schemas.openxmlformats.org/officeDocument/2006/relationships/hyperlink" Target="http://vsolj.cetus-net.org/no43.pdf" TargetMode="External"/><Relationship Id="rId20" Type="http://schemas.openxmlformats.org/officeDocument/2006/relationships/hyperlink" Target="http://vsolj.cetus-net.org/no45.pdf" TargetMode="External"/><Relationship Id="rId1" Type="http://schemas.openxmlformats.org/officeDocument/2006/relationships/hyperlink" Target="http://www.konkoly.hu/cgi-bin/IBVS?5843" TargetMode="External"/><Relationship Id="rId6" Type="http://schemas.openxmlformats.org/officeDocument/2006/relationships/hyperlink" Target="http://www.konkoly.hu/cgi-bin/IBVS?5843" TargetMode="External"/><Relationship Id="rId11" Type="http://schemas.openxmlformats.org/officeDocument/2006/relationships/hyperlink" Target="http://vsolj.cetus-net.org/no39.pdf" TargetMode="External"/><Relationship Id="rId24" Type="http://schemas.openxmlformats.org/officeDocument/2006/relationships/hyperlink" Target="http://vsolj.cetus-net.org/vsoljno56.pdf" TargetMode="External"/><Relationship Id="rId5" Type="http://schemas.openxmlformats.org/officeDocument/2006/relationships/hyperlink" Target="http://www.konkoly.hu/cgi-bin/IBVS?5843" TargetMode="External"/><Relationship Id="rId15" Type="http://schemas.openxmlformats.org/officeDocument/2006/relationships/hyperlink" Target="http://vsolj.cetus-net.org/no43.pdf" TargetMode="External"/><Relationship Id="rId23" Type="http://schemas.openxmlformats.org/officeDocument/2006/relationships/hyperlink" Target="http://vsolj.cetus-net.org/vsoljno56.pdf" TargetMode="External"/><Relationship Id="rId28" Type="http://schemas.openxmlformats.org/officeDocument/2006/relationships/hyperlink" Target="http://vsolj.cetus-net.org/vsoljno59.pdf" TargetMode="External"/><Relationship Id="rId10" Type="http://schemas.openxmlformats.org/officeDocument/2006/relationships/hyperlink" Target="http://vsolj.cetus-net.org/no39.pdf" TargetMode="External"/><Relationship Id="rId19" Type="http://schemas.openxmlformats.org/officeDocument/2006/relationships/hyperlink" Target="http://vsolj.cetus-net.org/no45.pdf" TargetMode="External"/><Relationship Id="rId4" Type="http://schemas.openxmlformats.org/officeDocument/2006/relationships/hyperlink" Target="http://www.konkoly.hu/cgi-bin/IBVS?5843" TargetMode="External"/><Relationship Id="rId9" Type="http://schemas.openxmlformats.org/officeDocument/2006/relationships/hyperlink" Target="http://var.astro.cz/oejv/issues/oejv0116.pdf" TargetMode="External"/><Relationship Id="rId14" Type="http://schemas.openxmlformats.org/officeDocument/2006/relationships/hyperlink" Target="http://vsolj.cetus-net.org/no42.pdf" TargetMode="External"/><Relationship Id="rId22" Type="http://schemas.openxmlformats.org/officeDocument/2006/relationships/hyperlink" Target="http://vsolj.cetus-net.org/no48.pdf" TargetMode="External"/><Relationship Id="rId27" Type="http://schemas.openxmlformats.org/officeDocument/2006/relationships/hyperlink" Target="http://vsolj.cetus-net.org/vsoljno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U124"/>
  <sheetViews>
    <sheetView tabSelected="1" workbookViewId="0">
      <pane xSplit="14" ySplit="22" topLeftCell="O104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8" ht="20.25" x14ac:dyDescent="0.3">
      <c r="A1" s="2" t="s">
        <v>0</v>
      </c>
      <c r="F1" s="3">
        <v>52500.0193</v>
      </c>
      <c r="G1" s="3">
        <v>0.31243690000000002</v>
      </c>
      <c r="H1" s="3" t="s">
        <v>1</v>
      </c>
    </row>
    <row r="2" spans="1:8" x14ac:dyDescent="0.2">
      <c r="A2" s="1" t="s">
        <v>2</v>
      </c>
      <c r="B2" s="1" t="str">
        <f>H1</f>
        <v>EB</v>
      </c>
      <c r="C2" s="3"/>
      <c r="D2" s="3"/>
    </row>
    <row r="4" spans="1:8" x14ac:dyDescent="0.2">
      <c r="A4" s="4" t="s">
        <v>3</v>
      </c>
      <c r="C4" s="5">
        <f>F1</f>
        <v>52500.0193</v>
      </c>
      <c r="D4" s="6">
        <f>G1</f>
        <v>0.31243690000000002</v>
      </c>
    </row>
    <row r="5" spans="1:8" x14ac:dyDescent="0.2">
      <c r="A5" s="9" t="s">
        <v>8</v>
      </c>
      <c r="B5"/>
      <c r="C5" s="10">
        <v>-9.5</v>
      </c>
      <c r="D5" t="s">
        <v>9</v>
      </c>
    </row>
    <row r="6" spans="1:8" x14ac:dyDescent="0.2">
      <c r="A6" s="4" t="s">
        <v>5</v>
      </c>
    </row>
    <row r="7" spans="1:8" x14ac:dyDescent="0.2">
      <c r="A7" s="1" t="s">
        <v>6</v>
      </c>
      <c r="C7" s="1">
        <f>C4</f>
        <v>52500.0193</v>
      </c>
    </row>
    <row r="8" spans="1:8" x14ac:dyDescent="0.2">
      <c r="A8" s="1" t="s">
        <v>7</v>
      </c>
      <c r="C8" s="1">
        <f>D4</f>
        <v>0.31243690000000002</v>
      </c>
      <c r="D8" s="8"/>
    </row>
    <row r="9" spans="1:8" x14ac:dyDescent="0.2">
      <c r="A9" s="15" t="s">
        <v>26</v>
      </c>
      <c r="B9" s="22">
        <v>22</v>
      </c>
      <c r="C9" s="13" t="str">
        <f>"F"&amp;B9</f>
        <v>F22</v>
      </c>
      <c r="D9" s="14" t="str">
        <f>"G"&amp;B9</f>
        <v>G22</v>
      </c>
    </row>
    <row r="10" spans="1:8" x14ac:dyDescent="0.2">
      <c r="A10"/>
      <c r="B10"/>
      <c r="C10" s="11" t="s">
        <v>10</v>
      </c>
      <c r="D10" s="11" t="s">
        <v>11</v>
      </c>
      <c r="E10"/>
    </row>
    <row r="11" spans="1:8" x14ac:dyDescent="0.2">
      <c r="A11" t="s">
        <v>12</v>
      </c>
      <c r="B11"/>
      <c r="C11" s="12">
        <f ca="1">INTERCEPT(INDIRECT($D$9):G990,INDIRECT($C$9):F990)</f>
        <v>-2.4109434947297264E-3</v>
      </c>
      <c r="D11" s="3"/>
      <c r="E11"/>
    </row>
    <row r="12" spans="1:8" x14ac:dyDescent="0.2">
      <c r="A12" t="s">
        <v>13</v>
      </c>
      <c r="B12"/>
      <c r="C12" s="12">
        <f ca="1">SLOPE(INDIRECT($D$9):G990,INDIRECT($C$9):F990)</f>
        <v>1.2250356584901069E-6</v>
      </c>
      <c r="D12" s="3"/>
      <c r="E12"/>
    </row>
    <row r="13" spans="1:8" x14ac:dyDescent="0.2">
      <c r="A13" t="s">
        <v>14</v>
      </c>
      <c r="B13"/>
      <c r="C13" s="3" t="s">
        <v>15</v>
      </c>
    </row>
    <row r="14" spans="1:8" x14ac:dyDescent="0.2">
      <c r="A14"/>
      <c r="B14"/>
      <c r="C14"/>
    </row>
    <row r="15" spans="1:8" x14ac:dyDescent="0.2">
      <c r="A15" s="16" t="s">
        <v>18</v>
      </c>
      <c r="B15"/>
      <c r="C15" s="17">
        <f ca="1">(C7+C11)+(C8+C12)*INT(MAX(F21:F3531))</f>
        <v>59717.962453630287</v>
      </c>
      <c r="E15" s="15" t="s">
        <v>16</v>
      </c>
      <c r="F15" s="10">
        <v>1</v>
      </c>
    </row>
    <row r="16" spans="1:8" x14ac:dyDescent="0.2">
      <c r="A16" s="16" t="s">
        <v>20</v>
      </c>
      <c r="B16"/>
      <c r="C16" s="17">
        <f ca="1">+C8+C12</f>
        <v>0.31243812503565849</v>
      </c>
      <c r="E16" s="15" t="s">
        <v>17</v>
      </c>
      <c r="F16" s="12">
        <f ca="1">NOW()+15018.5+$C$5/24</f>
        <v>60178.859409375</v>
      </c>
    </row>
    <row r="17" spans="1:21" x14ac:dyDescent="0.2">
      <c r="A17" s="15" t="s">
        <v>22</v>
      </c>
      <c r="B17"/>
      <c r="C17">
        <f>COUNT(C21:C2189)</f>
        <v>104</v>
      </c>
      <c r="E17" s="15" t="s">
        <v>19</v>
      </c>
      <c r="F17" s="12">
        <f ca="1">ROUND(2*(F16-$C$7)/$C$8,0)/2+F15</f>
        <v>24578.5</v>
      </c>
    </row>
    <row r="18" spans="1:21" x14ac:dyDescent="0.2">
      <c r="A18" s="16" t="s">
        <v>24</v>
      </c>
      <c r="B18"/>
      <c r="C18" s="19">
        <f ca="1">+C15</f>
        <v>59717.962453630287</v>
      </c>
      <c r="D18" s="20">
        <f ca="1">+C16</f>
        <v>0.31243812503565849</v>
      </c>
      <c r="E18" s="15" t="s">
        <v>21</v>
      </c>
      <c r="F18" s="14">
        <f ca="1">ROUND(2*(F16-$C$15)/$C$16,0)/2+F15</f>
        <v>1476</v>
      </c>
    </row>
    <row r="19" spans="1:21" x14ac:dyDescent="0.2">
      <c r="E19" s="15" t="s">
        <v>23</v>
      </c>
      <c r="F19" s="18">
        <f ca="1">+$C$15+$C$16*F18-15018.5-$C$5/24</f>
        <v>45161.016959516252</v>
      </c>
    </row>
    <row r="20" spans="1:21" x14ac:dyDescent="0.2">
      <c r="A20" s="11" t="s">
        <v>27</v>
      </c>
      <c r="B20" s="11" t="s">
        <v>28</v>
      </c>
      <c r="C20" s="11" t="s">
        <v>29</v>
      </c>
      <c r="D20" s="11" t="s">
        <v>30</v>
      </c>
      <c r="E20" s="11" t="s">
        <v>31</v>
      </c>
      <c r="F20" s="11" t="s">
        <v>32</v>
      </c>
      <c r="G20" s="11" t="s">
        <v>33</v>
      </c>
      <c r="H20" s="23" t="s">
        <v>48</v>
      </c>
      <c r="I20" s="23" t="s">
        <v>49</v>
      </c>
      <c r="J20" s="23" t="s">
        <v>50</v>
      </c>
      <c r="K20" s="23" t="s">
        <v>51</v>
      </c>
      <c r="L20" s="23" t="s">
        <v>38</v>
      </c>
      <c r="M20" s="23" t="s">
        <v>39</v>
      </c>
      <c r="N20" s="23" t="s">
        <v>40</v>
      </c>
      <c r="O20" s="23" t="s">
        <v>41</v>
      </c>
      <c r="P20" s="23" t="s">
        <v>42</v>
      </c>
      <c r="Q20" s="11" t="s">
        <v>43</v>
      </c>
      <c r="U20" s="32" t="s">
        <v>52</v>
      </c>
    </row>
    <row r="21" spans="1:21" x14ac:dyDescent="0.2">
      <c r="A21" s="33" t="s">
        <v>53</v>
      </c>
      <c r="B21" s="34" t="s">
        <v>44</v>
      </c>
      <c r="C21" s="35">
        <v>52021.990899999997</v>
      </c>
      <c r="D21" s="36"/>
      <c r="E21" s="1">
        <f t="shared" ref="E21:E52" si="0">+(C21-C$7)/C$8</f>
        <v>-1529.9998175631715</v>
      </c>
      <c r="F21" s="1">
        <f t="shared" ref="F21:F52" si="1">ROUND(2*E21,0)/2</f>
        <v>-1530</v>
      </c>
      <c r="G21" s="1">
        <f t="shared" ref="G21:G32" si="2">+C21-(C$7+F21*C$8)</f>
        <v>5.6999997468665242E-5</v>
      </c>
      <c r="K21" s="1">
        <f t="shared" ref="K21:K28" si="3">+G21</f>
        <v>5.6999997468665242E-5</v>
      </c>
      <c r="O21" s="1">
        <f t="shared" ref="O21:O52" ca="1" si="4">+C$11+C$12*$F21</f>
        <v>-4.2852480522195899E-3</v>
      </c>
      <c r="Q21" s="78">
        <f t="shared" ref="Q21:Q52" si="5">+C21-15018.5</f>
        <v>37003.490899999997</v>
      </c>
    </row>
    <row r="22" spans="1:21" x14ac:dyDescent="0.2">
      <c r="A22" s="33" t="s">
        <v>53</v>
      </c>
      <c r="B22" s="34" t="s">
        <v>46</v>
      </c>
      <c r="C22" s="35">
        <v>52022.139300000003</v>
      </c>
      <c r="D22" s="36"/>
      <c r="E22" s="1">
        <f t="shared" si="0"/>
        <v>-1529.5248416560187</v>
      </c>
      <c r="F22" s="1">
        <f t="shared" si="1"/>
        <v>-1529.5</v>
      </c>
      <c r="G22" s="1">
        <f t="shared" si="2"/>
        <v>-7.761449996905867E-3</v>
      </c>
      <c r="K22" s="1">
        <f t="shared" si="3"/>
        <v>-7.761449996905867E-3</v>
      </c>
      <c r="O22" s="1">
        <f t="shared" ca="1" si="4"/>
        <v>-4.2846355343903447E-3</v>
      </c>
      <c r="Q22" s="78">
        <f t="shared" si="5"/>
        <v>37003.639300000003</v>
      </c>
    </row>
    <row r="23" spans="1:21" x14ac:dyDescent="0.2">
      <c r="A23" s="33" t="s">
        <v>54</v>
      </c>
      <c r="B23" s="34" t="s">
        <v>46</v>
      </c>
      <c r="C23" s="35">
        <v>52361.139799999997</v>
      </c>
      <c r="D23" s="36"/>
      <c r="E23" s="1">
        <f t="shared" si="0"/>
        <v>-444.5041542788407</v>
      </c>
      <c r="F23" s="1">
        <f t="shared" si="1"/>
        <v>-444.5</v>
      </c>
      <c r="G23" s="1">
        <f t="shared" si="2"/>
        <v>-1.2979500024812296E-3</v>
      </c>
      <c r="K23" s="1">
        <f t="shared" si="3"/>
        <v>-1.2979500024812296E-3</v>
      </c>
      <c r="O23" s="1">
        <f t="shared" ca="1" si="4"/>
        <v>-2.9554718449285788E-3</v>
      </c>
      <c r="Q23" s="78">
        <f t="shared" si="5"/>
        <v>37342.639799999997</v>
      </c>
    </row>
    <row r="24" spans="1:21" x14ac:dyDescent="0.2">
      <c r="A24" s="33" t="s">
        <v>54</v>
      </c>
      <c r="B24" s="34" t="s">
        <v>44</v>
      </c>
      <c r="C24" s="35">
        <v>52370.0357</v>
      </c>
      <c r="D24" s="36"/>
      <c r="E24" s="1">
        <f t="shared" si="0"/>
        <v>-416.03152508554388</v>
      </c>
      <c r="F24" s="1">
        <f t="shared" si="1"/>
        <v>-416</v>
      </c>
      <c r="G24" s="1">
        <f t="shared" si="2"/>
        <v>-9.8495999991428107E-3</v>
      </c>
      <c r="K24" s="1">
        <f t="shared" si="3"/>
        <v>-9.8495999991428107E-3</v>
      </c>
      <c r="O24" s="1">
        <f t="shared" ca="1" si="4"/>
        <v>-2.9205583286616111E-3</v>
      </c>
      <c r="Q24" s="78">
        <f t="shared" si="5"/>
        <v>37351.5357</v>
      </c>
    </row>
    <row r="25" spans="1:21" x14ac:dyDescent="0.2">
      <c r="A25" s="28" t="s">
        <v>55</v>
      </c>
      <c r="B25" s="25" t="s">
        <v>56</v>
      </c>
      <c r="C25" s="24">
        <v>52371.763400000003</v>
      </c>
      <c r="D25" s="24">
        <v>2.9999999999999997E-4</v>
      </c>
      <c r="E25" s="1">
        <f t="shared" si="0"/>
        <v>-410.50176851708767</v>
      </c>
      <c r="F25" s="1">
        <f t="shared" si="1"/>
        <v>-410.5</v>
      </c>
      <c r="G25" s="1">
        <f t="shared" si="2"/>
        <v>-5.5254999460885301E-4</v>
      </c>
      <c r="K25" s="1">
        <f t="shared" si="3"/>
        <v>-5.5254999460885301E-4</v>
      </c>
      <c r="O25" s="1">
        <f t="shared" ca="1" si="4"/>
        <v>-2.9138206325399155E-3</v>
      </c>
      <c r="Q25" s="78">
        <f t="shared" si="5"/>
        <v>37353.263400000003</v>
      </c>
    </row>
    <row r="26" spans="1:21" x14ac:dyDescent="0.2">
      <c r="A26" t="s">
        <v>57</v>
      </c>
      <c r="B26" s="3" t="s">
        <v>46</v>
      </c>
      <c r="C26" s="36">
        <v>52371.763400000003</v>
      </c>
      <c r="D26" s="36">
        <v>2.9999999999999997E-4</v>
      </c>
      <c r="E26" s="1">
        <f t="shared" si="0"/>
        <v>-410.50176851708767</v>
      </c>
      <c r="F26" s="1">
        <f t="shared" si="1"/>
        <v>-410.5</v>
      </c>
      <c r="G26" s="1">
        <f t="shared" si="2"/>
        <v>-5.5254999460885301E-4</v>
      </c>
      <c r="K26" s="1">
        <f t="shared" si="3"/>
        <v>-5.5254999460885301E-4</v>
      </c>
      <c r="O26" s="1">
        <f t="shared" ca="1" si="4"/>
        <v>-2.9138206325399155E-3</v>
      </c>
      <c r="Q26" s="78">
        <f t="shared" si="5"/>
        <v>37353.263400000003</v>
      </c>
    </row>
    <row r="27" spans="1:21" x14ac:dyDescent="0.2">
      <c r="A27" t="s">
        <v>55</v>
      </c>
      <c r="B27" s="3" t="s">
        <v>56</v>
      </c>
      <c r="C27" s="36">
        <v>52407.693099999997</v>
      </c>
      <c r="D27" s="36">
        <v>2.9999999999999997E-4</v>
      </c>
      <c r="E27" s="1">
        <f t="shared" si="0"/>
        <v>-295.50350806835922</v>
      </c>
      <c r="F27" s="1">
        <f t="shared" si="1"/>
        <v>-295.5</v>
      </c>
      <c r="G27" s="1">
        <f t="shared" si="2"/>
        <v>-1.0960500003420748E-3</v>
      </c>
      <c r="K27" s="1">
        <f t="shared" si="3"/>
        <v>-1.0960500003420748E-3</v>
      </c>
      <c r="O27" s="1">
        <f t="shared" ca="1" si="4"/>
        <v>-2.772941531813553E-3</v>
      </c>
      <c r="Q27" s="78">
        <f t="shared" si="5"/>
        <v>37389.193099999997</v>
      </c>
    </row>
    <row r="28" spans="1:21" x14ac:dyDescent="0.2">
      <c r="A28" t="s">
        <v>57</v>
      </c>
      <c r="B28" s="3" t="s">
        <v>46</v>
      </c>
      <c r="C28" s="36">
        <v>52407.693099999997</v>
      </c>
      <c r="D28" s="36">
        <v>2.9999999999999997E-4</v>
      </c>
      <c r="E28" s="1">
        <f t="shared" si="0"/>
        <v>-295.50350806835922</v>
      </c>
      <c r="F28" s="1">
        <f t="shared" si="1"/>
        <v>-295.5</v>
      </c>
      <c r="G28" s="1">
        <f t="shared" si="2"/>
        <v>-1.0960500003420748E-3</v>
      </c>
      <c r="K28" s="1">
        <f t="shared" si="3"/>
        <v>-1.0960500003420748E-3</v>
      </c>
      <c r="O28" s="1">
        <f t="shared" ca="1" si="4"/>
        <v>-2.772941531813553E-3</v>
      </c>
      <c r="Q28" s="78">
        <f t="shared" si="5"/>
        <v>37389.193099999997</v>
      </c>
    </row>
    <row r="29" spans="1:21" x14ac:dyDescent="0.2">
      <c r="A29" s="36" t="s">
        <v>34</v>
      </c>
      <c r="B29" s="3" t="s">
        <v>44</v>
      </c>
      <c r="C29" s="36">
        <v>52500.0193</v>
      </c>
      <c r="D29" s="37"/>
      <c r="E29" s="1">
        <f t="shared" si="0"/>
        <v>0</v>
      </c>
      <c r="F29" s="1">
        <f t="shared" si="1"/>
        <v>0</v>
      </c>
      <c r="G29" s="1">
        <f t="shared" si="2"/>
        <v>0</v>
      </c>
      <c r="K29" s="1">
        <f t="shared" ref="K29:K50" si="6">+G29</f>
        <v>0</v>
      </c>
      <c r="O29" s="1">
        <f t="shared" ca="1" si="4"/>
        <v>-2.4109434947297264E-3</v>
      </c>
      <c r="Q29" s="78">
        <f t="shared" si="5"/>
        <v>37481.5193</v>
      </c>
    </row>
    <row r="30" spans="1:21" x14ac:dyDescent="0.2">
      <c r="A30" s="38" t="s">
        <v>58</v>
      </c>
      <c r="B30" s="39" t="s">
        <v>46</v>
      </c>
      <c r="C30" s="38">
        <v>52723.568899999998</v>
      </c>
      <c r="D30" s="38">
        <v>5.0000000000000001E-4</v>
      </c>
      <c r="E30" s="1">
        <f t="shared" si="0"/>
        <v>715.50319440500925</v>
      </c>
      <c r="F30" s="1">
        <f t="shared" si="1"/>
        <v>715.5</v>
      </c>
      <c r="G30" s="1">
        <f t="shared" si="2"/>
        <v>9.9804999626940116E-4</v>
      </c>
      <c r="K30" s="1">
        <f t="shared" si="6"/>
        <v>9.9804999626940116E-4</v>
      </c>
      <c r="O30" s="1">
        <f t="shared" ca="1" si="4"/>
        <v>-1.534430481080055E-3</v>
      </c>
      <c r="Q30" s="78">
        <f t="shared" si="5"/>
        <v>37705.068899999998</v>
      </c>
    </row>
    <row r="31" spans="1:21" x14ac:dyDescent="0.2">
      <c r="A31" s="38" t="s">
        <v>58</v>
      </c>
      <c r="B31" s="39" t="s">
        <v>44</v>
      </c>
      <c r="C31" s="38">
        <v>52726.535900000003</v>
      </c>
      <c r="D31" s="38">
        <v>4.0000000000000002E-4</v>
      </c>
      <c r="E31" s="1">
        <f t="shared" si="0"/>
        <v>724.99951190145157</v>
      </c>
      <c r="F31" s="1">
        <f t="shared" si="1"/>
        <v>725</v>
      </c>
      <c r="G31" s="1">
        <f t="shared" si="2"/>
        <v>-1.5249999705702066E-4</v>
      </c>
      <c r="K31" s="1">
        <f t="shared" si="6"/>
        <v>-1.5249999705702066E-4</v>
      </c>
      <c r="O31" s="1">
        <f t="shared" ca="1" si="4"/>
        <v>-1.5227926423243988E-3</v>
      </c>
      <c r="Q31" s="78">
        <f t="shared" si="5"/>
        <v>37708.035900000003</v>
      </c>
    </row>
    <row r="32" spans="1:21" x14ac:dyDescent="0.2">
      <c r="A32" s="33" t="s">
        <v>59</v>
      </c>
      <c r="B32" s="34" t="s">
        <v>44</v>
      </c>
      <c r="C32" s="35">
        <v>52758.092400000001</v>
      </c>
      <c r="D32" s="36"/>
      <c r="E32" s="1">
        <f t="shared" si="0"/>
        <v>826.0007060625727</v>
      </c>
      <c r="F32" s="1">
        <f t="shared" si="1"/>
        <v>826</v>
      </c>
      <c r="G32" s="1">
        <f t="shared" si="2"/>
        <v>2.2059999901102856E-4</v>
      </c>
      <c r="K32" s="1">
        <f t="shared" si="6"/>
        <v>2.2059999901102856E-4</v>
      </c>
      <c r="O32" s="1">
        <f t="shared" ca="1" si="4"/>
        <v>-1.399064040816898E-3</v>
      </c>
      <c r="Q32" s="78">
        <f t="shared" si="5"/>
        <v>37739.592400000001</v>
      </c>
    </row>
    <row r="33" spans="1:21" x14ac:dyDescent="0.2">
      <c r="A33" t="s">
        <v>60</v>
      </c>
      <c r="B33" s="3" t="s">
        <v>46</v>
      </c>
      <c r="C33" s="36">
        <v>53150.674599999998</v>
      </c>
      <c r="D33" s="36">
        <v>2.9999999999999997E-4</v>
      </c>
      <c r="E33" s="1">
        <f t="shared" si="0"/>
        <v>2082.5174619259074</v>
      </c>
      <c r="F33" s="1">
        <f t="shared" si="1"/>
        <v>2082.5</v>
      </c>
      <c r="G33" s="1">
        <f>+C33-(C$7+F33*C$8)</f>
        <v>5.4557499970542267E-3</v>
      </c>
      <c r="K33" s="1">
        <f t="shared" si="6"/>
        <v>5.4557499970542267E-3</v>
      </c>
      <c r="O33" s="1">
        <f t="shared" ca="1" si="4"/>
        <v>1.4019326407592111E-4</v>
      </c>
      <c r="Q33" s="78">
        <f t="shared" si="5"/>
        <v>38132.174599999998</v>
      </c>
    </row>
    <row r="34" spans="1:21" x14ac:dyDescent="0.2">
      <c r="A34" s="40" t="s">
        <v>61</v>
      </c>
      <c r="B34" s="41" t="s">
        <v>44</v>
      </c>
      <c r="C34" s="40">
        <v>53520.748399999997</v>
      </c>
      <c r="D34" s="40">
        <v>2.0000000000000001E-4</v>
      </c>
      <c r="E34" s="1">
        <f t="shared" si="0"/>
        <v>3266.9927911843856</v>
      </c>
      <c r="F34" s="1">
        <f t="shared" si="1"/>
        <v>3267</v>
      </c>
      <c r="G34" s="1">
        <f>+C34-(C$7+F34*C$8)</f>
        <v>-2.2523000006913207E-3</v>
      </c>
      <c r="K34" s="1">
        <f t="shared" si="6"/>
        <v>-2.2523000006913207E-3</v>
      </c>
      <c r="O34" s="1">
        <f t="shared" ca="1" si="4"/>
        <v>1.5912480015574529E-3</v>
      </c>
      <c r="Q34" s="78">
        <f t="shared" si="5"/>
        <v>38502.248399999997</v>
      </c>
    </row>
    <row r="35" spans="1:21" x14ac:dyDescent="0.2">
      <c r="A35" s="33" t="s">
        <v>62</v>
      </c>
      <c r="B35" s="34" t="s">
        <v>46</v>
      </c>
      <c r="C35" s="35">
        <v>53502.748399999997</v>
      </c>
      <c r="D35" s="36"/>
      <c r="E35" s="1">
        <f t="shared" si="0"/>
        <v>3209.3811582434623</v>
      </c>
      <c r="F35" s="1">
        <f t="shared" si="1"/>
        <v>3209.5</v>
      </c>
      <c r="K35" s="1">
        <f t="shared" si="6"/>
        <v>0</v>
      </c>
      <c r="O35" s="1">
        <f t="shared" ca="1" si="4"/>
        <v>1.5208084511942714E-3</v>
      </c>
      <c r="Q35" s="78">
        <f t="shared" si="5"/>
        <v>38484.248399999997</v>
      </c>
      <c r="U35" s="1">
        <f>+C35-(C$7+F35*C$8)</f>
        <v>-3.713055000116583E-2</v>
      </c>
    </row>
    <row r="36" spans="1:21" x14ac:dyDescent="0.2">
      <c r="A36" t="s">
        <v>45</v>
      </c>
      <c r="B36" s="3" t="s">
        <v>46</v>
      </c>
      <c r="C36" s="36">
        <v>53490.600599999998</v>
      </c>
      <c r="D36" s="36">
        <v>8.0000000000000004E-4</v>
      </c>
      <c r="E36" s="1">
        <f t="shared" si="0"/>
        <v>3170.5003474301466</v>
      </c>
      <c r="F36" s="1">
        <f t="shared" si="1"/>
        <v>3170.5</v>
      </c>
      <c r="G36" s="1">
        <f t="shared" ref="G36:G73" si="7">+C36-(C$7+F36*C$8)</f>
        <v>1.085499970940873E-4</v>
      </c>
      <c r="K36" s="1">
        <f t="shared" si="6"/>
        <v>1.085499970940873E-4</v>
      </c>
      <c r="O36" s="1">
        <f t="shared" ca="1" si="4"/>
        <v>1.4730320605131574E-3</v>
      </c>
      <c r="Q36" s="78">
        <f t="shared" si="5"/>
        <v>38472.100599999998</v>
      </c>
    </row>
    <row r="37" spans="1:21" x14ac:dyDescent="0.2">
      <c r="A37" t="s">
        <v>45</v>
      </c>
      <c r="B37" s="3" t="s">
        <v>44</v>
      </c>
      <c r="C37" s="36">
        <v>53490.752800000002</v>
      </c>
      <c r="D37" s="36">
        <v>8.0000000000000004E-4</v>
      </c>
      <c r="E37" s="1">
        <f t="shared" si="0"/>
        <v>3170.9874857931377</v>
      </c>
      <c r="F37" s="1">
        <f t="shared" si="1"/>
        <v>3171</v>
      </c>
      <c r="G37" s="1">
        <f t="shared" si="7"/>
        <v>-3.9098999986890703E-3</v>
      </c>
      <c r="K37" s="1">
        <f t="shared" si="6"/>
        <v>-3.9098999986890703E-3</v>
      </c>
      <c r="O37" s="1">
        <f t="shared" ca="1" si="4"/>
        <v>1.4736445783424027E-3</v>
      </c>
      <c r="Q37" s="78">
        <f t="shared" si="5"/>
        <v>38472.252800000002</v>
      </c>
    </row>
    <row r="38" spans="1:21" x14ac:dyDescent="0.2">
      <c r="A38" t="s">
        <v>45</v>
      </c>
      <c r="B38" s="3" t="s">
        <v>44</v>
      </c>
      <c r="C38" s="36">
        <v>53492.632299999997</v>
      </c>
      <c r="D38" s="36">
        <v>6.9999999999999999E-4</v>
      </c>
      <c r="E38" s="1">
        <f t="shared" si="0"/>
        <v>3177.0031004660382</v>
      </c>
      <c r="F38" s="1">
        <f t="shared" si="1"/>
        <v>3177</v>
      </c>
      <c r="G38" s="1">
        <f t="shared" si="7"/>
        <v>9.6869999833870679E-4</v>
      </c>
      <c r="K38" s="1">
        <f t="shared" si="6"/>
        <v>9.6869999833870679E-4</v>
      </c>
      <c r="O38" s="1">
        <f t="shared" ca="1" si="4"/>
        <v>1.4809947922933431E-3</v>
      </c>
      <c r="Q38" s="78">
        <f t="shared" si="5"/>
        <v>38474.132299999997</v>
      </c>
    </row>
    <row r="39" spans="1:21" x14ac:dyDescent="0.2">
      <c r="A39" t="s">
        <v>45</v>
      </c>
      <c r="B39" s="3" t="s">
        <v>46</v>
      </c>
      <c r="C39" s="36">
        <v>53492.788999999997</v>
      </c>
      <c r="D39" s="36">
        <v>1E-3</v>
      </c>
      <c r="E39" s="1">
        <f t="shared" si="0"/>
        <v>3177.50464173725</v>
      </c>
      <c r="F39" s="1">
        <f t="shared" si="1"/>
        <v>3177.5</v>
      </c>
      <c r="G39" s="1">
        <f t="shared" si="7"/>
        <v>1.4502499980153516E-3</v>
      </c>
      <c r="K39" s="1">
        <f t="shared" si="6"/>
        <v>1.4502499980153516E-3</v>
      </c>
      <c r="O39" s="1">
        <f t="shared" ca="1" si="4"/>
        <v>1.4816073101225884E-3</v>
      </c>
      <c r="Q39" s="78">
        <f t="shared" si="5"/>
        <v>38474.288999999997</v>
      </c>
    </row>
    <row r="40" spans="1:21" x14ac:dyDescent="0.2">
      <c r="A40" t="s">
        <v>45</v>
      </c>
      <c r="B40" s="3" t="s">
        <v>44</v>
      </c>
      <c r="C40" s="36">
        <v>53496.693200000002</v>
      </c>
      <c r="D40" s="36">
        <v>1.1999999999999999E-3</v>
      </c>
      <c r="E40" s="1">
        <f t="shared" si="0"/>
        <v>3190.0006049221506</v>
      </c>
      <c r="F40" s="1">
        <f t="shared" si="1"/>
        <v>3190</v>
      </c>
      <c r="G40" s="1">
        <f t="shared" si="7"/>
        <v>1.8899999849963933E-4</v>
      </c>
      <c r="K40" s="1">
        <f t="shared" si="6"/>
        <v>1.8899999849963933E-4</v>
      </c>
      <c r="O40" s="1">
        <f t="shared" ca="1" si="4"/>
        <v>1.4969202558537146E-3</v>
      </c>
      <c r="Q40" s="78">
        <f t="shared" si="5"/>
        <v>38478.193200000002</v>
      </c>
    </row>
    <row r="41" spans="1:21" x14ac:dyDescent="0.2">
      <c r="A41" t="s">
        <v>45</v>
      </c>
      <c r="B41" s="3" t="s">
        <v>46</v>
      </c>
      <c r="C41" s="36">
        <v>53504.662100000001</v>
      </c>
      <c r="D41" s="36">
        <v>1.1000000000000001E-3</v>
      </c>
      <c r="E41" s="1">
        <f t="shared" si="0"/>
        <v>3215.5062350189796</v>
      </c>
      <c r="F41" s="1">
        <f t="shared" si="1"/>
        <v>3215.5</v>
      </c>
      <c r="G41" s="1">
        <f t="shared" si="7"/>
        <v>1.9480500050121918E-3</v>
      </c>
      <c r="K41" s="1">
        <f t="shared" si="6"/>
        <v>1.9480500050121918E-3</v>
      </c>
      <c r="O41" s="1">
        <f t="shared" ca="1" si="4"/>
        <v>1.5281586651452123E-3</v>
      </c>
      <c r="Q41" s="78">
        <f t="shared" si="5"/>
        <v>38486.162100000001</v>
      </c>
    </row>
    <row r="42" spans="1:21" x14ac:dyDescent="0.2">
      <c r="A42" t="s">
        <v>45</v>
      </c>
      <c r="B42" s="3" t="s">
        <v>46</v>
      </c>
      <c r="C42" s="36">
        <v>53509.6613</v>
      </c>
      <c r="D42" s="36">
        <v>5.9999999999999995E-4</v>
      </c>
      <c r="E42" s="1">
        <f t="shared" si="0"/>
        <v>3231.5069058744334</v>
      </c>
      <c r="F42" s="1">
        <f t="shared" si="1"/>
        <v>3231.5</v>
      </c>
      <c r="G42" s="1">
        <f t="shared" si="7"/>
        <v>2.1576500002993271E-3</v>
      </c>
      <c r="K42" s="1">
        <f t="shared" si="6"/>
        <v>2.1576500002993271E-3</v>
      </c>
      <c r="O42" s="1">
        <f t="shared" ca="1" si="4"/>
        <v>1.5477592356810538E-3</v>
      </c>
      <c r="Q42" s="78">
        <f t="shared" si="5"/>
        <v>38491.1613</v>
      </c>
    </row>
    <row r="43" spans="1:21" x14ac:dyDescent="0.2">
      <c r="A43" s="38" t="s">
        <v>58</v>
      </c>
      <c r="B43" s="39" t="s">
        <v>46</v>
      </c>
      <c r="C43" s="38">
        <v>52765.4372</v>
      </c>
      <c r="D43" s="38">
        <v>1.4E-3</v>
      </c>
      <c r="E43" s="1">
        <f t="shared" si="0"/>
        <v>849.50881281948568</v>
      </c>
      <c r="F43" s="1">
        <f t="shared" si="1"/>
        <v>849.5</v>
      </c>
      <c r="G43" s="1">
        <f t="shared" si="7"/>
        <v>2.7534499968169257E-3</v>
      </c>
      <c r="K43" s="1">
        <f t="shared" si="6"/>
        <v>2.7534499968169257E-3</v>
      </c>
      <c r="O43" s="1">
        <f t="shared" ca="1" si="4"/>
        <v>-1.3702757028423807E-3</v>
      </c>
      <c r="Q43" s="78">
        <f t="shared" si="5"/>
        <v>37746.9372</v>
      </c>
    </row>
    <row r="44" spans="1:21" x14ac:dyDescent="0.2">
      <c r="A44" t="s">
        <v>55</v>
      </c>
      <c r="B44" s="3" t="s">
        <v>46</v>
      </c>
      <c r="C44" s="36">
        <v>53150.674599999998</v>
      </c>
      <c r="D44" s="36">
        <v>2.9999999999999997E-4</v>
      </c>
      <c r="E44" s="1">
        <f t="shared" si="0"/>
        <v>2082.5174619259074</v>
      </c>
      <c r="F44" s="1">
        <f t="shared" si="1"/>
        <v>2082.5</v>
      </c>
      <c r="G44" s="1">
        <f t="shared" si="7"/>
        <v>5.4557499970542267E-3</v>
      </c>
      <c r="K44" s="1">
        <f t="shared" si="6"/>
        <v>5.4557499970542267E-3</v>
      </c>
      <c r="O44" s="1">
        <f t="shared" ca="1" si="4"/>
        <v>1.4019326407592111E-4</v>
      </c>
      <c r="Q44" s="78">
        <f t="shared" si="5"/>
        <v>38132.174599999998</v>
      </c>
    </row>
    <row r="45" spans="1:21" x14ac:dyDescent="0.2">
      <c r="A45" t="s">
        <v>63</v>
      </c>
      <c r="B45" s="3" t="s">
        <v>44</v>
      </c>
      <c r="C45" s="36">
        <v>56048.689599999998</v>
      </c>
      <c r="D45" s="36">
        <v>2.0000000000000001E-4</v>
      </c>
      <c r="E45" s="1">
        <f t="shared" si="0"/>
        <v>11358.038375108696</v>
      </c>
      <c r="F45" s="1">
        <f t="shared" si="1"/>
        <v>11358</v>
      </c>
      <c r="G45" s="1">
        <f t="shared" si="7"/>
        <v>1.1989799997536466E-2</v>
      </c>
      <c r="K45" s="1">
        <f t="shared" si="6"/>
        <v>1.1989799997536466E-2</v>
      </c>
      <c r="O45" s="1">
        <f t="shared" ca="1" si="4"/>
        <v>1.1503011514400908E-2</v>
      </c>
      <c r="Q45" s="78">
        <f t="shared" si="5"/>
        <v>41030.189599999998</v>
      </c>
    </row>
    <row r="46" spans="1:21" x14ac:dyDescent="0.2">
      <c r="A46" s="42" t="s">
        <v>64</v>
      </c>
      <c r="B46" s="39" t="s">
        <v>46</v>
      </c>
      <c r="C46" s="38">
        <v>56725.894699999997</v>
      </c>
      <c r="D46" s="38">
        <v>4.0000000000000002E-4</v>
      </c>
      <c r="E46" s="1">
        <f t="shared" si="0"/>
        <v>13525.532355493211</v>
      </c>
      <c r="F46" s="1">
        <f t="shared" si="1"/>
        <v>13525.5</v>
      </c>
      <c r="G46" s="1">
        <f t="shared" si="7"/>
        <v>1.0109049995662645E-2</v>
      </c>
      <c r="K46" s="1">
        <f t="shared" si="6"/>
        <v>1.0109049995662645E-2</v>
      </c>
      <c r="O46" s="1">
        <f t="shared" ca="1" si="4"/>
        <v>1.4158276304178213E-2</v>
      </c>
      <c r="Q46" s="78">
        <f t="shared" si="5"/>
        <v>41707.394699999997</v>
      </c>
    </row>
    <row r="47" spans="1:21" x14ac:dyDescent="0.2">
      <c r="A47" s="43" t="s">
        <v>65</v>
      </c>
      <c r="B47" s="44" t="s">
        <v>46</v>
      </c>
      <c r="C47" s="43">
        <v>57531.681499999999</v>
      </c>
      <c r="D47" s="43">
        <v>2.0000000000000001E-4</v>
      </c>
      <c r="E47" s="1">
        <f t="shared" si="0"/>
        <v>16104.570874951065</v>
      </c>
      <c r="F47" s="1">
        <f t="shared" si="1"/>
        <v>16104.5</v>
      </c>
      <c r="G47" s="1">
        <f t="shared" si="7"/>
        <v>2.2143949994642753E-2</v>
      </c>
      <c r="K47" s="1">
        <f t="shared" si="6"/>
        <v>2.2143949994642753E-2</v>
      </c>
      <c r="O47" s="1">
        <f t="shared" ca="1" si="4"/>
        <v>1.7317643267424201E-2</v>
      </c>
      <c r="Q47" s="78">
        <f t="shared" si="5"/>
        <v>42513.181499999999</v>
      </c>
    </row>
    <row r="48" spans="1:21" x14ac:dyDescent="0.2">
      <c r="A48" s="43" t="s">
        <v>65</v>
      </c>
      <c r="B48" s="44" t="s">
        <v>44</v>
      </c>
      <c r="C48" s="43">
        <v>57553.709799999997</v>
      </c>
      <c r="D48" s="43">
        <v>6.9999999999999999E-4</v>
      </c>
      <c r="E48" s="1">
        <f t="shared" si="0"/>
        <v>16175.075671279534</v>
      </c>
      <c r="F48" s="1">
        <f t="shared" si="1"/>
        <v>16175</v>
      </c>
      <c r="G48" s="1">
        <f t="shared" si="7"/>
        <v>2.3642499996640254E-2</v>
      </c>
      <c r="K48" s="1">
        <f t="shared" si="6"/>
        <v>2.3642499996640254E-2</v>
      </c>
      <c r="O48" s="1">
        <f t="shared" ca="1" si="4"/>
        <v>1.7404008281347756E-2</v>
      </c>
      <c r="Q48" s="78">
        <f t="shared" si="5"/>
        <v>42535.209799999997</v>
      </c>
    </row>
    <row r="49" spans="1:17" x14ac:dyDescent="0.2">
      <c r="A49" s="43" t="s">
        <v>66</v>
      </c>
      <c r="B49" s="44" t="s">
        <v>44</v>
      </c>
      <c r="C49" s="43">
        <v>57184.714999999997</v>
      </c>
      <c r="D49" s="43">
        <v>2.0000000000000001E-4</v>
      </c>
      <c r="E49" s="1">
        <f t="shared" si="0"/>
        <v>14994.053839351231</v>
      </c>
      <c r="F49" s="1">
        <f t="shared" si="1"/>
        <v>14994</v>
      </c>
      <c r="G49" s="1">
        <f t="shared" si="7"/>
        <v>1.6821399993204977E-2</v>
      </c>
      <c r="K49" s="1">
        <f t="shared" si="6"/>
        <v>1.6821399993204977E-2</v>
      </c>
      <c r="O49" s="1">
        <f t="shared" ca="1" si="4"/>
        <v>1.5957241168670935E-2</v>
      </c>
      <c r="Q49" s="78">
        <f t="shared" si="5"/>
        <v>42166.214999999997</v>
      </c>
    </row>
    <row r="50" spans="1:17" x14ac:dyDescent="0.2">
      <c r="A50" s="43" t="s">
        <v>67</v>
      </c>
      <c r="B50" s="44" t="s">
        <v>44</v>
      </c>
      <c r="C50" s="43">
        <v>57538.710200000001</v>
      </c>
      <c r="D50" s="43">
        <v>1E-4</v>
      </c>
      <c r="E50" s="1">
        <f t="shared" si="0"/>
        <v>16127.067257420622</v>
      </c>
      <c r="F50" s="1">
        <f t="shared" si="1"/>
        <v>16127</v>
      </c>
      <c r="G50" s="1">
        <f t="shared" si="7"/>
        <v>2.1013700003095437E-2</v>
      </c>
      <c r="K50" s="1">
        <f t="shared" si="6"/>
        <v>2.1013700003095437E-2</v>
      </c>
      <c r="O50" s="1">
        <f t="shared" ca="1" si="4"/>
        <v>1.7345206569740229E-2</v>
      </c>
      <c r="Q50" s="78">
        <f t="shared" si="5"/>
        <v>42520.210200000001</v>
      </c>
    </row>
    <row r="51" spans="1:17" x14ac:dyDescent="0.2">
      <c r="A51" s="45" t="s">
        <v>68</v>
      </c>
      <c r="B51" s="46" t="s">
        <v>44</v>
      </c>
      <c r="C51" s="47">
        <v>57496.531000000003</v>
      </c>
      <c r="D51" s="48">
        <v>2E-3</v>
      </c>
      <c r="E51" s="1">
        <f t="shared" si="0"/>
        <v>15992.066558079416</v>
      </c>
      <c r="F51" s="1">
        <f t="shared" si="1"/>
        <v>15992</v>
      </c>
      <c r="G51" s="1">
        <f t="shared" si="7"/>
        <v>2.0795200005522929E-2</v>
      </c>
      <c r="I51" s="1">
        <f>+G51</f>
        <v>2.0795200005522929E-2</v>
      </c>
      <c r="O51" s="1">
        <f t="shared" ca="1" si="4"/>
        <v>1.7179826755844063E-2</v>
      </c>
      <c r="Q51" s="78">
        <f t="shared" si="5"/>
        <v>42478.031000000003</v>
      </c>
    </row>
    <row r="52" spans="1:17" x14ac:dyDescent="0.2">
      <c r="A52" s="45" t="s">
        <v>68</v>
      </c>
      <c r="B52" s="46" t="s">
        <v>46</v>
      </c>
      <c r="C52" s="47">
        <v>57496.686000000002</v>
      </c>
      <c r="D52" s="48">
        <v>2E-3</v>
      </c>
      <c r="E52" s="1">
        <f t="shared" si="0"/>
        <v>15992.562658251958</v>
      </c>
      <c r="F52" s="1">
        <f t="shared" si="1"/>
        <v>15992.5</v>
      </c>
      <c r="G52" s="1">
        <f t="shared" si="7"/>
        <v>1.9576749997213483E-2</v>
      </c>
      <c r="I52" s="1">
        <f>+G52</f>
        <v>1.9576749997213483E-2</v>
      </c>
      <c r="O52" s="1">
        <f t="shared" ca="1" si="4"/>
        <v>1.7180439273673305E-2</v>
      </c>
      <c r="Q52" s="78">
        <f t="shared" si="5"/>
        <v>42478.186000000002</v>
      </c>
    </row>
    <row r="53" spans="1:17" x14ac:dyDescent="0.2">
      <c r="A53" t="s">
        <v>47</v>
      </c>
      <c r="B53" s="49" t="s">
        <v>44</v>
      </c>
      <c r="C53" s="50">
        <v>54992.33</v>
      </c>
      <c r="D53" s="51">
        <v>8.0000000000000002E-3</v>
      </c>
      <c r="E53" s="1">
        <f t="shared" ref="E53:E73" si="8">+(C53-C$7)/C$8</f>
        <v>7977.0049568408904</v>
      </c>
      <c r="F53" s="1">
        <f t="shared" ref="F53:F84" si="9">ROUND(2*E53,0)/2</f>
        <v>7977</v>
      </c>
      <c r="G53" s="1">
        <f t="shared" si="7"/>
        <v>1.5487000055145472E-3</v>
      </c>
      <c r="I53" s="1">
        <f>+G53</f>
        <v>1.5487000055145472E-3</v>
      </c>
      <c r="O53" s="1">
        <f t="shared" ref="O53:O73" ca="1" si="10">+C$11+C$12*$F53</f>
        <v>7.3611659530458569E-3</v>
      </c>
      <c r="Q53" s="78">
        <f t="shared" ref="Q53:Q73" si="11">+C53-15018.5</f>
        <v>39973.83</v>
      </c>
    </row>
    <row r="54" spans="1:17" x14ac:dyDescent="0.2">
      <c r="A54" t="s">
        <v>47</v>
      </c>
      <c r="B54" s="49" t="s">
        <v>44</v>
      </c>
      <c r="C54" s="50">
        <v>54997.33</v>
      </c>
      <c r="D54" s="51">
        <v>8.0000000000000002E-3</v>
      </c>
      <c r="E54" s="1">
        <f t="shared" si="8"/>
        <v>7993.0081882133691</v>
      </c>
      <c r="F54" s="1">
        <f t="shared" si="9"/>
        <v>7993</v>
      </c>
      <c r="G54" s="1">
        <f t="shared" si="7"/>
        <v>2.5583000024198554E-3</v>
      </c>
      <c r="I54" s="1">
        <f>+G54</f>
        <v>2.5583000024198554E-3</v>
      </c>
      <c r="O54" s="1">
        <f t="shared" ca="1" si="10"/>
        <v>7.3807665235816975E-3</v>
      </c>
      <c r="Q54" s="78">
        <f t="shared" si="11"/>
        <v>39978.83</v>
      </c>
    </row>
    <row r="55" spans="1:17" x14ac:dyDescent="0.2">
      <c r="A55" s="52" t="s">
        <v>69</v>
      </c>
      <c r="B55" s="53" t="s">
        <v>44</v>
      </c>
      <c r="C55" s="52">
        <v>57145.042000000001</v>
      </c>
      <c r="D55" s="54" t="s">
        <v>70</v>
      </c>
      <c r="E55" s="1">
        <f t="shared" si="8"/>
        <v>14867.074599703175</v>
      </c>
      <c r="F55" s="1">
        <f t="shared" si="9"/>
        <v>14867</v>
      </c>
      <c r="G55" s="1">
        <f t="shared" si="7"/>
        <v>2.3307700001168996E-2</v>
      </c>
      <c r="I55" s="1">
        <f>+G55</f>
        <v>2.3307700001168996E-2</v>
      </c>
      <c r="O55" s="1">
        <f t="shared" ca="1" si="10"/>
        <v>1.5801661640042694E-2</v>
      </c>
      <c r="Q55" s="78">
        <f t="shared" si="11"/>
        <v>42126.542000000001</v>
      </c>
    </row>
    <row r="56" spans="1:17" x14ac:dyDescent="0.2">
      <c r="A56" s="33" t="s">
        <v>71</v>
      </c>
      <c r="B56" s="34" t="s">
        <v>44</v>
      </c>
      <c r="C56" s="35">
        <v>53112.084600000002</v>
      </c>
      <c r="D56" s="36"/>
      <c r="E56" s="1">
        <f t="shared" si="8"/>
        <v>1959.0045221931275</v>
      </c>
      <c r="F56" s="1">
        <f t="shared" si="9"/>
        <v>1959</v>
      </c>
      <c r="G56" s="1">
        <f t="shared" si="7"/>
        <v>1.4129000046523288E-3</v>
      </c>
      <c r="K56" s="1">
        <f t="shared" ref="K56:K73" si="12">+G56</f>
        <v>1.4129000046523288E-3</v>
      </c>
      <c r="O56" s="1">
        <f t="shared" ca="1" si="10"/>
        <v>-1.109863974760707E-5</v>
      </c>
      <c r="Q56" s="78">
        <f t="shared" si="11"/>
        <v>38093.584600000002</v>
      </c>
    </row>
    <row r="57" spans="1:17" x14ac:dyDescent="0.2">
      <c r="A57" s="33" t="s">
        <v>71</v>
      </c>
      <c r="B57" s="34" t="s">
        <v>46</v>
      </c>
      <c r="C57" s="35">
        <v>53120.055399999997</v>
      </c>
      <c r="D57" s="36"/>
      <c r="E57" s="1">
        <f t="shared" si="8"/>
        <v>1984.5162335178638</v>
      </c>
      <c r="F57" s="1">
        <f t="shared" si="9"/>
        <v>1984.5</v>
      </c>
      <c r="G57" s="1">
        <f t="shared" si="7"/>
        <v>5.0719499995466322E-3</v>
      </c>
      <c r="K57" s="1">
        <f t="shared" si="12"/>
        <v>5.0719499995466322E-3</v>
      </c>
      <c r="O57" s="1">
        <f t="shared" ca="1" si="10"/>
        <v>2.0139769543890598E-5</v>
      </c>
      <c r="Q57" s="78">
        <f t="shared" si="11"/>
        <v>38101.555399999997</v>
      </c>
    </row>
    <row r="58" spans="1:17" x14ac:dyDescent="0.2">
      <c r="A58" s="33" t="s">
        <v>72</v>
      </c>
      <c r="B58" s="34" t="s">
        <v>46</v>
      </c>
      <c r="C58" s="35">
        <v>53483.098700000002</v>
      </c>
      <c r="D58" s="36"/>
      <c r="E58" s="1">
        <f t="shared" si="8"/>
        <v>3146.489419143521</v>
      </c>
      <c r="F58" s="1">
        <f t="shared" si="9"/>
        <v>3146.5</v>
      </c>
      <c r="G58" s="1">
        <f t="shared" si="7"/>
        <v>-3.3058499975595623E-3</v>
      </c>
      <c r="K58" s="1">
        <f t="shared" si="12"/>
        <v>-3.3058499975595623E-3</v>
      </c>
      <c r="O58" s="1">
        <f t="shared" ca="1" si="10"/>
        <v>1.4436312047093952E-3</v>
      </c>
      <c r="Q58" s="78">
        <f t="shared" si="11"/>
        <v>38464.598700000002</v>
      </c>
    </row>
    <row r="59" spans="1:17" x14ac:dyDescent="0.2">
      <c r="A59" s="33" t="s">
        <v>73</v>
      </c>
      <c r="B59" s="34" t="s">
        <v>46</v>
      </c>
      <c r="C59" s="35">
        <v>53826.155899999998</v>
      </c>
      <c r="D59" s="36"/>
      <c r="E59" s="1">
        <f t="shared" si="8"/>
        <v>4244.4941682624485</v>
      </c>
      <c r="F59" s="1">
        <f t="shared" si="9"/>
        <v>4244.5</v>
      </c>
      <c r="G59" s="1">
        <f t="shared" si="7"/>
        <v>-1.8220499987364747E-3</v>
      </c>
      <c r="K59" s="1">
        <f t="shared" si="12"/>
        <v>-1.8220499987364747E-3</v>
      </c>
      <c r="O59" s="1">
        <f t="shared" ca="1" si="10"/>
        <v>2.7887203577315325E-3</v>
      </c>
      <c r="Q59" s="78">
        <f t="shared" si="11"/>
        <v>38807.655899999998</v>
      </c>
    </row>
    <row r="60" spans="1:17" x14ac:dyDescent="0.2">
      <c r="A60" s="33" t="s">
        <v>73</v>
      </c>
      <c r="B60" s="34" t="s">
        <v>44</v>
      </c>
      <c r="C60" s="35">
        <v>53833.185599999997</v>
      </c>
      <c r="D60" s="36"/>
      <c r="E60" s="1">
        <f t="shared" si="8"/>
        <v>4266.9937513782688</v>
      </c>
      <c r="F60" s="1">
        <f t="shared" si="9"/>
        <v>4267</v>
      </c>
      <c r="G60" s="1">
        <f t="shared" si="7"/>
        <v>-1.9523000009940006E-3</v>
      </c>
      <c r="K60" s="1">
        <f t="shared" si="12"/>
        <v>-1.9523000009940006E-3</v>
      </c>
      <c r="O60" s="1">
        <f t="shared" ca="1" si="10"/>
        <v>2.8162836600475602E-3</v>
      </c>
      <c r="Q60" s="78">
        <f t="shared" si="11"/>
        <v>38814.685599999997</v>
      </c>
    </row>
    <row r="61" spans="1:17" x14ac:dyDescent="0.2">
      <c r="A61" s="33" t="s">
        <v>74</v>
      </c>
      <c r="B61" s="34" t="s">
        <v>46</v>
      </c>
      <c r="C61" s="35">
        <v>54491.3433</v>
      </c>
      <c r="D61" s="36"/>
      <c r="E61" s="1">
        <f t="shared" si="8"/>
        <v>6373.5237419139685</v>
      </c>
      <c r="F61" s="1">
        <f t="shared" si="9"/>
        <v>6373.5</v>
      </c>
      <c r="G61" s="1">
        <f t="shared" si="7"/>
        <v>7.4178499999106862E-3</v>
      </c>
      <c r="K61" s="1">
        <f t="shared" si="12"/>
        <v>7.4178499999106862E-3</v>
      </c>
      <c r="O61" s="1">
        <f t="shared" ca="1" si="10"/>
        <v>5.3968212746569703E-3</v>
      </c>
      <c r="Q61" s="78">
        <f t="shared" si="11"/>
        <v>39472.8433</v>
      </c>
    </row>
    <row r="62" spans="1:17" x14ac:dyDescent="0.2">
      <c r="A62" s="33" t="s">
        <v>74</v>
      </c>
      <c r="B62" s="34" t="s">
        <v>44</v>
      </c>
      <c r="C62" s="35">
        <v>54504.313099999999</v>
      </c>
      <c r="D62" s="36"/>
      <c r="E62" s="1">
        <f t="shared" si="8"/>
        <v>6415.0354839649199</v>
      </c>
      <c r="F62" s="1">
        <f t="shared" si="9"/>
        <v>6415</v>
      </c>
      <c r="G62" s="1">
        <f t="shared" si="7"/>
        <v>1.1086500002420507E-2</v>
      </c>
      <c r="K62" s="1">
        <f t="shared" si="12"/>
        <v>1.1086500002420507E-2</v>
      </c>
      <c r="O62" s="1">
        <f t="shared" ca="1" si="10"/>
        <v>5.4476602544843086E-3</v>
      </c>
      <c r="Q62" s="78">
        <f t="shared" si="11"/>
        <v>39485.813099999999</v>
      </c>
    </row>
    <row r="63" spans="1:17" x14ac:dyDescent="0.2">
      <c r="A63" s="33" t="s">
        <v>75</v>
      </c>
      <c r="B63" s="34" t="s">
        <v>44</v>
      </c>
      <c r="C63" s="35">
        <v>56416.110500000003</v>
      </c>
      <c r="D63" s="36"/>
      <c r="E63" s="1">
        <f t="shared" si="8"/>
        <v>12534.022709865583</v>
      </c>
      <c r="F63" s="1">
        <f t="shared" si="9"/>
        <v>12534</v>
      </c>
      <c r="G63" s="1">
        <f t="shared" si="7"/>
        <v>7.0954000038909726E-3</v>
      </c>
      <c r="K63" s="1">
        <f t="shared" si="12"/>
        <v>7.0954000038909726E-3</v>
      </c>
      <c r="O63" s="1">
        <f t="shared" ca="1" si="10"/>
        <v>1.2943653448785274E-2</v>
      </c>
      <c r="Q63" s="78">
        <f t="shared" si="11"/>
        <v>41397.610500000003</v>
      </c>
    </row>
    <row r="64" spans="1:17" x14ac:dyDescent="0.2">
      <c r="A64" s="33" t="s">
        <v>75</v>
      </c>
      <c r="B64" s="34" t="s">
        <v>44</v>
      </c>
      <c r="C64" s="35">
        <v>56416.111400000002</v>
      </c>
      <c r="D64" s="36"/>
      <c r="E64" s="1">
        <f t="shared" si="8"/>
        <v>12534.025590447227</v>
      </c>
      <c r="F64" s="1">
        <f t="shared" si="9"/>
        <v>12534</v>
      </c>
      <c r="G64" s="1">
        <f t="shared" si="7"/>
        <v>7.9954000029829331E-3</v>
      </c>
      <c r="K64" s="1">
        <f t="shared" si="12"/>
        <v>7.9954000029829331E-3</v>
      </c>
      <c r="O64" s="1">
        <f t="shared" ca="1" si="10"/>
        <v>1.2943653448785274E-2</v>
      </c>
      <c r="Q64" s="78">
        <f t="shared" si="11"/>
        <v>41397.611400000002</v>
      </c>
    </row>
    <row r="65" spans="1:17" x14ac:dyDescent="0.2">
      <c r="A65" s="33" t="s">
        <v>75</v>
      </c>
      <c r="B65" s="34" t="s">
        <v>44</v>
      </c>
      <c r="C65" s="35">
        <v>56416.111799999999</v>
      </c>
      <c r="D65" s="36"/>
      <c r="E65" s="1">
        <f t="shared" si="8"/>
        <v>12534.026870705729</v>
      </c>
      <c r="F65" s="1">
        <f t="shared" si="9"/>
        <v>12534</v>
      </c>
      <c r="G65" s="1">
        <f t="shared" si="7"/>
        <v>8.3954000001540408E-3</v>
      </c>
      <c r="K65" s="1">
        <f t="shared" si="12"/>
        <v>8.3954000001540408E-3</v>
      </c>
      <c r="O65" s="1">
        <f t="shared" ca="1" si="10"/>
        <v>1.2943653448785274E-2</v>
      </c>
      <c r="Q65" s="78">
        <f t="shared" si="11"/>
        <v>41397.611799999999</v>
      </c>
    </row>
    <row r="66" spans="1:17" x14ac:dyDescent="0.2">
      <c r="A66" s="33" t="s">
        <v>76</v>
      </c>
      <c r="B66" s="34" t="s">
        <v>44</v>
      </c>
      <c r="C66" s="35">
        <v>56785.1031</v>
      </c>
      <c r="D66" s="36"/>
      <c r="E66" s="1">
        <f t="shared" si="8"/>
        <v>13715.037500372075</v>
      </c>
      <c r="F66" s="1">
        <f t="shared" si="9"/>
        <v>13715</v>
      </c>
      <c r="G66" s="1">
        <f t="shared" si="7"/>
        <v>1.1716499997419305E-2</v>
      </c>
      <c r="K66" s="1">
        <f t="shared" si="12"/>
        <v>1.1716499997419305E-2</v>
      </c>
      <c r="O66" s="1">
        <f t="shared" ca="1" si="10"/>
        <v>1.4390420561462091E-2</v>
      </c>
      <c r="Q66" s="78">
        <f t="shared" si="11"/>
        <v>41766.6031</v>
      </c>
    </row>
    <row r="67" spans="1:17" x14ac:dyDescent="0.2">
      <c r="A67" s="33" t="s">
        <v>76</v>
      </c>
      <c r="B67" s="34" t="s">
        <v>44</v>
      </c>
      <c r="C67" s="35">
        <v>56785.104099999997</v>
      </c>
      <c r="D67" s="36"/>
      <c r="E67" s="1">
        <f t="shared" si="8"/>
        <v>13715.040701018339</v>
      </c>
      <c r="F67" s="1">
        <f t="shared" si="9"/>
        <v>13715</v>
      </c>
      <c r="G67" s="1">
        <f t="shared" si="7"/>
        <v>1.2716499993985053E-2</v>
      </c>
      <c r="K67" s="1">
        <f t="shared" si="12"/>
        <v>1.2716499993985053E-2</v>
      </c>
      <c r="O67" s="1">
        <f t="shared" ca="1" si="10"/>
        <v>1.4390420561462091E-2</v>
      </c>
      <c r="Q67" s="78">
        <f t="shared" si="11"/>
        <v>41766.604099999997</v>
      </c>
    </row>
    <row r="68" spans="1:17" x14ac:dyDescent="0.2">
      <c r="A68" s="33" t="s">
        <v>76</v>
      </c>
      <c r="B68" s="34" t="s">
        <v>44</v>
      </c>
      <c r="C68" s="35">
        <v>56785.104899999998</v>
      </c>
      <c r="D68" s="36"/>
      <c r="E68" s="1">
        <f t="shared" si="8"/>
        <v>13715.043261535364</v>
      </c>
      <c r="F68" s="1">
        <f t="shared" si="9"/>
        <v>13715</v>
      </c>
      <c r="G68" s="1">
        <f t="shared" si="7"/>
        <v>1.3516499995603226E-2</v>
      </c>
      <c r="K68" s="1">
        <f t="shared" si="12"/>
        <v>1.3516499995603226E-2</v>
      </c>
      <c r="O68" s="1">
        <f t="shared" ca="1" si="10"/>
        <v>1.4390420561462091E-2</v>
      </c>
      <c r="Q68" s="78">
        <f t="shared" si="11"/>
        <v>41766.604899999998</v>
      </c>
    </row>
    <row r="69" spans="1:17" x14ac:dyDescent="0.2">
      <c r="A69" s="55" t="s">
        <v>77</v>
      </c>
      <c r="B69" s="56" t="s">
        <v>44</v>
      </c>
      <c r="C69" s="55">
        <v>56785.103099999949</v>
      </c>
      <c r="D69" s="55" t="s">
        <v>70</v>
      </c>
      <c r="E69" s="1">
        <f t="shared" si="8"/>
        <v>13715.037500371913</v>
      </c>
      <c r="F69" s="1">
        <f t="shared" si="9"/>
        <v>13715</v>
      </c>
      <c r="G69" s="1">
        <f t="shared" si="7"/>
        <v>1.1716499946487602E-2</v>
      </c>
      <c r="K69" s="1">
        <f t="shared" si="12"/>
        <v>1.1716499946487602E-2</v>
      </c>
      <c r="O69" s="1">
        <f t="shared" ca="1" si="10"/>
        <v>1.4390420561462091E-2</v>
      </c>
      <c r="Q69" s="78">
        <f t="shared" si="11"/>
        <v>41766.603099999949</v>
      </c>
    </row>
    <row r="70" spans="1:17" x14ac:dyDescent="0.2">
      <c r="A70" s="55" t="s">
        <v>77</v>
      </c>
      <c r="B70" s="56" t="s">
        <v>44</v>
      </c>
      <c r="C70" s="55">
        <v>56785.104100000113</v>
      </c>
      <c r="D70" s="55" t="s">
        <v>78</v>
      </c>
      <c r="E70" s="1">
        <f t="shared" si="8"/>
        <v>13715.040701018712</v>
      </c>
      <c r="F70" s="1">
        <f t="shared" si="9"/>
        <v>13715</v>
      </c>
      <c r="G70" s="1">
        <f t="shared" si="7"/>
        <v>1.2716500110400375E-2</v>
      </c>
      <c r="K70" s="1">
        <f t="shared" si="12"/>
        <v>1.2716500110400375E-2</v>
      </c>
      <c r="O70" s="1">
        <f t="shared" ca="1" si="10"/>
        <v>1.4390420561462091E-2</v>
      </c>
      <c r="Q70" s="78">
        <f t="shared" si="11"/>
        <v>41766.604100000113</v>
      </c>
    </row>
    <row r="71" spans="1:17" x14ac:dyDescent="0.2">
      <c r="A71" s="55" t="s">
        <v>77</v>
      </c>
      <c r="B71" s="56" t="s">
        <v>44</v>
      </c>
      <c r="C71" s="55">
        <v>56785.104900000151</v>
      </c>
      <c r="D71" s="55" t="s">
        <v>79</v>
      </c>
      <c r="E71" s="1">
        <f t="shared" si="8"/>
        <v>13715.043261535853</v>
      </c>
      <c r="F71" s="1">
        <f t="shared" si="9"/>
        <v>13715</v>
      </c>
      <c r="G71" s="1">
        <f t="shared" si="7"/>
        <v>1.3516500148398336E-2</v>
      </c>
      <c r="K71" s="1">
        <f t="shared" si="12"/>
        <v>1.3516500148398336E-2</v>
      </c>
      <c r="O71" s="1">
        <f t="shared" ca="1" si="10"/>
        <v>1.4390420561462091E-2</v>
      </c>
      <c r="Q71" s="78">
        <f t="shared" si="11"/>
        <v>41766.604900000151</v>
      </c>
    </row>
    <row r="72" spans="1:17" x14ac:dyDescent="0.2">
      <c r="A72" s="57" t="s">
        <v>80</v>
      </c>
      <c r="B72" s="58" t="s">
        <v>44</v>
      </c>
      <c r="C72" s="59">
        <v>57800.2166</v>
      </c>
      <c r="D72" s="60" t="s">
        <v>79</v>
      </c>
      <c r="E72" s="1">
        <f t="shared" si="8"/>
        <v>16964.056742337412</v>
      </c>
      <c r="F72" s="1">
        <f t="shared" si="9"/>
        <v>16964</v>
      </c>
      <c r="G72" s="1">
        <f t="shared" si="7"/>
        <v>1.7728400001942646E-2</v>
      </c>
      <c r="K72" s="1">
        <f t="shared" si="12"/>
        <v>1.7728400001942646E-2</v>
      </c>
      <c r="O72" s="1">
        <f t="shared" ca="1" si="10"/>
        <v>1.837056141589645E-2</v>
      </c>
      <c r="Q72" s="78">
        <f t="shared" si="11"/>
        <v>42781.7166</v>
      </c>
    </row>
    <row r="73" spans="1:17" x14ac:dyDescent="0.2">
      <c r="A73" s="55" t="s">
        <v>81</v>
      </c>
      <c r="B73" s="56" t="s">
        <v>44</v>
      </c>
      <c r="C73" s="55">
        <v>58237.005299999844</v>
      </c>
      <c r="D73" s="55" t="s">
        <v>15</v>
      </c>
      <c r="E73" s="1">
        <f t="shared" si="8"/>
        <v>18362.062867733755</v>
      </c>
      <c r="F73" s="1">
        <f t="shared" si="9"/>
        <v>18362</v>
      </c>
      <c r="G73" s="1">
        <f t="shared" si="7"/>
        <v>1.9642199840745889E-2</v>
      </c>
      <c r="K73" s="1">
        <f t="shared" si="12"/>
        <v>1.9642199840745889E-2</v>
      </c>
      <c r="O73" s="1">
        <f t="shared" ca="1" si="10"/>
        <v>2.0083161266465616E-2</v>
      </c>
      <c r="Q73" s="78">
        <f t="shared" si="11"/>
        <v>43218.505299999844</v>
      </c>
    </row>
    <row r="74" spans="1:17" x14ac:dyDescent="0.2">
      <c r="A74" s="61" t="s">
        <v>82</v>
      </c>
      <c r="B74" s="62" t="s">
        <v>44</v>
      </c>
      <c r="C74" s="63">
        <v>57912.693200000002</v>
      </c>
      <c r="D74" s="63">
        <v>2.9999999999999997E-4</v>
      </c>
      <c r="E74" s="1">
        <f t="shared" ref="E74:E84" si="13">+(C74-C$7)/C$8</f>
        <v>17324.054553095364</v>
      </c>
      <c r="F74" s="1">
        <f t="shared" si="9"/>
        <v>17324</v>
      </c>
      <c r="G74" s="1">
        <f t="shared" ref="G74:G84" si="14">+C74-(C$7+F74*C$8)</f>
        <v>1.7044400003214832E-2</v>
      </c>
      <c r="K74" s="1">
        <f t="shared" ref="K74:K84" si="15">+G74</f>
        <v>1.7044400003214832E-2</v>
      </c>
      <c r="O74" s="1">
        <f t="shared" ref="O74:O84" ca="1" si="16">+C$11+C$12*$F74</f>
        <v>1.8811574252952885E-2</v>
      </c>
      <c r="Q74" s="78">
        <f t="shared" ref="Q74:Q84" si="17">+C74-15018.5</f>
        <v>42894.193200000002</v>
      </c>
    </row>
    <row r="75" spans="1:17" x14ac:dyDescent="0.2">
      <c r="A75" s="61" t="s">
        <v>83</v>
      </c>
      <c r="B75" s="62" t="s">
        <v>46</v>
      </c>
      <c r="C75" s="63">
        <v>58647.709199999998</v>
      </c>
      <c r="D75" s="63">
        <v>8.9999999999999998E-4</v>
      </c>
      <c r="E75" s="1">
        <f t="shared" si="13"/>
        <v>19676.580775190119</v>
      </c>
      <c r="F75" s="1">
        <f t="shared" si="9"/>
        <v>19676.5</v>
      </c>
      <c r="G75" s="1">
        <f t="shared" si="14"/>
        <v>2.5237149995518848E-2</v>
      </c>
      <c r="K75" s="1">
        <f t="shared" si="15"/>
        <v>2.5237149995518848E-2</v>
      </c>
      <c r="O75" s="1">
        <f t="shared" ca="1" si="16"/>
        <v>2.1693470639550863E-2</v>
      </c>
      <c r="Q75" s="78">
        <f t="shared" si="17"/>
        <v>43629.209199999998</v>
      </c>
    </row>
    <row r="76" spans="1:17" x14ac:dyDescent="0.2">
      <c r="A76" s="64" t="s">
        <v>84</v>
      </c>
      <c r="B76" s="65" t="s">
        <v>46</v>
      </c>
      <c r="C76" s="54">
        <v>58977.02</v>
      </c>
      <c r="D76" s="54" t="s">
        <v>70</v>
      </c>
      <c r="E76" s="1">
        <f t="shared" si="13"/>
        <v>20730.588160361331</v>
      </c>
      <c r="F76" s="1">
        <f t="shared" si="9"/>
        <v>20730.5</v>
      </c>
      <c r="G76" s="1">
        <f t="shared" si="14"/>
        <v>2.7544549993763212E-2</v>
      </c>
      <c r="K76" s="1">
        <f t="shared" si="15"/>
        <v>2.7544549993763212E-2</v>
      </c>
      <c r="O76" s="1">
        <f t="shared" ca="1" si="16"/>
        <v>2.2984658223599436E-2</v>
      </c>
      <c r="Q76" s="78">
        <f t="shared" si="17"/>
        <v>43958.52</v>
      </c>
    </row>
    <row r="77" spans="1:17" x14ac:dyDescent="0.2">
      <c r="A77" s="64" t="s">
        <v>84</v>
      </c>
      <c r="B77" s="65" t="s">
        <v>46</v>
      </c>
      <c r="C77" s="54">
        <v>58977.0239</v>
      </c>
      <c r="D77" s="54" t="s">
        <v>79</v>
      </c>
      <c r="E77" s="1">
        <f t="shared" si="13"/>
        <v>20730.600642881811</v>
      </c>
      <c r="F77" s="1">
        <f t="shared" si="9"/>
        <v>20730.5</v>
      </c>
      <c r="G77" s="1">
        <f t="shared" si="14"/>
        <v>3.1444549997104332E-2</v>
      </c>
      <c r="K77" s="1">
        <f t="shared" si="15"/>
        <v>3.1444549997104332E-2</v>
      </c>
      <c r="O77" s="1">
        <f t="shared" ca="1" si="16"/>
        <v>2.2984658223599436E-2</v>
      </c>
      <c r="Q77" s="78">
        <f t="shared" si="17"/>
        <v>43958.5239</v>
      </c>
    </row>
    <row r="78" spans="1:17" x14ac:dyDescent="0.2">
      <c r="A78" s="64" t="s">
        <v>84</v>
      </c>
      <c r="B78" s="65" t="s">
        <v>44</v>
      </c>
      <c r="C78" s="54">
        <v>58897.19</v>
      </c>
      <c r="D78" s="54" t="s">
        <v>85</v>
      </c>
      <c r="E78" s="1">
        <f t="shared" si="13"/>
        <v>20475.080568268353</v>
      </c>
      <c r="F78" s="1">
        <f t="shared" si="9"/>
        <v>20475</v>
      </c>
      <c r="G78" s="1">
        <f t="shared" si="14"/>
        <v>2.517249999800697E-2</v>
      </c>
      <c r="K78" s="1">
        <f t="shared" si="15"/>
        <v>2.517249999800697E-2</v>
      </c>
      <c r="O78" s="1">
        <f t="shared" ca="1" si="16"/>
        <v>2.2671661612855214E-2</v>
      </c>
      <c r="Q78" s="78">
        <f t="shared" si="17"/>
        <v>43878.69</v>
      </c>
    </row>
    <row r="79" spans="1:17" x14ac:dyDescent="0.2">
      <c r="A79" s="64" t="s">
        <v>84</v>
      </c>
      <c r="B79" s="65" t="s">
        <v>44</v>
      </c>
      <c r="C79" s="54">
        <v>58897.190300000002</v>
      </c>
      <c r="D79" s="54" t="s">
        <v>79</v>
      </c>
      <c r="E79" s="1">
        <f t="shared" si="13"/>
        <v>20475.081528462233</v>
      </c>
      <c r="F79" s="1">
        <f t="shared" si="9"/>
        <v>20475</v>
      </c>
      <c r="G79" s="1">
        <f t="shared" si="14"/>
        <v>2.547249999770429E-2</v>
      </c>
      <c r="K79" s="1">
        <f t="shared" si="15"/>
        <v>2.547249999770429E-2</v>
      </c>
      <c r="O79" s="1">
        <f t="shared" ca="1" si="16"/>
        <v>2.2671661612855214E-2</v>
      </c>
      <c r="Q79" s="78">
        <f t="shared" si="17"/>
        <v>43878.690300000002</v>
      </c>
    </row>
    <row r="80" spans="1:17" x14ac:dyDescent="0.2">
      <c r="A80" s="64" t="s">
        <v>84</v>
      </c>
      <c r="B80" s="65" t="s">
        <v>44</v>
      </c>
      <c r="C80" s="54">
        <v>58897.190799999997</v>
      </c>
      <c r="D80" s="54" t="s">
        <v>78</v>
      </c>
      <c r="E80" s="1">
        <f t="shared" si="13"/>
        <v>20475.083128785354</v>
      </c>
      <c r="F80" s="1">
        <f t="shared" si="9"/>
        <v>20475</v>
      </c>
      <c r="G80" s="1">
        <f t="shared" si="14"/>
        <v>2.5972499992349185E-2</v>
      </c>
      <c r="K80" s="1">
        <f t="shared" si="15"/>
        <v>2.5972499992349185E-2</v>
      </c>
      <c r="O80" s="1">
        <f t="shared" ca="1" si="16"/>
        <v>2.2671661612855214E-2</v>
      </c>
      <c r="Q80" s="78">
        <f t="shared" si="17"/>
        <v>43878.690799999997</v>
      </c>
    </row>
    <row r="81" spans="1:17" x14ac:dyDescent="0.2">
      <c r="A81" s="64" t="s">
        <v>84</v>
      </c>
      <c r="B81" s="65" t="s">
        <v>44</v>
      </c>
      <c r="C81" s="54">
        <v>58897.191299999999</v>
      </c>
      <c r="D81" s="54" t="s">
        <v>70</v>
      </c>
      <c r="E81" s="1">
        <f t="shared" si="13"/>
        <v>20475.084729108497</v>
      </c>
      <c r="F81" s="1">
        <f t="shared" si="9"/>
        <v>20475</v>
      </c>
      <c r="G81" s="1">
        <f t="shared" si="14"/>
        <v>2.6472499994270038E-2</v>
      </c>
      <c r="K81" s="1">
        <f t="shared" si="15"/>
        <v>2.6472499994270038E-2</v>
      </c>
      <c r="O81" s="1">
        <f t="shared" ca="1" si="16"/>
        <v>2.2671661612855214E-2</v>
      </c>
      <c r="Q81" s="78">
        <f t="shared" si="17"/>
        <v>43878.691299999999</v>
      </c>
    </row>
    <row r="82" spans="1:17" x14ac:dyDescent="0.2">
      <c r="A82" s="64" t="s">
        <v>84</v>
      </c>
      <c r="B82" s="65" t="s">
        <v>44</v>
      </c>
      <c r="C82" s="54">
        <v>58984.046999999999</v>
      </c>
      <c r="D82" s="54" t="s">
        <v>70</v>
      </c>
      <c r="E82" s="1">
        <f t="shared" si="13"/>
        <v>20753.079101732215</v>
      </c>
      <c r="F82" s="1">
        <f t="shared" si="9"/>
        <v>20753</v>
      </c>
      <c r="G82" s="1">
        <f t="shared" si="14"/>
        <v>2.4714300001505762E-2</v>
      </c>
      <c r="K82" s="1">
        <f t="shared" si="15"/>
        <v>2.4714300001505762E-2</v>
      </c>
      <c r="O82" s="1">
        <f t="shared" ca="1" si="16"/>
        <v>2.3012221525915463E-2</v>
      </c>
      <c r="Q82" s="78">
        <f t="shared" si="17"/>
        <v>43965.546999999999</v>
      </c>
    </row>
    <row r="83" spans="1:17" x14ac:dyDescent="0.2">
      <c r="A83" s="64" t="s">
        <v>84</v>
      </c>
      <c r="B83" s="65" t="s">
        <v>44</v>
      </c>
      <c r="C83" s="54">
        <v>58984.048999999999</v>
      </c>
      <c r="D83" s="54" t="s">
        <v>78</v>
      </c>
      <c r="E83" s="1">
        <f t="shared" si="13"/>
        <v>20753.085503024766</v>
      </c>
      <c r="F83" s="1">
        <f t="shared" si="9"/>
        <v>20753</v>
      </c>
      <c r="G83" s="1">
        <f t="shared" si="14"/>
        <v>2.6714300001913216E-2</v>
      </c>
      <c r="K83" s="1">
        <f t="shared" si="15"/>
        <v>2.6714300001913216E-2</v>
      </c>
      <c r="O83" s="1">
        <f t="shared" ca="1" si="16"/>
        <v>2.3012221525915463E-2</v>
      </c>
      <c r="Q83" s="78">
        <f t="shared" si="17"/>
        <v>43965.548999999999</v>
      </c>
    </row>
    <row r="84" spans="1:17" x14ac:dyDescent="0.2">
      <c r="A84" s="64" t="s">
        <v>84</v>
      </c>
      <c r="B84" s="65" t="s">
        <v>44</v>
      </c>
      <c r="C84" s="54">
        <v>58984.048999999999</v>
      </c>
      <c r="D84" s="54" t="s">
        <v>79</v>
      </c>
      <c r="E84" s="1">
        <f t="shared" si="13"/>
        <v>20753.085503024766</v>
      </c>
      <c r="F84" s="1">
        <f t="shared" si="9"/>
        <v>20753</v>
      </c>
      <c r="G84" s="1">
        <f t="shared" si="14"/>
        <v>2.6714300001913216E-2</v>
      </c>
      <c r="K84" s="1">
        <f t="shared" si="15"/>
        <v>2.6714300001913216E-2</v>
      </c>
      <c r="O84" s="1">
        <f t="shared" ca="1" si="16"/>
        <v>2.3012221525915463E-2</v>
      </c>
      <c r="Q84" s="78">
        <f t="shared" si="17"/>
        <v>43965.548999999999</v>
      </c>
    </row>
    <row r="85" spans="1:17" x14ac:dyDescent="0.2">
      <c r="A85" s="79" t="s">
        <v>225</v>
      </c>
      <c r="B85" s="80" t="s">
        <v>44</v>
      </c>
      <c r="C85" s="81">
        <v>59245.23900000006</v>
      </c>
      <c r="D85" s="79" t="s">
        <v>79</v>
      </c>
      <c r="E85" s="1">
        <f t="shared" ref="E85:E109" si="18">+(C85-C$7)/C$8</f>
        <v>21589.062303460505</v>
      </c>
      <c r="F85" s="1">
        <f t="shared" ref="F85:F109" si="19">ROUND(2*E85,0)/2</f>
        <v>21589</v>
      </c>
      <c r="G85" s="1">
        <f t="shared" ref="G85:G109" si="20">+C85-(C$7+F85*C$8)</f>
        <v>1.9465900055365637E-2</v>
      </c>
      <c r="K85" s="1">
        <f t="shared" ref="K85:K109" si="21">+G85</f>
        <v>1.9465900055365637E-2</v>
      </c>
      <c r="O85" s="1">
        <f t="shared" ref="O85:O109" ca="1" si="22">+C$11+C$12*$F85</f>
        <v>2.4036351336413193E-2</v>
      </c>
      <c r="Q85" s="78">
        <f t="shared" ref="Q85:Q109" si="23">+C85-15018.5</f>
        <v>44226.73900000006</v>
      </c>
    </row>
    <row r="86" spans="1:17" x14ac:dyDescent="0.2">
      <c r="A86" s="79" t="s">
        <v>225</v>
      </c>
      <c r="B86" s="80" t="s">
        <v>44</v>
      </c>
      <c r="C86" s="81">
        <v>59245.239800000098</v>
      </c>
      <c r="D86" s="79" t="s">
        <v>78</v>
      </c>
      <c r="E86" s="1">
        <f t="shared" si="18"/>
        <v>21589.064863977645</v>
      </c>
      <c r="F86" s="1">
        <f t="shared" si="19"/>
        <v>21589</v>
      </c>
      <c r="G86" s="1">
        <f t="shared" si="20"/>
        <v>2.0265900093363598E-2</v>
      </c>
      <c r="K86" s="1">
        <f t="shared" si="21"/>
        <v>2.0265900093363598E-2</v>
      </c>
      <c r="O86" s="1">
        <f t="shared" ca="1" si="22"/>
        <v>2.4036351336413193E-2</v>
      </c>
      <c r="Q86" s="78">
        <f t="shared" si="23"/>
        <v>44226.739800000098</v>
      </c>
    </row>
    <row r="87" spans="1:17" x14ac:dyDescent="0.2">
      <c r="A87" s="79" t="s">
        <v>225</v>
      </c>
      <c r="B87" s="80" t="s">
        <v>44</v>
      </c>
      <c r="C87" s="81">
        <v>59245.241400000174</v>
      </c>
      <c r="D87" s="79" t="s">
        <v>70</v>
      </c>
      <c r="E87" s="1">
        <f t="shared" si="18"/>
        <v>21589.069985011927</v>
      </c>
      <c r="F87" s="1">
        <f t="shared" si="19"/>
        <v>21589</v>
      </c>
      <c r="G87" s="1">
        <f t="shared" si="20"/>
        <v>2.186590016935952E-2</v>
      </c>
      <c r="K87" s="1">
        <f t="shared" si="21"/>
        <v>2.186590016935952E-2</v>
      </c>
      <c r="O87" s="1">
        <f t="shared" ca="1" si="22"/>
        <v>2.4036351336413193E-2</v>
      </c>
      <c r="Q87" s="78">
        <f t="shared" si="23"/>
        <v>44226.741400000174</v>
      </c>
    </row>
    <row r="88" spans="1:17" x14ac:dyDescent="0.2">
      <c r="A88" s="79" t="s">
        <v>225</v>
      </c>
      <c r="B88" s="80" t="s">
        <v>44</v>
      </c>
      <c r="C88" s="81">
        <v>59262.268099999987</v>
      </c>
      <c r="D88" s="79" t="s">
        <v>70</v>
      </c>
      <c r="E88" s="1">
        <f t="shared" si="18"/>
        <v>21643.566428933285</v>
      </c>
      <c r="F88" s="1">
        <f t="shared" si="19"/>
        <v>21643.5</v>
      </c>
      <c r="G88" s="1">
        <f t="shared" si="20"/>
        <v>2.0754849989316426E-2</v>
      </c>
      <c r="K88" s="1">
        <f t="shared" si="21"/>
        <v>2.0754849989316426E-2</v>
      </c>
      <c r="O88" s="1">
        <f t="shared" ca="1" si="22"/>
        <v>2.4103115779800906E-2</v>
      </c>
      <c r="Q88" s="78">
        <f t="shared" si="23"/>
        <v>44243.768099999987</v>
      </c>
    </row>
    <row r="89" spans="1:17" x14ac:dyDescent="0.2">
      <c r="A89" s="79" t="s">
        <v>225</v>
      </c>
      <c r="B89" s="80" t="s">
        <v>44</v>
      </c>
      <c r="C89" s="81">
        <v>59262.269100000151</v>
      </c>
      <c r="D89" s="79" t="s">
        <v>79</v>
      </c>
      <c r="E89" s="1">
        <f t="shared" si="18"/>
        <v>21643.569629580084</v>
      </c>
      <c r="F89" s="1">
        <f t="shared" si="19"/>
        <v>21643.5</v>
      </c>
      <c r="G89" s="1">
        <f t="shared" si="20"/>
        <v>2.1754850153229199E-2</v>
      </c>
      <c r="K89" s="1">
        <f t="shared" si="21"/>
        <v>2.1754850153229199E-2</v>
      </c>
      <c r="O89" s="1">
        <f t="shared" ca="1" si="22"/>
        <v>2.4103115779800906E-2</v>
      </c>
      <c r="Q89" s="78">
        <f t="shared" si="23"/>
        <v>44243.769100000151</v>
      </c>
    </row>
    <row r="90" spans="1:17" x14ac:dyDescent="0.2">
      <c r="A90" s="79" t="s">
        <v>225</v>
      </c>
      <c r="B90" s="80" t="s">
        <v>44</v>
      </c>
      <c r="C90" s="81">
        <v>59265.237000000197</v>
      </c>
      <c r="D90" s="79" t="s">
        <v>226</v>
      </c>
      <c r="E90" s="1">
        <f t="shared" si="18"/>
        <v>21653.068827658313</v>
      </c>
      <c r="F90" s="1">
        <f t="shared" si="19"/>
        <v>21653</v>
      </c>
      <c r="G90" s="1">
        <f t="shared" si="20"/>
        <v>2.1504300195374526E-2</v>
      </c>
      <c r="K90" s="1">
        <f t="shared" si="21"/>
        <v>2.1504300195374526E-2</v>
      </c>
      <c r="O90" s="1">
        <f t="shared" ca="1" si="22"/>
        <v>2.4114753618556556E-2</v>
      </c>
      <c r="Q90" s="78">
        <f t="shared" si="23"/>
        <v>44246.737000000197</v>
      </c>
    </row>
    <row r="91" spans="1:17" x14ac:dyDescent="0.2">
      <c r="A91" s="79" t="s">
        <v>225</v>
      </c>
      <c r="B91" s="80" t="s">
        <v>44</v>
      </c>
      <c r="C91" s="81">
        <v>59265.237199999858</v>
      </c>
      <c r="D91" s="79" t="s">
        <v>79</v>
      </c>
      <c r="E91" s="1">
        <f t="shared" si="18"/>
        <v>21653.069467786478</v>
      </c>
      <c r="F91" s="1">
        <f t="shared" si="19"/>
        <v>21653</v>
      </c>
      <c r="G91" s="1">
        <f t="shared" si="20"/>
        <v>2.1704299855628051E-2</v>
      </c>
      <c r="K91" s="1">
        <f t="shared" si="21"/>
        <v>2.1704299855628051E-2</v>
      </c>
      <c r="O91" s="1">
        <f t="shared" ca="1" si="22"/>
        <v>2.4114753618556556E-2</v>
      </c>
      <c r="Q91" s="78">
        <f t="shared" si="23"/>
        <v>44246.737199999858</v>
      </c>
    </row>
    <row r="92" spans="1:17" x14ac:dyDescent="0.2">
      <c r="A92" s="79" t="s">
        <v>225</v>
      </c>
      <c r="B92" s="80" t="s">
        <v>44</v>
      </c>
      <c r="C92" s="81">
        <v>59265.237199999858</v>
      </c>
      <c r="D92" s="79" t="s">
        <v>70</v>
      </c>
      <c r="E92" s="1">
        <f t="shared" si="18"/>
        <v>21653.069467786478</v>
      </c>
      <c r="F92" s="1">
        <f t="shared" si="19"/>
        <v>21653</v>
      </c>
      <c r="G92" s="1">
        <f t="shared" si="20"/>
        <v>2.1704299855628051E-2</v>
      </c>
      <c r="K92" s="1">
        <f t="shared" si="21"/>
        <v>2.1704299855628051E-2</v>
      </c>
      <c r="O92" s="1">
        <f t="shared" ca="1" si="22"/>
        <v>2.4114753618556556E-2</v>
      </c>
      <c r="Q92" s="78">
        <f t="shared" si="23"/>
        <v>44246.737199999858</v>
      </c>
    </row>
    <row r="93" spans="1:17" x14ac:dyDescent="0.2">
      <c r="A93" s="79" t="s">
        <v>225</v>
      </c>
      <c r="B93" s="80" t="s">
        <v>44</v>
      </c>
      <c r="C93" s="81">
        <v>59267.265999999829</v>
      </c>
      <c r="D93" s="79" t="s">
        <v>79</v>
      </c>
      <c r="E93" s="1">
        <f t="shared" si="18"/>
        <v>21659.562938948082</v>
      </c>
      <c r="F93" s="1">
        <f t="shared" si="19"/>
        <v>21659.5</v>
      </c>
      <c r="G93" s="1">
        <f t="shared" si="20"/>
        <v>1.9664449828269426E-2</v>
      </c>
      <c r="K93" s="1">
        <f t="shared" si="21"/>
        <v>1.9664449828269426E-2</v>
      </c>
      <c r="O93" s="1">
        <f t="shared" ca="1" si="22"/>
        <v>2.4122716350336741E-2</v>
      </c>
      <c r="Q93" s="78">
        <f t="shared" si="23"/>
        <v>44248.765999999829</v>
      </c>
    </row>
    <row r="94" spans="1:17" x14ac:dyDescent="0.2">
      <c r="A94" s="79" t="s">
        <v>225</v>
      </c>
      <c r="B94" s="80" t="s">
        <v>44</v>
      </c>
      <c r="C94" s="81">
        <v>59267.265999999829</v>
      </c>
      <c r="D94" s="79" t="s">
        <v>70</v>
      </c>
      <c r="E94" s="1">
        <f t="shared" si="18"/>
        <v>21659.562938948082</v>
      </c>
      <c r="F94" s="1">
        <f t="shared" si="19"/>
        <v>21659.5</v>
      </c>
      <c r="G94" s="1">
        <f t="shared" si="20"/>
        <v>1.9664449828269426E-2</v>
      </c>
      <c r="K94" s="1">
        <f t="shared" si="21"/>
        <v>1.9664449828269426E-2</v>
      </c>
      <c r="O94" s="1">
        <f t="shared" ca="1" si="22"/>
        <v>2.4122716350336741E-2</v>
      </c>
      <c r="Q94" s="78">
        <f t="shared" si="23"/>
        <v>44248.765999999829</v>
      </c>
    </row>
    <row r="95" spans="1:17" x14ac:dyDescent="0.2">
      <c r="A95" s="79" t="s">
        <v>225</v>
      </c>
      <c r="B95" s="80" t="s">
        <v>44</v>
      </c>
      <c r="C95" s="81">
        <v>59273.205099999905</v>
      </c>
      <c r="D95" s="79" t="s">
        <v>226</v>
      </c>
      <c r="E95" s="1">
        <f t="shared" si="18"/>
        <v>21678.571897237183</v>
      </c>
      <c r="F95" s="1">
        <f t="shared" si="19"/>
        <v>21678.5</v>
      </c>
      <c r="G95" s="1">
        <f t="shared" si="20"/>
        <v>2.2463349901954643E-2</v>
      </c>
      <c r="K95" s="1">
        <f t="shared" si="21"/>
        <v>2.2463349901954643E-2</v>
      </c>
      <c r="O95" s="1">
        <f t="shared" ca="1" si="22"/>
        <v>2.4145992027848055E-2</v>
      </c>
      <c r="Q95" s="78">
        <f t="shared" si="23"/>
        <v>44254.705099999905</v>
      </c>
    </row>
    <row r="96" spans="1:17" x14ac:dyDescent="0.2">
      <c r="A96" s="79" t="s">
        <v>225</v>
      </c>
      <c r="B96" s="80" t="s">
        <v>44</v>
      </c>
      <c r="C96" s="81">
        <v>59273.2052000002</v>
      </c>
      <c r="D96" s="79" t="s">
        <v>70</v>
      </c>
      <c r="E96" s="1">
        <f t="shared" si="18"/>
        <v>21678.572217302757</v>
      </c>
      <c r="F96" s="1">
        <f t="shared" si="19"/>
        <v>21678.5</v>
      </c>
      <c r="G96" s="1">
        <f t="shared" si="20"/>
        <v>2.2563350197742693E-2</v>
      </c>
      <c r="K96" s="1">
        <f t="shared" si="21"/>
        <v>2.2563350197742693E-2</v>
      </c>
      <c r="O96" s="1">
        <f t="shared" ca="1" si="22"/>
        <v>2.4145992027848055E-2</v>
      </c>
      <c r="Q96" s="78">
        <f t="shared" si="23"/>
        <v>44254.7052000002</v>
      </c>
    </row>
    <row r="97" spans="1:17" x14ac:dyDescent="0.2">
      <c r="A97" s="79" t="s">
        <v>225</v>
      </c>
      <c r="B97" s="80" t="s">
        <v>44</v>
      </c>
      <c r="C97" s="81">
        <v>59273.205500000156</v>
      </c>
      <c r="D97" s="79" t="s">
        <v>79</v>
      </c>
      <c r="E97" s="1">
        <f t="shared" si="18"/>
        <v>21678.573177496499</v>
      </c>
      <c r="F97" s="1">
        <f t="shared" si="19"/>
        <v>21678.5</v>
      </c>
      <c r="G97" s="1">
        <f t="shared" si="20"/>
        <v>2.2863350153784268E-2</v>
      </c>
      <c r="K97" s="1">
        <f t="shared" si="21"/>
        <v>2.2863350153784268E-2</v>
      </c>
      <c r="O97" s="1">
        <f t="shared" ca="1" si="22"/>
        <v>2.4145992027848055E-2</v>
      </c>
      <c r="Q97" s="78">
        <f t="shared" si="23"/>
        <v>44254.705500000156</v>
      </c>
    </row>
    <row r="98" spans="1:17" x14ac:dyDescent="0.2">
      <c r="A98" s="79" t="s">
        <v>225</v>
      </c>
      <c r="B98" s="80" t="s">
        <v>44</v>
      </c>
      <c r="C98" s="81">
        <v>59284.140199999791</v>
      </c>
      <c r="D98" s="79" t="s">
        <v>70</v>
      </c>
      <c r="E98" s="1">
        <f t="shared" si="18"/>
        <v>21713.571284313057</v>
      </c>
      <c r="F98" s="1">
        <f t="shared" si="19"/>
        <v>21713.5</v>
      </c>
      <c r="G98" s="1">
        <f t="shared" si="20"/>
        <v>2.2271849789831322E-2</v>
      </c>
      <c r="K98" s="1">
        <f t="shared" si="21"/>
        <v>2.2271849789831322E-2</v>
      </c>
      <c r="O98" s="1">
        <f t="shared" ca="1" si="22"/>
        <v>2.4188868275895212E-2</v>
      </c>
      <c r="Q98" s="78">
        <f t="shared" si="23"/>
        <v>44265.640199999791</v>
      </c>
    </row>
    <row r="99" spans="1:17" x14ac:dyDescent="0.2">
      <c r="A99" s="79" t="s">
        <v>225</v>
      </c>
      <c r="B99" s="80" t="s">
        <v>44</v>
      </c>
      <c r="C99" s="81">
        <v>59284.140500000212</v>
      </c>
      <c r="D99" s="79" t="s">
        <v>79</v>
      </c>
      <c r="E99" s="1">
        <f t="shared" si="18"/>
        <v>21713.57224450829</v>
      </c>
      <c r="F99" s="1">
        <f t="shared" si="19"/>
        <v>21713.5</v>
      </c>
      <c r="G99" s="1">
        <f t="shared" si="20"/>
        <v>2.2571850211534183E-2</v>
      </c>
      <c r="K99" s="1">
        <f t="shared" si="21"/>
        <v>2.2571850211534183E-2</v>
      </c>
      <c r="O99" s="1">
        <f t="shared" ca="1" si="22"/>
        <v>2.4188868275895212E-2</v>
      </c>
      <c r="Q99" s="78">
        <f t="shared" si="23"/>
        <v>44265.640500000212</v>
      </c>
    </row>
    <row r="100" spans="1:17" x14ac:dyDescent="0.2">
      <c r="A100" s="79" t="s">
        <v>225</v>
      </c>
      <c r="B100" s="80" t="s">
        <v>44</v>
      </c>
      <c r="C100" s="81">
        <v>59284.141700000037</v>
      </c>
      <c r="D100" s="79" t="s">
        <v>226</v>
      </c>
      <c r="E100" s="1">
        <f t="shared" si="18"/>
        <v>21713.576085283257</v>
      </c>
      <c r="F100" s="1">
        <f t="shared" si="19"/>
        <v>21713.5</v>
      </c>
      <c r="G100" s="1">
        <f t="shared" si="20"/>
        <v>2.3771850035700481E-2</v>
      </c>
      <c r="K100" s="1">
        <f t="shared" si="21"/>
        <v>2.3771850035700481E-2</v>
      </c>
      <c r="O100" s="1">
        <f t="shared" ca="1" si="22"/>
        <v>2.4188868275895212E-2</v>
      </c>
      <c r="Q100" s="78">
        <f t="shared" si="23"/>
        <v>44265.641700000037</v>
      </c>
    </row>
    <row r="101" spans="1:17" x14ac:dyDescent="0.2">
      <c r="A101" s="79" t="s">
        <v>225</v>
      </c>
      <c r="B101" s="80" t="s">
        <v>44</v>
      </c>
      <c r="C101" s="81">
        <v>59323.037099999841</v>
      </c>
      <c r="D101" s="79" t="s">
        <v>78</v>
      </c>
      <c r="E101" s="1">
        <f t="shared" si="18"/>
        <v>21838.066502387654</v>
      </c>
      <c r="F101" s="1">
        <f t="shared" si="19"/>
        <v>21838</v>
      </c>
      <c r="G101" s="1">
        <f t="shared" si="20"/>
        <v>2.0777799843926914E-2</v>
      </c>
      <c r="K101" s="1">
        <f t="shared" si="21"/>
        <v>2.0777799843926914E-2</v>
      </c>
      <c r="O101" s="1">
        <f t="shared" ca="1" si="22"/>
        <v>2.434138521537723E-2</v>
      </c>
      <c r="Q101" s="78">
        <f t="shared" si="23"/>
        <v>44304.537099999841</v>
      </c>
    </row>
    <row r="102" spans="1:17" x14ac:dyDescent="0.2">
      <c r="A102" s="79" t="s">
        <v>225</v>
      </c>
      <c r="B102" s="80" t="s">
        <v>44</v>
      </c>
      <c r="C102" s="81">
        <v>59323.037899999879</v>
      </c>
      <c r="D102" s="79" t="s">
        <v>226</v>
      </c>
      <c r="E102" s="1">
        <f t="shared" si="18"/>
        <v>21838.069062904793</v>
      </c>
      <c r="F102" s="1">
        <f t="shared" si="19"/>
        <v>21838</v>
      </c>
      <c r="G102" s="1">
        <f t="shared" si="20"/>
        <v>2.1577799881924875E-2</v>
      </c>
      <c r="K102" s="1">
        <f t="shared" si="21"/>
        <v>2.1577799881924875E-2</v>
      </c>
      <c r="O102" s="1">
        <f t="shared" ca="1" si="22"/>
        <v>2.434138521537723E-2</v>
      </c>
      <c r="Q102" s="78">
        <f t="shared" si="23"/>
        <v>44304.537899999879</v>
      </c>
    </row>
    <row r="103" spans="1:17" x14ac:dyDescent="0.2">
      <c r="A103" s="79" t="s">
        <v>225</v>
      </c>
      <c r="B103" s="80" t="s">
        <v>44</v>
      </c>
      <c r="C103" s="81">
        <v>59323.039499999955</v>
      </c>
      <c r="D103" s="79" t="s">
        <v>85</v>
      </c>
      <c r="E103" s="1">
        <f t="shared" si="18"/>
        <v>21838.074183939076</v>
      </c>
      <c r="F103" s="1">
        <f t="shared" si="19"/>
        <v>21838</v>
      </c>
      <c r="G103" s="1">
        <f t="shared" si="20"/>
        <v>2.3177799957920797E-2</v>
      </c>
      <c r="K103" s="1">
        <f t="shared" si="21"/>
        <v>2.3177799957920797E-2</v>
      </c>
      <c r="O103" s="1">
        <f t="shared" ca="1" si="22"/>
        <v>2.434138521537723E-2</v>
      </c>
      <c r="Q103" s="78">
        <f t="shared" si="23"/>
        <v>44304.539499999955</v>
      </c>
    </row>
    <row r="104" spans="1:17" x14ac:dyDescent="0.2">
      <c r="A104" s="79" t="s">
        <v>225</v>
      </c>
      <c r="B104" s="80" t="s">
        <v>44</v>
      </c>
      <c r="C104" s="81">
        <v>59335.064199999906</v>
      </c>
      <c r="D104" s="79" t="s">
        <v>226</v>
      </c>
      <c r="E104" s="1">
        <f t="shared" si="18"/>
        <v>21876.560995195847</v>
      </c>
      <c r="F104" s="1">
        <f t="shared" si="19"/>
        <v>21876.5</v>
      </c>
      <c r="G104" s="1">
        <f t="shared" si="20"/>
        <v>1.9057149904256221E-2</v>
      </c>
      <c r="K104" s="1">
        <f t="shared" si="21"/>
        <v>1.9057149904256221E-2</v>
      </c>
      <c r="O104" s="1">
        <f t="shared" ca="1" si="22"/>
        <v>2.43885490882291E-2</v>
      </c>
      <c r="Q104" s="78">
        <f t="shared" si="23"/>
        <v>44316.564199999906</v>
      </c>
    </row>
    <row r="105" spans="1:17" x14ac:dyDescent="0.2">
      <c r="A105" s="79" t="s">
        <v>225</v>
      </c>
      <c r="B105" s="80" t="s">
        <v>44</v>
      </c>
      <c r="C105" s="81">
        <v>59335.06669999985</v>
      </c>
      <c r="D105" s="79" t="s">
        <v>78</v>
      </c>
      <c r="E105" s="1">
        <f t="shared" si="18"/>
        <v>21876.568996811355</v>
      </c>
      <c r="F105" s="1">
        <f t="shared" si="19"/>
        <v>21876.5</v>
      </c>
      <c r="G105" s="1">
        <f t="shared" si="20"/>
        <v>2.1557149848376866E-2</v>
      </c>
      <c r="K105" s="1">
        <f t="shared" si="21"/>
        <v>2.1557149848376866E-2</v>
      </c>
      <c r="O105" s="1">
        <f t="shared" ca="1" si="22"/>
        <v>2.43885490882291E-2</v>
      </c>
      <c r="Q105" s="78">
        <f t="shared" si="23"/>
        <v>44316.56669999985</v>
      </c>
    </row>
    <row r="106" spans="1:17" x14ac:dyDescent="0.2">
      <c r="A106" s="79" t="s">
        <v>225</v>
      </c>
      <c r="B106" s="80" t="s">
        <v>44</v>
      </c>
      <c r="C106" s="81">
        <v>59338.034299999941</v>
      </c>
      <c r="D106" s="79" t="s">
        <v>226</v>
      </c>
      <c r="E106" s="1">
        <f t="shared" si="18"/>
        <v>21886.067234695842</v>
      </c>
      <c r="F106" s="1">
        <f t="shared" si="19"/>
        <v>21886</v>
      </c>
      <c r="G106" s="1">
        <f t="shared" si="20"/>
        <v>2.1006599941756576E-2</v>
      </c>
      <c r="K106" s="1">
        <f t="shared" si="21"/>
        <v>2.1006599941756576E-2</v>
      </c>
      <c r="O106" s="1">
        <f t="shared" ca="1" si="22"/>
        <v>2.440018692698475E-2</v>
      </c>
      <c r="Q106" s="78">
        <f t="shared" si="23"/>
        <v>44319.534299999941</v>
      </c>
    </row>
    <row r="107" spans="1:17" x14ac:dyDescent="0.2">
      <c r="A107" s="79" t="s">
        <v>225</v>
      </c>
      <c r="B107" s="80" t="s">
        <v>44</v>
      </c>
      <c r="C107" s="81">
        <v>59338.038699999917</v>
      </c>
      <c r="D107" s="79" t="s">
        <v>85</v>
      </c>
      <c r="E107" s="1">
        <f t="shared" si="18"/>
        <v>21886.081317539371</v>
      </c>
      <c r="F107" s="1">
        <f t="shared" si="19"/>
        <v>21886</v>
      </c>
      <c r="G107" s="1">
        <f t="shared" si="20"/>
        <v>2.5406599917914718E-2</v>
      </c>
      <c r="K107" s="1">
        <f t="shared" si="21"/>
        <v>2.5406599917914718E-2</v>
      </c>
      <c r="O107" s="1">
        <f t="shared" ca="1" si="22"/>
        <v>2.440018692698475E-2</v>
      </c>
      <c r="Q107" s="78">
        <f t="shared" si="23"/>
        <v>44319.538699999917</v>
      </c>
    </row>
    <row r="108" spans="1:17" x14ac:dyDescent="0.2">
      <c r="A108" s="79" t="s">
        <v>225</v>
      </c>
      <c r="B108" s="80" t="s">
        <v>44</v>
      </c>
      <c r="C108" s="81">
        <v>59343.970999999903</v>
      </c>
      <c r="D108" s="79" t="s">
        <v>85</v>
      </c>
      <c r="E108" s="1">
        <f t="shared" si="18"/>
        <v>21905.068511433517</v>
      </c>
      <c r="F108" s="1">
        <f t="shared" si="19"/>
        <v>21905</v>
      </c>
      <c r="G108" s="1">
        <f t="shared" si="20"/>
        <v>2.1405499901447911E-2</v>
      </c>
      <c r="K108" s="1">
        <f t="shared" si="21"/>
        <v>2.1405499901447911E-2</v>
      </c>
      <c r="O108" s="1">
        <f t="shared" ca="1" si="22"/>
        <v>2.4423462604496064E-2</v>
      </c>
      <c r="Q108" s="78">
        <f t="shared" si="23"/>
        <v>44325.470999999903</v>
      </c>
    </row>
    <row r="109" spans="1:17" x14ac:dyDescent="0.2">
      <c r="A109" s="79" t="s">
        <v>225</v>
      </c>
      <c r="B109" s="80" t="s">
        <v>44</v>
      </c>
      <c r="C109" s="81">
        <v>59343.970999999903</v>
      </c>
      <c r="D109" s="79" t="s">
        <v>226</v>
      </c>
      <c r="E109" s="1">
        <f t="shared" si="18"/>
        <v>21905.068511433517</v>
      </c>
      <c r="F109" s="1">
        <f t="shared" si="19"/>
        <v>21905</v>
      </c>
      <c r="G109" s="1">
        <f t="shared" si="20"/>
        <v>2.1405499901447911E-2</v>
      </c>
      <c r="K109" s="1">
        <f t="shared" si="21"/>
        <v>2.1405499901447911E-2</v>
      </c>
      <c r="O109" s="1">
        <f t="shared" ca="1" si="22"/>
        <v>2.4423462604496064E-2</v>
      </c>
      <c r="Q109" s="78">
        <f t="shared" si="23"/>
        <v>44325.470999999903</v>
      </c>
    </row>
    <row r="110" spans="1:17" x14ac:dyDescent="0.2">
      <c r="A110" s="82" t="s">
        <v>227</v>
      </c>
      <c r="B110" s="83" t="s">
        <v>44</v>
      </c>
      <c r="C110" s="84">
        <v>59598.30019999994</v>
      </c>
      <c r="E110" s="1">
        <f t="shared" ref="E110:E124" si="24">+(C110-C$7)/C$8</f>
        <v>22719.086317909117</v>
      </c>
      <c r="F110" s="1">
        <f t="shared" ref="F110:F124" si="25">ROUND(2*E110,0)/2</f>
        <v>22719</v>
      </c>
      <c r="G110" s="1">
        <f t="shared" ref="G110:G124" si="26">+C110-(C$7+F110*C$8)</f>
        <v>2.6968899939674884E-2</v>
      </c>
      <c r="K110" s="1">
        <f t="shared" ref="K110:K124" si="27">+G110</f>
        <v>2.6968899939674884E-2</v>
      </c>
      <c r="O110" s="1">
        <f t="shared" ref="O110:O124" ca="1" si="28">+C$11+C$12*$F110</f>
        <v>2.5420641630507015E-2</v>
      </c>
      <c r="Q110" s="78">
        <f t="shared" ref="Q110:Q124" si="29">+C110-15018.5</f>
        <v>44579.80019999994</v>
      </c>
    </row>
    <row r="111" spans="1:17" x14ac:dyDescent="0.2">
      <c r="A111" s="82" t="s">
        <v>227</v>
      </c>
      <c r="B111" s="83" t="s">
        <v>44</v>
      </c>
      <c r="C111" s="84">
        <v>59598.300600000191</v>
      </c>
      <c r="E111" s="1">
        <f t="shared" si="24"/>
        <v>22719.087598168433</v>
      </c>
      <c r="F111" s="1">
        <f t="shared" si="25"/>
        <v>22719</v>
      </c>
      <c r="G111" s="1">
        <f t="shared" si="26"/>
        <v>2.7368900191504508E-2</v>
      </c>
      <c r="K111" s="1">
        <f t="shared" si="27"/>
        <v>2.7368900191504508E-2</v>
      </c>
      <c r="O111" s="1">
        <f t="shared" ca="1" si="28"/>
        <v>2.5420641630507015E-2</v>
      </c>
      <c r="Q111" s="78">
        <f t="shared" si="29"/>
        <v>44579.800600000191</v>
      </c>
    </row>
    <row r="112" spans="1:17" x14ac:dyDescent="0.2">
      <c r="A112" s="82" t="s">
        <v>227</v>
      </c>
      <c r="B112" s="83" t="s">
        <v>46</v>
      </c>
      <c r="C112" s="84">
        <v>59601.268000000156</v>
      </c>
      <c r="E112" s="1">
        <f t="shared" si="24"/>
        <v>22728.58519592326</v>
      </c>
      <c r="F112" s="1">
        <f t="shared" si="25"/>
        <v>22728.5</v>
      </c>
      <c r="G112" s="1">
        <f t="shared" si="26"/>
        <v>2.6618350158969406E-2</v>
      </c>
      <c r="K112" s="1">
        <f t="shared" si="27"/>
        <v>2.6618350158969406E-2</v>
      </c>
      <c r="O112" s="1">
        <f t="shared" ca="1" si="28"/>
        <v>2.5432279469262666E-2</v>
      </c>
      <c r="Q112" s="78">
        <f t="shared" si="29"/>
        <v>44582.768000000156</v>
      </c>
    </row>
    <row r="113" spans="1:17" x14ac:dyDescent="0.2">
      <c r="A113" s="82" t="s">
        <v>227</v>
      </c>
      <c r="B113" s="83" t="s">
        <v>46</v>
      </c>
      <c r="C113" s="84">
        <v>59601.268999999855</v>
      </c>
      <c r="E113" s="1">
        <f t="shared" si="24"/>
        <v>22728.588396568568</v>
      </c>
      <c r="F113" s="1">
        <f t="shared" si="25"/>
        <v>22728.5</v>
      </c>
      <c r="G113" s="1">
        <f t="shared" si="26"/>
        <v>2.7618349857220892E-2</v>
      </c>
      <c r="K113" s="1">
        <f t="shared" si="27"/>
        <v>2.7618349857220892E-2</v>
      </c>
      <c r="O113" s="1">
        <f t="shared" ca="1" si="28"/>
        <v>2.5432279469262666E-2</v>
      </c>
      <c r="Q113" s="78">
        <f t="shared" si="29"/>
        <v>44582.768999999855</v>
      </c>
    </row>
    <row r="114" spans="1:17" x14ac:dyDescent="0.2">
      <c r="A114" s="82" t="s">
        <v>227</v>
      </c>
      <c r="B114" s="83" t="s">
        <v>44</v>
      </c>
      <c r="C114" s="84">
        <v>59609.23499999987</v>
      </c>
      <c r="E114" s="1">
        <f t="shared" si="24"/>
        <v>22754.084744791249</v>
      </c>
      <c r="F114" s="1">
        <f t="shared" si="25"/>
        <v>22754</v>
      </c>
      <c r="G114" s="1">
        <f t="shared" si="26"/>
        <v>2.6477399871509988E-2</v>
      </c>
      <c r="K114" s="1">
        <f t="shared" si="27"/>
        <v>2.6477399871509988E-2</v>
      </c>
      <c r="O114" s="1">
        <f t="shared" ca="1" si="28"/>
        <v>2.5463517878554165E-2</v>
      </c>
      <c r="Q114" s="78">
        <f t="shared" si="29"/>
        <v>44590.73499999987</v>
      </c>
    </row>
    <row r="115" spans="1:17" x14ac:dyDescent="0.2">
      <c r="A115" s="82" t="s">
        <v>227</v>
      </c>
      <c r="B115" s="83" t="s">
        <v>44</v>
      </c>
      <c r="C115" s="84">
        <v>59609.236000000034</v>
      </c>
      <c r="E115" s="1">
        <f t="shared" si="24"/>
        <v>22754.087945438048</v>
      </c>
      <c r="F115" s="1">
        <f t="shared" si="25"/>
        <v>22754</v>
      </c>
      <c r="G115" s="1">
        <f t="shared" si="26"/>
        <v>2.7477400035422761E-2</v>
      </c>
      <c r="K115" s="1">
        <f t="shared" si="27"/>
        <v>2.7477400035422761E-2</v>
      </c>
      <c r="O115" s="1">
        <f t="shared" ca="1" si="28"/>
        <v>2.5463517878554165E-2</v>
      </c>
      <c r="Q115" s="78">
        <f t="shared" si="29"/>
        <v>44590.736000000034</v>
      </c>
    </row>
    <row r="116" spans="1:17" x14ac:dyDescent="0.2">
      <c r="A116" s="82" t="s">
        <v>227</v>
      </c>
      <c r="B116" s="83" t="s">
        <v>46</v>
      </c>
      <c r="C116" s="84">
        <v>59616.264899999835</v>
      </c>
      <c r="E116" s="1">
        <f t="shared" si="24"/>
        <v>22776.584968036215</v>
      </c>
      <c r="F116" s="1">
        <f t="shared" si="25"/>
        <v>22776.5</v>
      </c>
      <c r="G116" s="1">
        <f t="shared" si="26"/>
        <v>2.6547149835096207E-2</v>
      </c>
      <c r="K116" s="1">
        <f t="shared" si="27"/>
        <v>2.6547149835096207E-2</v>
      </c>
      <c r="O116" s="1">
        <f t="shared" ca="1" si="28"/>
        <v>2.5491081180870193E-2</v>
      </c>
      <c r="Q116" s="78">
        <f t="shared" si="29"/>
        <v>44597.764899999835</v>
      </c>
    </row>
    <row r="117" spans="1:17" x14ac:dyDescent="0.2">
      <c r="A117" s="82" t="s">
        <v>227</v>
      </c>
      <c r="B117" s="83" t="s">
        <v>46</v>
      </c>
      <c r="C117" s="84">
        <v>59616.265999999829</v>
      </c>
      <c r="E117" s="1">
        <f t="shared" si="24"/>
        <v>22776.5884887471</v>
      </c>
      <c r="F117" s="1">
        <f t="shared" si="25"/>
        <v>22776.5</v>
      </c>
      <c r="G117" s="1">
        <f t="shared" si="26"/>
        <v>2.7647149829135742E-2</v>
      </c>
      <c r="K117" s="1">
        <f t="shared" si="27"/>
        <v>2.7647149829135742E-2</v>
      </c>
      <c r="O117" s="1">
        <f t="shared" ca="1" si="28"/>
        <v>2.5491081180870193E-2</v>
      </c>
      <c r="Q117" s="78">
        <f t="shared" si="29"/>
        <v>44597.765999999829</v>
      </c>
    </row>
    <row r="118" spans="1:17" x14ac:dyDescent="0.2">
      <c r="A118" s="82" t="s">
        <v>227</v>
      </c>
      <c r="B118" s="83" t="s">
        <v>44</v>
      </c>
      <c r="C118" s="84">
        <v>59623.296000000089</v>
      </c>
      <c r="E118" s="1">
        <f t="shared" si="24"/>
        <v>22799.089032057636</v>
      </c>
      <c r="F118" s="1">
        <f t="shared" si="25"/>
        <v>22799</v>
      </c>
      <c r="G118" s="1">
        <f t="shared" si="26"/>
        <v>2.781690008851001E-2</v>
      </c>
      <c r="K118" s="1">
        <f t="shared" si="27"/>
        <v>2.781690008851001E-2</v>
      </c>
      <c r="O118" s="1">
        <f t="shared" ca="1" si="28"/>
        <v>2.551864448318622E-2</v>
      </c>
      <c r="Q118" s="78">
        <f t="shared" si="29"/>
        <v>44604.796000000089</v>
      </c>
    </row>
    <row r="119" spans="1:17" x14ac:dyDescent="0.2">
      <c r="A119" s="82" t="s">
        <v>227</v>
      </c>
      <c r="B119" s="83" t="s">
        <v>44</v>
      </c>
      <c r="C119" s="84">
        <v>59623.296999999788</v>
      </c>
      <c r="E119" s="1">
        <f t="shared" si="24"/>
        <v>22799.092232702948</v>
      </c>
      <c r="F119" s="1">
        <f t="shared" si="25"/>
        <v>22799</v>
      </c>
      <c r="G119" s="1">
        <f t="shared" si="26"/>
        <v>2.8816899786761496E-2</v>
      </c>
      <c r="K119" s="1">
        <f t="shared" si="27"/>
        <v>2.8816899786761496E-2</v>
      </c>
      <c r="O119" s="1">
        <f t="shared" ca="1" si="28"/>
        <v>2.551864448318622E-2</v>
      </c>
      <c r="Q119" s="78">
        <f t="shared" si="29"/>
        <v>44604.796999999788</v>
      </c>
    </row>
    <row r="120" spans="1:17" x14ac:dyDescent="0.2">
      <c r="A120" s="82" t="s">
        <v>227</v>
      </c>
      <c r="B120" s="83" t="s">
        <v>46</v>
      </c>
      <c r="C120" s="84">
        <v>59627.199200000148</v>
      </c>
      <c r="E120" s="1">
        <f t="shared" si="24"/>
        <v>22811.581794596437</v>
      </c>
      <c r="F120" s="1">
        <f t="shared" si="25"/>
        <v>22811.5</v>
      </c>
      <c r="G120" s="1">
        <f t="shared" si="26"/>
        <v>2.5555650150636211E-2</v>
      </c>
      <c r="K120" s="1">
        <f t="shared" si="27"/>
        <v>2.5555650150636211E-2</v>
      </c>
      <c r="O120" s="1">
        <f t="shared" ca="1" si="28"/>
        <v>2.5533957428917349E-2</v>
      </c>
      <c r="Q120" s="78">
        <f t="shared" si="29"/>
        <v>44608.699200000148</v>
      </c>
    </row>
    <row r="121" spans="1:17" x14ac:dyDescent="0.2">
      <c r="A121" s="82" t="s">
        <v>227</v>
      </c>
      <c r="B121" s="83" t="s">
        <v>46</v>
      </c>
      <c r="C121" s="84">
        <v>59627.200100000016</v>
      </c>
      <c r="E121" s="1">
        <f t="shared" si="24"/>
        <v>22811.584675177663</v>
      </c>
      <c r="F121" s="1">
        <f t="shared" si="25"/>
        <v>22811.5</v>
      </c>
      <c r="G121" s="1">
        <f t="shared" si="26"/>
        <v>2.6455650018760934E-2</v>
      </c>
      <c r="K121" s="1">
        <f t="shared" si="27"/>
        <v>2.6455650018760934E-2</v>
      </c>
      <c r="O121" s="1">
        <f t="shared" ca="1" si="28"/>
        <v>2.5533957428917349E-2</v>
      </c>
      <c r="Q121" s="78">
        <f t="shared" si="29"/>
        <v>44608.700100000016</v>
      </c>
    </row>
    <row r="122" spans="1:17" x14ac:dyDescent="0.2">
      <c r="A122" s="82" t="s">
        <v>227</v>
      </c>
      <c r="B122" s="83" t="s">
        <v>46</v>
      </c>
      <c r="C122" s="84">
        <v>59663.134000000078</v>
      </c>
      <c r="E122" s="1">
        <f t="shared" si="24"/>
        <v>22926.596378340964</v>
      </c>
      <c r="F122" s="1">
        <f t="shared" si="25"/>
        <v>22926.5</v>
      </c>
      <c r="G122" s="1">
        <f t="shared" si="26"/>
        <v>3.0112150081549771E-2</v>
      </c>
      <c r="K122" s="1">
        <f t="shared" si="27"/>
        <v>3.0112150081549771E-2</v>
      </c>
      <c r="O122" s="1">
        <f t="shared" ca="1" si="28"/>
        <v>2.567483652964371E-2</v>
      </c>
      <c r="Q122" s="78">
        <f t="shared" si="29"/>
        <v>44644.634000000078</v>
      </c>
    </row>
    <row r="123" spans="1:17" x14ac:dyDescent="0.2">
      <c r="A123" s="82" t="s">
        <v>227</v>
      </c>
      <c r="B123" s="83" t="s">
        <v>46</v>
      </c>
      <c r="C123" s="84">
        <v>59663.134099999908</v>
      </c>
      <c r="E123" s="1">
        <f t="shared" si="24"/>
        <v>22926.596698405046</v>
      </c>
      <c r="F123" s="1">
        <f t="shared" si="25"/>
        <v>22926.5</v>
      </c>
      <c r="G123" s="1">
        <f t="shared" si="26"/>
        <v>3.0212149911676534E-2</v>
      </c>
      <c r="K123" s="1">
        <f t="shared" si="27"/>
        <v>3.0212149911676534E-2</v>
      </c>
      <c r="O123" s="1">
        <f t="shared" ca="1" si="28"/>
        <v>2.567483652964371E-2</v>
      </c>
      <c r="Q123" s="78">
        <f t="shared" si="29"/>
        <v>44644.634099999908</v>
      </c>
    </row>
    <row r="124" spans="1:17" x14ac:dyDescent="0.2">
      <c r="A124" s="82" t="s">
        <v>227</v>
      </c>
      <c r="B124" s="83" t="s">
        <v>44</v>
      </c>
      <c r="C124" s="84">
        <v>59717.964000000153</v>
      </c>
      <c r="E124" s="1">
        <f t="shared" si="24"/>
        <v>23102.087813571805</v>
      </c>
      <c r="F124" s="1">
        <f t="shared" si="25"/>
        <v>23102</v>
      </c>
      <c r="G124" s="1">
        <f t="shared" si="26"/>
        <v>2.7436200150987133E-2</v>
      </c>
      <c r="K124" s="1">
        <f t="shared" si="27"/>
        <v>2.7436200150987133E-2</v>
      </c>
      <c r="O124" s="1">
        <f t="shared" ca="1" si="28"/>
        <v>2.5889830287708721E-2</v>
      </c>
      <c r="Q124" s="78">
        <f t="shared" si="29"/>
        <v>44699.464000000153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0"/>
  <sheetViews>
    <sheetView workbookViewId="0">
      <selection activeCell="E28" sqref="E28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6.57031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8" ht="20.25" x14ac:dyDescent="0.3">
      <c r="A1" s="2" t="s">
        <v>0</v>
      </c>
      <c r="F1" s="3">
        <v>52500.0193</v>
      </c>
      <c r="G1" s="3">
        <v>0.31243690000000002</v>
      </c>
      <c r="H1" s="3" t="s">
        <v>1</v>
      </c>
    </row>
    <row r="2" spans="1:8" x14ac:dyDescent="0.2">
      <c r="A2" s="1" t="s">
        <v>2</v>
      </c>
      <c r="B2" s="1" t="str">
        <f>H1</f>
        <v>EB</v>
      </c>
      <c r="C2" s="3"/>
      <c r="D2" s="3"/>
    </row>
    <row r="4" spans="1:8" x14ac:dyDescent="0.2">
      <c r="A4" s="4" t="s">
        <v>3</v>
      </c>
      <c r="C4" s="5">
        <f>F1</f>
        <v>52500.0193</v>
      </c>
      <c r="D4" s="6">
        <f>G1</f>
        <v>0.31243690000000002</v>
      </c>
    </row>
    <row r="5" spans="1:8" x14ac:dyDescent="0.2">
      <c r="C5" s="7" t="s">
        <v>4</v>
      </c>
    </row>
    <row r="6" spans="1:8" x14ac:dyDescent="0.2">
      <c r="A6" s="4" t="s">
        <v>5</v>
      </c>
    </row>
    <row r="7" spans="1:8" x14ac:dyDescent="0.2">
      <c r="A7" s="1" t="s">
        <v>6</v>
      </c>
      <c r="C7" s="1">
        <f>C4</f>
        <v>52500.0193</v>
      </c>
    </row>
    <row r="8" spans="1:8" x14ac:dyDescent="0.2">
      <c r="A8" s="1" t="s">
        <v>7</v>
      </c>
      <c r="C8" s="1">
        <f>D4</f>
        <v>0.31243690000000002</v>
      </c>
      <c r="D8" s="8"/>
    </row>
    <row r="9" spans="1:8" x14ac:dyDescent="0.2">
      <c r="A9" s="9" t="s">
        <v>8</v>
      </c>
      <c r="B9"/>
      <c r="C9" s="10">
        <v>8</v>
      </c>
      <c r="D9" t="s">
        <v>9</v>
      </c>
      <c r="E9"/>
    </row>
    <row r="10" spans="1:8" x14ac:dyDescent="0.2">
      <c r="A10"/>
      <c r="B10"/>
      <c r="C10" s="11" t="s">
        <v>10</v>
      </c>
      <c r="D10" s="11" t="s">
        <v>11</v>
      </c>
      <c r="E10"/>
    </row>
    <row r="11" spans="1:8" x14ac:dyDescent="0.2">
      <c r="A11" t="s">
        <v>12</v>
      </c>
      <c r="B11"/>
      <c r="C11" s="12">
        <f ca="1">INTERCEPT(INDIRECT($G$11):G992,INDIRECT($F$11):F992)</f>
        <v>-4.3010584774053507E-4</v>
      </c>
      <c r="D11" s="3"/>
      <c r="E11"/>
      <c r="F11" s="13" t="str">
        <f>"F"&amp;E19</f>
        <v>F21</v>
      </c>
      <c r="G11" s="14" t="str">
        <f>"G"&amp;E19</f>
        <v>G21</v>
      </c>
    </row>
    <row r="12" spans="1:8" x14ac:dyDescent="0.2">
      <c r="A12" t="s">
        <v>13</v>
      </c>
      <c r="B12"/>
      <c r="C12" s="12">
        <f ca="1">SLOPE(INDIRECT($G$11):G992,INDIRECT($F$11):F992)</f>
        <v>2.9554756765553578E-7</v>
      </c>
      <c r="D12" s="3"/>
      <c r="E12"/>
    </row>
    <row r="13" spans="1:8" x14ac:dyDescent="0.2">
      <c r="A13" t="s">
        <v>14</v>
      </c>
      <c r="B13"/>
      <c r="C13" s="3" t="s">
        <v>15</v>
      </c>
      <c r="D13" s="15" t="s">
        <v>16</v>
      </c>
      <c r="E13" s="10">
        <v>1</v>
      </c>
    </row>
    <row r="14" spans="1:8" x14ac:dyDescent="0.2">
      <c r="A14"/>
      <c r="B14"/>
      <c r="C14"/>
      <c r="D14" s="15" t="s">
        <v>17</v>
      </c>
      <c r="E14" s="12">
        <f ca="1">NOW()+15018.5+$C$9/24</f>
        <v>60179.588576041671</v>
      </c>
    </row>
    <row r="15" spans="1:8" x14ac:dyDescent="0.2">
      <c r="A15" s="16" t="s">
        <v>18</v>
      </c>
      <c r="B15"/>
      <c r="C15" s="17">
        <f ca="1">(C7+C11)+(C8+C12)*INT(MAX(F21:F3533))</f>
        <v>54997.329373905857</v>
      </c>
      <c r="D15" s="15" t="s">
        <v>19</v>
      </c>
      <c r="E15" s="12">
        <f ca="1">ROUND(2*(E14-$C$7)/$C$8,0)/2+E13</f>
        <v>24580.5</v>
      </c>
    </row>
    <row r="16" spans="1:8" x14ac:dyDescent="0.2">
      <c r="A16" s="16" t="s">
        <v>20</v>
      </c>
      <c r="B16"/>
      <c r="C16" s="17">
        <f ca="1">+C8+C12</f>
        <v>0.31243719554756766</v>
      </c>
      <c r="D16" s="15" t="s">
        <v>21</v>
      </c>
      <c r="E16" s="14">
        <f ca="1">ROUND(2*(E14-$C$15)/$C$16,0)/2+E13</f>
        <v>16587.5</v>
      </c>
    </row>
    <row r="17" spans="1:17" x14ac:dyDescent="0.2">
      <c r="A17" s="15" t="s">
        <v>22</v>
      </c>
      <c r="B17"/>
      <c r="C17">
        <f>COUNT(C21:C2191)</f>
        <v>10</v>
      </c>
      <c r="D17" s="15" t="s">
        <v>23</v>
      </c>
      <c r="E17" s="18">
        <f ca="1">+$C$15+$C$16*E16-15018.5-$C$9/24</f>
        <v>45161.048021717797</v>
      </c>
    </row>
    <row r="18" spans="1:17" x14ac:dyDescent="0.2">
      <c r="A18" s="16" t="s">
        <v>24</v>
      </c>
      <c r="B18"/>
      <c r="C18" s="19">
        <f ca="1">+C15</f>
        <v>54997.329373905857</v>
      </c>
      <c r="D18" s="20">
        <f ca="1">+C16</f>
        <v>0.31243719554756766</v>
      </c>
      <c r="E18" s="21" t="s">
        <v>25</v>
      </c>
    </row>
    <row r="19" spans="1:17" x14ac:dyDescent="0.2">
      <c r="A19" s="15" t="s">
        <v>26</v>
      </c>
      <c r="E19" s="22">
        <v>21</v>
      </c>
    </row>
    <row r="20" spans="1:17" x14ac:dyDescent="0.2">
      <c r="A20" s="11" t="s">
        <v>27</v>
      </c>
      <c r="B20" s="11" t="s">
        <v>28</v>
      </c>
      <c r="C20" s="11" t="s">
        <v>29</v>
      </c>
      <c r="D20" s="11" t="s">
        <v>30</v>
      </c>
      <c r="E20" s="11" t="s">
        <v>31</v>
      </c>
      <c r="F20" s="11" t="s">
        <v>32</v>
      </c>
      <c r="G20" s="11" t="s">
        <v>33</v>
      </c>
      <c r="H20" s="23" t="s">
        <v>34</v>
      </c>
      <c r="I20" s="23" t="s">
        <v>35</v>
      </c>
      <c r="J20" s="23" t="s">
        <v>36</v>
      </c>
      <c r="K20" s="23" t="s">
        <v>37</v>
      </c>
      <c r="L20" s="23" t="s">
        <v>38</v>
      </c>
      <c r="M20" s="23" t="s">
        <v>39</v>
      </c>
      <c r="N20" s="23" t="s">
        <v>40</v>
      </c>
      <c r="O20" s="23" t="s">
        <v>41</v>
      </c>
      <c r="P20" s="23" t="s">
        <v>42</v>
      </c>
      <c r="Q20" s="11" t="s">
        <v>43</v>
      </c>
    </row>
    <row r="21" spans="1:17" x14ac:dyDescent="0.2">
      <c r="A21" s="24" t="s">
        <v>34</v>
      </c>
      <c r="B21" s="25" t="s">
        <v>44</v>
      </c>
      <c r="C21" s="24">
        <v>52500.0193</v>
      </c>
      <c r="D21" s="26"/>
      <c r="E21" s="1">
        <f>+(C21-C$7)/C$8</f>
        <v>0</v>
      </c>
      <c r="F21" s="1">
        <f>ROUND(2*E21,0)/2</f>
        <v>0</v>
      </c>
      <c r="G21" s="1">
        <f>+C21-(C$7+F21*C$8)</f>
        <v>0</v>
      </c>
      <c r="H21" s="1">
        <f>+G21</f>
        <v>0</v>
      </c>
      <c r="O21" s="1">
        <f ca="1">+C$11+C$12*$F21</f>
        <v>-4.3010584774053507E-4</v>
      </c>
      <c r="Q21" s="27">
        <f>+C21-15018.5</f>
        <v>37481.5193</v>
      </c>
    </row>
    <row r="22" spans="1:17" x14ac:dyDescent="0.2">
      <c r="A22" s="28" t="s">
        <v>45</v>
      </c>
      <c r="B22" s="25" t="s">
        <v>46</v>
      </c>
      <c r="C22" s="24">
        <v>53490.600599999998</v>
      </c>
      <c r="D22" s="24">
        <v>8.0000000000000004E-4</v>
      </c>
      <c r="E22" s="1">
        <f t="shared" ref="E22:E28" si="0">+(C22-C$7)/C$8</f>
        <v>3170.5003474301466</v>
      </c>
      <c r="F22" s="1">
        <f t="shared" ref="F22:F30" si="1">ROUND(2*E22,0)/2</f>
        <v>3170.5</v>
      </c>
      <c r="G22" s="1">
        <f t="shared" ref="G22:G28" si="2">+C22-(C$7+F22*C$8)</f>
        <v>1.085499970940873E-4</v>
      </c>
      <c r="I22" s="1">
        <f t="shared" ref="I22:I28" si="3">+G22</f>
        <v>1.085499970940873E-4</v>
      </c>
      <c r="O22" s="1">
        <f t="shared" ref="O22:O28" ca="1" si="4">+C$11+C$12*$F22</f>
        <v>5.0692771551134116E-4</v>
      </c>
      <c r="Q22" s="27">
        <f t="shared" ref="Q22:Q28" si="5">+C22-15018.5</f>
        <v>38472.100599999998</v>
      </c>
    </row>
    <row r="23" spans="1:17" x14ac:dyDescent="0.2">
      <c r="A23" s="28" t="s">
        <v>45</v>
      </c>
      <c r="B23" s="25" t="s">
        <v>44</v>
      </c>
      <c r="C23" s="24">
        <v>53490.752800000002</v>
      </c>
      <c r="D23" s="24">
        <v>8.0000000000000004E-4</v>
      </c>
      <c r="E23" s="1">
        <f t="shared" si="0"/>
        <v>3170.9874857931377</v>
      </c>
      <c r="F23" s="1">
        <f t="shared" si="1"/>
        <v>3171</v>
      </c>
      <c r="G23" s="1">
        <f t="shared" si="2"/>
        <v>-3.9098999986890703E-3</v>
      </c>
      <c r="I23" s="1">
        <f t="shared" si="3"/>
        <v>-3.9098999986890703E-3</v>
      </c>
      <c r="O23" s="1">
        <f t="shared" ca="1" si="4"/>
        <v>5.070754892951689E-4</v>
      </c>
      <c r="Q23" s="27">
        <f t="shared" si="5"/>
        <v>38472.252800000002</v>
      </c>
    </row>
    <row r="24" spans="1:17" x14ac:dyDescent="0.2">
      <c r="A24" s="28" t="s">
        <v>45</v>
      </c>
      <c r="B24" s="25" t="s">
        <v>44</v>
      </c>
      <c r="C24" s="24">
        <v>53492.632299999997</v>
      </c>
      <c r="D24" s="24">
        <v>6.9999999999999999E-4</v>
      </c>
      <c r="E24" s="1">
        <f t="shared" si="0"/>
        <v>3177.0031004660382</v>
      </c>
      <c r="F24" s="1">
        <f t="shared" si="1"/>
        <v>3177</v>
      </c>
      <c r="G24" s="1">
        <f t="shared" si="2"/>
        <v>9.6869999833870679E-4</v>
      </c>
      <c r="I24" s="1">
        <f t="shared" si="3"/>
        <v>9.6869999833870679E-4</v>
      </c>
      <c r="O24" s="1">
        <f t="shared" ca="1" si="4"/>
        <v>5.088487747011021E-4</v>
      </c>
      <c r="Q24" s="27">
        <f t="shared" si="5"/>
        <v>38474.132299999997</v>
      </c>
    </row>
    <row r="25" spans="1:17" x14ac:dyDescent="0.2">
      <c r="A25" s="28" t="s">
        <v>45</v>
      </c>
      <c r="B25" s="25" t="s">
        <v>46</v>
      </c>
      <c r="C25" s="24">
        <v>53492.788999999997</v>
      </c>
      <c r="D25" s="24">
        <v>1E-3</v>
      </c>
      <c r="E25" s="1">
        <f t="shared" si="0"/>
        <v>3177.50464173725</v>
      </c>
      <c r="F25" s="1">
        <f t="shared" si="1"/>
        <v>3177.5</v>
      </c>
      <c r="G25" s="1">
        <f t="shared" si="2"/>
        <v>1.4502499980153516E-3</v>
      </c>
      <c r="I25" s="1">
        <f t="shared" si="3"/>
        <v>1.4502499980153516E-3</v>
      </c>
      <c r="O25" s="1">
        <f t="shared" ca="1" si="4"/>
        <v>5.0899654848492984E-4</v>
      </c>
      <c r="Q25" s="27">
        <f t="shared" si="5"/>
        <v>38474.288999999997</v>
      </c>
    </row>
    <row r="26" spans="1:17" x14ac:dyDescent="0.2">
      <c r="A26" s="28" t="s">
        <v>45</v>
      </c>
      <c r="B26" s="25" t="s">
        <v>44</v>
      </c>
      <c r="C26" s="24">
        <v>53496.693200000002</v>
      </c>
      <c r="D26" s="24">
        <v>1.1999999999999999E-3</v>
      </c>
      <c r="E26" s="1">
        <f t="shared" si="0"/>
        <v>3190.0006049221506</v>
      </c>
      <c r="F26" s="1">
        <f t="shared" si="1"/>
        <v>3190</v>
      </c>
      <c r="G26" s="1">
        <f t="shared" si="2"/>
        <v>1.8899999849963933E-4</v>
      </c>
      <c r="I26" s="1">
        <f t="shared" si="3"/>
        <v>1.8899999849963933E-4</v>
      </c>
      <c r="O26" s="1">
        <f t="shared" ca="1" si="4"/>
        <v>5.126908930806241E-4</v>
      </c>
      <c r="Q26" s="27">
        <f t="shared" si="5"/>
        <v>38478.193200000002</v>
      </c>
    </row>
    <row r="27" spans="1:17" x14ac:dyDescent="0.2">
      <c r="A27" s="28" t="s">
        <v>45</v>
      </c>
      <c r="B27" s="25" t="s">
        <v>46</v>
      </c>
      <c r="C27" s="24">
        <v>53504.662100000001</v>
      </c>
      <c r="D27" s="24">
        <v>1.1000000000000001E-3</v>
      </c>
      <c r="E27" s="1">
        <f t="shared" si="0"/>
        <v>3215.5062350189796</v>
      </c>
      <c r="F27" s="1">
        <f t="shared" si="1"/>
        <v>3215.5</v>
      </c>
      <c r="G27" s="1">
        <f t="shared" si="2"/>
        <v>1.9480500050121918E-3</v>
      </c>
      <c r="I27" s="1">
        <f t="shared" si="3"/>
        <v>1.9480500050121918E-3</v>
      </c>
      <c r="O27" s="1">
        <f t="shared" ca="1" si="4"/>
        <v>5.2022735605584025E-4</v>
      </c>
      <c r="Q27" s="27">
        <f t="shared" si="5"/>
        <v>38486.162100000001</v>
      </c>
    </row>
    <row r="28" spans="1:17" x14ac:dyDescent="0.2">
      <c r="A28" s="28" t="s">
        <v>45</v>
      </c>
      <c r="B28" s="25" t="s">
        <v>46</v>
      </c>
      <c r="C28" s="24">
        <v>53509.6613</v>
      </c>
      <c r="D28" s="24">
        <v>5.9999999999999995E-4</v>
      </c>
      <c r="E28" s="1">
        <f t="shared" si="0"/>
        <v>3231.5069058744334</v>
      </c>
      <c r="F28" s="1">
        <f t="shared" si="1"/>
        <v>3231.5</v>
      </c>
      <c r="G28" s="1">
        <f t="shared" si="2"/>
        <v>2.1576500002993271E-3</v>
      </c>
      <c r="I28" s="1">
        <f t="shared" si="3"/>
        <v>2.1576500002993271E-3</v>
      </c>
      <c r="O28" s="1">
        <f t="shared" ca="1" si="4"/>
        <v>5.249561171383288E-4</v>
      </c>
      <c r="Q28" s="27">
        <f t="shared" si="5"/>
        <v>38491.1613</v>
      </c>
    </row>
    <row r="29" spans="1:17" x14ac:dyDescent="0.2">
      <c r="A29" s="29" t="s">
        <v>47</v>
      </c>
      <c r="B29" s="30" t="s">
        <v>44</v>
      </c>
      <c r="C29" s="31">
        <v>54992.33</v>
      </c>
      <c r="D29" s="31">
        <v>8.0000000000000002E-3</v>
      </c>
      <c r="E29" s="1">
        <f>+(C29-C$7)/C$8</f>
        <v>7977.0049568408904</v>
      </c>
      <c r="F29" s="1">
        <f t="shared" si="1"/>
        <v>7977</v>
      </c>
      <c r="G29" s="1">
        <f>+C29-(C$7+F29*C$8)</f>
        <v>1.5487000055145472E-3</v>
      </c>
      <c r="I29" s="1">
        <f>+G29</f>
        <v>1.5487000055145472E-3</v>
      </c>
      <c r="O29" s="1">
        <f ca="1">+C$11+C$12*$F29</f>
        <v>1.927477099447674E-3</v>
      </c>
      <c r="Q29" s="27">
        <f>+C29-15018.5</f>
        <v>39973.83</v>
      </c>
    </row>
    <row r="30" spans="1:17" x14ac:dyDescent="0.2">
      <c r="A30" s="29" t="s">
        <v>47</v>
      </c>
      <c r="B30" s="30" t="s">
        <v>44</v>
      </c>
      <c r="C30" s="31">
        <v>54997.33</v>
      </c>
      <c r="D30" s="31">
        <v>8.0000000000000002E-3</v>
      </c>
      <c r="E30" s="1">
        <f>+(C30-C$7)/C$8</f>
        <v>7993.0081882133691</v>
      </c>
      <c r="F30" s="1">
        <f t="shared" si="1"/>
        <v>7993</v>
      </c>
      <c r="G30" s="1">
        <f>+C30-(C$7+F30*C$8)</f>
        <v>2.5583000024198554E-3</v>
      </c>
      <c r="I30" s="1">
        <f>+G30</f>
        <v>2.5583000024198554E-3</v>
      </c>
      <c r="O30" s="1">
        <f ca="1">+C$11+C$12*$F30</f>
        <v>1.9322058605301625E-3</v>
      </c>
      <c r="Q30" s="27">
        <f>+C30-15018.5</f>
        <v>39978.83</v>
      </c>
    </row>
  </sheetData>
  <sheetProtection sheet="1" objects="1" scenarios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3"/>
  <sheetViews>
    <sheetView workbookViewId="0">
      <selection activeCell="A25" sqref="A25"/>
    </sheetView>
  </sheetViews>
  <sheetFormatPr defaultRowHeight="12.75" x14ac:dyDescent="0.2"/>
  <cols>
    <col min="1" max="1" width="19.7109375" style="36" customWidth="1"/>
    <col min="2" max="2" width="4.42578125" customWidth="1"/>
    <col min="3" max="3" width="12.7109375" style="36" customWidth="1"/>
    <col min="4" max="4" width="5.42578125" customWidth="1"/>
    <col min="5" max="5" width="14.85546875" customWidth="1"/>
    <col min="7" max="7" width="12" customWidth="1"/>
    <col min="8" max="8" width="14.140625" style="3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6" t="s">
        <v>86</v>
      </c>
      <c r="I1" s="67" t="s">
        <v>87</v>
      </c>
      <c r="J1" s="68" t="s">
        <v>51</v>
      </c>
    </row>
    <row r="2" spans="1:16" x14ac:dyDescent="0.2">
      <c r="I2" s="69" t="s">
        <v>88</v>
      </c>
      <c r="J2" s="70" t="s">
        <v>50</v>
      </c>
    </row>
    <row r="3" spans="1:16" x14ac:dyDescent="0.2">
      <c r="A3" s="71" t="s">
        <v>89</v>
      </c>
      <c r="I3" s="69" t="s">
        <v>90</v>
      </c>
      <c r="J3" s="70" t="s">
        <v>48</v>
      </c>
    </row>
    <row r="4" spans="1:16" x14ac:dyDescent="0.2">
      <c r="I4" s="69" t="s">
        <v>91</v>
      </c>
      <c r="J4" s="70" t="s">
        <v>48</v>
      </c>
    </row>
    <row r="5" spans="1:16" x14ac:dyDescent="0.2">
      <c r="I5" s="72" t="s">
        <v>79</v>
      </c>
      <c r="J5" s="73" t="s">
        <v>49</v>
      </c>
    </row>
    <row r="11" spans="1:16" ht="12.75" customHeight="1" x14ac:dyDescent="0.2">
      <c r="A11" s="36" t="str">
        <f t="shared" ref="A11:A43" si="0">P11</f>
        <v> JAAVSO 40;975 </v>
      </c>
      <c r="B11" s="3" t="str">
        <f t="shared" ref="B11:B43" si="1">IF(H11=INT(H11),"I","II")</f>
        <v>II</v>
      </c>
      <c r="C11" s="36">
        <f t="shared" ref="C11:C43" si="2">1*G11</f>
        <v>52371.763400000003</v>
      </c>
      <c r="D11" t="str">
        <f t="shared" ref="D11:D43" si="3">VLOOKUP(F11,I$1:J$5,2,FALSE)</f>
        <v>vis</v>
      </c>
      <c r="E11">
        <f>VLOOKUP(C11,Active!C$21:E$971,3,FALSE)</f>
        <v>-410.50176851708767</v>
      </c>
      <c r="F11" s="3" t="s">
        <v>79</v>
      </c>
      <c r="G11" t="str">
        <f t="shared" ref="G11:G43" si="4">MID(I11,3,LEN(I11)-3)</f>
        <v>52371.7634</v>
      </c>
      <c r="H11" s="36">
        <f t="shared" ref="H11:H43" si="5">1*K11</f>
        <v>-410.5</v>
      </c>
      <c r="I11" s="74" t="s">
        <v>92</v>
      </c>
      <c r="J11" s="75" t="s">
        <v>93</v>
      </c>
      <c r="K11" s="74">
        <v>-410.5</v>
      </c>
      <c r="L11" s="74" t="s">
        <v>94</v>
      </c>
      <c r="M11" s="75" t="s">
        <v>95</v>
      </c>
      <c r="N11" s="75" t="s">
        <v>79</v>
      </c>
      <c r="O11" s="76" t="s">
        <v>96</v>
      </c>
      <c r="P11" s="76" t="s">
        <v>97</v>
      </c>
    </row>
    <row r="12" spans="1:16" ht="12.75" customHeight="1" x14ac:dyDescent="0.2">
      <c r="A12" s="36" t="str">
        <f t="shared" si="0"/>
        <v> JAAVSO 40;975 </v>
      </c>
      <c r="B12" s="3" t="str">
        <f t="shared" si="1"/>
        <v>II</v>
      </c>
      <c r="C12" s="36">
        <f t="shared" si="2"/>
        <v>52407.693099999997</v>
      </c>
      <c r="D12" t="str">
        <f t="shared" si="3"/>
        <v>vis</v>
      </c>
      <c r="E12">
        <f>VLOOKUP(C12,Active!C$21:E$971,3,FALSE)</f>
        <v>-295.50350806835922</v>
      </c>
      <c r="F12" s="3" t="s">
        <v>79</v>
      </c>
      <c r="G12" t="str">
        <f t="shared" si="4"/>
        <v>52407.6931</v>
      </c>
      <c r="H12" s="36">
        <f t="shared" si="5"/>
        <v>-295.5</v>
      </c>
      <c r="I12" s="74" t="s">
        <v>98</v>
      </c>
      <c r="J12" s="75" t="s">
        <v>99</v>
      </c>
      <c r="K12" s="74">
        <v>-295.5</v>
      </c>
      <c r="L12" s="74" t="s">
        <v>100</v>
      </c>
      <c r="M12" s="75" t="s">
        <v>95</v>
      </c>
      <c r="N12" s="75" t="s">
        <v>79</v>
      </c>
      <c r="O12" s="76" t="s">
        <v>96</v>
      </c>
      <c r="P12" s="76" t="s">
        <v>97</v>
      </c>
    </row>
    <row r="13" spans="1:16" ht="12.75" customHeight="1" x14ac:dyDescent="0.2">
      <c r="A13" s="36" t="str">
        <f t="shared" si="0"/>
        <v> JAAVSO 40;975 </v>
      </c>
      <c r="B13" s="3" t="str">
        <f t="shared" si="1"/>
        <v>II</v>
      </c>
      <c r="C13" s="36">
        <f t="shared" si="2"/>
        <v>53150.674599999998</v>
      </c>
      <c r="D13" t="str">
        <f t="shared" si="3"/>
        <v>vis</v>
      </c>
      <c r="E13">
        <f>VLOOKUP(C13,Active!C$21:E$971,3,FALSE)</f>
        <v>2082.5174619259074</v>
      </c>
      <c r="F13" s="3" t="s">
        <v>79</v>
      </c>
      <c r="G13" t="str">
        <f t="shared" si="4"/>
        <v>53150.6746</v>
      </c>
      <c r="H13" s="36">
        <f t="shared" si="5"/>
        <v>2082.5</v>
      </c>
      <c r="I13" s="74" t="s">
        <v>101</v>
      </c>
      <c r="J13" s="75" t="s">
        <v>102</v>
      </c>
      <c r="K13" s="74">
        <v>2082.5</v>
      </c>
      <c r="L13" s="74" t="s">
        <v>103</v>
      </c>
      <c r="M13" s="75" t="s">
        <v>95</v>
      </c>
      <c r="N13" s="75" t="s">
        <v>79</v>
      </c>
      <c r="O13" s="76" t="s">
        <v>96</v>
      </c>
      <c r="P13" s="76" t="s">
        <v>97</v>
      </c>
    </row>
    <row r="14" spans="1:16" ht="12.75" customHeight="1" x14ac:dyDescent="0.2">
      <c r="A14" s="36" t="str">
        <f t="shared" si="0"/>
        <v>IBVS 5843 </v>
      </c>
      <c r="B14" s="3" t="str">
        <f t="shared" si="1"/>
        <v>II</v>
      </c>
      <c r="C14" s="36">
        <f t="shared" si="2"/>
        <v>53490.600599999998</v>
      </c>
      <c r="D14" t="str">
        <f t="shared" si="3"/>
        <v>vis</v>
      </c>
      <c r="E14">
        <f>VLOOKUP(C14,Active!C$21:E$971,3,FALSE)</f>
        <v>3170.5003474301466</v>
      </c>
      <c r="F14" s="3" t="s">
        <v>79</v>
      </c>
      <c r="G14" t="str">
        <f t="shared" si="4"/>
        <v>53490.6006</v>
      </c>
      <c r="H14" s="36">
        <f t="shared" si="5"/>
        <v>3170.5</v>
      </c>
      <c r="I14" s="74" t="s">
        <v>104</v>
      </c>
      <c r="J14" s="75" t="s">
        <v>105</v>
      </c>
      <c r="K14" s="74">
        <v>3170.5</v>
      </c>
      <c r="L14" s="74" t="s">
        <v>106</v>
      </c>
      <c r="M14" s="75" t="s">
        <v>95</v>
      </c>
      <c r="N14" s="75" t="s">
        <v>107</v>
      </c>
      <c r="O14" s="76" t="s">
        <v>108</v>
      </c>
      <c r="P14" s="77" t="s">
        <v>109</v>
      </c>
    </row>
    <row r="15" spans="1:16" ht="12.75" customHeight="1" x14ac:dyDescent="0.2">
      <c r="A15" s="36" t="str">
        <f t="shared" si="0"/>
        <v>IBVS 5843 </v>
      </c>
      <c r="B15" s="3" t="str">
        <f t="shared" si="1"/>
        <v>I</v>
      </c>
      <c r="C15" s="36">
        <f t="shared" si="2"/>
        <v>53490.752800000002</v>
      </c>
      <c r="D15" t="str">
        <f t="shared" si="3"/>
        <v>vis</v>
      </c>
      <c r="E15">
        <f>VLOOKUP(C15,Active!C$21:E$971,3,FALSE)</f>
        <v>3170.9874857931377</v>
      </c>
      <c r="F15" s="3" t="s">
        <v>79</v>
      </c>
      <c r="G15" t="str">
        <f t="shared" si="4"/>
        <v>53490.7528</v>
      </c>
      <c r="H15" s="36">
        <f t="shared" si="5"/>
        <v>3171</v>
      </c>
      <c r="I15" s="74" t="s">
        <v>110</v>
      </c>
      <c r="J15" s="75" t="s">
        <v>111</v>
      </c>
      <c r="K15" s="74" t="s">
        <v>112</v>
      </c>
      <c r="L15" s="74" t="s">
        <v>113</v>
      </c>
      <c r="M15" s="75" t="s">
        <v>95</v>
      </c>
      <c r="N15" s="75" t="s">
        <v>107</v>
      </c>
      <c r="O15" s="76" t="s">
        <v>108</v>
      </c>
      <c r="P15" s="77" t="s">
        <v>109</v>
      </c>
    </row>
    <row r="16" spans="1:16" ht="12.75" customHeight="1" x14ac:dyDescent="0.2">
      <c r="A16" s="36" t="str">
        <f t="shared" si="0"/>
        <v>IBVS 5843 </v>
      </c>
      <c r="B16" s="3" t="str">
        <f t="shared" si="1"/>
        <v>I</v>
      </c>
      <c r="C16" s="36">
        <f t="shared" si="2"/>
        <v>53492.632299999997</v>
      </c>
      <c r="D16" t="str">
        <f t="shared" si="3"/>
        <v>vis</v>
      </c>
      <c r="E16">
        <f>VLOOKUP(C16,Active!C$21:E$971,3,FALSE)</f>
        <v>3177.0031004660382</v>
      </c>
      <c r="F16" s="3" t="s">
        <v>79</v>
      </c>
      <c r="G16" t="str">
        <f t="shared" si="4"/>
        <v>53492.6323</v>
      </c>
      <c r="H16" s="36">
        <f t="shared" si="5"/>
        <v>3177</v>
      </c>
      <c r="I16" s="74" t="s">
        <v>114</v>
      </c>
      <c r="J16" s="75" t="s">
        <v>115</v>
      </c>
      <c r="K16" s="74" t="s">
        <v>116</v>
      </c>
      <c r="L16" s="74" t="s">
        <v>117</v>
      </c>
      <c r="M16" s="75" t="s">
        <v>95</v>
      </c>
      <c r="N16" s="75" t="s">
        <v>107</v>
      </c>
      <c r="O16" s="76" t="s">
        <v>108</v>
      </c>
      <c r="P16" s="77" t="s">
        <v>109</v>
      </c>
    </row>
    <row r="17" spans="1:16" ht="12.75" customHeight="1" x14ac:dyDescent="0.2">
      <c r="A17" s="36" t="str">
        <f t="shared" si="0"/>
        <v>IBVS 5843 </v>
      </c>
      <c r="B17" s="3" t="str">
        <f t="shared" si="1"/>
        <v>II</v>
      </c>
      <c r="C17" s="36">
        <f t="shared" si="2"/>
        <v>53492.788999999997</v>
      </c>
      <c r="D17" t="str">
        <f t="shared" si="3"/>
        <v>vis</v>
      </c>
      <c r="E17">
        <f>VLOOKUP(C17,Active!C$21:E$971,3,FALSE)</f>
        <v>3177.50464173725</v>
      </c>
      <c r="F17" s="3" t="s">
        <v>79</v>
      </c>
      <c r="G17" t="str">
        <f t="shared" si="4"/>
        <v>53492.7890</v>
      </c>
      <c r="H17" s="36">
        <f t="shared" si="5"/>
        <v>3177.5</v>
      </c>
      <c r="I17" s="74" t="s">
        <v>118</v>
      </c>
      <c r="J17" s="75" t="s">
        <v>119</v>
      </c>
      <c r="K17" s="74" t="s">
        <v>120</v>
      </c>
      <c r="L17" s="74" t="s">
        <v>121</v>
      </c>
      <c r="M17" s="75" t="s">
        <v>95</v>
      </c>
      <c r="N17" s="75" t="s">
        <v>107</v>
      </c>
      <c r="O17" s="76" t="s">
        <v>108</v>
      </c>
      <c r="P17" s="77" t="s">
        <v>109</v>
      </c>
    </row>
    <row r="18" spans="1:16" ht="12.75" customHeight="1" x14ac:dyDescent="0.2">
      <c r="A18" s="36" t="str">
        <f t="shared" si="0"/>
        <v>IBVS 5843 </v>
      </c>
      <c r="B18" s="3" t="str">
        <f t="shared" si="1"/>
        <v>I</v>
      </c>
      <c r="C18" s="36">
        <f t="shared" si="2"/>
        <v>53496.693200000002</v>
      </c>
      <c r="D18" t="str">
        <f t="shared" si="3"/>
        <v>vis</v>
      </c>
      <c r="E18">
        <f>VLOOKUP(C18,Active!C$21:E$971,3,FALSE)</f>
        <v>3190.0006049221506</v>
      </c>
      <c r="F18" s="3" t="s">
        <v>79</v>
      </c>
      <c r="G18" t="str">
        <f t="shared" si="4"/>
        <v>53496.6932</v>
      </c>
      <c r="H18" s="36">
        <f t="shared" si="5"/>
        <v>3190</v>
      </c>
      <c r="I18" s="74" t="s">
        <v>122</v>
      </c>
      <c r="J18" s="75" t="s">
        <v>123</v>
      </c>
      <c r="K18" s="74" t="s">
        <v>124</v>
      </c>
      <c r="L18" s="74" t="s">
        <v>125</v>
      </c>
      <c r="M18" s="75" t="s">
        <v>95</v>
      </c>
      <c r="N18" s="75" t="s">
        <v>107</v>
      </c>
      <c r="O18" s="76" t="s">
        <v>108</v>
      </c>
      <c r="P18" s="77" t="s">
        <v>109</v>
      </c>
    </row>
    <row r="19" spans="1:16" ht="12.75" customHeight="1" x14ac:dyDescent="0.2">
      <c r="A19" s="36" t="str">
        <f t="shared" si="0"/>
        <v>IBVS 5843 </v>
      </c>
      <c r="B19" s="3" t="str">
        <f t="shared" si="1"/>
        <v>II</v>
      </c>
      <c r="C19" s="36">
        <f t="shared" si="2"/>
        <v>53504.662100000001</v>
      </c>
      <c r="D19" t="str">
        <f t="shared" si="3"/>
        <v>vis</v>
      </c>
      <c r="E19">
        <f>VLOOKUP(C19,Active!C$21:E$971,3,FALSE)</f>
        <v>3215.5062350189796</v>
      </c>
      <c r="F19" s="3" t="s">
        <v>79</v>
      </c>
      <c r="G19" t="str">
        <f t="shared" si="4"/>
        <v>53504.6621</v>
      </c>
      <c r="H19" s="36">
        <f t="shared" si="5"/>
        <v>3215.5</v>
      </c>
      <c r="I19" s="74" t="s">
        <v>126</v>
      </c>
      <c r="J19" s="75" t="s">
        <v>127</v>
      </c>
      <c r="K19" s="74" t="s">
        <v>128</v>
      </c>
      <c r="L19" s="74" t="s">
        <v>129</v>
      </c>
      <c r="M19" s="75" t="s">
        <v>95</v>
      </c>
      <c r="N19" s="75" t="s">
        <v>107</v>
      </c>
      <c r="O19" s="76" t="s">
        <v>108</v>
      </c>
      <c r="P19" s="77" t="s">
        <v>109</v>
      </c>
    </row>
    <row r="20" spans="1:16" ht="12.75" customHeight="1" x14ac:dyDescent="0.2">
      <c r="A20" s="36" t="str">
        <f t="shared" si="0"/>
        <v>IBVS 5843 </v>
      </c>
      <c r="B20" s="3" t="str">
        <f t="shared" si="1"/>
        <v>II</v>
      </c>
      <c r="C20" s="36">
        <f t="shared" si="2"/>
        <v>53509.6613</v>
      </c>
      <c r="D20" t="str">
        <f t="shared" si="3"/>
        <v>vis</v>
      </c>
      <c r="E20">
        <f>VLOOKUP(C20,Active!C$21:E$971,3,FALSE)</f>
        <v>3231.5069058744334</v>
      </c>
      <c r="F20" s="3" t="s">
        <v>79</v>
      </c>
      <c r="G20" t="str">
        <f t="shared" si="4"/>
        <v>53509.6613</v>
      </c>
      <c r="H20" s="36">
        <f t="shared" si="5"/>
        <v>3231.5</v>
      </c>
      <c r="I20" s="74" t="s">
        <v>130</v>
      </c>
      <c r="J20" s="75" t="s">
        <v>131</v>
      </c>
      <c r="K20" s="74" t="s">
        <v>132</v>
      </c>
      <c r="L20" s="74" t="s">
        <v>133</v>
      </c>
      <c r="M20" s="75" t="s">
        <v>95</v>
      </c>
      <c r="N20" s="75" t="s">
        <v>107</v>
      </c>
      <c r="O20" s="76" t="s">
        <v>108</v>
      </c>
      <c r="P20" s="77" t="s">
        <v>109</v>
      </c>
    </row>
    <row r="21" spans="1:16" ht="12.75" customHeight="1" x14ac:dyDescent="0.2">
      <c r="A21" s="36" t="str">
        <f t="shared" si="0"/>
        <v>OEJV 0116 </v>
      </c>
      <c r="B21" s="3" t="str">
        <f t="shared" si="1"/>
        <v>I</v>
      </c>
      <c r="C21" s="36">
        <f t="shared" si="2"/>
        <v>54992.33</v>
      </c>
      <c r="D21" t="str">
        <f t="shared" si="3"/>
        <v>vis</v>
      </c>
      <c r="E21">
        <f>VLOOKUP(C21,Active!C$21:E$971,3,FALSE)</f>
        <v>7977.0049568408904</v>
      </c>
      <c r="F21" s="3" t="s">
        <v>79</v>
      </c>
      <c r="G21" t="str">
        <f t="shared" si="4"/>
        <v>54992.33</v>
      </c>
      <c r="H21" s="36">
        <f t="shared" si="5"/>
        <v>7977</v>
      </c>
      <c r="I21" s="74" t="s">
        <v>134</v>
      </c>
      <c r="J21" s="75" t="s">
        <v>135</v>
      </c>
      <c r="K21" s="74" t="s">
        <v>136</v>
      </c>
      <c r="L21" s="74" t="s">
        <v>137</v>
      </c>
      <c r="M21" s="75" t="s">
        <v>95</v>
      </c>
      <c r="N21" s="75" t="s">
        <v>138</v>
      </c>
      <c r="O21" s="76" t="s">
        <v>139</v>
      </c>
      <c r="P21" s="77" t="s">
        <v>140</v>
      </c>
    </row>
    <row r="22" spans="1:16" ht="12.75" customHeight="1" x14ac:dyDescent="0.2">
      <c r="A22" s="36" t="str">
        <f t="shared" si="0"/>
        <v>OEJV 0116 </v>
      </c>
      <c r="B22" s="3" t="str">
        <f t="shared" si="1"/>
        <v>I</v>
      </c>
      <c r="C22" s="36">
        <f t="shared" si="2"/>
        <v>54997.33</v>
      </c>
      <c r="D22" t="str">
        <f t="shared" si="3"/>
        <v>vis</v>
      </c>
      <c r="E22">
        <f>VLOOKUP(C22,Active!C$21:E$971,3,FALSE)</f>
        <v>7993.0081882133691</v>
      </c>
      <c r="F22" s="3" t="s">
        <v>79</v>
      </c>
      <c r="G22" t="str">
        <f t="shared" si="4"/>
        <v>54997.33</v>
      </c>
      <c r="H22" s="36">
        <f t="shared" si="5"/>
        <v>7993</v>
      </c>
      <c r="I22" s="74" t="s">
        <v>141</v>
      </c>
      <c r="J22" s="75" t="s">
        <v>142</v>
      </c>
      <c r="K22" s="74" t="s">
        <v>143</v>
      </c>
      <c r="L22" s="74" t="s">
        <v>137</v>
      </c>
      <c r="M22" s="75" t="s">
        <v>95</v>
      </c>
      <c r="N22" s="75" t="s">
        <v>138</v>
      </c>
      <c r="O22" s="76" t="s">
        <v>139</v>
      </c>
      <c r="P22" s="77" t="s">
        <v>140</v>
      </c>
    </row>
    <row r="23" spans="1:16" ht="12.75" customHeight="1" x14ac:dyDescent="0.2">
      <c r="A23" s="36" t="str">
        <f t="shared" si="0"/>
        <v> JAAVSO 41;122 </v>
      </c>
      <c r="B23" s="3" t="str">
        <f t="shared" si="1"/>
        <v>I</v>
      </c>
      <c r="C23" s="36">
        <f t="shared" si="2"/>
        <v>56048.689599999998</v>
      </c>
      <c r="D23" t="str">
        <f t="shared" si="3"/>
        <v>vis</v>
      </c>
      <c r="E23">
        <f>VLOOKUP(C23,Active!C$21:E$971,3,FALSE)</f>
        <v>11358.038375108696</v>
      </c>
      <c r="F23" s="3" t="s">
        <v>79</v>
      </c>
      <c r="G23" t="str">
        <f t="shared" si="4"/>
        <v>56048.6896</v>
      </c>
      <c r="H23" s="36">
        <f t="shared" si="5"/>
        <v>11358</v>
      </c>
      <c r="I23" s="74" t="s">
        <v>144</v>
      </c>
      <c r="J23" s="75" t="s">
        <v>145</v>
      </c>
      <c r="K23" s="74" t="s">
        <v>146</v>
      </c>
      <c r="L23" s="74" t="s">
        <v>147</v>
      </c>
      <c r="M23" s="75" t="s">
        <v>95</v>
      </c>
      <c r="N23" s="75" t="s">
        <v>79</v>
      </c>
      <c r="O23" s="76" t="s">
        <v>148</v>
      </c>
      <c r="P23" s="76" t="s">
        <v>149</v>
      </c>
    </row>
    <row r="24" spans="1:16" ht="12.75" customHeight="1" x14ac:dyDescent="0.2">
      <c r="A24" s="36" t="str">
        <f t="shared" si="0"/>
        <v> JAAVSO 42;426 </v>
      </c>
      <c r="B24" s="3" t="str">
        <f t="shared" si="1"/>
        <v>II</v>
      </c>
      <c r="C24" s="36">
        <f t="shared" si="2"/>
        <v>56725.894699999997</v>
      </c>
      <c r="D24" t="str">
        <f t="shared" si="3"/>
        <v>vis</v>
      </c>
      <c r="E24">
        <f>VLOOKUP(C24,Active!C$21:E$971,3,FALSE)</f>
        <v>13525.532355493211</v>
      </c>
      <c r="F24" s="3" t="s">
        <v>79</v>
      </c>
      <c r="G24" t="str">
        <f t="shared" si="4"/>
        <v>56725.8947</v>
      </c>
      <c r="H24" s="36">
        <f t="shared" si="5"/>
        <v>13525.5</v>
      </c>
      <c r="I24" s="74" t="s">
        <v>150</v>
      </c>
      <c r="J24" s="75" t="s">
        <v>151</v>
      </c>
      <c r="K24" s="74" t="s">
        <v>152</v>
      </c>
      <c r="L24" s="74" t="s">
        <v>153</v>
      </c>
      <c r="M24" s="75" t="s">
        <v>95</v>
      </c>
      <c r="N24" s="75" t="s">
        <v>79</v>
      </c>
      <c r="O24" s="76" t="s">
        <v>154</v>
      </c>
      <c r="P24" s="76" t="s">
        <v>155</v>
      </c>
    </row>
    <row r="25" spans="1:16" ht="12.75" customHeight="1" x14ac:dyDescent="0.2">
      <c r="A25" s="36" t="str">
        <f t="shared" si="0"/>
        <v>VSB 39 </v>
      </c>
      <c r="B25" s="3" t="str">
        <f t="shared" si="1"/>
        <v>I</v>
      </c>
      <c r="C25" s="36">
        <f t="shared" si="2"/>
        <v>52021.990899999997</v>
      </c>
      <c r="D25" t="str">
        <f t="shared" si="3"/>
        <v>vis</v>
      </c>
      <c r="E25">
        <f>VLOOKUP(C25,Active!C$21:E$971,3,FALSE)</f>
        <v>-1529.9998175631715</v>
      </c>
      <c r="F25" s="3" t="s">
        <v>79</v>
      </c>
      <c r="G25" t="str">
        <f t="shared" si="4"/>
        <v>52021.9909</v>
      </c>
      <c r="H25" s="36">
        <f t="shared" si="5"/>
        <v>-1530</v>
      </c>
      <c r="I25" s="74" t="s">
        <v>156</v>
      </c>
      <c r="J25" s="75" t="s">
        <v>157</v>
      </c>
      <c r="K25" s="74">
        <v>-1530</v>
      </c>
      <c r="L25" s="74" t="s">
        <v>158</v>
      </c>
      <c r="M25" s="75" t="s">
        <v>159</v>
      </c>
      <c r="N25" s="75" t="s">
        <v>160</v>
      </c>
      <c r="O25" s="76" t="s">
        <v>161</v>
      </c>
      <c r="P25" s="77" t="s">
        <v>53</v>
      </c>
    </row>
    <row r="26" spans="1:16" ht="12.75" customHeight="1" x14ac:dyDescent="0.2">
      <c r="A26" s="36" t="str">
        <f t="shared" si="0"/>
        <v>VSB 39 </v>
      </c>
      <c r="B26" s="3" t="str">
        <f t="shared" si="1"/>
        <v>II</v>
      </c>
      <c r="C26" s="36">
        <f t="shared" si="2"/>
        <v>52022.139300000003</v>
      </c>
      <c r="D26" t="str">
        <f t="shared" si="3"/>
        <v>vis</v>
      </c>
      <c r="E26">
        <f>VLOOKUP(C26,Active!C$21:E$971,3,FALSE)</f>
        <v>-1529.5248416560187</v>
      </c>
      <c r="F26" s="3" t="s">
        <v>79</v>
      </c>
      <c r="G26" t="str">
        <f t="shared" si="4"/>
        <v>52022.1393</v>
      </c>
      <c r="H26" s="36">
        <f t="shared" si="5"/>
        <v>-1529.5</v>
      </c>
      <c r="I26" s="74" t="s">
        <v>162</v>
      </c>
      <c r="J26" s="75" t="s">
        <v>163</v>
      </c>
      <c r="K26" s="74">
        <v>-1529.5</v>
      </c>
      <c r="L26" s="74" t="s">
        <v>164</v>
      </c>
      <c r="M26" s="75" t="s">
        <v>159</v>
      </c>
      <c r="N26" s="75" t="s">
        <v>160</v>
      </c>
      <c r="O26" s="76" t="s">
        <v>161</v>
      </c>
      <c r="P26" s="77" t="s">
        <v>53</v>
      </c>
    </row>
    <row r="27" spans="1:16" ht="12.75" customHeight="1" x14ac:dyDescent="0.2">
      <c r="A27" s="36" t="str">
        <f t="shared" si="0"/>
        <v>VSB 40 </v>
      </c>
      <c r="B27" s="3" t="str">
        <f t="shared" si="1"/>
        <v>II</v>
      </c>
      <c r="C27" s="36">
        <f t="shared" si="2"/>
        <v>52361.139799999997</v>
      </c>
      <c r="D27" t="str">
        <f t="shared" si="3"/>
        <v>vis</v>
      </c>
      <c r="E27">
        <f>VLOOKUP(C27,Active!C$21:E$971,3,FALSE)</f>
        <v>-444.5041542788407</v>
      </c>
      <c r="F27" s="3" t="s">
        <v>79</v>
      </c>
      <c r="G27" t="str">
        <f t="shared" si="4"/>
        <v>52361.1398</v>
      </c>
      <c r="H27" s="36">
        <f t="shared" si="5"/>
        <v>-444.5</v>
      </c>
      <c r="I27" s="74" t="s">
        <v>165</v>
      </c>
      <c r="J27" s="75" t="s">
        <v>166</v>
      </c>
      <c r="K27" s="74">
        <v>-444.5</v>
      </c>
      <c r="L27" s="74" t="s">
        <v>167</v>
      </c>
      <c r="M27" s="75" t="s">
        <v>159</v>
      </c>
      <c r="N27" s="75" t="s">
        <v>160</v>
      </c>
      <c r="O27" s="76" t="s">
        <v>161</v>
      </c>
      <c r="P27" s="77" t="s">
        <v>54</v>
      </c>
    </row>
    <row r="28" spans="1:16" ht="12.75" customHeight="1" x14ac:dyDescent="0.2">
      <c r="A28" s="36" t="str">
        <f t="shared" si="0"/>
        <v>VSB 40 </v>
      </c>
      <c r="B28" s="3" t="str">
        <f t="shared" si="1"/>
        <v>I</v>
      </c>
      <c r="C28" s="36">
        <f t="shared" si="2"/>
        <v>52370.0357</v>
      </c>
      <c r="D28" t="str">
        <f t="shared" si="3"/>
        <v>vis</v>
      </c>
      <c r="E28">
        <f>VLOOKUP(C28,Active!C$21:E$971,3,FALSE)</f>
        <v>-416.03152508554388</v>
      </c>
      <c r="F28" s="3" t="s">
        <v>79</v>
      </c>
      <c r="G28" t="str">
        <f t="shared" si="4"/>
        <v>52370.0357</v>
      </c>
      <c r="H28" s="36">
        <f t="shared" si="5"/>
        <v>-416</v>
      </c>
      <c r="I28" s="74" t="s">
        <v>168</v>
      </c>
      <c r="J28" s="75" t="s">
        <v>169</v>
      </c>
      <c r="K28" s="74">
        <v>-416</v>
      </c>
      <c r="L28" s="74" t="s">
        <v>170</v>
      </c>
      <c r="M28" s="75" t="s">
        <v>159</v>
      </c>
      <c r="N28" s="75" t="s">
        <v>160</v>
      </c>
      <c r="O28" s="76" t="s">
        <v>161</v>
      </c>
      <c r="P28" s="77" t="s">
        <v>54</v>
      </c>
    </row>
    <row r="29" spans="1:16" ht="12.75" customHeight="1" x14ac:dyDescent="0.2">
      <c r="A29" s="36" t="str">
        <f t="shared" si="0"/>
        <v>VSB 42 </v>
      </c>
      <c r="B29" s="3" t="str">
        <f t="shared" si="1"/>
        <v>I</v>
      </c>
      <c r="C29" s="36">
        <f t="shared" si="2"/>
        <v>52758.092400000001</v>
      </c>
      <c r="D29" t="str">
        <f t="shared" si="3"/>
        <v>vis</v>
      </c>
      <c r="E29">
        <f>VLOOKUP(C29,Active!C$21:E$971,3,FALSE)</f>
        <v>826.0007060625727</v>
      </c>
      <c r="F29" s="3" t="s">
        <v>79</v>
      </c>
      <c r="G29" t="str">
        <f t="shared" si="4"/>
        <v>52758.0924</v>
      </c>
      <c r="H29" s="36">
        <f t="shared" si="5"/>
        <v>826</v>
      </c>
      <c r="I29" s="74" t="s">
        <v>171</v>
      </c>
      <c r="J29" s="75" t="s">
        <v>172</v>
      </c>
      <c r="K29" s="74">
        <v>826</v>
      </c>
      <c r="L29" s="74" t="s">
        <v>173</v>
      </c>
      <c r="M29" s="75" t="s">
        <v>159</v>
      </c>
      <c r="N29" s="75" t="s">
        <v>160</v>
      </c>
      <c r="O29" s="76" t="s">
        <v>161</v>
      </c>
      <c r="P29" s="77" t="s">
        <v>59</v>
      </c>
    </row>
    <row r="30" spans="1:16" ht="12.75" customHeight="1" x14ac:dyDescent="0.2">
      <c r="A30" s="36" t="str">
        <f t="shared" si="0"/>
        <v>VSB 43 </v>
      </c>
      <c r="B30" s="3" t="str">
        <f t="shared" si="1"/>
        <v>I</v>
      </c>
      <c r="C30" s="36">
        <f t="shared" si="2"/>
        <v>53112.084600000002</v>
      </c>
      <c r="D30" t="str">
        <f t="shared" si="3"/>
        <v>vis</v>
      </c>
      <c r="E30">
        <f>VLOOKUP(C30,Active!C$21:E$971,3,FALSE)</f>
        <v>1959.0045221931275</v>
      </c>
      <c r="F30" s="3" t="s">
        <v>79</v>
      </c>
      <c r="G30" t="str">
        <f t="shared" si="4"/>
        <v>53112.0846</v>
      </c>
      <c r="H30" s="36">
        <f t="shared" si="5"/>
        <v>1959</v>
      </c>
      <c r="I30" s="74" t="s">
        <v>174</v>
      </c>
      <c r="J30" s="75" t="s">
        <v>175</v>
      </c>
      <c r="K30" s="74">
        <v>1959</v>
      </c>
      <c r="L30" s="74" t="s">
        <v>176</v>
      </c>
      <c r="M30" s="75" t="s">
        <v>159</v>
      </c>
      <c r="N30" s="75" t="s">
        <v>160</v>
      </c>
      <c r="O30" s="76" t="s">
        <v>161</v>
      </c>
      <c r="P30" s="77" t="s">
        <v>71</v>
      </c>
    </row>
    <row r="31" spans="1:16" ht="12.75" customHeight="1" x14ac:dyDescent="0.2">
      <c r="A31" s="36" t="str">
        <f t="shared" si="0"/>
        <v>VSB 43 </v>
      </c>
      <c r="B31" s="3" t="str">
        <f t="shared" si="1"/>
        <v>II</v>
      </c>
      <c r="C31" s="36">
        <f t="shared" si="2"/>
        <v>53120.055399999997</v>
      </c>
      <c r="D31" t="str">
        <f t="shared" si="3"/>
        <v>vis</v>
      </c>
      <c r="E31">
        <f>VLOOKUP(C31,Active!C$21:E$971,3,FALSE)</f>
        <v>1984.5162335178638</v>
      </c>
      <c r="F31" s="3" t="s">
        <v>79</v>
      </c>
      <c r="G31" t="str">
        <f t="shared" si="4"/>
        <v>53120.0554</v>
      </c>
      <c r="H31" s="36">
        <f t="shared" si="5"/>
        <v>1984.5</v>
      </c>
      <c r="I31" s="74" t="s">
        <v>177</v>
      </c>
      <c r="J31" s="75" t="s">
        <v>178</v>
      </c>
      <c r="K31" s="74">
        <v>1984.5</v>
      </c>
      <c r="L31" s="74" t="s">
        <v>179</v>
      </c>
      <c r="M31" s="75" t="s">
        <v>159</v>
      </c>
      <c r="N31" s="75" t="s">
        <v>160</v>
      </c>
      <c r="O31" s="76" t="s">
        <v>161</v>
      </c>
      <c r="P31" s="77" t="s">
        <v>71</v>
      </c>
    </row>
    <row r="32" spans="1:16" ht="12.75" customHeight="1" x14ac:dyDescent="0.2">
      <c r="A32" s="36" t="str">
        <f t="shared" si="0"/>
        <v>VSB 44 </v>
      </c>
      <c r="B32" s="3" t="str">
        <f t="shared" si="1"/>
        <v>II</v>
      </c>
      <c r="C32" s="36">
        <f t="shared" si="2"/>
        <v>53483.098700000002</v>
      </c>
      <c r="D32" t="str">
        <f t="shared" si="3"/>
        <v>vis</v>
      </c>
      <c r="E32">
        <f>VLOOKUP(C32,Active!C$21:E$971,3,FALSE)</f>
        <v>3146.489419143521</v>
      </c>
      <c r="F32" s="3" t="s">
        <v>79</v>
      </c>
      <c r="G32" t="str">
        <f t="shared" si="4"/>
        <v>53483.0987</v>
      </c>
      <c r="H32" s="36">
        <f t="shared" si="5"/>
        <v>3146.5</v>
      </c>
      <c r="I32" s="74" t="s">
        <v>180</v>
      </c>
      <c r="J32" s="75" t="s">
        <v>181</v>
      </c>
      <c r="K32" s="74">
        <v>3146.5</v>
      </c>
      <c r="L32" s="74" t="s">
        <v>182</v>
      </c>
      <c r="M32" s="75" t="s">
        <v>159</v>
      </c>
      <c r="N32" s="75" t="s">
        <v>160</v>
      </c>
      <c r="O32" s="76" t="s">
        <v>161</v>
      </c>
      <c r="P32" s="77" t="s">
        <v>72</v>
      </c>
    </row>
    <row r="33" spans="1:16" ht="12.75" customHeight="1" x14ac:dyDescent="0.2">
      <c r="A33" s="36" t="str">
        <f t="shared" si="0"/>
        <v>IBVS 5690 </v>
      </c>
      <c r="B33" s="3" t="str">
        <f t="shared" si="1"/>
        <v>II</v>
      </c>
      <c r="C33" s="36">
        <f t="shared" si="2"/>
        <v>53502.748399999997</v>
      </c>
      <c r="D33" t="str">
        <f t="shared" si="3"/>
        <v>vis</v>
      </c>
      <c r="E33">
        <f>VLOOKUP(C33,Active!C$21:E$971,3,FALSE)</f>
        <v>3209.3811582434623</v>
      </c>
      <c r="F33" s="3" t="s">
        <v>79</v>
      </c>
      <c r="G33" t="str">
        <f t="shared" si="4"/>
        <v>53502.7484</v>
      </c>
      <c r="H33" s="36">
        <f t="shared" si="5"/>
        <v>3209.5</v>
      </c>
      <c r="I33" s="74" t="s">
        <v>183</v>
      </c>
      <c r="J33" s="75" t="s">
        <v>184</v>
      </c>
      <c r="K33" s="74" t="s">
        <v>185</v>
      </c>
      <c r="L33" s="74" t="s">
        <v>186</v>
      </c>
      <c r="M33" s="75" t="s">
        <v>159</v>
      </c>
      <c r="N33" s="75" t="s">
        <v>160</v>
      </c>
      <c r="O33" s="76" t="s">
        <v>187</v>
      </c>
      <c r="P33" s="77" t="s">
        <v>62</v>
      </c>
    </row>
    <row r="34" spans="1:16" ht="12.75" customHeight="1" x14ac:dyDescent="0.2">
      <c r="A34" s="36" t="str">
        <f t="shared" si="0"/>
        <v>VSB 45 </v>
      </c>
      <c r="B34" s="3" t="str">
        <f t="shared" si="1"/>
        <v>II</v>
      </c>
      <c r="C34" s="36">
        <f t="shared" si="2"/>
        <v>53826.155899999998</v>
      </c>
      <c r="D34" t="str">
        <f t="shared" si="3"/>
        <v>vis</v>
      </c>
      <c r="E34">
        <f>VLOOKUP(C34,Active!C$21:E$971,3,FALSE)</f>
        <v>4244.4941682624485</v>
      </c>
      <c r="F34" s="3" t="s">
        <v>79</v>
      </c>
      <c r="G34" t="str">
        <f t="shared" si="4"/>
        <v>53826.1559</v>
      </c>
      <c r="H34" s="36">
        <f t="shared" si="5"/>
        <v>4244.5</v>
      </c>
      <c r="I34" s="74" t="s">
        <v>188</v>
      </c>
      <c r="J34" s="75" t="s">
        <v>189</v>
      </c>
      <c r="K34" s="74" t="s">
        <v>190</v>
      </c>
      <c r="L34" s="74" t="s">
        <v>191</v>
      </c>
      <c r="M34" s="75" t="s">
        <v>159</v>
      </c>
      <c r="N34" s="75" t="s">
        <v>160</v>
      </c>
      <c r="O34" s="76" t="s">
        <v>192</v>
      </c>
      <c r="P34" s="77" t="s">
        <v>73</v>
      </c>
    </row>
    <row r="35" spans="1:16" ht="12.75" customHeight="1" x14ac:dyDescent="0.2">
      <c r="A35" s="36" t="str">
        <f t="shared" si="0"/>
        <v>VSB 45 </v>
      </c>
      <c r="B35" s="3" t="str">
        <f t="shared" si="1"/>
        <v>I</v>
      </c>
      <c r="C35" s="36">
        <f t="shared" si="2"/>
        <v>53833.185599999997</v>
      </c>
      <c r="D35" t="str">
        <f t="shared" si="3"/>
        <v>vis</v>
      </c>
      <c r="E35">
        <f>VLOOKUP(C35,Active!C$21:E$971,3,FALSE)</f>
        <v>4266.9937513782688</v>
      </c>
      <c r="F35" s="3" t="s">
        <v>79</v>
      </c>
      <c r="G35" t="str">
        <f t="shared" si="4"/>
        <v>53833.1856</v>
      </c>
      <c r="H35" s="36">
        <f t="shared" si="5"/>
        <v>4267</v>
      </c>
      <c r="I35" s="74" t="s">
        <v>193</v>
      </c>
      <c r="J35" s="75" t="s">
        <v>194</v>
      </c>
      <c r="K35" s="74" t="s">
        <v>195</v>
      </c>
      <c r="L35" s="74" t="s">
        <v>164</v>
      </c>
      <c r="M35" s="75" t="s">
        <v>159</v>
      </c>
      <c r="N35" s="75" t="s">
        <v>160</v>
      </c>
      <c r="O35" s="76" t="s">
        <v>192</v>
      </c>
      <c r="P35" s="77" t="s">
        <v>73</v>
      </c>
    </row>
    <row r="36" spans="1:16" ht="12.75" customHeight="1" x14ac:dyDescent="0.2">
      <c r="A36" s="36" t="str">
        <f t="shared" si="0"/>
        <v>VSB 48 </v>
      </c>
      <c r="B36" s="3" t="str">
        <f t="shared" si="1"/>
        <v>II</v>
      </c>
      <c r="C36" s="36">
        <f t="shared" si="2"/>
        <v>54491.3433</v>
      </c>
      <c r="D36" t="str">
        <f t="shared" si="3"/>
        <v>vis</v>
      </c>
      <c r="E36">
        <f>VLOOKUP(C36,Active!C$21:E$971,3,FALSE)</f>
        <v>6373.5237419139685</v>
      </c>
      <c r="F36" s="3" t="s">
        <v>79</v>
      </c>
      <c r="G36" t="str">
        <f t="shared" si="4"/>
        <v>54491.3433</v>
      </c>
      <c r="H36" s="36">
        <f t="shared" si="5"/>
        <v>6373.5</v>
      </c>
      <c r="I36" s="74" t="s">
        <v>196</v>
      </c>
      <c r="J36" s="75" t="s">
        <v>197</v>
      </c>
      <c r="K36" s="74" t="s">
        <v>198</v>
      </c>
      <c r="L36" s="74" t="s">
        <v>199</v>
      </c>
      <c r="M36" s="75" t="s">
        <v>95</v>
      </c>
      <c r="N36" s="75" t="s">
        <v>70</v>
      </c>
      <c r="O36" s="76" t="s">
        <v>200</v>
      </c>
      <c r="P36" s="77" t="s">
        <v>74</v>
      </c>
    </row>
    <row r="37" spans="1:16" ht="12.75" customHeight="1" x14ac:dyDescent="0.2">
      <c r="A37" s="36" t="str">
        <f t="shared" si="0"/>
        <v>VSB 48 </v>
      </c>
      <c r="B37" s="3" t="str">
        <f t="shared" si="1"/>
        <v>I</v>
      </c>
      <c r="C37" s="36">
        <f t="shared" si="2"/>
        <v>54504.313099999999</v>
      </c>
      <c r="D37" t="str">
        <f t="shared" si="3"/>
        <v>vis</v>
      </c>
      <c r="E37">
        <f>VLOOKUP(C37,Active!C$21:E$971,3,FALSE)</f>
        <v>6415.0354839649199</v>
      </c>
      <c r="F37" s="3" t="s">
        <v>79</v>
      </c>
      <c r="G37" t="str">
        <f t="shared" si="4"/>
        <v>54504.3131</v>
      </c>
      <c r="H37" s="36">
        <f t="shared" si="5"/>
        <v>6415</v>
      </c>
      <c r="I37" s="74" t="s">
        <v>201</v>
      </c>
      <c r="J37" s="75" t="s">
        <v>202</v>
      </c>
      <c r="K37" s="74" t="s">
        <v>203</v>
      </c>
      <c r="L37" s="74" t="s">
        <v>204</v>
      </c>
      <c r="M37" s="75" t="s">
        <v>95</v>
      </c>
      <c r="N37" s="75" t="s">
        <v>70</v>
      </c>
      <c r="O37" s="76" t="s">
        <v>200</v>
      </c>
      <c r="P37" s="77" t="s">
        <v>74</v>
      </c>
    </row>
    <row r="38" spans="1:16" ht="12.75" customHeight="1" x14ac:dyDescent="0.2">
      <c r="A38" s="36" t="str">
        <f t="shared" si="0"/>
        <v>VSB 56 </v>
      </c>
      <c r="B38" s="3" t="str">
        <f t="shared" si="1"/>
        <v>I</v>
      </c>
      <c r="C38" s="36">
        <f t="shared" si="2"/>
        <v>56416.110500000003</v>
      </c>
      <c r="D38" t="str">
        <f t="shared" si="3"/>
        <v>vis</v>
      </c>
      <c r="E38">
        <f>VLOOKUP(C38,Active!C$21:E$971,3,FALSE)</f>
        <v>12534.022709865583</v>
      </c>
      <c r="F38" s="3" t="s">
        <v>79</v>
      </c>
      <c r="G38" t="str">
        <f t="shared" si="4"/>
        <v>56416.1105</v>
      </c>
      <c r="H38" s="36">
        <f t="shared" si="5"/>
        <v>12534</v>
      </c>
      <c r="I38" s="74" t="s">
        <v>205</v>
      </c>
      <c r="J38" s="75" t="s">
        <v>206</v>
      </c>
      <c r="K38" s="74" t="s">
        <v>207</v>
      </c>
      <c r="L38" s="74" t="s">
        <v>208</v>
      </c>
      <c r="M38" s="75" t="s">
        <v>95</v>
      </c>
      <c r="N38" s="75" t="s">
        <v>70</v>
      </c>
      <c r="O38" s="76" t="s">
        <v>209</v>
      </c>
      <c r="P38" s="77" t="s">
        <v>75</v>
      </c>
    </row>
    <row r="39" spans="1:16" ht="12.75" customHeight="1" x14ac:dyDescent="0.2">
      <c r="A39" s="36" t="str">
        <f t="shared" si="0"/>
        <v>VSB 56 </v>
      </c>
      <c r="B39" s="3" t="str">
        <f t="shared" si="1"/>
        <v>I</v>
      </c>
      <c r="C39" s="36">
        <f t="shared" si="2"/>
        <v>56416.111400000002</v>
      </c>
      <c r="D39" t="str">
        <f t="shared" si="3"/>
        <v>vis</v>
      </c>
      <c r="E39">
        <f>VLOOKUP(C39,Active!C$21:E$971,3,FALSE)</f>
        <v>12534.025590447227</v>
      </c>
      <c r="F39" s="3" t="s">
        <v>79</v>
      </c>
      <c r="G39" t="str">
        <f t="shared" si="4"/>
        <v>56416.1114</v>
      </c>
      <c r="H39" s="36">
        <f t="shared" si="5"/>
        <v>12534</v>
      </c>
      <c r="I39" s="74" t="s">
        <v>210</v>
      </c>
      <c r="J39" s="75" t="s">
        <v>211</v>
      </c>
      <c r="K39" s="74" t="s">
        <v>207</v>
      </c>
      <c r="L39" s="74" t="s">
        <v>212</v>
      </c>
      <c r="M39" s="75" t="s">
        <v>95</v>
      </c>
      <c r="N39" s="75" t="s">
        <v>79</v>
      </c>
      <c r="O39" s="76" t="s">
        <v>209</v>
      </c>
      <c r="P39" s="77" t="s">
        <v>75</v>
      </c>
    </row>
    <row r="40" spans="1:16" ht="12.75" customHeight="1" x14ac:dyDescent="0.2">
      <c r="A40" s="36" t="str">
        <f t="shared" si="0"/>
        <v>VSB 56 </v>
      </c>
      <c r="B40" s="3" t="str">
        <f t="shared" si="1"/>
        <v>I</v>
      </c>
      <c r="C40" s="36">
        <f t="shared" si="2"/>
        <v>56416.111799999999</v>
      </c>
      <c r="D40" t="str">
        <f t="shared" si="3"/>
        <v>vis</v>
      </c>
      <c r="E40">
        <f>VLOOKUP(C40,Active!C$21:E$971,3,FALSE)</f>
        <v>12534.026870705729</v>
      </c>
      <c r="F40" s="3" t="s">
        <v>79</v>
      </c>
      <c r="G40" t="str">
        <f t="shared" si="4"/>
        <v>56416.1118</v>
      </c>
      <c r="H40" s="36">
        <f t="shared" si="5"/>
        <v>12534</v>
      </c>
      <c r="I40" s="74" t="s">
        <v>213</v>
      </c>
      <c r="J40" s="75" t="s">
        <v>211</v>
      </c>
      <c r="K40" s="74" t="s">
        <v>207</v>
      </c>
      <c r="L40" s="74" t="s">
        <v>214</v>
      </c>
      <c r="M40" s="75" t="s">
        <v>95</v>
      </c>
      <c r="N40" s="75" t="s">
        <v>78</v>
      </c>
      <c r="O40" s="76" t="s">
        <v>209</v>
      </c>
      <c r="P40" s="77" t="s">
        <v>75</v>
      </c>
    </row>
    <row r="41" spans="1:16" ht="12.75" customHeight="1" x14ac:dyDescent="0.2">
      <c r="A41" s="36" t="str">
        <f t="shared" si="0"/>
        <v>VSB 59 </v>
      </c>
      <c r="B41" s="3" t="str">
        <f t="shared" si="1"/>
        <v>I</v>
      </c>
      <c r="C41" s="36">
        <f t="shared" si="2"/>
        <v>56785.1031</v>
      </c>
      <c r="D41" t="str">
        <f t="shared" si="3"/>
        <v>vis</v>
      </c>
      <c r="E41">
        <f>VLOOKUP(C41,Active!C$21:E$971,3,FALSE)</f>
        <v>13715.037500372075</v>
      </c>
      <c r="F41" s="3" t="s">
        <v>79</v>
      </c>
      <c r="G41" t="str">
        <f t="shared" si="4"/>
        <v>56785.1031</v>
      </c>
      <c r="H41" s="36">
        <f t="shared" si="5"/>
        <v>13715</v>
      </c>
      <c r="I41" s="74" t="s">
        <v>215</v>
      </c>
      <c r="J41" s="75" t="s">
        <v>216</v>
      </c>
      <c r="K41" s="74" t="s">
        <v>217</v>
      </c>
      <c r="L41" s="74" t="s">
        <v>218</v>
      </c>
      <c r="M41" s="75" t="s">
        <v>95</v>
      </c>
      <c r="N41" s="75" t="s">
        <v>70</v>
      </c>
      <c r="O41" s="76" t="s">
        <v>209</v>
      </c>
      <c r="P41" s="77" t="s">
        <v>76</v>
      </c>
    </row>
    <row r="42" spans="1:16" ht="12.75" customHeight="1" x14ac:dyDescent="0.2">
      <c r="A42" s="36" t="str">
        <f t="shared" si="0"/>
        <v>VSB 59 </v>
      </c>
      <c r="B42" s="3" t="str">
        <f t="shared" si="1"/>
        <v>I</v>
      </c>
      <c r="C42" s="36">
        <f t="shared" si="2"/>
        <v>56785.104099999997</v>
      </c>
      <c r="D42" t="str">
        <f t="shared" si="3"/>
        <v>vis</v>
      </c>
      <c r="E42">
        <f>VLOOKUP(C42,Active!C$21:E$971,3,FALSE)</f>
        <v>13715.040701018339</v>
      </c>
      <c r="F42" s="3" t="s">
        <v>79</v>
      </c>
      <c r="G42" t="str">
        <f t="shared" si="4"/>
        <v>56785.1041</v>
      </c>
      <c r="H42" s="36">
        <f t="shared" si="5"/>
        <v>13715</v>
      </c>
      <c r="I42" s="74" t="s">
        <v>219</v>
      </c>
      <c r="J42" s="75" t="s">
        <v>220</v>
      </c>
      <c r="K42" s="74" t="s">
        <v>217</v>
      </c>
      <c r="L42" s="74" t="s">
        <v>221</v>
      </c>
      <c r="M42" s="75" t="s">
        <v>95</v>
      </c>
      <c r="N42" s="75" t="s">
        <v>78</v>
      </c>
      <c r="O42" s="76" t="s">
        <v>209</v>
      </c>
      <c r="P42" s="77" t="s">
        <v>76</v>
      </c>
    </row>
    <row r="43" spans="1:16" ht="12.75" customHeight="1" x14ac:dyDescent="0.2">
      <c r="A43" s="36" t="str">
        <f t="shared" si="0"/>
        <v>VSB 59 </v>
      </c>
      <c r="B43" s="3" t="str">
        <f t="shared" si="1"/>
        <v>I</v>
      </c>
      <c r="C43" s="36">
        <f t="shared" si="2"/>
        <v>56785.104899999998</v>
      </c>
      <c r="D43" t="str">
        <f t="shared" si="3"/>
        <v>vis</v>
      </c>
      <c r="E43">
        <f>VLOOKUP(C43,Active!C$21:E$971,3,FALSE)</f>
        <v>13715.043261535364</v>
      </c>
      <c r="F43" s="3" t="s">
        <v>79</v>
      </c>
      <c r="G43" t="str">
        <f t="shared" si="4"/>
        <v>56785.1049</v>
      </c>
      <c r="H43" s="36">
        <f t="shared" si="5"/>
        <v>13715</v>
      </c>
      <c r="I43" s="74" t="s">
        <v>222</v>
      </c>
      <c r="J43" s="75" t="s">
        <v>223</v>
      </c>
      <c r="K43" s="74" t="s">
        <v>217</v>
      </c>
      <c r="L43" s="74" t="s">
        <v>224</v>
      </c>
      <c r="M43" s="75" t="s">
        <v>95</v>
      </c>
      <c r="N43" s="75" t="s">
        <v>79</v>
      </c>
      <c r="O43" s="76" t="s">
        <v>209</v>
      </c>
      <c r="P43" s="77" t="s">
        <v>76</v>
      </c>
    </row>
  </sheetData>
  <sheetProtection selectLockedCells="1" selectUnlockedCells="1"/>
  <hyperlinks>
    <hyperlink ref="P14" r:id="rId1" xr:uid="{00000000-0004-0000-0200-000000000000}"/>
    <hyperlink ref="P15" r:id="rId2" xr:uid="{00000000-0004-0000-0200-000001000000}"/>
    <hyperlink ref="P16" r:id="rId3" xr:uid="{00000000-0004-0000-0200-000002000000}"/>
    <hyperlink ref="P17" r:id="rId4" xr:uid="{00000000-0004-0000-0200-000003000000}"/>
    <hyperlink ref="P18" r:id="rId5" xr:uid="{00000000-0004-0000-0200-000004000000}"/>
    <hyperlink ref="P19" r:id="rId6" xr:uid="{00000000-0004-0000-0200-000005000000}"/>
    <hyperlink ref="P20" r:id="rId7" xr:uid="{00000000-0004-0000-0200-000006000000}"/>
    <hyperlink ref="P21" r:id="rId8" xr:uid="{00000000-0004-0000-0200-000007000000}"/>
    <hyperlink ref="P22" r:id="rId9" xr:uid="{00000000-0004-0000-0200-000008000000}"/>
    <hyperlink ref="P25" r:id="rId10" xr:uid="{00000000-0004-0000-0200-000009000000}"/>
    <hyperlink ref="P26" r:id="rId11" xr:uid="{00000000-0004-0000-0200-00000A000000}"/>
    <hyperlink ref="P27" r:id="rId12" xr:uid="{00000000-0004-0000-0200-00000B000000}"/>
    <hyperlink ref="P28" r:id="rId13" xr:uid="{00000000-0004-0000-0200-00000C000000}"/>
    <hyperlink ref="P29" r:id="rId14" xr:uid="{00000000-0004-0000-0200-00000D000000}"/>
    <hyperlink ref="P30" r:id="rId15" xr:uid="{00000000-0004-0000-0200-00000E000000}"/>
    <hyperlink ref="P31" r:id="rId16" xr:uid="{00000000-0004-0000-0200-00000F000000}"/>
    <hyperlink ref="P32" r:id="rId17" xr:uid="{00000000-0004-0000-0200-000010000000}"/>
    <hyperlink ref="P33" r:id="rId18" xr:uid="{00000000-0004-0000-0200-000011000000}"/>
    <hyperlink ref="P34" r:id="rId19" xr:uid="{00000000-0004-0000-0200-000012000000}"/>
    <hyperlink ref="P35" r:id="rId20" xr:uid="{00000000-0004-0000-0200-000013000000}"/>
    <hyperlink ref="P36" r:id="rId21" xr:uid="{00000000-0004-0000-0200-000014000000}"/>
    <hyperlink ref="P37" r:id="rId22" xr:uid="{00000000-0004-0000-0200-000015000000}"/>
    <hyperlink ref="P38" r:id="rId23" xr:uid="{00000000-0004-0000-0200-000016000000}"/>
    <hyperlink ref="P39" r:id="rId24" xr:uid="{00000000-0004-0000-0200-000017000000}"/>
    <hyperlink ref="P40" r:id="rId25" xr:uid="{00000000-0004-0000-0200-000018000000}"/>
    <hyperlink ref="P41" r:id="rId26" xr:uid="{00000000-0004-0000-0200-000019000000}"/>
    <hyperlink ref="P42" r:id="rId27" xr:uid="{00000000-0004-0000-0200-00001A000000}"/>
    <hyperlink ref="P43" r:id="rId28" xr:uid="{00000000-0004-0000-0200-00001B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2023-01-25T23:56:04Z</dcterms:created>
  <dcterms:modified xsi:type="dcterms:W3CDTF">2023-08-22T08:37:33Z</dcterms:modified>
</cp:coreProperties>
</file>