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C64EA23-9CCC-418A-A970-55A7E8D927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H22" i="1" s="1"/>
  <c r="Q22" i="1"/>
  <c r="C21" i="1"/>
  <c r="Q21" i="1" s="1"/>
  <c r="R22" i="1"/>
  <c r="A21" i="1"/>
  <c r="G11" i="1"/>
  <c r="F11" i="1"/>
  <c r="E15" i="1"/>
  <c r="C17" i="1"/>
  <c r="E21" i="1" l="1"/>
  <c r="F21" i="1" s="1"/>
  <c r="G21" i="1" s="1"/>
  <c r="C12" i="1"/>
  <c r="C11" i="1"/>
  <c r="O21" i="1" l="1"/>
  <c r="C15" i="1"/>
  <c r="E16" i="1" s="1"/>
  <c r="E17" i="1" s="1"/>
  <c r="O22" i="1"/>
  <c r="C16" i="1"/>
  <c r="D18" i="1" s="1"/>
  <c r="H21" i="1"/>
  <c r="C18" i="1" l="1"/>
</calcChain>
</file>

<file path=xl/sharedStrings.xml><?xml version="1.0" encoding="utf-8"?>
<sst xmlns="http://schemas.openxmlformats.org/spreadsheetml/2006/main" count="53" uniqueCount="47">
  <si>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</si>
  <si>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</si>
  <si>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</si>
  <si>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</si>
  <si>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</si>
  <si>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</si>
  <si>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</si>
  <si>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</si>
  <si>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</si>
  <si>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</si>
  <si>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</si>
  <si>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</si>
  <si>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</si>
  <si>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</si>
  <si>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</si>
  <si>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</si>
  <si>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</si>
  <si>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</si>
  <si>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</si>
  <si>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</si>
  <si>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</si>
  <si>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</si>
  <si>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</si>
  <si>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</si>
  <si>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</si>
  <si>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</si>
  <si>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</si>
  <si>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</si>
  <si>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</si>
  <si>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</si>
  <si>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</si>
  <si>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</si>
  <si>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</si>
  <si>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</si>
  <si>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</si>
  <si>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</si>
  <si>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</si>
  <si>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</si>
  <si>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G9199-2849_Vol.xls</t>
  </si>
  <si>
    <t>EW</t>
  </si>
  <si>
    <t>IBVS 5495 Eph.</t>
  </si>
  <si>
    <t>IBVS 5495</t>
  </si>
  <si>
    <t>Vol</t>
  </si>
  <si>
    <t>AF Vol / GSC 9199 2849 / NSV 04309</t>
  </si>
  <si>
    <t>I</t>
  </si>
  <si>
    <t>BMGA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</si>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</sst>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000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165" fontId="16" fillId="0" borderId="0" xfId="0" applyNumberFormat="1" applyFont="1" applyAlignment="1" applyProtection="1">
      <protection locked="0"/>
    </xf>
    <xf numFmtId="0" fontId="16" fillId="0" borderId="0" xfId="0" applyFont="1" applyAlignment="1" applyProtection="1">
      <alignment horizontal="right" vertical="center" wrapText="1"/>
      <protection locked="0"/>
    </xf>
    <xf numFmtId="0" fontId="14" fillId="0" borderId="6" xfId="0" applyFont="1" applyBorder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2.3419999999999999E-3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2.3419999999999999E-3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11496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-6.0949999809963629E-2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D0-4541-AF61-9B533AF900B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2.3419999999999999E-3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2.3419999999999999E-3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11496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D0-4541-AF61-9B533AF900B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2.3419999999999999E-3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2.3419999999999999E-3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11496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AD0-4541-AF61-9B533AF900B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2.3419999999999999E-3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2.3419999999999999E-3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11496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AD0-4541-AF61-9B533AF900B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2.3419999999999999E-3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2.3419999999999999E-3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11496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AD0-4541-AF61-9B533AF900B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2.3419999999999999E-3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2.3419999999999999E-3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11496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AD0-4541-AF61-9B533AF900B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2.3419999999999999E-3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2.3419999999999999E-3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11496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AD0-4541-AF61-9B533AF900B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11496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-6.0949999809963629E-2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AD0-4541-AF61-9B533AF90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5525288"/>
        <c:axId val="1"/>
      </c:scatterChart>
      <c:valAx>
        <c:axId val="475525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5525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0</xdr:rowOff>
    </xdr:from>
    <xdr:to>
      <xdr:col>16</xdr:col>
      <xdr:colOff>171450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4FD21937-40C7-1C3E-78E8-507A54C411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940"/>
  <sheetViews>
    <sheetView tabSelected="1" workbookViewId="0">
      <selection activeCell="T12" sqref="T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4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20" max="20" width="13.5703125" customWidth="1"/>
  </cols>
  <sheetData>
    <row r="1" spans="1:20" ht="20.25" x14ac:dyDescent="0.3">
      <c r="A1" s="1" t="s">
        <v>43</v>
      </c>
      <c r="E1" s="31"/>
      <c r="F1" s="31" t="s">
        <v>38</v>
      </c>
      <c r="G1" s="32" t="s">
        <v>39</v>
      </c>
      <c r="H1" s="10" t="s">
        <v>40</v>
      </c>
      <c r="I1" s="33">
        <v>52617.843000000001</v>
      </c>
      <c r="J1" s="33">
        <v>0.63893999999999995</v>
      </c>
      <c r="K1" s="32" t="s">
        <v>41</v>
      </c>
      <c r="L1" s="30" t="s">
        <v>42</v>
      </c>
      <c r="T1" s="38" t="s">
        <v>46</v>
      </c>
    </row>
    <row r="2" spans="1:20" x14ac:dyDescent="0.2">
      <c r="A2" t="s">
        <v>23</v>
      </c>
      <c r="B2" t="s">
        <v>39</v>
      </c>
      <c r="C2" s="9" t="s">
        <v>42</v>
      </c>
      <c r="D2" t="s">
        <v>38</v>
      </c>
      <c r="T2" s="38" t="s">
        <v>45</v>
      </c>
    </row>
    <row r="3" spans="1:20" ht="13.5" thickBot="1" x14ac:dyDescent="0.25"/>
    <row r="4" spans="1:20" ht="14.25" thickTop="1" thickBot="1" x14ac:dyDescent="0.25">
      <c r="A4" s="29" t="s">
        <v>40</v>
      </c>
      <c r="C4" s="7">
        <v>52617.843000000001</v>
      </c>
      <c r="D4" s="8">
        <v>0.63893999999999995</v>
      </c>
    </row>
    <row r="6" spans="1:20" x14ac:dyDescent="0.2">
      <c r="A6" s="4" t="s">
        <v>0</v>
      </c>
    </row>
    <row r="7" spans="1:20" x14ac:dyDescent="0.2">
      <c r="A7" t="s">
        <v>1</v>
      </c>
      <c r="C7">
        <v>52617.843000000001</v>
      </c>
    </row>
    <row r="8" spans="1:20" x14ac:dyDescent="0.2">
      <c r="A8" t="s">
        <v>2</v>
      </c>
      <c r="C8">
        <v>0.63893999999999995</v>
      </c>
    </row>
    <row r="9" spans="1:20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20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20" x14ac:dyDescent="0.2">
      <c r="A11" s="11" t="s">
        <v>14</v>
      </c>
      <c r="B11" s="11"/>
      <c r="C11" s="24">
        <f ca="1">INTERCEPT(INDIRECT($G$11):G992,INDIRECT($F$11):F992)</f>
        <v>0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20" x14ac:dyDescent="0.2">
      <c r="A12" s="11" t="s">
        <v>15</v>
      </c>
      <c r="B12" s="11"/>
      <c r="C12" s="24">
        <f ca="1">SLOPE(INDIRECT($G$11):G992,INDIRECT($F$11):F992)</f>
        <v>-5.3018441031631549E-6</v>
      </c>
      <c r="D12" s="13"/>
      <c r="E12" s="11"/>
    </row>
    <row r="13" spans="1:20" x14ac:dyDescent="0.2">
      <c r="A13" s="11" t="s">
        <v>18</v>
      </c>
      <c r="B13" s="11"/>
      <c r="C13" s="13" t="s">
        <v>12</v>
      </c>
      <c r="D13" s="13"/>
      <c r="E13" s="11"/>
    </row>
    <row r="14" spans="1:20" x14ac:dyDescent="0.2">
      <c r="A14" s="11"/>
      <c r="B14" s="11"/>
      <c r="C14" s="11"/>
      <c r="D14" s="11"/>
      <c r="E14" s="11"/>
    </row>
    <row r="15" spans="1:20" x14ac:dyDescent="0.2">
      <c r="A15" s="14" t="s">
        <v>16</v>
      </c>
      <c r="B15" s="11"/>
      <c r="C15" s="15">
        <f ca="1">(C7+C11)+(C8+C12)*INT(MAX(F21:F3533))</f>
        <v>59963.036290000193</v>
      </c>
      <c r="D15" s="16" t="s">
        <v>32</v>
      </c>
      <c r="E15" s="17">
        <f ca="1">TODAY()+15018.5-B9/24</f>
        <v>60093.5</v>
      </c>
    </row>
    <row r="16" spans="1:20" x14ac:dyDescent="0.2">
      <c r="A16" s="18" t="s">
        <v>3</v>
      </c>
      <c r="B16" s="11"/>
      <c r="C16" s="19">
        <f ca="1">+C8+C12</f>
        <v>0.63893469815589676</v>
      </c>
      <c r="D16" s="16" t="s">
        <v>33</v>
      </c>
      <c r="E16" s="17">
        <f ca="1">ROUND(2*(E15-C15)/C16,0)/2+1</f>
        <v>205</v>
      </c>
    </row>
    <row r="17" spans="1:18" ht="13.5" thickBot="1" x14ac:dyDescent="0.25">
      <c r="A17" s="16" t="s">
        <v>29</v>
      </c>
      <c r="B17" s="11"/>
      <c r="C17" s="11">
        <f>COUNT(C21:C2191)</f>
        <v>2</v>
      </c>
      <c r="D17" s="16" t="s">
        <v>34</v>
      </c>
      <c r="E17" s="20">
        <f ca="1">+C15+C16*E16-15018.5-C9/24</f>
        <v>45075.913736455484</v>
      </c>
    </row>
    <row r="18" spans="1:18" ht="14.25" thickTop="1" thickBot="1" x14ac:dyDescent="0.25">
      <c r="A18" s="18" t="s">
        <v>4</v>
      </c>
      <c r="B18" s="11"/>
      <c r="C18" s="21">
        <f ca="1">+C15</f>
        <v>59963.036290000193</v>
      </c>
      <c r="D18" s="22">
        <f ca="1">+C16</f>
        <v>0.63893469815589676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37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5495</v>
      </c>
      <c r="C21" s="9">
        <f>+$C$4</f>
        <v>52617.843000000001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37599.343000000001</v>
      </c>
    </row>
    <row r="22" spans="1:18" x14ac:dyDescent="0.2">
      <c r="A22" s="34" t="s">
        <v>45</v>
      </c>
      <c r="B22" s="35" t="s">
        <v>44</v>
      </c>
      <c r="C22" s="36">
        <v>59963.036290000193</v>
      </c>
      <c r="D22" s="37">
        <v>2.3419999999999999E-3</v>
      </c>
      <c r="E22">
        <f>+(C22-C$7)/C$8</f>
        <v>11495.904607631692</v>
      </c>
      <c r="F22">
        <f>ROUND(2*E22,0)/2</f>
        <v>11496</v>
      </c>
      <c r="G22">
        <f>+C22-(C$7+F22*C$8)</f>
        <v>-6.0949999809963629E-2</v>
      </c>
      <c r="H22">
        <f>+G22</f>
        <v>-6.0949999809963629E-2</v>
      </c>
      <c r="O22">
        <f ca="1">+C$11+C$12*$F22</f>
        <v>-6.0949999809963629E-2</v>
      </c>
      <c r="Q22" s="2">
        <f>+C22-15018.5</f>
        <v>44944.536290000193</v>
      </c>
      <c r="R22" t="e">
        <f>IF(ABS(#REF!-C21)&lt;0.00001,1,"")</f>
        <v>#REF!</v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2023-05-29T04:34:49Z</dcterms:modified>
</cp:coreProperties>
</file>