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8156690-E631-4069-9C27-B07584140AB4}" xr6:coauthVersionLast="47" xr6:coauthVersionMax="47" xr10:uidLastSave="{00000000-0000-0000-0000-000000000000}"/>
  <bookViews>
    <workbookView xWindow="14280" yWindow="600" windowWidth="13590" windowHeight="1452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1" i="1" l="1"/>
  <c r="F61" i="1" s="1"/>
  <c r="G61" i="1" s="1"/>
  <c r="K61" i="1" s="1"/>
  <c r="Q61" i="1"/>
  <c r="E62" i="1"/>
  <c r="F62" i="1"/>
  <c r="G62" i="1" s="1"/>
  <c r="K62" i="1" s="1"/>
  <c r="Q62" i="1"/>
  <c r="C4" i="1"/>
  <c r="C7" i="1"/>
  <c r="D4" i="1"/>
  <c r="C8" i="1"/>
  <c r="D9" i="1"/>
  <c r="C9" i="1"/>
  <c r="Q60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5" i="1"/>
  <c r="Q56" i="1"/>
  <c r="Q59" i="1"/>
  <c r="G48" i="2"/>
  <c r="C48" i="2"/>
  <c r="G47" i="2"/>
  <c r="C47" i="2"/>
  <c r="E47" i="2"/>
  <c r="G13" i="2"/>
  <c r="C13" i="2"/>
  <c r="G46" i="2"/>
  <c r="C46" i="2"/>
  <c r="G45" i="2"/>
  <c r="C45" i="2"/>
  <c r="G12" i="2"/>
  <c r="C12" i="2"/>
  <c r="G11" i="2"/>
  <c r="C11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H48" i="2"/>
  <c r="D48" i="2"/>
  <c r="B48" i="2"/>
  <c r="A48" i="2"/>
  <c r="H47" i="2"/>
  <c r="B47" i="2"/>
  <c r="D47" i="2"/>
  <c r="A47" i="2"/>
  <c r="H13" i="2"/>
  <c r="D13" i="2"/>
  <c r="B13" i="2"/>
  <c r="A13" i="2"/>
  <c r="H46" i="2"/>
  <c r="B46" i="2"/>
  <c r="D46" i="2"/>
  <c r="A46" i="2"/>
  <c r="H45" i="2"/>
  <c r="D45" i="2"/>
  <c r="B45" i="2"/>
  <c r="A45" i="2"/>
  <c r="H12" i="2"/>
  <c r="B12" i="2"/>
  <c r="D12" i="2"/>
  <c r="A12" i="2"/>
  <c r="H11" i="2"/>
  <c r="D11" i="2"/>
  <c r="B11" i="2"/>
  <c r="A11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Q58" i="1"/>
  <c r="Q57" i="1"/>
  <c r="F16" i="1"/>
  <c r="F17" i="1" s="1"/>
  <c r="C17" i="1"/>
  <c r="Q53" i="1"/>
  <c r="Q54" i="1"/>
  <c r="B2" i="1"/>
  <c r="Q52" i="1"/>
  <c r="E31" i="2"/>
  <c r="E28" i="2"/>
  <c r="E15" i="2"/>
  <c r="E34" i="2"/>
  <c r="E25" i="2"/>
  <c r="E41" i="2"/>
  <c r="E33" i="2"/>
  <c r="E55" i="1"/>
  <c r="F55" i="1"/>
  <c r="G57" i="1"/>
  <c r="J57" i="1"/>
  <c r="E26" i="1"/>
  <c r="E34" i="1"/>
  <c r="E42" i="1"/>
  <c r="E50" i="1"/>
  <c r="E58" i="1"/>
  <c r="F58" i="1"/>
  <c r="E29" i="1"/>
  <c r="E37" i="1"/>
  <c r="E45" i="1"/>
  <c r="E52" i="1"/>
  <c r="F52" i="1"/>
  <c r="E53" i="1"/>
  <c r="E24" i="1"/>
  <c r="F24" i="1"/>
  <c r="G24" i="1"/>
  <c r="H24" i="1"/>
  <c r="E32" i="1"/>
  <c r="F32" i="1"/>
  <c r="E48" i="1"/>
  <c r="F48" i="1"/>
  <c r="G48" i="1"/>
  <c r="H48" i="1"/>
  <c r="G22" i="1"/>
  <c r="H22" i="1"/>
  <c r="E49" i="1"/>
  <c r="F49" i="1"/>
  <c r="G55" i="1"/>
  <c r="K55" i="1"/>
  <c r="E40" i="1"/>
  <c r="F40" i="1"/>
  <c r="E60" i="1"/>
  <c r="F60" i="1"/>
  <c r="G60" i="1"/>
  <c r="K60" i="1"/>
  <c r="E56" i="1"/>
  <c r="G58" i="1"/>
  <c r="K58" i="1"/>
  <c r="E22" i="1"/>
  <c r="F22" i="1"/>
  <c r="E27" i="1"/>
  <c r="F27" i="1"/>
  <c r="G27" i="1"/>
  <c r="H27" i="1"/>
  <c r="E35" i="1"/>
  <c r="F35" i="1"/>
  <c r="G35" i="1"/>
  <c r="H35" i="1"/>
  <c r="E43" i="1"/>
  <c r="F43" i="1"/>
  <c r="G43" i="1"/>
  <c r="H43" i="1"/>
  <c r="E51" i="1"/>
  <c r="F51" i="1"/>
  <c r="G51" i="1"/>
  <c r="H51" i="1"/>
  <c r="G52" i="1"/>
  <c r="H52" i="1"/>
  <c r="E59" i="1"/>
  <c r="E54" i="1"/>
  <c r="E57" i="1"/>
  <c r="F57" i="1"/>
  <c r="E28" i="1"/>
  <c r="G30" i="1"/>
  <c r="H30" i="1"/>
  <c r="E36" i="1"/>
  <c r="G38" i="1"/>
  <c r="H38" i="1"/>
  <c r="E44" i="1"/>
  <c r="E21" i="1"/>
  <c r="E30" i="1"/>
  <c r="F30" i="1"/>
  <c r="G40" i="1"/>
  <c r="H40" i="1"/>
  <c r="E23" i="1"/>
  <c r="E31" i="1"/>
  <c r="E39" i="1"/>
  <c r="E47" i="1"/>
  <c r="G49" i="1"/>
  <c r="H49" i="1"/>
  <c r="G32" i="1"/>
  <c r="H32" i="1"/>
  <c r="E38" i="1"/>
  <c r="F38" i="1"/>
  <c r="E46" i="1"/>
  <c r="F46" i="1"/>
  <c r="G46" i="1"/>
  <c r="H46" i="1"/>
  <c r="E25" i="1"/>
  <c r="F25" i="1"/>
  <c r="G25" i="1"/>
  <c r="H25" i="1"/>
  <c r="E33" i="1"/>
  <c r="F33" i="1"/>
  <c r="G33" i="1"/>
  <c r="H33" i="1"/>
  <c r="E41" i="1"/>
  <c r="F41" i="1"/>
  <c r="G41" i="1"/>
  <c r="H41" i="1"/>
  <c r="E46" i="2"/>
  <c r="F56" i="1"/>
  <c r="G56" i="1"/>
  <c r="K56" i="1"/>
  <c r="E23" i="2"/>
  <c r="E11" i="2"/>
  <c r="F53" i="1"/>
  <c r="G53" i="1"/>
  <c r="E14" i="2"/>
  <c r="F21" i="1"/>
  <c r="G21" i="1"/>
  <c r="H21" i="1"/>
  <c r="F34" i="1"/>
  <c r="G34" i="1"/>
  <c r="H34" i="1"/>
  <c r="E27" i="2"/>
  <c r="E36" i="2"/>
  <c r="E42" i="2"/>
  <c r="E21" i="2"/>
  <c r="F28" i="1"/>
  <c r="G28" i="1"/>
  <c r="H28" i="1"/>
  <c r="E22" i="2"/>
  <c r="F29" i="1"/>
  <c r="G29" i="1"/>
  <c r="H29" i="1"/>
  <c r="F23" i="1"/>
  <c r="G23" i="1"/>
  <c r="H23" i="1"/>
  <c r="E16" i="2"/>
  <c r="E13" i="2"/>
  <c r="E18" i="2"/>
  <c r="E26" i="2"/>
  <c r="F42" i="1"/>
  <c r="G42" i="1"/>
  <c r="H42" i="1"/>
  <c r="E35" i="2"/>
  <c r="E37" i="2"/>
  <c r="F44" i="1"/>
  <c r="G44" i="1"/>
  <c r="H44" i="1"/>
  <c r="E12" i="2"/>
  <c r="F54" i="1"/>
  <c r="G54" i="1"/>
  <c r="K54" i="1"/>
  <c r="F45" i="1"/>
  <c r="G45" i="1"/>
  <c r="H45" i="1"/>
  <c r="E38" i="2"/>
  <c r="F26" i="1"/>
  <c r="G26" i="1"/>
  <c r="H26" i="1"/>
  <c r="E19" i="2"/>
  <c r="E17" i="2"/>
  <c r="E45" i="2"/>
  <c r="F39" i="1"/>
  <c r="G39" i="1"/>
  <c r="H39" i="1"/>
  <c r="E32" i="2"/>
  <c r="F59" i="1"/>
  <c r="G59" i="1"/>
  <c r="K59" i="1"/>
  <c r="E48" i="2"/>
  <c r="F47" i="1"/>
  <c r="G47" i="1"/>
  <c r="H47" i="1"/>
  <c r="E40" i="2"/>
  <c r="E44" i="2"/>
  <c r="E29" i="2"/>
  <c r="F36" i="1"/>
  <c r="G36" i="1"/>
  <c r="H36" i="1"/>
  <c r="F37" i="1"/>
  <c r="G37" i="1"/>
  <c r="H37" i="1"/>
  <c r="E30" i="2"/>
  <c r="F50" i="1"/>
  <c r="G50" i="1"/>
  <c r="H50" i="1"/>
  <c r="E43" i="2"/>
  <c r="E39" i="2"/>
  <c r="E20" i="2"/>
  <c r="F31" i="1"/>
  <c r="G31" i="1"/>
  <c r="H31" i="1"/>
  <c r="E24" i="2"/>
  <c r="K53" i="1"/>
  <c r="C11" i="1"/>
  <c r="C12" i="1"/>
  <c r="O62" i="1" l="1"/>
  <c r="O61" i="1"/>
  <c r="C16" i="1"/>
  <c r="D18" i="1" s="1"/>
  <c r="O34" i="1"/>
  <c r="O56" i="1"/>
  <c r="O35" i="1"/>
  <c r="O53" i="1"/>
  <c r="O22" i="1"/>
  <c r="O42" i="1"/>
  <c r="O32" i="1"/>
  <c r="O43" i="1"/>
  <c r="O58" i="1"/>
  <c r="O30" i="1"/>
  <c r="O50" i="1"/>
  <c r="O40" i="1"/>
  <c r="O51" i="1"/>
  <c r="O23" i="1"/>
  <c r="O38" i="1"/>
  <c r="O60" i="1"/>
  <c r="O36" i="1"/>
  <c r="O59" i="1"/>
  <c r="O25" i="1"/>
  <c r="O48" i="1"/>
  <c r="O28" i="1"/>
  <c r="O31" i="1"/>
  <c r="O46" i="1"/>
  <c r="O52" i="1"/>
  <c r="O39" i="1"/>
  <c r="O57" i="1"/>
  <c r="O29" i="1"/>
  <c r="O24" i="1"/>
  <c r="O44" i="1"/>
  <c r="O47" i="1"/>
  <c r="O41" i="1"/>
  <c r="O37" i="1"/>
  <c r="O33" i="1"/>
  <c r="O55" i="1"/>
  <c r="O21" i="1"/>
  <c r="O49" i="1"/>
  <c r="O26" i="1"/>
  <c r="O27" i="1"/>
  <c r="C15" i="1"/>
  <c r="O45" i="1"/>
  <c r="O54" i="1"/>
  <c r="C18" i="1" l="1"/>
  <c r="F18" i="1"/>
  <c r="F19" i="1" s="1"/>
</calcChain>
</file>

<file path=xl/sharedStrings.xml><?xml version="1.0" encoding="utf-8"?>
<sst xmlns="http://schemas.openxmlformats.org/spreadsheetml/2006/main" count="417" uniqueCount="202">
  <si>
    <t>IBVS 6244</t>
  </si>
  <si>
    <t>AZ Vul / GSC 2161-1174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</si>
  <si>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</si>
  <si>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</si>
  <si>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</si>
  <si>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</si>
  <si>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</si>
  <si>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</si>
  <si>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</si>
  <si>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</si>
  <si>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</si>
  <si>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</si>
  <si>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</si>
  <si>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</si>
  <si>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</si>
  <si>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</si>
  <si>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</si>
  <si>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</si>
  <si>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</si>
  <si>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</si>
  <si>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</si>
  <si>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</si>
  <si>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</si>
  <si>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</si>
  <si>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</si>
  <si>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</si>
  <si>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</si>
  <si>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</si>
  <si>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</si>
  <si>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</si>
  <si>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</si>
  <si>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</si>
  <si>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</si>
  <si>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</si>
  <si>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</si>
  <si>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</si>
  <si>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</si>
  <si>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</si>
  <si>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>EA</t>
  </si>
  <si>
    <t>IBVS 5731</t>
  </si>
  <si>
    <t>IBVS 5802</t>
  </si>
  <si>
    <t>Add cycle</t>
  </si>
  <si>
    <t>Old Cycle</t>
  </si>
  <si>
    <t>IBVS 6010</t>
  </si>
  <si>
    <t>OEJV 0137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</si>
  <si>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</si>
  <si>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</si>
  <si>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</si>
  <si>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</si>
  <si>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</si>
  <si>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</si>
  <si>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</si>
  <si>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</si>
  <si>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</si>
  <si>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</si>
  <si>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</si>
  <si>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2414602.17 </t>
  </si>
  <si>
    <t> 08.11.1898 16:04 </t>
  </si>
  <si>
    <t> -0.05 </t>
  </si>
  <si>
    <t>P </t>
  </si>
  <si>
    <t> P.P.Parenago </t>
  </si>
  <si>
    <t> PZ 4.134 </t>
  </si>
  <si>
    <t>2415263.37 </t>
  </si>
  <si>
    <t> 31.08.1900 20:52 </t>
  </si>
  <si>
    <t> -0.08 </t>
  </si>
  <si>
    <t>2415290.36 </t>
  </si>
  <si>
    <t> 27.09.1900 20:38 </t>
  </si>
  <si>
    <t> -0.03 </t>
  </si>
  <si>
    <t>2417825.30 </t>
  </si>
  <si>
    <t> 06.09.1907 19:12 </t>
  </si>
  <si>
    <t> 0.02 </t>
  </si>
  <si>
    <t>2418565.30 </t>
  </si>
  <si>
    <t> 15.09.1909 19:12 </t>
  </si>
  <si>
    <t> 0.21 </t>
  </si>
  <si>
    <t>2418585.23 </t>
  </si>
  <si>
    <t> 05.10.1909 17:31 </t>
  </si>
  <si>
    <t> -0.07 </t>
  </si>
  <si>
    <t>2418888.44 </t>
  </si>
  <si>
    <t> 04.08.1910 22:33 </t>
  </si>
  <si>
    <t> 0.03 </t>
  </si>
  <si>
    <t>2435778.290 </t>
  </si>
  <si>
    <t> 31.10.1956 18:57 </t>
  </si>
  <si>
    <t> -0.016 </t>
  </si>
  <si>
    <t> H.Busch </t>
  </si>
  <si>
    <t> MHAR 1 </t>
  </si>
  <si>
    <t>2436895.290 </t>
  </si>
  <si>
    <t> 22.11.1959 18:57 </t>
  </si>
  <si>
    <t> -0.028 </t>
  </si>
  <si>
    <t> HABZ 21 </t>
  </si>
  <si>
    <t>2437545.348 </t>
  </si>
  <si>
    <t> 02.09.1961 20:21 </t>
  </si>
  <si>
    <t> 0.030 </t>
  </si>
  <si>
    <t>2437582.380 </t>
  </si>
  <si>
    <t> 09.10.1961 21:07 </t>
  </si>
  <si>
    <t> 0.015 </t>
  </si>
  <si>
    <t>2437857.463 </t>
  </si>
  <si>
    <t> 11.07.1962 23:06 </t>
  </si>
  <si>
    <t> 0.055 </t>
  </si>
  <si>
    <t>2437876.495 </t>
  </si>
  <si>
    <t> 30.07.1962 23:52 </t>
  </si>
  <si>
    <t> 0.002 </t>
  </si>
  <si>
    <t>2437903.416 </t>
  </si>
  <si>
    <t> 26.08.1962 21:59 </t>
  </si>
  <si>
    <t> -0.020 </t>
  </si>
  <si>
    <t>2437939.343 </t>
  </si>
  <si>
    <t> 01.10.1962 20:13 </t>
  </si>
  <si>
    <t> -0.017 </t>
  </si>
  <si>
    <t>2438233.528 </t>
  </si>
  <si>
    <t> 23.07.1963 00:40 </t>
  </si>
  <si>
    <t> 0.040 </t>
  </si>
  <si>
    <t>2438323.326 </t>
  </si>
  <si>
    <t> 20.10.1963 19:49 </t>
  </si>
  <si>
    <t> 0.028 </t>
  </si>
  <si>
    <t>2438671.336 </t>
  </si>
  <si>
    <t> 02.10.1964 20:03 </t>
  </si>
  <si>
    <t> 0.024 </t>
  </si>
  <si>
    <t> MHAR 12.12 </t>
  </si>
  <si>
    <t>2439028.332 </t>
  </si>
  <si>
    <t> 24.09.1965 19:58 </t>
  </si>
  <si>
    <t> 0.025 </t>
  </si>
  <si>
    <t>2439440.285 </t>
  </si>
  <si>
    <t> 10.11.1966 18:50 </t>
  </si>
  <si>
    <t> -0.025 </t>
  </si>
  <si>
    <t>2440127.351 </t>
  </si>
  <si>
    <t> 27.09.1968 20:25 </t>
  </si>
  <si>
    <t> -0.006 </t>
  </si>
  <si>
    <t>2440145.328 </t>
  </si>
  <si>
    <t> 15.10.1968 19:52 </t>
  </si>
  <si>
    <t> 0.009 </t>
  </si>
  <si>
    <t>2440384.438 </t>
  </si>
  <si>
    <t> 11.06.1969 22:30 </t>
  </si>
  <si>
    <t> -0.000 </t>
  </si>
  <si>
    <t>2440778.469 </t>
  </si>
  <si>
    <t> 10.07.1970 23:15 </t>
  </si>
  <si>
    <t> -0.011 </t>
  </si>
  <si>
    <t>2441831.507 </t>
  </si>
  <si>
    <t> 29.05.1973 00:10 </t>
  </si>
  <si>
    <t> 0.004 </t>
  </si>
  <si>
    <t>2441931.420 </t>
  </si>
  <si>
    <t> 05.09.1973 22:04 </t>
  </si>
  <si>
    <t>2442545.478 </t>
  </si>
  <si>
    <t> 12.05.1975 23:28 </t>
  </si>
  <si>
    <t> -0.014 </t>
  </si>
  <si>
    <t>2442654.381 </t>
  </si>
  <si>
    <t> 29.08.1975 21:08 </t>
  </si>
  <si>
    <t>2442717.271 </t>
  </si>
  <si>
    <t> 31.10.1975 18:30 </t>
  </si>
  <si>
    <t> 0.017 </t>
  </si>
  <si>
    <t> D.Böhme </t>
  </si>
  <si>
    <t> MVS 8.10 </t>
  </si>
  <si>
    <t>2442957.479 </t>
  </si>
  <si>
    <t> 27.06.1976 23:29 </t>
  </si>
  <si>
    <t>2449318.3103 </t>
  </si>
  <si>
    <t> 26.11.1993 19:26 </t>
  </si>
  <si>
    <t> -1.1043 </t>
  </si>
  <si>
    <t>E </t>
  </si>
  <si>
    <t>o</t>
  </si>
  <si>
    <t> W.Moschner </t>
  </si>
  <si>
    <t>BAVM 68 </t>
  </si>
  <si>
    <t>2453549.4914 </t>
  </si>
  <si>
    <t> 27.06.2005 23:47 </t>
  </si>
  <si>
    <t> -1.6600 </t>
  </si>
  <si>
    <t>C </t>
  </si>
  <si>
    <t>-I</t>
  </si>
  <si>
    <t> Agerer </t>
  </si>
  <si>
    <t>BAVM 178 </t>
  </si>
  <si>
    <t>2453897.5087 </t>
  </si>
  <si>
    <t> 11.06.2006 00:12 </t>
  </si>
  <si>
    <t>10016.5</t>
  </si>
  <si>
    <t> -1.6566 </t>
  </si>
  <si>
    <t> K.&amp; M.Rätz </t>
  </si>
  <si>
    <t>BAVM 186 </t>
  </si>
  <si>
    <t>2454648.5460 </t>
  </si>
  <si>
    <t> 01.07.2008 01:06 </t>
  </si>
  <si>
    <t>10685.5</t>
  </si>
  <si>
    <t> -1.6558 </t>
  </si>
  <si>
    <t> F.Agerer </t>
  </si>
  <si>
    <t>BAVM 203 </t>
  </si>
  <si>
    <t>2454648.5461 </t>
  </si>
  <si>
    <t> -1.6557 </t>
  </si>
  <si>
    <t> P.Frank </t>
  </si>
  <si>
    <t>2455380.5002 </t>
  </si>
  <si>
    <t> 03.07.2010 00:00 </t>
  </si>
  <si>
    <t>11337.5</t>
  </si>
  <si>
    <t> -1.6534 </t>
  </si>
  <si>
    <t> M.&amp; K.Rätz </t>
  </si>
  <si>
    <t>BAVM 220 </t>
  </si>
  <si>
    <t>2455389.4805 </t>
  </si>
  <si>
    <t> 11.07.2010 23:31 </t>
  </si>
  <si>
    <t>11345.5</t>
  </si>
  <si>
    <t> -1.6541 </t>
  </si>
  <si>
    <t>R</t>
  </si>
  <si>
    <t> M.Lehky </t>
  </si>
  <si>
    <t>OEJV 0137 </t>
  </si>
  <si>
    <t>2455838.5333 </t>
  </si>
  <si>
    <t> 04.10.2011 00:47 </t>
  </si>
  <si>
    <t>11745.5</t>
  </si>
  <si>
    <t> -1.6515 </t>
  </si>
  <si>
    <t>BAVM 225 </t>
  </si>
  <si>
    <t>II</t>
  </si>
  <si>
    <t>JBAV, 76</t>
  </si>
  <si>
    <t>08/11/1898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</si>
</sst>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42" applyFont="1" applyAlignment="1">
      <alignment horizontal="left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 applyProtection="1">
      <alignment vertical="center" wrapText="1"/>
      <protection locked="0"/>
    </xf>
    <xf numFmtId="14" fontId="25" fillId="0" borderId="0" xfId="0" applyNumberFormat="1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Vul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-33759</c:v>
                </c:pt>
                <c:pt idx="1">
                  <c:v>-33170</c:v>
                </c:pt>
                <c:pt idx="2">
                  <c:v>-33146</c:v>
                </c:pt>
                <c:pt idx="3">
                  <c:v>-30888</c:v>
                </c:pt>
                <c:pt idx="4">
                  <c:v>-30229</c:v>
                </c:pt>
                <c:pt idx="5">
                  <c:v>-30211</c:v>
                </c:pt>
                <c:pt idx="6">
                  <c:v>-29941</c:v>
                </c:pt>
                <c:pt idx="7">
                  <c:v>-14896</c:v>
                </c:pt>
                <c:pt idx="8">
                  <c:v>-13901</c:v>
                </c:pt>
                <c:pt idx="9">
                  <c:v>-13322</c:v>
                </c:pt>
                <c:pt idx="10">
                  <c:v>-13289</c:v>
                </c:pt>
                <c:pt idx="11">
                  <c:v>-13044</c:v>
                </c:pt>
                <c:pt idx="12">
                  <c:v>-13027</c:v>
                </c:pt>
                <c:pt idx="13">
                  <c:v>-13003</c:v>
                </c:pt>
                <c:pt idx="14">
                  <c:v>-12971</c:v>
                </c:pt>
                <c:pt idx="15">
                  <c:v>-12709</c:v>
                </c:pt>
                <c:pt idx="16">
                  <c:v>-12629</c:v>
                </c:pt>
                <c:pt idx="17">
                  <c:v>-12319</c:v>
                </c:pt>
                <c:pt idx="18">
                  <c:v>-12001</c:v>
                </c:pt>
                <c:pt idx="19">
                  <c:v>-11634</c:v>
                </c:pt>
                <c:pt idx="20">
                  <c:v>-11022</c:v>
                </c:pt>
                <c:pt idx="21">
                  <c:v>-11006</c:v>
                </c:pt>
                <c:pt idx="22">
                  <c:v>-10793</c:v>
                </c:pt>
                <c:pt idx="23">
                  <c:v>-10442</c:v>
                </c:pt>
                <c:pt idx="24">
                  <c:v>-9504</c:v>
                </c:pt>
                <c:pt idx="25">
                  <c:v>-9415</c:v>
                </c:pt>
                <c:pt idx="26">
                  <c:v>-8868</c:v>
                </c:pt>
                <c:pt idx="27">
                  <c:v>-8771</c:v>
                </c:pt>
                <c:pt idx="28">
                  <c:v>-8715</c:v>
                </c:pt>
                <c:pt idx="29">
                  <c:v>-8501</c:v>
                </c:pt>
                <c:pt idx="30">
                  <c:v>-2835</c:v>
                </c:pt>
                <c:pt idx="31">
                  <c:v>0</c:v>
                </c:pt>
                <c:pt idx="32">
                  <c:v>934</c:v>
                </c:pt>
                <c:pt idx="33">
                  <c:v>1244</c:v>
                </c:pt>
                <c:pt idx="34">
                  <c:v>1913</c:v>
                </c:pt>
                <c:pt idx="35">
                  <c:v>1913</c:v>
                </c:pt>
                <c:pt idx="36">
                  <c:v>2565</c:v>
                </c:pt>
                <c:pt idx="37">
                  <c:v>2573</c:v>
                </c:pt>
                <c:pt idx="38">
                  <c:v>2973</c:v>
                </c:pt>
                <c:pt idx="39">
                  <c:v>4881</c:v>
                </c:pt>
                <c:pt idx="40">
                  <c:v>6153</c:v>
                </c:pt>
                <c:pt idx="41">
                  <c:v>6210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-2.7858799998284667E-2</c:v>
                </c:pt>
                <c:pt idx="1">
                  <c:v>-5.5044000002453686E-2</c:v>
                </c:pt>
                <c:pt idx="2">
                  <c:v>-8.0872000035014935E-3</c:v>
                </c:pt>
                <c:pt idx="3">
                  <c:v>4.0598399998998502E-2</c:v>
                </c:pt>
                <c:pt idx="4">
                  <c:v>0.2295371999971394</c:v>
                </c:pt>
                <c:pt idx="5">
                  <c:v>-4.7745200001372723E-2</c:v>
                </c:pt>
                <c:pt idx="6">
                  <c:v>5.3018800001154887E-2</c:v>
                </c:pt>
                <c:pt idx="7">
                  <c:v>-1.7187199999170844E-2</c:v>
                </c:pt>
                <c:pt idx="8">
                  <c:v>-3.0853199998091441E-2</c:v>
                </c:pt>
                <c:pt idx="9">
                  <c:v>2.622960000007879E-2</c:v>
                </c:pt>
                <c:pt idx="10">
                  <c:v>1.1545199995453004E-2</c:v>
                </c:pt>
                <c:pt idx="11">
                  <c:v>5.0979200008441694E-2</c:v>
                </c:pt>
                <c:pt idx="12">
                  <c:v>-1.6763999956310727E-3</c:v>
                </c:pt>
                <c:pt idx="13">
                  <c:v>-2.3719600001641084E-2</c:v>
                </c:pt>
                <c:pt idx="14">
                  <c:v>-2.0777199999429286E-2</c:v>
                </c:pt>
                <c:pt idx="15">
                  <c:v>3.6001199994643684E-2</c:v>
                </c:pt>
                <c:pt idx="16">
                  <c:v>2.3857200001657475E-2</c:v>
                </c:pt>
                <c:pt idx="17">
                  <c:v>1.9549200005712919E-2</c:v>
                </c:pt>
                <c:pt idx="18">
                  <c:v>2.0226800006639678E-2</c:v>
                </c:pt>
                <c:pt idx="19">
                  <c:v>-3.0808799994701985E-2</c:v>
                </c:pt>
                <c:pt idx="20">
                  <c:v>-1.2410399998771027E-2</c:v>
                </c:pt>
                <c:pt idx="21">
                  <c:v>2.560799999628216E-3</c:v>
                </c:pt>
                <c:pt idx="22">
                  <c:v>-6.9475999989663251E-3</c:v>
                </c:pt>
                <c:pt idx="23">
                  <c:v>-1.7954399998416193E-2</c:v>
                </c:pt>
                <c:pt idx="24">
                  <c:v>-3.8927999994484708E-3</c:v>
                </c:pt>
                <c:pt idx="25">
                  <c:v>-4.6779999975115061E-3</c:v>
                </c:pt>
                <c:pt idx="26">
                  <c:v>-2.3537599998235237E-2</c:v>
                </c:pt>
                <c:pt idx="27">
                  <c:v>-1.533719999861205E-2</c:v>
                </c:pt>
                <c:pt idx="28">
                  <c:v>7.5620000061462633E-3</c:v>
                </c:pt>
                <c:pt idx="29">
                  <c:v>-2.6573199997073971E-2</c:v>
                </c:pt>
                <c:pt idx="30">
                  <c:v>1.2779999960912392E-3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A5-4B09-BF3F-0BF9B26CE0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-33759</c:v>
                </c:pt>
                <c:pt idx="1">
                  <c:v>-33170</c:v>
                </c:pt>
                <c:pt idx="2">
                  <c:v>-33146</c:v>
                </c:pt>
                <c:pt idx="3">
                  <c:v>-30888</c:v>
                </c:pt>
                <c:pt idx="4">
                  <c:v>-30229</c:v>
                </c:pt>
                <c:pt idx="5">
                  <c:v>-30211</c:v>
                </c:pt>
                <c:pt idx="6">
                  <c:v>-29941</c:v>
                </c:pt>
                <c:pt idx="7">
                  <c:v>-14896</c:v>
                </c:pt>
                <c:pt idx="8">
                  <c:v>-13901</c:v>
                </c:pt>
                <c:pt idx="9">
                  <c:v>-13322</c:v>
                </c:pt>
                <c:pt idx="10">
                  <c:v>-13289</c:v>
                </c:pt>
                <c:pt idx="11">
                  <c:v>-13044</c:v>
                </c:pt>
                <c:pt idx="12">
                  <c:v>-13027</c:v>
                </c:pt>
                <c:pt idx="13">
                  <c:v>-13003</c:v>
                </c:pt>
                <c:pt idx="14">
                  <c:v>-12971</c:v>
                </c:pt>
                <c:pt idx="15">
                  <c:v>-12709</c:v>
                </c:pt>
                <c:pt idx="16">
                  <c:v>-12629</c:v>
                </c:pt>
                <c:pt idx="17">
                  <c:v>-12319</c:v>
                </c:pt>
                <c:pt idx="18">
                  <c:v>-12001</c:v>
                </c:pt>
                <c:pt idx="19">
                  <c:v>-11634</c:v>
                </c:pt>
                <c:pt idx="20">
                  <c:v>-11022</c:v>
                </c:pt>
                <c:pt idx="21">
                  <c:v>-11006</c:v>
                </c:pt>
                <c:pt idx="22">
                  <c:v>-10793</c:v>
                </c:pt>
                <c:pt idx="23">
                  <c:v>-10442</c:v>
                </c:pt>
                <c:pt idx="24">
                  <c:v>-9504</c:v>
                </c:pt>
                <c:pt idx="25">
                  <c:v>-9415</c:v>
                </c:pt>
                <c:pt idx="26">
                  <c:v>-8868</c:v>
                </c:pt>
                <c:pt idx="27">
                  <c:v>-8771</c:v>
                </c:pt>
                <c:pt idx="28">
                  <c:v>-8715</c:v>
                </c:pt>
                <c:pt idx="29">
                  <c:v>-8501</c:v>
                </c:pt>
                <c:pt idx="30">
                  <c:v>-2835</c:v>
                </c:pt>
                <c:pt idx="31">
                  <c:v>0</c:v>
                </c:pt>
                <c:pt idx="32">
                  <c:v>934</c:v>
                </c:pt>
                <c:pt idx="33">
                  <c:v>1244</c:v>
                </c:pt>
                <c:pt idx="34">
                  <c:v>1913</c:v>
                </c:pt>
                <c:pt idx="35">
                  <c:v>1913</c:v>
                </c:pt>
                <c:pt idx="36">
                  <c:v>2565</c:v>
                </c:pt>
                <c:pt idx="37">
                  <c:v>2573</c:v>
                </c:pt>
                <c:pt idx="38">
                  <c:v>2973</c:v>
                </c:pt>
                <c:pt idx="39">
                  <c:v>4881</c:v>
                </c:pt>
                <c:pt idx="40">
                  <c:v>6153</c:v>
                </c:pt>
                <c:pt idx="41">
                  <c:v>6210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A5-4B09-BF3F-0BF9B26CE0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-33759</c:v>
                </c:pt>
                <c:pt idx="1">
                  <c:v>-33170</c:v>
                </c:pt>
                <c:pt idx="2">
                  <c:v>-33146</c:v>
                </c:pt>
                <c:pt idx="3">
                  <c:v>-30888</c:v>
                </c:pt>
                <c:pt idx="4">
                  <c:v>-30229</c:v>
                </c:pt>
                <c:pt idx="5">
                  <c:v>-30211</c:v>
                </c:pt>
                <c:pt idx="6">
                  <c:v>-29941</c:v>
                </c:pt>
                <c:pt idx="7">
                  <c:v>-14896</c:v>
                </c:pt>
                <c:pt idx="8">
                  <c:v>-13901</c:v>
                </c:pt>
                <c:pt idx="9">
                  <c:v>-13322</c:v>
                </c:pt>
                <c:pt idx="10">
                  <c:v>-13289</c:v>
                </c:pt>
                <c:pt idx="11">
                  <c:v>-13044</c:v>
                </c:pt>
                <c:pt idx="12">
                  <c:v>-13027</c:v>
                </c:pt>
                <c:pt idx="13">
                  <c:v>-13003</c:v>
                </c:pt>
                <c:pt idx="14">
                  <c:v>-12971</c:v>
                </c:pt>
                <c:pt idx="15">
                  <c:v>-12709</c:v>
                </c:pt>
                <c:pt idx="16">
                  <c:v>-12629</c:v>
                </c:pt>
                <c:pt idx="17">
                  <c:v>-12319</c:v>
                </c:pt>
                <c:pt idx="18">
                  <c:v>-12001</c:v>
                </c:pt>
                <c:pt idx="19">
                  <c:v>-11634</c:v>
                </c:pt>
                <c:pt idx="20">
                  <c:v>-11022</c:v>
                </c:pt>
                <c:pt idx="21">
                  <c:v>-11006</c:v>
                </c:pt>
                <c:pt idx="22">
                  <c:v>-10793</c:v>
                </c:pt>
                <c:pt idx="23">
                  <c:v>-10442</c:v>
                </c:pt>
                <c:pt idx="24">
                  <c:v>-9504</c:v>
                </c:pt>
                <c:pt idx="25">
                  <c:v>-9415</c:v>
                </c:pt>
                <c:pt idx="26">
                  <c:v>-8868</c:v>
                </c:pt>
                <c:pt idx="27">
                  <c:v>-8771</c:v>
                </c:pt>
                <c:pt idx="28">
                  <c:v>-8715</c:v>
                </c:pt>
                <c:pt idx="29">
                  <c:v>-8501</c:v>
                </c:pt>
                <c:pt idx="30">
                  <c:v>-2835</c:v>
                </c:pt>
                <c:pt idx="31">
                  <c:v>0</c:v>
                </c:pt>
                <c:pt idx="32">
                  <c:v>934</c:v>
                </c:pt>
                <c:pt idx="33">
                  <c:v>1244</c:v>
                </c:pt>
                <c:pt idx="34">
                  <c:v>1913</c:v>
                </c:pt>
                <c:pt idx="35">
                  <c:v>1913</c:v>
                </c:pt>
                <c:pt idx="36">
                  <c:v>2565</c:v>
                </c:pt>
                <c:pt idx="37">
                  <c:v>2573</c:v>
                </c:pt>
                <c:pt idx="38">
                  <c:v>2973</c:v>
                </c:pt>
                <c:pt idx="39">
                  <c:v>4881</c:v>
                </c:pt>
                <c:pt idx="40">
                  <c:v>6153</c:v>
                </c:pt>
                <c:pt idx="41">
                  <c:v>6210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36">
                  <c:v>6.4580000034766272E-3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A5-4B09-BF3F-0BF9B26CE0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-33759</c:v>
                </c:pt>
                <c:pt idx="1">
                  <c:v>-33170</c:v>
                </c:pt>
                <c:pt idx="2">
                  <c:v>-33146</c:v>
                </c:pt>
                <c:pt idx="3">
                  <c:v>-30888</c:v>
                </c:pt>
                <c:pt idx="4">
                  <c:v>-30229</c:v>
                </c:pt>
                <c:pt idx="5">
                  <c:v>-30211</c:v>
                </c:pt>
                <c:pt idx="6">
                  <c:v>-29941</c:v>
                </c:pt>
                <c:pt idx="7">
                  <c:v>-14896</c:v>
                </c:pt>
                <c:pt idx="8">
                  <c:v>-13901</c:v>
                </c:pt>
                <c:pt idx="9">
                  <c:v>-13322</c:v>
                </c:pt>
                <c:pt idx="10">
                  <c:v>-13289</c:v>
                </c:pt>
                <c:pt idx="11">
                  <c:v>-13044</c:v>
                </c:pt>
                <c:pt idx="12">
                  <c:v>-13027</c:v>
                </c:pt>
                <c:pt idx="13">
                  <c:v>-13003</c:v>
                </c:pt>
                <c:pt idx="14">
                  <c:v>-12971</c:v>
                </c:pt>
                <c:pt idx="15">
                  <c:v>-12709</c:v>
                </c:pt>
                <c:pt idx="16">
                  <c:v>-12629</c:v>
                </c:pt>
                <c:pt idx="17">
                  <c:v>-12319</c:v>
                </c:pt>
                <c:pt idx="18">
                  <c:v>-12001</c:v>
                </c:pt>
                <c:pt idx="19">
                  <c:v>-11634</c:v>
                </c:pt>
                <c:pt idx="20">
                  <c:v>-11022</c:v>
                </c:pt>
                <c:pt idx="21">
                  <c:v>-11006</c:v>
                </c:pt>
                <c:pt idx="22">
                  <c:v>-10793</c:v>
                </c:pt>
                <c:pt idx="23">
                  <c:v>-10442</c:v>
                </c:pt>
                <c:pt idx="24">
                  <c:v>-9504</c:v>
                </c:pt>
                <c:pt idx="25">
                  <c:v>-9415</c:v>
                </c:pt>
                <c:pt idx="26">
                  <c:v>-8868</c:v>
                </c:pt>
                <c:pt idx="27">
                  <c:v>-8771</c:v>
                </c:pt>
                <c:pt idx="28">
                  <c:v>-8715</c:v>
                </c:pt>
                <c:pt idx="29">
                  <c:v>-8501</c:v>
                </c:pt>
                <c:pt idx="30">
                  <c:v>-2835</c:v>
                </c:pt>
                <c:pt idx="31">
                  <c:v>0</c:v>
                </c:pt>
                <c:pt idx="32">
                  <c:v>934</c:v>
                </c:pt>
                <c:pt idx="33">
                  <c:v>1244</c:v>
                </c:pt>
                <c:pt idx="34">
                  <c:v>1913</c:v>
                </c:pt>
                <c:pt idx="35">
                  <c:v>1913</c:v>
                </c:pt>
                <c:pt idx="36">
                  <c:v>2565</c:v>
                </c:pt>
                <c:pt idx="37">
                  <c:v>2573</c:v>
                </c:pt>
                <c:pt idx="38">
                  <c:v>2973</c:v>
                </c:pt>
                <c:pt idx="39">
                  <c:v>4881</c:v>
                </c:pt>
                <c:pt idx="40">
                  <c:v>6153</c:v>
                </c:pt>
                <c:pt idx="41">
                  <c:v>6210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32">
                  <c:v>1.9688000029418617E-3</c:v>
                </c:pt>
                <c:pt idx="33">
                  <c:v>4.9607999972067773E-3</c:v>
                </c:pt>
                <c:pt idx="34">
                  <c:v>4.9316000076942146E-3</c:v>
                </c:pt>
                <c:pt idx="35">
                  <c:v>5.0316000051680021E-3</c:v>
                </c:pt>
                <c:pt idx="37">
                  <c:v>5.7835999978124164E-3</c:v>
                </c:pt>
                <c:pt idx="38">
                  <c:v>7.8236000044853427E-3</c:v>
                </c:pt>
                <c:pt idx="39">
                  <c:v>9.4892000051913783E-3</c:v>
                </c:pt>
                <c:pt idx="40">
                  <c:v>1.1199600005056709E-2</c:v>
                </c:pt>
                <c:pt idx="41">
                  <c:v>1.1672000000544358E-2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A5-4B09-BF3F-0BF9B26CE0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-33759</c:v>
                </c:pt>
                <c:pt idx="1">
                  <c:v>-33170</c:v>
                </c:pt>
                <c:pt idx="2">
                  <c:v>-33146</c:v>
                </c:pt>
                <c:pt idx="3">
                  <c:v>-30888</c:v>
                </c:pt>
                <c:pt idx="4">
                  <c:v>-30229</c:v>
                </c:pt>
                <c:pt idx="5">
                  <c:v>-30211</c:v>
                </c:pt>
                <c:pt idx="6">
                  <c:v>-29941</c:v>
                </c:pt>
                <c:pt idx="7">
                  <c:v>-14896</c:v>
                </c:pt>
                <c:pt idx="8">
                  <c:v>-13901</c:v>
                </c:pt>
                <c:pt idx="9">
                  <c:v>-13322</c:v>
                </c:pt>
                <c:pt idx="10">
                  <c:v>-13289</c:v>
                </c:pt>
                <c:pt idx="11">
                  <c:v>-13044</c:v>
                </c:pt>
                <c:pt idx="12">
                  <c:v>-13027</c:v>
                </c:pt>
                <c:pt idx="13">
                  <c:v>-13003</c:v>
                </c:pt>
                <c:pt idx="14">
                  <c:v>-12971</c:v>
                </c:pt>
                <c:pt idx="15">
                  <c:v>-12709</c:v>
                </c:pt>
                <c:pt idx="16">
                  <c:v>-12629</c:v>
                </c:pt>
                <c:pt idx="17">
                  <c:v>-12319</c:v>
                </c:pt>
                <c:pt idx="18">
                  <c:v>-12001</c:v>
                </c:pt>
                <c:pt idx="19">
                  <c:v>-11634</c:v>
                </c:pt>
                <c:pt idx="20">
                  <c:v>-11022</c:v>
                </c:pt>
                <c:pt idx="21">
                  <c:v>-11006</c:v>
                </c:pt>
                <c:pt idx="22">
                  <c:v>-10793</c:v>
                </c:pt>
                <c:pt idx="23">
                  <c:v>-10442</c:v>
                </c:pt>
                <c:pt idx="24">
                  <c:v>-9504</c:v>
                </c:pt>
                <c:pt idx="25">
                  <c:v>-9415</c:v>
                </c:pt>
                <c:pt idx="26">
                  <c:v>-8868</c:v>
                </c:pt>
                <c:pt idx="27">
                  <c:v>-8771</c:v>
                </c:pt>
                <c:pt idx="28">
                  <c:v>-8715</c:v>
                </c:pt>
                <c:pt idx="29">
                  <c:v>-8501</c:v>
                </c:pt>
                <c:pt idx="30">
                  <c:v>-2835</c:v>
                </c:pt>
                <c:pt idx="31">
                  <c:v>0</c:v>
                </c:pt>
                <c:pt idx="32">
                  <c:v>934</c:v>
                </c:pt>
                <c:pt idx="33">
                  <c:v>1244</c:v>
                </c:pt>
                <c:pt idx="34">
                  <c:v>1913</c:v>
                </c:pt>
                <c:pt idx="35">
                  <c:v>1913</c:v>
                </c:pt>
                <c:pt idx="36">
                  <c:v>2565</c:v>
                </c:pt>
                <c:pt idx="37">
                  <c:v>2573</c:v>
                </c:pt>
                <c:pt idx="38">
                  <c:v>2973</c:v>
                </c:pt>
                <c:pt idx="39">
                  <c:v>4881</c:v>
                </c:pt>
                <c:pt idx="40">
                  <c:v>6153</c:v>
                </c:pt>
                <c:pt idx="41">
                  <c:v>6210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A5-4B09-BF3F-0BF9B26CE0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-33759</c:v>
                </c:pt>
                <c:pt idx="1">
                  <c:v>-33170</c:v>
                </c:pt>
                <c:pt idx="2">
                  <c:v>-33146</c:v>
                </c:pt>
                <c:pt idx="3">
                  <c:v>-30888</c:v>
                </c:pt>
                <c:pt idx="4">
                  <c:v>-30229</c:v>
                </c:pt>
                <c:pt idx="5">
                  <c:v>-30211</c:v>
                </c:pt>
                <c:pt idx="6">
                  <c:v>-29941</c:v>
                </c:pt>
                <c:pt idx="7">
                  <c:v>-14896</c:v>
                </c:pt>
                <c:pt idx="8">
                  <c:v>-13901</c:v>
                </c:pt>
                <c:pt idx="9">
                  <c:v>-13322</c:v>
                </c:pt>
                <c:pt idx="10">
                  <c:v>-13289</c:v>
                </c:pt>
                <c:pt idx="11">
                  <c:v>-13044</c:v>
                </c:pt>
                <c:pt idx="12">
                  <c:v>-13027</c:v>
                </c:pt>
                <c:pt idx="13">
                  <c:v>-13003</c:v>
                </c:pt>
                <c:pt idx="14">
                  <c:v>-12971</c:v>
                </c:pt>
                <c:pt idx="15">
                  <c:v>-12709</c:v>
                </c:pt>
                <c:pt idx="16">
                  <c:v>-12629</c:v>
                </c:pt>
                <c:pt idx="17">
                  <c:v>-12319</c:v>
                </c:pt>
                <c:pt idx="18">
                  <c:v>-12001</c:v>
                </c:pt>
                <c:pt idx="19">
                  <c:v>-11634</c:v>
                </c:pt>
                <c:pt idx="20">
                  <c:v>-11022</c:v>
                </c:pt>
                <c:pt idx="21">
                  <c:v>-11006</c:v>
                </c:pt>
                <c:pt idx="22">
                  <c:v>-10793</c:v>
                </c:pt>
                <c:pt idx="23">
                  <c:v>-10442</c:v>
                </c:pt>
                <c:pt idx="24">
                  <c:v>-9504</c:v>
                </c:pt>
                <c:pt idx="25">
                  <c:v>-9415</c:v>
                </c:pt>
                <c:pt idx="26">
                  <c:v>-8868</c:v>
                </c:pt>
                <c:pt idx="27">
                  <c:v>-8771</c:v>
                </c:pt>
                <c:pt idx="28">
                  <c:v>-8715</c:v>
                </c:pt>
                <c:pt idx="29">
                  <c:v>-8501</c:v>
                </c:pt>
                <c:pt idx="30">
                  <c:v>-2835</c:v>
                </c:pt>
                <c:pt idx="31">
                  <c:v>0</c:v>
                </c:pt>
                <c:pt idx="32">
                  <c:v>934</c:v>
                </c:pt>
                <c:pt idx="33">
                  <c:v>1244</c:v>
                </c:pt>
                <c:pt idx="34">
                  <c:v>1913</c:v>
                </c:pt>
                <c:pt idx="35">
                  <c:v>1913</c:v>
                </c:pt>
                <c:pt idx="36">
                  <c:v>2565</c:v>
                </c:pt>
                <c:pt idx="37">
                  <c:v>2573</c:v>
                </c:pt>
                <c:pt idx="38">
                  <c:v>2973</c:v>
                </c:pt>
                <c:pt idx="39">
                  <c:v>4881</c:v>
                </c:pt>
                <c:pt idx="40">
                  <c:v>6153</c:v>
                </c:pt>
                <c:pt idx="41">
                  <c:v>6210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A5-4B09-BF3F-0BF9B26CE0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-33759</c:v>
                </c:pt>
                <c:pt idx="1">
                  <c:v>-33170</c:v>
                </c:pt>
                <c:pt idx="2">
                  <c:v>-33146</c:v>
                </c:pt>
                <c:pt idx="3">
                  <c:v>-30888</c:v>
                </c:pt>
                <c:pt idx="4">
                  <c:v>-30229</c:v>
                </c:pt>
                <c:pt idx="5">
                  <c:v>-30211</c:v>
                </c:pt>
                <c:pt idx="6">
                  <c:v>-29941</c:v>
                </c:pt>
                <c:pt idx="7">
                  <c:v>-14896</c:v>
                </c:pt>
                <c:pt idx="8">
                  <c:v>-13901</c:v>
                </c:pt>
                <c:pt idx="9">
                  <c:v>-13322</c:v>
                </c:pt>
                <c:pt idx="10">
                  <c:v>-13289</c:v>
                </c:pt>
                <c:pt idx="11">
                  <c:v>-13044</c:v>
                </c:pt>
                <c:pt idx="12">
                  <c:v>-13027</c:v>
                </c:pt>
                <c:pt idx="13">
                  <c:v>-13003</c:v>
                </c:pt>
                <c:pt idx="14">
                  <c:v>-12971</c:v>
                </c:pt>
                <c:pt idx="15">
                  <c:v>-12709</c:v>
                </c:pt>
                <c:pt idx="16">
                  <c:v>-12629</c:v>
                </c:pt>
                <c:pt idx="17">
                  <c:v>-12319</c:v>
                </c:pt>
                <c:pt idx="18">
                  <c:v>-12001</c:v>
                </c:pt>
                <c:pt idx="19">
                  <c:v>-11634</c:v>
                </c:pt>
                <c:pt idx="20">
                  <c:v>-11022</c:v>
                </c:pt>
                <c:pt idx="21">
                  <c:v>-11006</c:v>
                </c:pt>
                <c:pt idx="22">
                  <c:v>-10793</c:v>
                </c:pt>
                <c:pt idx="23">
                  <c:v>-10442</c:v>
                </c:pt>
                <c:pt idx="24">
                  <c:v>-9504</c:v>
                </c:pt>
                <c:pt idx="25">
                  <c:v>-9415</c:v>
                </c:pt>
                <c:pt idx="26">
                  <c:v>-8868</c:v>
                </c:pt>
                <c:pt idx="27">
                  <c:v>-8771</c:v>
                </c:pt>
                <c:pt idx="28">
                  <c:v>-8715</c:v>
                </c:pt>
                <c:pt idx="29">
                  <c:v>-8501</c:v>
                </c:pt>
                <c:pt idx="30">
                  <c:v>-2835</c:v>
                </c:pt>
                <c:pt idx="31">
                  <c:v>0</c:v>
                </c:pt>
                <c:pt idx="32">
                  <c:v>934</c:v>
                </c:pt>
                <c:pt idx="33">
                  <c:v>1244</c:v>
                </c:pt>
                <c:pt idx="34">
                  <c:v>1913</c:v>
                </c:pt>
                <c:pt idx="35">
                  <c:v>1913</c:v>
                </c:pt>
                <c:pt idx="36">
                  <c:v>2565</c:v>
                </c:pt>
                <c:pt idx="37">
                  <c:v>2573</c:v>
                </c:pt>
                <c:pt idx="38">
                  <c:v>2973</c:v>
                </c:pt>
                <c:pt idx="39">
                  <c:v>4881</c:v>
                </c:pt>
                <c:pt idx="40">
                  <c:v>6153</c:v>
                </c:pt>
                <c:pt idx="41">
                  <c:v>6210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A5-4B09-BF3F-0BF9B26CE0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-33759</c:v>
                </c:pt>
                <c:pt idx="1">
                  <c:v>-33170</c:v>
                </c:pt>
                <c:pt idx="2">
                  <c:v>-33146</c:v>
                </c:pt>
                <c:pt idx="3">
                  <c:v>-30888</c:v>
                </c:pt>
                <c:pt idx="4">
                  <c:v>-30229</c:v>
                </c:pt>
                <c:pt idx="5">
                  <c:v>-30211</c:v>
                </c:pt>
                <c:pt idx="6">
                  <c:v>-29941</c:v>
                </c:pt>
                <c:pt idx="7">
                  <c:v>-14896</c:v>
                </c:pt>
                <c:pt idx="8">
                  <c:v>-13901</c:v>
                </c:pt>
                <c:pt idx="9">
                  <c:v>-13322</c:v>
                </c:pt>
                <c:pt idx="10">
                  <c:v>-13289</c:v>
                </c:pt>
                <c:pt idx="11">
                  <c:v>-13044</c:v>
                </c:pt>
                <c:pt idx="12">
                  <c:v>-13027</c:v>
                </c:pt>
                <c:pt idx="13">
                  <c:v>-13003</c:v>
                </c:pt>
                <c:pt idx="14">
                  <c:v>-12971</c:v>
                </c:pt>
                <c:pt idx="15">
                  <c:v>-12709</c:v>
                </c:pt>
                <c:pt idx="16">
                  <c:v>-12629</c:v>
                </c:pt>
                <c:pt idx="17">
                  <c:v>-12319</c:v>
                </c:pt>
                <c:pt idx="18">
                  <c:v>-12001</c:v>
                </c:pt>
                <c:pt idx="19">
                  <c:v>-11634</c:v>
                </c:pt>
                <c:pt idx="20">
                  <c:v>-11022</c:v>
                </c:pt>
                <c:pt idx="21">
                  <c:v>-11006</c:v>
                </c:pt>
                <c:pt idx="22">
                  <c:v>-10793</c:v>
                </c:pt>
                <c:pt idx="23">
                  <c:v>-10442</c:v>
                </c:pt>
                <c:pt idx="24">
                  <c:v>-9504</c:v>
                </c:pt>
                <c:pt idx="25">
                  <c:v>-9415</c:v>
                </c:pt>
                <c:pt idx="26">
                  <c:v>-8868</c:v>
                </c:pt>
                <c:pt idx="27">
                  <c:v>-8771</c:v>
                </c:pt>
                <c:pt idx="28">
                  <c:v>-8715</c:v>
                </c:pt>
                <c:pt idx="29">
                  <c:v>-8501</c:v>
                </c:pt>
                <c:pt idx="30">
                  <c:v>-2835</c:v>
                </c:pt>
                <c:pt idx="31">
                  <c:v>0</c:v>
                </c:pt>
                <c:pt idx="32">
                  <c:v>934</c:v>
                </c:pt>
                <c:pt idx="33">
                  <c:v>1244</c:v>
                </c:pt>
                <c:pt idx="34">
                  <c:v>1913</c:v>
                </c:pt>
                <c:pt idx="35">
                  <c:v>1913</c:v>
                </c:pt>
                <c:pt idx="36">
                  <c:v>2565</c:v>
                </c:pt>
                <c:pt idx="37">
                  <c:v>2573</c:v>
                </c:pt>
                <c:pt idx="38">
                  <c:v>2973</c:v>
                </c:pt>
                <c:pt idx="39">
                  <c:v>4881</c:v>
                </c:pt>
                <c:pt idx="40">
                  <c:v>6153</c:v>
                </c:pt>
                <c:pt idx="41">
                  <c:v>6210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-5.0140973449183272E-2</c:v>
                </c:pt>
                <c:pt idx="1">
                  <c:v>-4.9229847231648839E-2</c:v>
                </c:pt>
                <c:pt idx="2">
                  <c:v>-4.9192721545365602E-2</c:v>
                </c:pt>
                <c:pt idx="3">
                  <c:v>-4.5699813227551095E-2</c:v>
                </c:pt>
                <c:pt idx="4">
                  <c:v>-4.4680403758357225E-2</c:v>
                </c:pt>
                <c:pt idx="5">
                  <c:v>-4.46525594936448E-2</c:v>
                </c:pt>
                <c:pt idx="6">
                  <c:v>-4.4234895522958388E-2</c:v>
                </c:pt>
                <c:pt idx="7">
                  <c:v>-2.096173093415446E-2</c:v>
                </c:pt>
                <c:pt idx="8">
                  <c:v>-1.9422561856995278E-2</c:v>
                </c:pt>
                <c:pt idx="9">
                  <c:v>-1.8526904675412195E-2</c:v>
                </c:pt>
                <c:pt idx="10">
                  <c:v>-1.8475856856772745E-2</c:v>
                </c:pt>
                <c:pt idx="11">
                  <c:v>-1.8096865475964705E-2</c:v>
                </c:pt>
                <c:pt idx="12">
                  <c:v>-1.8070568114847411E-2</c:v>
                </c:pt>
                <c:pt idx="13">
                  <c:v>-1.8033442428564177E-2</c:v>
                </c:pt>
                <c:pt idx="14">
                  <c:v>-1.7983941513519862E-2</c:v>
                </c:pt>
                <c:pt idx="15">
                  <c:v>-1.7578652771594528E-2</c:v>
                </c:pt>
                <c:pt idx="16">
                  <c:v>-1.7454900483983741E-2</c:v>
                </c:pt>
                <c:pt idx="17">
                  <c:v>-1.6975360369491935E-2</c:v>
                </c:pt>
                <c:pt idx="18">
                  <c:v>-1.6483445026239048E-2</c:v>
                </c:pt>
                <c:pt idx="19">
                  <c:v>-1.5915731406824556E-2</c:v>
                </c:pt>
                <c:pt idx="20">
                  <c:v>-1.4969026406602023E-2</c:v>
                </c:pt>
                <c:pt idx="21">
                  <c:v>-1.4944275949079867E-2</c:v>
                </c:pt>
                <c:pt idx="22">
                  <c:v>-1.4614785483316142E-2</c:v>
                </c:pt>
                <c:pt idx="23">
                  <c:v>-1.4071822321423805E-2</c:v>
                </c:pt>
                <c:pt idx="24">
                  <c:v>-1.2620826749187311E-2</c:v>
                </c:pt>
                <c:pt idx="25">
                  <c:v>-1.2483152329220308E-2</c:v>
                </c:pt>
                <c:pt idx="26">
                  <c:v>-1.1636996062681544E-2</c:v>
                </c:pt>
                <c:pt idx="27">
                  <c:v>-1.1486946413953463E-2</c:v>
                </c:pt>
                <c:pt idx="28">
                  <c:v>-1.140031981262591E-2</c:v>
                </c:pt>
                <c:pt idx="29">
                  <c:v>-1.1069282443267051E-2</c:v>
                </c:pt>
                <c:pt idx="30">
                  <c:v>-2.3045266732329497E-3</c:v>
                </c:pt>
                <c:pt idx="31">
                  <c:v>2.0809450189743705E-3</c:v>
                </c:pt>
                <c:pt idx="32">
                  <c:v>3.5257529768303272E-3</c:v>
                </c:pt>
                <c:pt idx="33">
                  <c:v>4.0052930913221331E-3</c:v>
                </c:pt>
                <c:pt idx="34">
                  <c:v>5.0401715964673525E-3</c:v>
                </c:pt>
                <c:pt idx="35">
                  <c:v>5.0401715964673525E-3</c:v>
                </c:pt>
                <c:pt idx="36">
                  <c:v>6.0487527404952789E-3</c:v>
                </c:pt>
                <c:pt idx="37">
                  <c:v>6.0611279692563578E-3</c:v>
                </c:pt>
                <c:pt idx="38">
                  <c:v>6.6798894073103006E-3</c:v>
                </c:pt>
                <c:pt idx="39">
                  <c:v>9.6313814668276092E-3</c:v>
                </c:pt>
                <c:pt idx="40">
                  <c:v>1.1599042839839147E-2</c:v>
                </c:pt>
                <c:pt idx="41">
                  <c:v>1.1687216344761834E-2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A5-4B09-BF3F-0BF9B26CE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775920"/>
        <c:axId val="1"/>
      </c:scatterChart>
      <c:valAx>
        <c:axId val="60577592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775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Vul - O-C Diagr.</a:t>
            </a:r>
          </a:p>
        </c:rich>
      </c:tx>
      <c:layout>
        <c:manualLayout>
          <c:xMode val="edge"/>
          <c:yMode val="edge"/>
          <c:x val="0.3903910209422020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681801452528879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-33759</c:v>
                </c:pt>
                <c:pt idx="1">
                  <c:v>-33170</c:v>
                </c:pt>
                <c:pt idx="2">
                  <c:v>-33146</c:v>
                </c:pt>
                <c:pt idx="3">
                  <c:v>-30888</c:v>
                </c:pt>
                <c:pt idx="4">
                  <c:v>-30229</c:v>
                </c:pt>
                <c:pt idx="5">
                  <c:v>-30211</c:v>
                </c:pt>
                <c:pt idx="6">
                  <c:v>-29941</c:v>
                </c:pt>
                <c:pt idx="7">
                  <c:v>-14896</c:v>
                </c:pt>
                <c:pt idx="8">
                  <c:v>-13901</c:v>
                </c:pt>
                <c:pt idx="9">
                  <c:v>-13322</c:v>
                </c:pt>
                <c:pt idx="10">
                  <c:v>-13289</c:v>
                </c:pt>
                <c:pt idx="11">
                  <c:v>-13044</c:v>
                </c:pt>
                <c:pt idx="12">
                  <c:v>-13027</c:v>
                </c:pt>
                <c:pt idx="13">
                  <c:v>-13003</c:v>
                </c:pt>
                <c:pt idx="14">
                  <c:v>-12971</c:v>
                </c:pt>
                <c:pt idx="15">
                  <c:v>-12709</c:v>
                </c:pt>
                <c:pt idx="16">
                  <c:v>-12629</c:v>
                </c:pt>
                <c:pt idx="17">
                  <c:v>-12319</c:v>
                </c:pt>
                <c:pt idx="18">
                  <c:v>-12001</c:v>
                </c:pt>
                <c:pt idx="19">
                  <c:v>-11634</c:v>
                </c:pt>
                <c:pt idx="20">
                  <c:v>-11022</c:v>
                </c:pt>
                <c:pt idx="21">
                  <c:v>-11006</c:v>
                </c:pt>
                <c:pt idx="22">
                  <c:v>-10793</c:v>
                </c:pt>
                <c:pt idx="23">
                  <c:v>-10442</c:v>
                </c:pt>
                <c:pt idx="24">
                  <c:v>-9504</c:v>
                </c:pt>
                <c:pt idx="25">
                  <c:v>-9415</c:v>
                </c:pt>
                <c:pt idx="26">
                  <c:v>-8868</c:v>
                </c:pt>
                <c:pt idx="27">
                  <c:v>-8771</c:v>
                </c:pt>
                <c:pt idx="28">
                  <c:v>-8715</c:v>
                </c:pt>
                <c:pt idx="29">
                  <c:v>-8501</c:v>
                </c:pt>
                <c:pt idx="30">
                  <c:v>-2835</c:v>
                </c:pt>
                <c:pt idx="31">
                  <c:v>0</c:v>
                </c:pt>
                <c:pt idx="32">
                  <c:v>934</c:v>
                </c:pt>
                <c:pt idx="33">
                  <c:v>1244</c:v>
                </c:pt>
                <c:pt idx="34">
                  <c:v>1913</c:v>
                </c:pt>
                <c:pt idx="35">
                  <c:v>1913</c:v>
                </c:pt>
                <c:pt idx="36">
                  <c:v>2565</c:v>
                </c:pt>
                <c:pt idx="37">
                  <c:v>2573</c:v>
                </c:pt>
                <c:pt idx="38">
                  <c:v>2973</c:v>
                </c:pt>
                <c:pt idx="39">
                  <c:v>4881</c:v>
                </c:pt>
                <c:pt idx="40">
                  <c:v>6153</c:v>
                </c:pt>
                <c:pt idx="41">
                  <c:v>6210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-2.7858799998284667E-2</c:v>
                </c:pt>
                <c:pt idx="1">
                  <c:v>-5.5044000002453686E-2</c:v>
                </c:pt>
                <c:pt idx="2">
                  <c:v>-8.0872000035014935E-3</c:v>
                </c:pt>
                <c:pt idx="3">
                  <c:v>4.0598399998998502E-2</c:v>
                </c:pt>
                <c:pt idx="4">
                  <c:v>0.2295371999971394</c:v>
                </c:pt>
                <c:pt idx="5">
                  <c:v>-4.7745200001372723E-2</c:v>
                </c:pt>
                <c:pt idx="6">
                  <c:v>5.3018800001154887E-2</c:v>
                </c:pt>
                <c:pt idx="7">
                  <c:v>-1.7187199999170844E-2</c:v>
                </c:pt>
                <c:pt idx="8">
                  <c:v>-3.0853199998091441E-2</c:v>
                </c:pt>
                <c:pt idx="9">
                  <c:v>2.622960000007879E-2</c:v>
                </c:pt>
                <c:pt idx="10">
                  <c:v>1.1545199995453004E-2</c:v>
                </c:pt>
                <c:pt idx="11">
                  <c:v>5.0979200008441694E-2</c:v>
                </c:pt>
                <c:pt idx="12">
                  <c:v>-1.6763999956310727E-3</c:v>
                </c:pt>
                <c:pt idx="13">
                  <c:v>-2.3719600001641084E-2</c:v>
                </c:pt>
                <c:pt idx="14">
                  <c:v>-2.0777199999429286E-2</c:v>
                </c:pt>
                <c:pt idx="15">
                  <c:v>3.6001199994643684E-2</c:v>
                </c:pt>
                <c:pt idx="16">
                  <c:v>2.3857200001657475E-2</c:v>
                </c:pt>
                <c:pt idx="17">
                  <c:v>1.9549200005712919E-2</c:v>
                </c:pt>
                <c:pt idx="18">
                  <c:v>2.0226800006639678E-2</c:v>
                </c:pt>
                <c:pt idx="19">
                  <c:v>-3.0808799994701985E-2</c:v>
                </c:pt>
                <c:pt idx="20">
                  <c:v>-1.2410399998771027E-2</c:v>
                </c:pt>
                <c:pt idx="21">
                  <c:v>2.560799999628216E-3</c:v>
                </c:pt>
                <c:pt idx="22">
                  <c:v>-6.9475999989663251E-3</c:v>
                </c:pt>
                <c:pt idx="23">
                  <c:v>-1.7954399998416193E-2</c:v>
                </c:pt>
                <c:pt idx="24">
                  <c:v>-3.8927999994484708E-3</c:v>
                </c:pt>
                <c:pt idx="25">
                  <c:v>-4.6779999975115061E-3</c:v>
                </c:pt>
                <c:pt idx="26">
                  <c:v>-2.3537599998235237E-2</c:v>
                </c:pt>
                <c:pt idx="27">
                  <c:v>-1.533719999861205E-2</c:v>
                </c:pt>
                <c:pt idx="28">
                  <c:v>7.5620000061462633E-3</c:v>
                </c:pt>
                <c:pt idx="29">
                  <c:v>-2.6573199997073971E-2</c:v>
                </c:pt>
                <c:pt idx="30">
                  <c:v>1.2779999960912392E-3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68-4048-8E40-0EC30E505F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-33759</c:v>
                </c:pt>
                <c:pt idx="1">
                  <c:v>-33170</c:v>
                </c:pt>
                <c:pt idx="2">
                  <c:v>-33146</c:v>
                </c:pt>
                <c:pt idx="3">
                  <c:v>-30888</c:v>
                </c:pt>
                <c:pt idx="4">
                  <c:v>-30229</c:v>
                </c:pt>
                <c:pt idx="5">
                  <c:v>-30211</c:v>
                </c:pt>
                <c:pt idx="6">
                  <c:v>-29941</c:v>
                </c:pt>
                <c:pt idx="7">
                  <c:v>-14896</c:v>
                </c:pt>
                <c:pt idx="8">
                  <c:v>-13901</c:v>
                </c:pt>
                <c:pt idx="9">
                  <c:v>-13322</c:v>
                </c:pt>
                <c:pt idx="10">
                  <c:v>-13289</c:v>
                </c:pt>
                <c:pt idx="11">
                  <c:v>-13044</c:v>
                </c:pt>
                <c:pt idx="12">
                  <c:v>-13027</c:v>
                </c:pt>
                <c:pt idx="13">
                  <c:v>-13003</c:v>
                </c:pt>
                <c:pt idx="14">
                  <c:v>-12971</c:v>
                </c:pt>
                <c:pt idx="15">
                  <c:v>-12709</c:v>
                </c:pt>
                <c:pt idx="16">
                  <c:v>-12629</c:v>
                </c:pt>
                <c:pt idx="17">
                  <c:v>-12319</c:v>
                </c:pt>
                <c:pt idx="18">
                  <c:v>-12001</c:v>
                </c:pt>
                <c:pt idx="19">
                  <c:v>-11634</c:v>
                </c:pt>
                <c:pt idx="20">
                  <c:v>-11022</c:v>
                </c:pt>
                <c:pt idx="21">
                  <c:v>-11006</c:v>
                </c:pt>
                <c:pt idx="22">
                  <c:v>-10793</c:v>
                </c:pt>
                <c:pt idx="23">
                  <c:v>-10442</c:v>
                </c:pt>
                <c:pt idx="24">
                  <c:v>-9504</c:v>
                </c:pt>
                <c:pt idx="25">
                  <c:v>-9415</c:v>
                </c:pt>
                <c:pt idx="26">
                  <c:v>-8868</c:v>
                </c:pt>
                <c:pt idx="27">
                  <c:v>-8771</c:v>
                </c:pt>
                <c:pt idx="28">
                  <c:v>-8715</c:v>
                </c:pt>
                <c:pt idx="29">
                  <c:v>-8501</c:v>
                </c:pt>
                <c:pt idx="30">
                  <c:v>-2835</c:v>
                </c:pt>
                <c:pt idx="31">
                  <c:v>0</c:v>
                </c:pt>
                <c:pt idx="32">
                  <c:v>934</c:v>
                </c:pt>
                <c:pt idx="33">
                  <c:v>1244</c:v>
                </c:pt>
                <c:pt idx="34">
                  <c:v>1913</c:v>
                </c:pt>
                <c:pt idx="35">
                  <c:v>1913</c:v>
                </c:pt>
                <c:pt idx="36">
                  <c:v>2565</c:v>
                </c:pt>
                <c:pt idx="37">
                  <c:v>2573</c:v>
                </c:pt>
                <c:pt idx="38">
                  <c:v>2973</c:v>
                </c:pt>
                <c:pt idx="39">
                  <c:v>4881</c:v>
                </c:pt>
                <c:pt idx="40">
                  <c:v>6153</c:v>
                </c:pt>
                <c:pt idx="41">
                  <c:v>6210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68-4048-8E40-0EC30E505F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-33759</c:v>
                </c:pt>
                <c:pt idx="1">
                  <c:v>-33170</c:v>
                </c:pt>
                <c:pt idx="2">
                  <c:v>-33146</c:v>
                </c:pt>
                <c:pt idx="3">
                  <c:v>-30888</c:v>
                </c:pt>
                <c:pt idx="4">
                  <c:v>-30229</c:v>
                </c:pt>
                <c:pt idx="5">
                  <c:v>-30211</c:v>
                </c:pt>
                <c:pt idx="6">
                  <c:v>-29941</c:v>
                </c:pt>
                <c:pt idx="7">
                  <c:v>-14896</c:v>
                </c:pt>
                <c:pt idx="8">
                  <c:v>-13901</c:v>
                </c:pt>
                <c:pt idx="9">
                  <c:v>-13322</c:v>
                </c:pt>
                <c:pt idx="10">
                  <c:v>-13289</c:v>
                </c:pt>
                <c:pt idx="11">
                  <c:v>-13044</c:v>
                </c:pt>
                <c:pt idx="12">
                  <c:v>-13027</c:v>
                </c:pt>
                <c:pt idx="13">
                  <c:v>-13003</c:v>
                </c:pt>
                <c:pt idx="14">
                  <c:v>-12971</c:v>
                </c:pt>
                <c:pt idx="15">
                  <c:v>-12709</c:v>
                </c:pt>
                <c:pt idx="16">
                  <c:v>-12629</c:v>
                </c:pt>
                <c:pt idx="17">
                  <c:v>-12319</c:v>
                </c:pt>
                <c:pt idx="18">
                  <c:v>-12001</c:v>
                </c:pt>
                <c:pt idx="19">
                  <c:v>-11634</c:v>
                </c:pt>
                <c:pt idx="20">
                  <c:v>-11022</c:v>
                </c:pt>
                <c:pt idx="21">
                  <c:v>-11006</c:v>
                </c:pt>
                <c:pt idx="22">
                  <c:v>-10793</c:v>
                </c:pt>
                <c:pt idx="23">
                  <c:v>-10442</c:v>
                </c:pt>
                <c:pt idx="24">
                  <c:v>-9504</c:v>
                </c:pt>
                <c:pt idx="25">
                  <c:v>-9415</c:v>
                </c:pt>
                <c:pt idx="26">
                  <c:v>-8868</c:v>
                </c:pt>
                <c:pt idx="27">
                  <c:v>-8771</c:v>
                </c:pt>
                <c:pt idx="28">
                  <c:v>-8715</c:v>
                </c:pt>
                <c:pt idx="29">
                  <c:v>-8501</c:v>
                </c:pt>
                <c:pt idx="30">
                  <c:v>-2835</c:v>
                </c:pt>
                <c:pt idx="31">
                  <c:v>0</c:v>
                </c:pt>
                <c:pt idx="32">
                  <c:v>934</c:v>
                </c:pt>
                <c:pt idx="33">
                  <c:v>1244</c:v>
                </c:pt>
                <c:pt idx="34">
                  <c:v>1913</c:v>
                </c:pt>
                <c:pt idx="35">
                  <c:v>1913</c:v>
                </c:pt>
                <c:pt idx="36">
                  <c:v>2565</c:v>
                </c:pt>
                <c:pt idx="37">
                  <c:v>2573</c:v>
                </c:pt>
                <c:pt idx="38">
                  <c:v>2973</c:v>
                </c:pt>
                <c:pt idx="39">
                  <c:v>4881</c:v>
                </c:pt>
                <c:pt idx="40">
                  <c:v>6153</c:v>
                </c:pt>
                <c:pt idx="41">
                  <c:v>6210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36">
                  <c:v>6.4580000034766272E-3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68-4048-8E40-0EC30E505F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-33759</c:v>
                </c:pt>
                <c:pt idx="1">
                  <c:v>-33170</c:v>
                </c:pt>
                <c:pt idx="2">
                  <c:v>-33146</c:v>
                </c:pt>
                <c:pt idx="3">
                  <c:v>-30888</c:v>
                </c:pt>
                <c:pt idx="4">
                  <c:v>-30229</c:v>
                </c:pt>
                <c:pt idx="5">
                  <c:v>-30211</c:v>
                </c:pt>
                <c:pt idx="6">
                  <c:v>-29941</c:v>
                </c:pt>
                <c:pt idx="7">
                  <c:v>-14896</c:v>
                </c:pt>
                <c:pt idx="8">
                  <c:v>-13901</c:v>
                </c:pt>
                <c:pt idx="9">
                  <c:v>-13322</c:v>
                </c:pt>
                <c:pt idx="10">
                  <c:v>-13289</c:v>
                </c:pt>
                <c:pt idx="11">
                  <c:v>-13044</c:v>
                </c:pt>
                <c:pt idx="12">
                  <c:v>-13027</c:v>
                </c:pt>
                <c:pt idx="13">
                  <c:v>-13003</c:v>
                </c:pt>
                <c:pt idx="14">
                  <c:v>-12971</c:v>
                </c:pt>
                <c:pt idx="15">
                  <c:v>-12709</c:v>
                </c:pt>
                <c:pt idx="16">
                  <c:v>-12629</c:v>
                </c:pt>
                <c:pt idx="17">
                  <c:v>-12319</c:v>
                </c:pt>
                <c:pt idx="18">
                  <c:v>-12001</c:v>
                </c:pt>
                <c:pt idx="19">
                  <c:v>-11634</c:v>
                </c:pt>
                <c:pt idx="20">
                  <c:v>-11022</c:v>
                </c:pt>
                <c:pt idx="21">
                  <c:v>-11006</c:v>
                </c:pt>
                <c:pt idx="22">
                  <c:v>-10793</c:v>
                </c:pt>
                <c:pt idx="23">
                  <c:v>-10442</c:v>
                </c:pt>
                <c:pt idx="24">
                  <c:v>-9504</c:v>
                </c:pt>
                <c:pt idx="25">
                  <c:v>-9415</c:v>
                </c:pt>
                <c:pt idx="26">
                  <c:v>-8868</c:v>
                </c:pt>
                <c:pt idx="27">
                  <c:v>-8771</c:v>
                </c:pt>
                <c:pt idx="28">
                  <c:v>-8715</c:v>
                </c:pt>
                <c:pt idx="29">
                  <c:v>-8501</c:v>
                </c:pt>
                <c:pt idx="30">
                  <c:v>-2835</c:v>
                </c:pt>
                <c:pt idx="31">
                  <c:v>0</c:v>
                </c:pt>
                <c:pt idx="32">
                  <c:v>934</c:v>
                </c:pt>
                <c:pt idx="33">
                  <c:v>1244</c:v>
                </c:pt>
                <c:pt idx="34">
                  <c:v>1913</c:v>
                </c:pt>
                <c:pt idx="35">
                  <c:v>1913</c:v>
                </c:pt>
                <c:pt idx="36">
                  <c:v>2565</c:v>
                </c:pt>
                <c:pt idx="37">
                  <c:v>2573</c:v>
                </c:pt>
                <c:pt idx="38">
                  <c:v>2973</c:v>
                </c:pt>
                <c:pt idx="39">
                  <c:v>4881</c:v>
                </c:pt>
                <c:pt idx="40">
                  <c:v>6153</c:v>
                </c:pt>
                <c:pt idx="41">
                  <c:v>6210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32">
                  <c:v>1.9688000029418617E-3</c:v>
                </c:pt>
                <c:pt idx="33">
                  <c:v>4.9607999972067773E-3</c:v>
                </c:pt>
                <c:pt idx="34">
                  <c:v>4.9316000076942146E-3</c:v>
                </c:pt>
                <c:pt idx="35">
                  <c:v>5.0316000051680021E-3</c:v>
                </c:pt>
                <c:pt idx="37">
                  <c:v>5.7835999978124164E-3</c:v>
                </c:pt>
                <c:pt idx="38">
                  <c:v>7.8236000044853427E-3</c:v>
                </c:pt>
                <c:pt idx="39">
                  <c:v>9.4892000051913783E-3</c:v>
                </c:pt>
                <c:pt idx="40">
                  <c:v>1.1199600005056709E-2</c:v>
                </c:pt>
                <c:pt idx="41">
                  <c:v>1.1672000000544358E-2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68-4048-8E40-0EC30E505F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-33759</c:v>
                </c:pt>
                <c:pt idx="1">
                  <c:v>-33170</c:v>
                </c:pt>
                <c:pt idx="2">
                  <c:v>-33146</c:v>
                </c:pt>
                <c:pt idx="3">
                  <c:v>-30888</c:v>
                </c:pt>
                <c:pt idx="4">
                  <c:v>-30229</c:v>
                </c:pt>
                <c:pt idx="5">
                  <c:v>-30211</c:v>
                </c:pt>
                <c:pt idx="6">
                  <c:v>-29941</c:v>
                </c:pt>
                <c:pt idx="7">
                  <c:v>-14896</c:v>
                </c:pt>
                <c:pt idx="8">
                  <c:v>-13901</c:v>
                </c:pt>
                <c:pt idx="9">
                  <c:v>-13322</c:v>
                </c:pt>
                <c:pt idx="10">
                  <c:v>-13289</c:v>
                </c:pt>
                <c:pt idx="11">
                  <c:v>-13044</c:v>
                </c:pt>
                <c:pt idx="12">
                  <c:v>-13027</c:v>
                </c:pt>
                <c:pt idx="13">
                  <c:v>-13003</c:v>
                </c:pt>
                <c:pt idx="14">
                  <c:v>-12971</c:v>
                </c:pt>
                <c:pt idx="15">
                  <c:v>-12709</c:v>
                </c:pt>
                <c:pt idx="16">
                  <c:v>-12629</c:v>
                </c:pt>
                <c:pt idx="17">
                  <c:v>-12319</c:v>
                </c:pt>
                <c:pt idx="18">
                  <c:v>-12001</c:v>
                </c:pt>
                <c:pt idx="19">
                  <c:v>-11634</c:v>
                </c:pt>
                <c:pt idx="20">
                  <c:v>-11022</c:v>
                </c:pt>
                <c:pt idx="21">
                  <c:v>-11006</c:v>
                </c:pt>
                <c:pt idx="22">
                  <c:v>-10793</c:v>
                </c:pt>
                <c:pt idx="23">
                  <c:v>-10442</c:v>
                </c:pt>
                <c:pt idx="24">
                  <c:v>-9504</c:v>
                </c:pt>
                <c:pt idx="25">
                  <c:v>-9415</c:v>
                </c:pt>
                <c:pt idx="26">
                  <c:v>-8868</c:v>
                </c:pt>
                <c:pt idx="27">
                  <c:v>-8771</c:v>
                </c:pt>
                <c:pt idx="28">
                  <c:v>-8715</c:v>
                </c:pt>
                <c:pt idx="29">
                  <c:v>-8501</c:v>
                </c:pt>
                <c:pt idx="30">
                  <c:v>-2835</c:v>
                </c:pt>
                <c:pt idx="31">
                  <c:v>0</c:v>
                </c:pt>
                <c:pt idx="32">
                  <c:v>934</c:v>
                </c:pt>
                <c:pt idx="33">
                  <c:v>1244</c:v>
                </c:pt>
                <c:pt idx="34">
                  <c:v>1913</c:v>
                </c:pt>
                <c:pt idx="35">
                  <c:v>1913</c:v>
                </c:pt>
                <c:pt idx="36">
                  <c:v>2565</c:v>
                </c:pt>
                <c:pt idx="37">
                  <c:v>2573</c:v>
                </c:pt>
                <c:pt idx="38">
                  <c:v>2973</c:v>
                </c:pt>
                <c:pt idx="39">
                  <c:v>4881</c:v>
                </c:pt>
                <c:pt idx="40">
                  <c:v>6153</c:v>
                </c:pt>
                <c:pt idx="41">
                  <c:v>6210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68-4048-8E40-0EC30E505F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-33759</c:v>
                </c:pt>
                <c:pt idx="1">
                  <c:v>-33170</c:v>
                </c:pt>
                <c:pt idx="2">
                  <c:v>-33146</c:v>
                </c:pt>
                <c:pt idx="3">
                  <c:v>-30888</c:v>
                </c:pt>
                <c:pt idx="4">
                  <c:v>-30229</c:v>
                </c:pt>
                <c:pt idx="5">
                  <c:v>-30211</c:v>
                </c:pt>
                <c:pt idx="6">
                  <c:v>-29941</c:v>
                </c:pt>
                <c:pt idx="7">
                  <c:v>-14896</c:v>
                </c:pt>
                <c:pt idx="8">
                  <c:v>-13901</c:v>
                </c:pt>
                <c:pt idx="9">
                  <c:v>-13322</c:v>
                </c:pt>
                <c:pt idx="10">
                  <c:v>-13289</c:v>
                </c:pt>
                <c:pt idx="11">
                  <c:v>-13044</c:v>
                </c:pt>
                <c:pt idx="12">
                  <c:v>-13027</c:v>
                </c:pt>
                <c:pt idx="13">
                  <c:v>-13003</c:v>
                </c:pt>
                <c:pt idx="14">
                  <c:v>-12971</c:v>
                </c:pt>
                <c:pt idx="15">
                  <c:v>-12709</c:v>
                </c:pt>
                <c:pt idx="16">
                  <c:v>-12629</c:v>
                </c:pt>
                <c:pt idx="17">
                  <c:v>-12319</c:v>
                </c:pt>
                <c:pt idx="18">
                  <c:v>-12001</c:v>
                </c:pt>
                <c:pt idx="19">
                  <c:v>-11634</c:v>
                </c:pt>
                <c:pt idx="20">
                  <c:v>-11022</c:v>
                </c:pt>
                <c:pt idx="21">
                  <c:v>-11006</c:v>
                </c:pt>
                <c:pt idx="22">
                  <c:v>-10793</c:v>
                </c:pt>
                <c:pt idx="23">
                  <c:v>-10442</c:v>
                </c:pt>
                <c:pt idx="24">
                  <c:v>-9504</c:v>
                </c:pt>
                <c:pt idx="25">
                  <c:v>-9415</c:v>
                </c:pt>
                <c:pt idx="26">
                  <c:v>-8868</c:v>
                </c:pt>
                <c:pt idx="27">
                  <c:v>-8771</c:v>
                </c:pt>
                <c:pt idx="28">
                  <c:v>-8715</c:v>
                </c:pt>
                <c:pt idx="29">
                  <c:v>-8501</c:v>
                </c:pt>
                <c:pt idx="30">
                  <c:v>-2835</c:v>
                </c:pt>
                <c:pt idx="31">
                  <c:v>0</c:v>
                </c:pt>
                <c:pt idx="32">
                  <c:v>934</c:v>
                </c:pt>
                <c:pt idx="33">
                  <c:v>1244</c:v>
                </c:pt>
                <c:pt idx="34">
                  <c:v>1913</c:v>
                </c:pt>
                <c:pt idx="35">
                  <c:v>1913</c:v>
                </c:pt>
                <c:pt idx="36">
                  <c:v>2565</c:v>
                </c:pt>
                <c:pt idx="37">
                  <c:v>2573</c:v>
                </c:pt>
                <c:pt idx="38">
                  <c:v>2973</c:v>
                </c:pt>
                <c:pt idx="39">
                  <c:v>4881</c:v>
                </c:pt>
                <c:pt idx="40">
                  <c:v>6153</c:v>
                </c:pt>
                <c:pt idx="41">
                  <c:v>6210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68-4048-8E40-0EC30E505F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32">
                    <c:v>1.1999999999999999E-3</c:v>
                  </c:pt>
                  <c:pt idx="33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9">
                    <c:v>8.9999999999999998E-4</c:v>
                  </c:pt>
                  <c:pt idx="40">
                    <c:v>3.5000000000000001E-3</c:v>
                  </c:pt>
                  <c:pt idx="4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-33759</c:v>
                </c:pt>
                <c:pt idx="1">
                  <c:v>-33170</c:v>
                </c:pt>
                <c:pt idx="2">
                  <c:v>-33146</c:v>
                </c:pt>
                <c:pt idx="3">
                  <c:v>-30888</c:v>
                </c:pt>
                <c:pt idx="4">
                  <c:v>-30229</c:v>
                </c:pt>
                <c:pt idx="5">
                  <c:v>-30211</c:v>
                </c:pt>
                <c:pt idx="6">
                  <c:v>-29941</c:v>
                </c:pt>
                <c:pt idx="7">
                  <c:v>-14896</c:v>
                </c:pt>
                <c:pt idx="8">
                  <c:v>-13901</c:v>
                </c:pt>
                <c:pt idx="9">
                  <c:v>-13322</c:v>
                </c:pt>
                <c:pt idx="10">
                  <c:v>-13289</c:v>
                </c:pt>
                <c:pt idx="11">
                  <c:v>-13044</c:v>
                </c:pt>
                <c:pt idx="12">
                  <c:v>-13027</c:v>
                </c:pt>
                <c:pt idx="13">
                  <c:v>-13003</c:v>
                </c:pt>
                <c:pt idx="14">
                  <c:v>-12971</c:v>
                </c:pt>
                <c:pt idx="15">
                  <c:v>-12709</c:v>
                </c:pt>
                <c:pt idx="16">
                  <c:v>-12629</c:v>
                </c:pt>
                <c:pt idx="17">
                  <c:v>-12319</c:v>
                </c:pt>
                <c:pt idx="18">
                  <c:v>-12001</c:v>
                </c:pt>
                <c:pt idx="19">
                  <c:v>-11634</c:v>
                </c:pt>
                <c:pt idx="20">
                  <c:v>-11022</c:v>
                </c:pt>
                <c:pt idx="21">
                  <c:v>-11006</c:v>
                </c:pt>
                <c:pt idx="22">
                  <c:v>-10793</c:v>
                </c:pt>
                <c:pt idx="23">
                  <c:v>-10442</c:v>
                </c:pt>
                <c:pt idx="24">
                  <c:v>-9504</c:v>
                </c:pt>
                <c:pt idx="25">
                  <c:v>-9415</c:v>
                </c:pt>
                <c:pt idx="26">
                  <c:v>-8868</c:v>
                </c:pt>
                <c:pt idx="27">
                  <c:v>-8771</c:v>
                </c:pt>
                <c:pt idx="28">
                  <c:v>-8715</c:v>
                </c:pt>
                <c:pt idx="29">
                  <c:v>-8501</c:v>
                </c:pt>
                <c:pt idx="30">
                  <c:v>-2835</c:v>
                </c:pt>
                <c:pt idx="31">
                  <c:v>0</c:v>
                </c:pt>
                <c:pt idx="32">
                  <c:v>934</c:v>
                </c:pt>
                <c:pt idx="33">
                  <c:v>1244</c:v>
                </c:pt>
                <c:pt idx="34">
                  <c:v>1913</c:v>
                </c:pt>
                <c:pt idx="35">
                  <c:v>1913</c:v>
                </c:pt>
                <c:pt idx="36">
                  <c:v>2565</c:v>
                </c:pt>
                <c:pt idx="37">
                  <c:v>2573</c:v>
                </c:pt>
                <c:pt idx="38">
                  <c:v>2973</c:v>
                </c:pt>
                <c:pt idx="39">
                  <c:v>4881</c:v>
                </c:pt>
                <c:pt idx="40">
                  <c:v>6153</c:v>
                </c:pt>
                <c:pt idx="41">
                  <c:v>6210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68-4048-8E40-0EC30E505F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-33759</c:v>
                </c:pt>
                <c:pt idx="1">
                  <c:v>-33170</c:v>
                </c:pt>
                <c:pt idx="2">
                  <c:v>-33146</c:v>
                </c:pt>
                <c:pt idx="3">
                  <c:v>-30888</c:v>
                </c:pt>
                <c:pt idx="4">
                  <c:v>-30229</c:v>
                </c:pt>
                <c:pt idx="5">
                  <c:v>-30211</c:v>
                </c:pt>
                <c:pt idx="6">
                  <c:v>-29941</c:v>
                </c:pt>
                <c:pt idx="7">
                  <c:v>-14896</c:v>
                </c:pt>
                <c:pt idx="8">
                  <c:v>-13901</c:v>
                </c:pt>
                <c:pt idx="9">
                  <c:v>-13322</c:v>
                </c:pt>
                <c:pt idx="10">
                  <c:v>-13289</c:v>
                </c:pt>
                <c:pt idx="11">
                  <c:v>-13044</c:v>
                </c:pt>
                <c:pt idx="12">
                  <c:v>-13027</c:v>
                </c:pt>
                <c:pt idx="13">
                  <c:v>-13003</c:v>
                </c:pt>
                <c:pt idx="14">
                  <c:v>-12971</c:v>
                </c:pt>
                <c:pt idx="15">
                  <c:v>-12709</c:v>
                </c:pt>
                <c:pt idx="16">
                  <c:v>-12629</c:v>
                </c:pt>
                <c:pt idx="17">
                  <c:v>-12319</c:v>
                </c:pt>
                <c:pt idx="18">
                  <c:v>-12001</c:v>
                </c:pt>
                <c:pt idx="19">
                  <c:v>-11634</c:v>
                </c:pt>
                <c:pt idx="20">
                  <c:v>-11022</c:v>
                </c:pt>
                <c:pt idx="21">
                  <c:v>-11006</c:v>
                </c:pt>
                <c:pt idx="22">
                  <c:v>-10793</c:v>
                </c:pt>
                <c:pt idx="23">
                  <c:v>-10442</c:v>
                </c:pt>
                <c:pt idx="24">
                  <c:v>-9504</c:v>
                </c:pt>
                <c:pt idx="25">
                  <c:v>-9415</c:v>
                </c:pt>
                <c:pt idx="26">
                  <c:v>-8868</c:v>
                </c:pt>
                <c:pt idx="27">
                  <c:v>-8771</c:v>
                </c:pt>
                <c:pt idx="28">
                  <c:v>-8715</c:v>
                </c:pt>
                <c:pt idx="29">
                  <c:v>-8501</c:v>
                </c:pt>
                <c:pt idx="30">
                  <c:v>-2835</c:v>
                </c:pt>
                <c:pt idx="31">
                  <c:v>0</c:v>
                </c:pt>
                <c:pt idx="32">
                  <c:v>934</c:v>
                </c:pt>
                <c:pt idx="33">
                  <c:v>1244</c:v>
                </c:pt>
                <c:pt idx="34">
                  <c:v>1913</c:v>
                </c:pt>
                <c:pt idx="35">
                  <c:v>1913</c:v>
                </c:pt>
                <c:pt idx="36">
                  <c:v>2565</c:v>
                </c:pt>
                <c:pt idx="37">
                  <c:v>2573</c:v>
                </c:pt>
                <c:pt idx="38">
                  <c:v>2973</c:v>
                </c:pt>
                <c:pt idx="39">
                  <c:v>4881</c:v>
                </c:pt>
                <c:pt idx="40">
                  <c:v>6153</c:v>
                </c:pt>
                <c:pt idx="41">
                  <c:v>6210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-5.0140973449183272E-2</c:v>
                </c:pt>
                <c:pt idx="1">
                  <c:v>-4.9229847231648839E-2</c:v>
                </c:pt>
                <c:pt idx="2">
                  <c:v>-4.9192721545365602E-2</c:v>
                </c:pt>
                <c:pt idx="3">
                  <c:v>-4.5699813227551095E-2</c:v>
                </c:pt>
                <c:pt idx="4">
                  <c:v>-4.4680403758357225E-2</c:v>
                </c:pt>
                <c:pt idx="5">
                  <c:v>-4.46525594936448E-2</c:v>
                </c:pt>
                <c:pt idx="6">
                  <c:v>-4.4234895522958388E-2</c:v>
                </c:pt>
                <c:pt idx="7">
                  <c:v>-2.096173093415446E-2</c:v>
                </c:pt>
                <c:pt idx="8">
                  <c:v>-1.9422561856995278E-2</c:v>
                </c:pt>
                <c:pt idx="9">
                  <c:v>-1.8526904675412195E-2</c:v>
                </c:pt>
                <c:pt idx="10">
                  <c:v>-1.8475856856772745E-2</c:v>
                </c:pt>
                <c:pt idx="11">
                  <c:v>-1.8096865475964705E-2</c:v>
                </c:pt>
                <c:pt idx="12">
                  <c:v>-1.8070568114847411E-2</c:v>
                </c:pt>
                <c:pt idx="13">
                  <c:v>-1.8033442428564177E-2</c:v>
                </c:pt>
                <c:pt idx="14">
                  <c:v>-1.7983941513519862E-2</c:v>
                </c:pt>
                <c:pt idx="15">
                  <c:v>-1.7578652771594528E-2</c:v>
                </c:pt>
                <c:pt idx="16">
                  <c:v>-1.7454900483983741E-2</c:v>
                </c:pt>
                <c:pt idx="17">
                  <c:v>-1.6975360369491935E-2</c:v>
                </c:pt>
                <c:pt idx="18">
                  <c:v>-1.6483445026239048E-2</c:v>
                </c:pt>
                <c:pt idx="19">
                  <c:v>-1.5915731406824556E-2</c:v>
                </c:pt>
                <c:pt idx="20">
                  <c:v>-1.4969026406602023E-2</c:v>
                </c:pt>
                <c:pt idx="21">
                  <c:v>-1.4944275949079867E-2</c:v>
                </c:pt>
                <c:pt idx="22">
                  <c:v>-1.4614785483316142E-2</c:v>
                </c:pt>
                <c:pt idx="23">
                  <c:v>-1.4071822321423805E-2</c:v>
                </c:pt>
                <c:pt idx="24">
                  <c:v>-1.2620826749187311E-2</c:v>
                </c:pt>
                <c:pt idx="25">
                  <c:v>-1.2483152329220308E-2</c:v>
                </c:pt>
                <c:pt idx="26">
                  <c:v>-1.1636996062681544E-2</c:v>
                </c:pt>
                <c:pt idx="27">
                  <c:v>-1.1486946413953463E-2</c:v>
                </c:pt>
                <c:pt idx="28">
                  <c:v>-1.140031981262591E-2</c:v>
                </c:pt>
                <c:pt idx="29">
                  <c:v>-1.1069282443267051E-2</c:v>
                </c:pt>
                <c:pt idx="30">
                  <c:v>-2.3045266732329497E-3</c:v>
                </c:pt>
                <c:pt idx="31">
                  <c:v>2.0809450189743705E-3</c:v>
                </c:pt>
                <c:pt idx="32">
                  <c:v>3.5257529768303272E-3</c:v>
                </c:pt>
                <c:pt idx="33">
                  <c:v>4.0052930913221331E-3</c:v>
                </c:pt>
                <c:pt idx="34">
                  <c:v>5.0401715964673525E-3</c:v>
                </c:pt>
                <c:pt idx="35">
                  <c:v>5.0401715964673525E-3</c:v>
                </c:pt>
                <c:pt idx="36">
                  <c:v>6.0487527404952789E-3</c:v>
                </c:pt>
                <c:pt idx="37">
                  <c:v>6.0611279692563578E-3</c:v>
                </c:pt>
                <c:pt idx="38">
                  <c:v>6.6798894073103006E-3</c:v>
                </c:pt>
                <c:pt idx="39">
                  <c:v>9.6313814668276092E-3</c:v>
                </c:pt>
                <c:pt idx="40">
                  <c:v>1.1599042839839147E-2</c:v>
                </c:pt>
                <c:pt idx="41">
                  <c:v>1.1687216344761834E-2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68-4048-8E40-0EC30E505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782760"/>
        <c:axId val="1"/>
      </c:scatterChart>
      <c:valAx>
        <c:axId val="605782760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782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75106602665659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4E159EFE-4675-E6A1-63A4-F4C4A5A4D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638175</xdr:colOff>
      <xdr:row>0</xdr:row>
      <xdr:rowOff>0</xdr:rowOff>
    </xdr:from>
    <xdr:to>
      <xdr:col>27</xdr:col>
      <xdr:colOff>123825</xdr:colOff>
      <xdr:row>19</xdr:row>
      <xdr:rowOff>9525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42741587-0482-0885-D9AA-9839785C0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86" TargetMode="External"/><Relationship Id="rId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2"/>
  <sheetViews>
    <sheetView tabSelected="1" workbookViewId="0">
      <pane xSplit="14" ySplit="21" topLeftCell="O49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1</v>
      </c>
      <c r="F1" s="3">
        <v>52500.955999999998</v>
      </c>
      <c r="G1" s="3">
        <v>1.1226267999999999</v>
      </c>
      <c r="H1" s="3" t="s">
        <v>38</v>
      </c>
    </row>
    <row r="2" spans="1:8" x14ac:dyDescent="0.2">
      <c r="A2" t="s">
        <v>24</v>
      </c>
      <c r="B2" t="str">
        <f>H1</f>
        <v>EA</v>
      </c>
      <c r="C2" s="3"/>
      <c r="D2" s="3"/>
    </row>
    <row r="3" spans="1:8" ht="13.5" thickBot="1" x14ac:dyDescent="0.25"/>
    <row r="4" spans="1:8" ht="14.25" thickTop="1" thickBot="1" x14ac:dyDescent="0.25">
      <c r="A4" s="5" t="s">
        <v>37</v>
      </c>
      <c r="C4" s="8">
        <f>F1</f>
        <v>52500.955999999998</v>
      </c>
      <c r="D4" s="9">
        <f>G1</f>
        <v>1.1226267999999999</v>
      </c>
    </row>
    <row r="5" spans="1:8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8" x14ac:dyDescent="0.2">
      <c r="A6" s="5" t="s">
        <v>2</v>
      </c>
    </row>
    <row r="7" spans="1:8" x14ac:dyDescent="0.2">
      <c r="A7" t="s">
        <v>3</v>
      </c>
      <c r="C7">
        <f>C4</f>
        <v>52500.955999999998</v>
      </c>
    </row>
    <row r="8" spans="1:8" x14ac:dyDescent="0.2">
      <c r="A8" t="s">
        <v>4</v>
      </c>
      <c r="C8">
        <f>D4</f>
        <v>1.1226267999999999</v>
      </c>
      <c r="D8" s="29"/>
    </row>
    <row r="9" spans="1:8" x14ac:dyDescent="0.2">
      <c r="A9" s="26" t="s">
        <v>34</v>
      </c>
      <c r="B9" s="27">
        <v>53</v>
      </c>
      <c r="C9" s="24" t="str">
        <f>"F"&amp;B9</f>
        <v>F53</v>
      </c>
      <c r="D9" s="25" t="str">
        <f>"G"&amp;B9</f>
        <v>G53</v>
      </c>
    </row>
    <row r="10" spans="1:8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8" x14ac:dyDescent="0.2">
      <c r="A11" s="12" t="s">
        <v>16</v>
      </c>
      <c r="B11" s="12"/>
      <c r="C11" s="23">
        <f ca="1">INTERCEPT(INDIRECT($D$9):G991,INDIRECT($C$9):F991)</f>
        <v>2.0809450189743705E-3</v>
      </c>
      <c r="D11" s="3"/>
      <c r="E11" s="12"/>
    </row>
    <row r="12" spans="1:8" x14ac:dyDescent="0.2">
      <c r="A12" s="12" t="s">
        <v>17</v>
      </c>
      <c r="B12" s="12"/>
      <c r="C12" s="23">
        <f ca="1">SLOPE(INDIRECT($D$9):G991,INDIRECT($C$9):F991)</f>
        <v>1.5469035951348572E-6</v>
      </c>
      <c r="D12" s="3"/>
      <c r="E12" s="12"/>
    </row>
    <row r="13" spans="1:8" x14ac:dyDescent="0.2">
      <c r="A13" s="12" t="s">
        <v>19</v>
      </c>
      <c r="B13" s="12"/>
      <c r="C13" s="3" t="s">
        <v>14</v>
      </c>
    </row>
    <row r="14" spans="1:8" x14ac:dyDescent="0.2">
      <c r="A14" s="12"/>
      <c r="B14" s="12"/>
      <c r="C14" s="12"/>
    </row>
    <row r="15" spans="1:8" x14ac:dyDescent="0.2">
      <c r="A15" s="14" t="s">
        <v>18</v>
      </c>
      <c r="B15" s="12"/>
      <c r="C15" s="15">
        <f ca="1">(C7+C11)+(C8+C12)*INT(MAX(F21:F3532))</f>
        <v>59472.480115216342</v>
      </c>
      <c r="E15" s="16" t="s">
        <v>41</v>
      </c>
      <c r="F15" s="13">
        <v>1</v>
      </c>
    </row>
    <row r="16" spans="1:8" x14ac:dyDescent="0.2">
      <c r="A16" s="18" t="s">
        <v>5</v>
      </c>
      <c r="B16" s="12"/>
      <c r="C16" s="19">
        <f ca="1">+C8+C12</f>
        <v>1.1226283469035951</v>
      </c>
      <c r="E16" s="16" t="s">
        <v>31</v>
      </c>
      <c r="F16" s="17">
        <f ca="1">NOW()+15018.5+$C$5/24</f>
        <v>60174.817204513885</v>
      </c>
    </row>
    <row r="17" spans="1:17" ht="13.5" thickBot="1" x14ac:dyDescent="0.25">
      <c r="A17" s="16" t="s">
        <v>28</v>
      </c>
      <c r="B17" s="12"/>
      <c r="C17" s="12">
        <f>COUNT(C21:C2190)</f>
        <v>42</v>
      </c>
      <c r="E17" s="16" t="s">
        <v>42</v>
      </c>
      <c r="F17" s="17">
        <f ca="1">ROUND(2*(F16-$C$7)/$C$8,0)/2+F15</f>
        <v>6836.5</v>
      </c>
    </row>
    <row r="18" spans="1:17" ht="14.25" thickTop="1" thickBot="1" x14ac:dyDescent="0.25">
      <c r="A18" s="18" t="s">
        <v>6</v>
      </c>
      <c r="B18" s="12"/>
      <c r="C18" s="21">
        <f ca="1">+C15</f>
        <v>59472.480115216342</v>
      </c>
      <c r="D18" s="22">
        <f ca="1">+C16</f>
        <v>1.1226283469035951</v>
      </c>
      <c r="E18" s="16" t="s">
        <v>32</v>
      </c>
      <c r="F18" s="25">
        <f ca="1">ROUND(2*(F16-$C$15)/$C$16,0)/2+F15</f>
        <v>626.5</v>
      </c>
    </row>
    <row r="19" spans="1:17" ht="13.5" thickTop="1" x14ac:dyDescent="0.2">
      <c r="E19" s="16" t="s">
        <v>33</v>
      </c>
      <c r="F19" s="20">
        <f ca="1">+$C$15+$C$16*F18-15018.5-$C$5/24</f>
        <v>45157.702607884778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52</v>
      </c>
      <c r="I20" s="7" t="s">
        <v>55</v>
      </c>
      <c r="J20" s="7" t="s">
        <v>49</v>
      </c>
      <c r="K20" s="7" t="s">
        <v>47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45" t="s">
        <v>61</v>
      </c>
      <c r="B21" s="47" t="s">
        <v>35</v>
      </c>
      <c r="C21" s="46">
        <v>14602.17</v>
      </c>
      <c r="D21" s="10"/>
      <c r="E21">
        <f t="shared" ref="E21:E59" si="0">+(C21-C$7)/C$8</f>
        <v>-33759.024815726829</v>
      </c>
      <c r="F21">
        <f t="shared" ref="F21:F60" si="1">ROUND(2*E21,0)/2</f>
        <v>-33759</v>
      </c>
      <c r="G21">
        <f t="shared" ref="G21:G59" si="2">+C21-(C$7+F21*C$8)</f>
        <v>-2.7858799998284667E-2</v>
      </c>
      <c r="H21">
        <f t="shared" ref="H21:H52" si="3">+G21</f>
        <v>-2.7858799998284667E-2</v>
      </c>
      <c r="O21">
        <f t="shared" ref="O21:O59" ca="1" si="4">+C$11+C$12*$F21</f>
        <v>-5.0140973449183272E-2</v>
      </c>
      <c r="Q21" s="58" t="s">
        <v>201</v>
      </c>
    </row>
    <row r="22" spans="1:17" x14ac:dyDescent="0.2">
      <c r="A22" s="45" t="s">
        <v>61</v>
      </c>
      <c r="B22" s="47" t="s">
        <v>35</v>
      </c>
      <c r="C22" s="46">
        <v>15263.37</v>
      </c>
      <c r="D22" s="10"/>
      <c r="E22">
        <f t="shared" si="0"/>
        <v>-33170.049031432347</v>
      </c>
      <c r="F22">
        <f t="shared" si="1"/>
        <v>-33170</v>
      </c>
      <c r="G22">
        <f t="shared" si="2"/>
        <v>-5.5044000002453686E-2</v>
      </c>
      <c r="H22">
        <f t="shared" si="3"/>
        <v>-5.5044000002453686E-2</v>
      </c>
      <c r="O22">
        <f t="shared" ca="1" si="4"/>
        <v>-4.9229847231648839E-2</v>
      </c>
      <c r="Q22" s="2">
        <f t="shared" ref="Q21:Q59" si="5">+C22-15018.5</f>
        <v>244.8700000000008</v>
      </c>
    </row>
    <row r="23" spans="1:17" x14ac:dyDescent="0.2">
      <c r="A23" s="45" t="s">
        <v>61</v>
      </c>
      <c r="B23" s="47" t="s">
        <v>35</v>
      </c>
      <c r="C23" s="46">
        <v>15290.36</v>
      </c>
      <c r="D23" s="10"/>
      <c r="E23">
        <f t="shared" si="0"/>
        <v>-33146.007203818757</v>
      </c>
      <c r="F23">
        <f t="shared" si="1"/>
        <v>-33146</v>
      </c>
      <c r="G23">
        <f t="shared" si="2"/>
        <v>-8.0872000035014935E-3</v>
      </c>
      <c r="H23">
        <f t="shared" si="3"/>
        <v>-8.0872000035014935E-3</v>
      </c>
      <c r="O23">
        <f t="shared" ca="1" si="4"/>
        <v>-4.9192721545365602E-2</v>
      </c>
      <c r="Q23" s="2">
        <f t="shared" si="5"/>
        <v>271.86000000000058</v>
      </c>
    </row>
    <row r="24" spans="1:17" x14ac:dyDescent="0.2">
      <c r="A24" s="45" t="s">
        <v>61</v>
      </c>
      <c r="B24" s="47" t="s">
        <v>35</v>
      </c>
      <c r="C24" s="46">
        <v>17825.3</v>
      </c>
      <c r="D24" s="10"/>
      <c r="E24">
        <f t="shared" si="0"/>
        <v>-30887.963836245497</v>
      </c>
      <c r="F24">
        <f t="shared" si="1"/>
        <v>-30888</v>
      </c>
      <c r="G24">
        <f t="shared" si="2"/>
        <v>4.0598399998998502E-2</v>
      </c>
      <c r="H24">
        <f t="shared" si="3"/>
        <v>4.0598399998998502E-2</v>
      </c>
      <c r="O24">
        <f t="shared" ca="1" si="4"/>
        <v>-4.5699813227551095E-2</v>
      </c>
      <c r="Q24" s="2">
        <f t="shared" si="5"/>
        <v>2806.7999999999993</v>
      </c>
    </row>
    <row r="25" spans="1:17" x14ac:dyDescent="0.2">
      <c r="A25" s="45" t="s">
        <v>61</v>
      </c>
      <c r="B25" s="47" t="s">
        <v>35</v>
      </c>
      <c r="C25" s="46">
        <v>18565.3</v>
      </c>
      <c r="D25" s="10"/>
      <c r="E25">
        <f t="shared" si="0"/>
        <v>-30228.795535613441</v>
      </c>
      <c r="F25">
        <f t="shared" si="1"/>
        <v>-30229</v>
      </c>
      <c r="G25">
        <f t="shared" si="2"/>
        <v>0.2295371999971394</v>
      </c>
      <c r="H25">
        <f t="shared" si="3"/>
        <v>0.2295371999971394</v>
      </c>
      <c r="O25">
        <f t="shared" ca="1" si="4"/>
        <v>-4.4680403758357225E-2</v>
      </c>
      <c r="Q25" s="2">
        <f t="shared" si="5"/>
        <v>3546.7999999999993</v>
      </c>
    </row>
    <row r="26" spans="1:17" x14ac:dyDescent="0.2">
      <c r="A26" s="45" t="s">
        <v>61</v>
      </c>
      <c r="B26" s="47" t="s">
        <v>35</v>
      </c>
      <c r="C26" s="46">
        <v>18585.23</v>
      </c>
      <c r="D26" s="10"/>
      <c r="E26">
        <f t="shared" si="0"/>
        <v>-30211.042529895061</v>
      </c>
      <c r="F26">
        <f t="shared" si="1"/>
        <v>-30211</v>
      </c>
      <c r="G26">
        <f t="shared" si="2"/>
        <v>-4.7745200001372723E-2</v>
      </c>
      <c r="H26">
        <f t="shared" si="3"/>
        <v>-4.7745200001372723E-2</v>
      </c>
      <c r="O26">
        <f t="shared" ca="1" si="4"/>
        <v>-4.46525594936448E-2</v>
      </c>
      <c r="Q26" s="2">
        <f t="shared" si="5"/>
        <v>3566.7299999999996</v>
      </c>
    </row>
    <row r="27" spans="1:17" x14ac:dyDescent="0.2">
      <c r="A27" s="45" t="s">
        <v>61</v>
      </c>
      <c r="B27" s="47" t="s">
        <v>35</v>
      </c>
      <c r="C27" s="46">
        <v>18888.439999999999</v>
      </c>
      <c r="D27" s="10"/>
      <c r="E27">
        <f t="shared" si="0"/>
        <v>-29940.952772550954</v>
      </c>
      <c r="F27">
        <f t="shared" si="1"/>
        <v>-29941</v>
      </c>
      <c r="G27">
        <f t="shared" si="2"/>
        <v>5.3018800001154887E-2</v>
      </c>
      <c r="H27">
        <f t="shared" si="3"/>
        <v>5.3018800001154887E-2</v>
      </c>
      <c r="O27">
        <f t="shared" ca="1" si="4"/>
        <v>-4.4234895522958388E-2</v>
      </c>
      <c r="Q27" s="2">
        <f t="shared" si="5"/>
        <v>3869.9399999999987</v>
      </c>
    </row>
    <row r="28" spans="1:17" x14ac:dyDescent="0.2">
      <c r="A28" s="45" t="s">
        <v>84</v>
      </c>
      <c r="B28" s="47" t="s">
        <v>35</v>
      </c>
      <c r="C28" s="46">
        <v>35778.29</v>
      </c>
      <c r="D28" s="10"/>
      <c r="E28">
        <f t="shared" si="0"/>
        <v>-14896.015309807319</v>
      </c>
      <c r="F28">
        <f t="shared" si="1"/>
        <v>-14896</v>
      </c>
      <c r="G28">
        <f t="shared" si="2"/>
        <v>-1.7187199999170844E-2</v>
      </c>
      <c r="H28">
        <f t="shared" si="3"/>
        <v>-1.7187199999170844E-2</v>
      </c>
      <c r="O28">
        <f t="shared" ca="1" si="4"/>
        <v>-2.096173093415446E-2</v>
      </c>
      <c r="Q28" s="2">
        <f t="shared" si="5"/>
        <v>20759.79</v>
      </c>
    </row>
    <row r="29" spans="1:17" x14ac:dyDescent="0.2">
      <c r="A29" s="45" t="s">
        <v>88</v>
      </c>
      <c r="B29" s="47" t="s">
        <v>35</v>
      </c>
      <c r="C29" s="46">
        <v>36895.29</v>
      </c>
      <c r="D29" s="10"/>
      <c r="E29">
        <f t="shared" si="0"/>
        <v>-13901.02748304245</v>
      </c>
      <c r="F29">
        <f t="shared" si="1"/>
        <v>-13901</v>
      </c>
      <c r="G29">
        <f t="shared" si="2"/>
        <v>-3.0853199998091441E-2</v>
      </c>
      <c r="H29">
        <f t="shared" si="3"/>
        <v>-3.0853199998091441E-2</v>
      </c>
      <c r="O29">
        <f t="shared" ca="1" si="4"/>
        <v>-1.9422561856995278E-2</v>
      </c>
      <c r="Q29" s="2">
        <f t="shared" si="5"/>
        <v>21876.79</v>
      </c>
    </row>
    <row r="30" spans="1:17" x14ac:dyDescent="0.2">
      <c r="A30" s="45" t="s">
        <v>88</v>
      </c>
      <c r="B30" s="47" t="s">
        <v>35</v>
      </c>
      <c r="C30" s="46">
        <v>37545.347999999998</v>
      </c>
      <c r="D30" s="10"/>
      <c r="E30">
        <f t="shared" si="0"/>
        <v>-13321.976635512356</v>
      </c>
      <c r="F30">
        <f t="shared" si="1"/>
        <v>-13322</v>
      </c>
      <c r="G30">
        <f t="shared" si="2"/>
        <v>2.622960000007879E-2</v>
      </c>
      <c r="H30">
        <f t="shared" si="3"/>
        <v>2.622960000007879E-2</v>
      </c>
      <c r="O30">
        <f t="shared" ca="1" si="4"/>
        <v>-1.8526904675412195E-2</v>
      </c>
      <c r="Q30" s="2">
        <f t="shared" si="5"/>
        <v>22526.847999999998</v>
      </c>
    </row>
    <row r="31" spans="1:17" x14ac:dyDescent="0.2">
      <c r="A31" s="45" t="s">
        <v>88</v>
      </c>
      <c r="B31" s="47" t="s">
        <v>35</v>
      </c>
      <c r="C31" s="46">
        <v>37582.379999999997</v>
      </c>
      <c r="D31" s="10"/>
      <c r="E31">
        <f t="shared" si="0"/>
        <v>-13288.989715905591</v>
      </c>
      <c r="F31">
        <f t="shared" si="1"/>
        <v>-13289</v>
      </c>
      <c r="G31">
        <f t="shared" si="2"/>
        <v>1.1545199995453004E-2</v>
      </c>
      <c r="H31">
        <f t="shared" si="3"/>
        <v>1.1545199995453004E-2</v>
      </c>
      <c r="O31">
        <f t="shared" ca="1" si="4"/>
        <v>-1.8475856856772745E-2</v>
      </c>
      <c r="Q31" s="2">
        <f t="shared" si="5"/>
        <v>22563.879999999997</v>
      </c>
    </row>
    <row r="32" spans="1:17" x14ac:dyDescent="0.2">
      <c r="A32" s="45" t="s">
        <v>84</v>
      </c>
      <c r="B32" s="47" t="s">
        <v>35</v>
      </c>
      <c r="C32" s="46">
        <v>37857.463000000003</v>
      </c>
      <c r="D32" s="10"/>
      <c r="E32">
        <f t="shared" si="0"/>
        <v>-13043.954589361305</v>
      </c>
      <c r="F32">
        <f t="shared" si="1"/>
        <v>-13044</v>
      </c>
      <c r="G32">
        <f t="shared" si="2"/>
        <v>5.0979200008441694E-2</v>
      </c>
      <c r="H32">
        <f t="shared" si="3"/>
        <v>5.0979200008441694E-2</v>
      </c>
      <c r="O32">
        <f t="shared" ca="1" si="4"/>
        <v>-1.8096865475964705E-2</v>
      </c>
      <c r="Q32" s="2">
        <f t="shared" si="5"/>
        <v>22838.963000000003</v>
      </c>
    </row>
    <row r="33" spans="1:17" x14ac:dyDescent="0.2">
      <c r="A33" s="45" t="s">
        <v>84</v>
      </c>
      <c r="B33" s="47" t="s">
        <v>35</v>
      </c>
      <c r="C33" s="46">
        <v>37876.495000000003</v>
      </c>
      <c r="D33" s="10"/>
      <c r="E33">
        <f t="shared" si="0"/>
        <v>-13027.001493283429</v>
      </c>
      <c r="F33">
        <f t="shared" si="1"/>
        <v>-13027</v>
      </c>
      <c r="G33">
        <f t="shared" si="2"/>
        <v>-1.6763999956310727E-3</v>
      </c>
      <c r="H33">
        <f t="shared" si="3"/>
        <v>-1.6763999956310727E-3</v>
      </c>
      <c r="O33">
        <f t="shared" ca="1" si="4"/>
        <v>-1.8070568114847411E-2</v>
      </c>
      <c r="Q33" s="2">
        <f t="shared" si="5"/>
        <v>22857.995000000003</v>
      </c>
    </row>
    <row r="34" spans="1:17" x14ac:dyDescent="0.2">
      <c r="A34" s="45" t="s">
        <v>84</v>
      </c>
      <c r="B34" s="47" t="s">
        <v>35</v>
      </c>
      <c r="C34" s="46">
        <v>37903.415999999997</v>
      </c>
      <c r="D34" s="10"/>
      <c r="E34">
        <f t="shared" si="0"/>
        <v>-13003.021128660033</v>
      </c>
      <c r="F34">
        <f t="shared" si="1"/>
        <v>-13003</v>
      </c>
      <c r="G34">
        <f t="shared" si="2"/>
        <v>-2.3719600001641084E-2</v>
      </c>
      <c r="H34">
        <f t="shared" si="3"/>
        <v>-2.3719600001641084E-2</v>
      </c>
      <c r="O34">
        <f t="shared" ca="1" si="4"/>
        <v>-1.8033442428564177E-2</v>
      </c>
      <c r="Q34" s="2">
        <f t="shared" si="5"/>
        <v>22884.915999999997</v>
      </c>
    </row>
    <row r="35" spans="1:17" x14ac:dyDescent="0.2">
      <c r="A35" s="45" t="s">
        <v>88</v>
      </c>
      <c r="B35" s="47" t="s">
        <v>35</v>
      </c>
      <c r="C35" s="46">
        <v>37939.343000000001</v>
      </c>
      <c r="D35" s="10"/>
      <c r="E35">
        <f t="shared" si="0"/>
        <v>-12971.018507664345</v>
      </c>
      <c r="F35">
        <f t="shared" si="1"/>
        <v>-12971</v>
      </c>
      <c r="G35">
        <f t="shared" si="2"/>
        <v>-2.0777199999429286E-2</v>
      </c>
      <c r="H35">
        <f t="shared" si="3"/>
        <v>-2.0777199999429286E-2</v>
      </c>
      <c r="O35">
        <f t="shared" ca="1" si="4"/>
        <v>-1.7983941513519862E-2</v>
      </c>
      <c r="Q35" s="2">
        <f t="shared" si="5"/>
        <v>22920.843000000001</v>
      </c>
    </row>
    <row r="36" spans="1:17" x14ac:dyDescent="0.2">
      <c r="A36" s="45" t="s">
        <v>88</v>
      </c>
      <c r="B36" s="47" t="s">
        <v>35</v>
      </c>
      <c r="C36" s="46">
        <v>38233.527999999998</v>
      </c>
      <c r="D36" s="10"/>
      <c r="E36">
        <f t="shared" si="0"/>
        <v>-12708.967931284022</v>
      </c>
      <c r="F36">
        <f t="shared" si="1"/>
        <v>-12709</v>
      </c>
      <c r="G36">
        <f t="shared" si="2"/>
        <v>3.6001199994643684E-2</v>
      </c>
      <c r="H36">
        <f t="shared" si="3"/>
        <v>3.6001199994643684E-2</v>
      </c>
      <c r="O36">
        <f t="shared" ca="1" si="4"/>
        <v>-1.7578652771594528E-2</v>
      </c>
      <c r="Q36" s="2">
        <f t="shared" si="5"/>
        <v>23215.027999999998</v>
      </c>
    </row>
    <row r="37" spans="1:17" x14ac:dyDescent="0.2">
      <c r="A37" s="45" t="s">
        <v>84</v>
      </c>
      <c r="B37" s="47" t="s">
        <v>35</v>
      </c>
      <c r="C37" s="46">
        <v>38323.326000000001</v>
      </c>
      <c r="D37" s="10"/>
      <c r="E37">
        <f t="shared" si="0"/>
        <v>-12628.978748770292</v>
      </c>
      <c r="F37">
        <f t="shared" si="1"/>
        <v>-12629</v>
      </c>
      <c r="G37">
        <f t="shared" si="2"/>
        <v>2.3857200001657475E-2</v>
      </c>
      <c r="H37">
        <f t="shared" si="3"/>
        <v>2.3857200001657475E-2</v>
      </c>
      <c r="O37">
        <f t="shared" ca="1" si="4"/>
        <v>-1.7454900483983741E-2</v>
      </c>
      <c r="Q37" s="2">
        <f t="shared" si="5"/>
        <v>23304.826000000001</v>
      </c>
    </row>
    <row r="38" spans="1:17" x14ac:dyDescent="0.2">
      <c r="A38" s="45" t="s">
        <v>116</v>
      </c>
      <c r="B38" s="47" t="s">
        <v>35</v>
      </c>
      <c r="C38" s="46">
        <v>38671.336000000003</v>
      </c>
      <c r="D38" s="10"/>
      <c r="E38">
        <f t="shared" si="0"/>
        <v>-12318.982586198723</v>
      </c>
      <c r="F38">
        <f t="shared" si="1"/>
        <v>-12319</v>
      </c>
      <c r="G38">
        <f t="shared" si="2"/>
        <v>1.9549200005712919E-2</v>
      </c>
      <c r="H38">
        <f t="shared" si="3"/>
        <v>1.9549200005712919E-2</v>
      </c>
      <c r="O38">
        <f t="shared" ca="1" si="4"/>
        <v>-1.6975360369491935E-2</v>
      </c>
      <c r="Q38" s="2">
        <f t="shared" si="5"/>
        <v>23652.836000000003</v>
      </c>
    </row>
    <row r="39" spans="1:17" x14ac:dyDescent="0.2">
      <c r="A39" s="45" t="s">
        <v>84</v>
      </c>
      <c r="B39" s="47" t="s">
        <v>35</v>
      </c>
      <c r="C39" s="46">
        <v>39028.332000000002</v>
      </c>
      <c r="D39" s="10"/>
      <c r="E39">
        <f t="shared" si="0"/>
        <v>-12000.981982614345</v>
      </c>
      <c r="F39">
        <f t="shared" si="1"/>
        <v>-12001</v>
      </c>
      <c r="G39">
        <f t="shared" si="2"/>
        <v>2.0226800006639678E-2</v>
      </c>
      <c r="H39">
        <f t="shared" si="3"/>
        <v>2.0226800006639678E-2</v>
      </c>
      <c r="O39">
        <f t="shared" ca="1" si="4"/>
        <v>-1.6483445026239048E-2</v>
      </c>
      <c r="Q39" s="2">
        <f t="shared" si="5"/>
        <v>24009.832000000002</v>
      </c>
    </row>
    <row r="40" spans="1:17" x14ac:dyDescent="0.2">
      <c r="A40" s="45" t="s">
        <v>84</v>
      </c>
      <c r="B40" s="47" t="s">
        <v>35</v>
      </c>
      <c r="C40" s="46">
        <v>39440.285000000003</v>
      </c>
      <c r="D40" s="10"/>
      <c r="E40">
        <f t="shared" si="0"/>
        <v>-11634.027443492349</v>
      </c>
      <c r="F40">
        <f t="shared" si="1"/>
        <v>-11634</v>
      </c>
      <c r="G40">
        <f t="shared" si="2"/>
        <v>-3.0808799994701985E-2</v>
      </c>
      <c r="H40">
        <f t="shared" si="3"/>
        <v>-3.0808799994701985E-2</v>
      </c>
      <c r="O40">
        <f t="shared" ca="1" si="4"/>
        <v>-1.5915731406824556E-2</v>
      </c>
      <c r="Q40" s="2">
        <f t="shared" si="5"/>
        <v>24421.785000000003</v>
      </c>
    </row>
    <row r="41" spans="1:17" x14ac:dyDescent="0.2">
      <c r="A41" s="45" t="s">
        <v>116</v>
      </c>
      <c r="B41" s="47" t="s">
        <v>35</v>
      </c>
      <c r="C41" s="46">
        <v>40127.351000000002</v>
      </c>
      <c r="D41" s="10"/>
      <c r="E41">
        <f t="shared" si="0"/>
        <v>-11022.011054786859</v>
      </c>
      <c r="F41">
        <f t="shared" si="1"/>
        <v>-11022</v>
      </c>
      <c r="G41">
        <f t="shared" si="2"/>
        <v>-1.2410399998771027E-2</v>
      </c>
      <c r="H41">
        <f t="shared" si="3"/>
        <v>-1.2410399998771027E-2</v>
      </c>
      <c r="O41">
        <f t="shared" ca="1" si="4"/>
        <v>-1.4969026406602023E-2</v>
      </c>
      <c r="Q41" s="2">
        <f t="shared" si="5"/>
        <v>25108.851000000002</v>
      </c>
    </row>
    <row r="42" spans="1:17" x14ac:dyDescent="0.2">
      <c r="A42" s="45" t="s">
        <v>116</v>
      </c>
      <c r="B42" s="47" t="s">
        <v>35</v>
      </c>
      <c r="C42" s="46">
        <v>40145.328000000001</v>
      </c>
      <c r="D42" s="10"/>
      <c r="E42">
        <f t="shared" si="0"/>
        <v>-11005.997718921371</v>
      </c>
      <c r="F42">
        <f t="shared" si="1"/>
        <v>-11006</v>
      </c>
      <c r="G42">
        <f t="shared" si="2"/>
        <v>2.560799999628216E-3</v>
      </c>
      <c r="H42">
        <f t="shared" si="3"/>
        <v>2.560799999628216E-3</v>
      </c>
      <c r="O42">
        <f t="shared" ca="1" si="4"/>
        <v>-1.4944275949079867E-2</v>
      </c>
      <c r="Q42" s="2">
        <f t="shared" si="5"/>
        <v>25126.828000000001</v>
      </c>
    </row>
    <row r="43" spans="1:17" x14ac:dyDescent="0.2">
      <c r="A43" s="45" t="s">
        <v>116</v>
      </c>
      <c r="B43" s="47" t="s">
        <v>35</v>
      </c>
      <c r="C43" s="46">
        <v>40384.438000000002</v>
      </c>
      <c r="D43" s="10"/>
      <c r="E43">
        <f t="shared" si="0"/>
        <v>-10793.006188699572</v>
      </c>
      <c r="F43">
        <f t="shared" si="1"/>
        <v>-10793</v>
      </c>
      <c r="G43">
        <f t="shared" si="2"/>
        <v>-6.9475999989663251E-3</v>
      </c>
      <c r="H43">
        <f t="shared" si="3"/>
        <v>-6.9475999989663251E-3</v>
      </c>
      <c r="O43">
        <f t="shared" ca="1" si="4"/>
        <v>-1.4614785483316142E-2</v>
      </c>
      <c r="Q43" s="2">
        <f t="shared" si="5"/>
        <v>25365.938000000002</v>
      </c>
    </row>
    <row r="44" spans="1:17" x14ac:dyDescent="0.2">
      <c r="A44" s="45" t="s">
        <v>116</v>
      </c>
      <c r="B44" s="47" t="s">
        <v>35</v>
      </c>
      <c r="C44" s="46">
        <v>40778.468999999997</v>
      </c>
      <c r="D44" s="10"/>
      <c r="E44">
        <f t="shared" si="0"/>
        <v>-10442.015993204512</v>
      </c>
      <c r="F44">
        <f t="shared" si="1"/>
        <v>-10442</v>
      </c>
      <c r="G44">
        <f t="shared" si="2"/>
        <v>-1.7954399998416193E-2</v>
      </c>
      <c r="H44">
        <f t="shared" si="3"/>
        <v>-1.7954399998416193E-2</v>
      </c>
      <c r="O44">
        <f t="shared" ca="1" si="4"/>
        <v>-1.4071822321423805E-2</v>
      </c>
      <c r="Q44" s="2">
        <f t="shared" si="5"/>
        <v>25759.968999999997</v>
      </c>
    </row>
    <row r="45" spans="1:17" x14ac:dyDescent="0.2">
      <c r="A45" s="45" t="s">
        <v>116</v>
      </c>
      <c r="B45" s="47" t="s">
        <v>35</v>
      </c>
      <c r="C45" s="46">
        <v>41831.506999999998</v>
      </c>
      <c r="D45" s="10"/>
      <c r="E45">
        <f t="shared" si="0"/>
        <v>-9504.0034675815696</v>
      </c>
      <c r="F45">
        <f t="shared" si="1"/>
        <v>-9504</v>
      </c>
      <c r="G45">
        <f t="shared" si="2"/>
        <v>-3.8927999994484708E-3</v>
      </c>
      <c r="H45">
        <f t="shared" si="3"/>
        <v>-3.8927999994484708E-3</v>
      </c>
      <c r="O45">
        <f t="shared" ca="1" si="4"/>
        <v>-1.2620826749187311E-2</v>
      </c>
      <c r="Q45" s="2">
        <f t="shared" si="5"/>
        <v>26813.006999999998</v>
      </c>
    </row>
    <row r="46" spans="1:17" x14ac:dyDescent="0.2">
      <c r="A46" s="45" t="s">
        <v>116</v>
      </c>
      <c r="B46" s="47" t="s">
        <v>35</v>
      </c>
      <c r="C46" s="46">
        <v>41931.42</v>
      </c>
      <c r="D46" s="10"/>
      <c r="E46">
        <f t="shared" si="0"/>
        <v>-9415.0041670125829</v>
      </c>
      <c r="F46">
        <f t="shared" si="1"/>
        <v>-9415</v>
      </c>
      <c r="G46">
        <f t="shared" si="2"/>
        <v>-4.6779999975115061E-3</v>
      </c>
      <c r="H46">
        <f t="shared" si="3"/>
        <v>-4.6779999975115061E-3</v>
      </c>
      <c r="O46">
        <f t="shared" ca="1" si="4"/>
        <v>-1.2483152329220308E-2</v>
      </c>
      <c r="Q46" s="2">
        <f t="shared" si="5"/>
        <v>26912.92</v>
      </c>
    </row>
    <row r="47" spans="1:17" x14ac:dyDescent="0.2">
      <c r="A47" s="45" t="s">
        <v>116</v>
      </c>
      <c r="B47" s="47" t="s">
        <v>35</v>
      </c>
      <c r="C47" s="46">
        <v>42545.478000000003</v>
      </c>
      <c r="D47" s="10"/>
      <c r="E47">
        <f t="shared" si="0"/>
        <v>-8868.0209665402581</v>
      </c>
      <c r="F47">
        <f t="shared" si="1"/>
        <v>-8868</v>
      </c>
      <c r="G47">
        <f t="shared" si="2"/>
        <v>-2.3537599998235237E-2</v>
      </c>
      <c r="H47">
        <f t="shared" si="3"/>
        <v>-2.3537599998235237E-2</v>
      </c>
      <c r="O47">
        <f t="shared" ca="1" si="4"/>
        <v>-1.1636996062681544E-2</v>
      </c>
      <c r="Q47" s="2">
        <f t="shared" si="5"/>
        <v>27526.978000000003</v>
      </c>
    </row>
    <row r="48" spans="1:17" x14ac:dyDescent="0.2">
      <c r="A48" s="45" t="s">
        <v>116</v>
      </c>
      <c r="B48" s="47" t="s">
        <v>35</v>
      </c>
      <c r="C48" s="46">
        <v>42654.381000000001</v>
      </c>
      <c r="D48" s="10"/>
      <c r="E48">
        <f t="shared" si="0"/>
        <v>-8771.0136618865654</v>
      </c>
      <c r="F48">
        <f t="shared" si="1"/>
        <v>-8771</v>
      </c>
      <c r="G48">
        <f t="shared" si="2"/>
        <v>-1.533719999861205E-2</v>
      </c>
      <c r="H48">
        <f t="shared" si="3"/>
        <v>-1.533719999861205E-2</v>
      </c>
      <c r="O48">
        <f t="shared" ca="1" si="4"/>
        <v>-1.1486946413953463E-2</v>
      </c>
      <c r="Q48" s="2">
        <f t="shared" si="5"/>
        <v>27635.881000000001</v>
      </c>
    </row>
    <row r="49" spans="1:17" x14ac:dyDescent="0.2">
      <c r="A49" s="45" t="s">
        <v>149</v>
      </c>
      <c r="B49" s="47" t="s">
        <v>35</v>
      </c>
      <c r="C49" s="46">
        <v>42717.271000000001</v>
      </c>
      <c r="D49" s="10"/>
      <c r="E49">
        <f t="shared" si="0"/>
        <v>-8714.9932640125808</v>
      </c>
      <c r="F49">
        <f t="shared" si="1"/>
        <v>-8715</v>
      </c>
      <c r="G49">
        <f t="shared" si="2"/>
        <v>7.5620000061462633E-3</v>
      </c>
      <c r="H49">
        <f t="shared" si="3"/>
        <v>7.5620000061462633E-3</v>
      </c>
      <c r="O49">
        <f t="shared" ca="1" si="4"/>
        <v>-1.140031981262591E-2</v>
      </c>
      <c r="Q49" s="2">
        <f t="shared" si="5"/>
        <v>27698.771000000001</v>
      </c>
    </row>
    <row r="50" spans="1:17" x14ac:dyDescent="0.2">
      <c r="A50" s="45" t="s">
        <v>116</v>
      </c>
      <c r="B50" s="47" t="s">
        <v>35</v>
      </c>
      <c r="C50" s="46">
        <v>42957.478999999999</v>
      </c>
      <c r="D50" s="10"/>
      <c r="E50">
        <f t="shared" si="0"/>
        <v>-8501.0236705555217</v>
      </c>
      <c r="F50">
        <f t="shared" si="1"/>
        <v>-8501</v>
      </c>
      <c r="G50">
        <f t="shared" si="2"/>
        <v>-2.6573199997073971E-2</v>
      </c>
      <c r="H50">
        <f t="shared" si="3"/>
        <v>-2.6573199997073971E-2</v>
      </c>
      <c r="O50">
        <f t="shared" ca="1" si="4"/>
        <v>-1.1069282443267051E-2</v>
      </c>
      <c r="Q50" s="2">
        <f t="shared" si="5"/>
        <v>27938.978999999999</v>
      </c>
    </row>
    <row r="51" spans="1:17" x14ac:dyDescent="0.2">
      <c r="A51" s="45" t="s">
        <v>158</v>
      </c>
      <c r="B51" s="47" t="s">
        <v>35</v>
      </c>
      <c r="C51" s="46">
        <v>49318.310299999997</v>
      </c>
      <c r="D51" s="10"/>
      <c r="E51">
        <f t="shared" si="0"/>
        <v>-2834.9988615985303</v>
      </c>
      <c r="F51">
        <f t="shared" si="1"/>
        <v>-2835</v>
      </c>
      <c r="G51">
        <f t="shared" si="2"/>
        <v>1.2779999960912392E-3</v>
      </c>
      <c r="H51">
        <f t="shared" si="3"/>
        <v>1.2779999960912392E-3</v>
      </c>
      <c r="O51">
        <f t="shared" ca="1" si="4"/>
        <v>-2.3045266732329497E-3</v>
      </c>
      <c r="Q51" s="2">
        <f t="shared" si="5"/>
        <v>34299.810299999997</v>
      </c>
    </row>
    <row r="52" spans="1:17" x14ac:dyDescent="0.2">
      <c r="A52" s="31" t="s">
        <v>36</v>
      </c>
      <c r="B52" s="30" t="s">
        <v>35</v>
      </c>
      <c r="C52" s="31">
        <v>52500.955999999998</v>
      </c>
      <c r="D52" s="28"/>
      <c r="E52">
        <f t="shared" si="0"/>
        <v>0</v>
      </c>
      <c r="F52">
        <f t="shared" si="1"/>
        <v>0</v>
      </c>
      <c r="G52">
        <f t="shared" si="2"/>
        <v>0</v>
      </c>
      <c r="H52">
        <f t="shared" si="3"/>
        <v>0</v>
      </c>
      <c r="O52">
        <f t="shared" ca="1" si="4"/>
        <v>2.0809450189743705E-3</v>
      </c>
      <c r="Q52" s="2">
        <f t="shared" si="5"/>
        <v>37482.455999999998</v>
      </c>
    </row>
    <row r="53" spans="1:17" x14ac:dyDescent="0.2">
      <c r="A53" s="48" t="s">
        <v>39</v>
      </c>
      <c r="B53" s="49"/>
      <c r="C53" s="48">
        <v>53549.491399999999</v>
      </c>
      <c r="D53" s="48">
        <v>1.1999999999999999E-3</v>
      </c>
      <c r="E53">
        <f t="shared" si="0"/>
        <v>934.00175374398748</v>
      </c>
      <c r="F53">
        <f t="shared" si="1"/>
        <v>934</v>
      </c>
      <c r="G53">
        <f t="shared" si="2"/>
        <v>1.9688000029418617E-3</v>
      </c>
      <c r="K53">
        <f>+G53</f>
        <v>1.9688000029418617E-3</v>
      </c>
      <c r="O53">
        <f t="shared" ca="1" si="4"/>
        <v>3.5257529768303272E-3</v>
      </c>
      <c r="Q53" s="2">
        <f t="shared" si="5"/>
        <v>38530.991399999999</v>
      </c>
    </row>
    <row r="54" spans="1:17" x14ac:dyDescent="0.2">
      <c r="A54" s="48" t="s">
        <v>40</v>
      </c>
      <c r="B54" s="49"/>
      <c r="C54" s="48">
        <v>53897.508699999998</v>
      </c>
      <c r="D54" s="48">
        <v>2.9999999999999997E-4</v>
      </c>
      <c r="E54">
        <f t="shared" si="0"/>
        <v>1244.0044189217649</v>
      </c>
      <c r="F54">
        <f t="shared" si="1"/>
        <v>1244</v>
      </c>
      <c r="G54">
        <f t="shared" si="2"/>
        <v>4.9607999972067773E-3</v>
      </c>
      <c r="K54">
        <f>+G54</f>
        <v>4.9607999972067773E-3</v>
      </c>
      <c r="O54">
        <f t="shared" ca="1" si="4"/>
        <v>4.0052930913221331E-3</v>
      </c>
      <c r="Q54" s="2">
        <f t="shared" si="5"/>
        <v>38879.008699999998</v>
      </c>
    </row>
    <row r="55" spans="1:17" x14ac:dyDescent="0.2">
      <c r="A55" s="45" t="s">
        <v>177</v>
      </c>
      <c r="B55" s="47" t="s">
        <v>199</v>
      </c>
      <c r="C55" s="46">
        <v>54648.546000000002</v>
      </c>
      <c r="D55" s="10"/>
      <c r="E55">
        <f t="shared" si="0"/>
        <v>1913.0043929113433</v>
      </c>
      <c r="F55">
        <f t="shared" si="1"/>
        <v>1913</v>
      </c>
      <c r="G55">
        <f t="shared" si="2"/>
        <v>4.9316000076942146E-3</v>
      </c>
      <c r="K55">
        <f>+G55</f>
        <v>4.9316000076942146E-3</v>
      </c>
      <c r="O55">
        <f t="shared" ca="1" si="4"/>
        <v>5.0401715964673525E-3</v>
      </c>
      <c r="Q55" s="2">
        <f t="shared" si="5"/>
        <v>39630.046000000002</v>
      </c>
    </row>
    <row r="56" spans="1:17" x14ac:dyDescent="0.2">
      <c r="A56" s="45" t="s">
        <v>177</v>
      </c>
      <c r="B56" s="47" t="s">
        <v>199</v>
      </c>
      <c r="C56" s="46">
        <v>54648.5461</v>
      </c>
      <c r="D56" s="10"/>
      <c r="E56">
        <f t="shared" si="0"/>
        <v>1913.0044819881384</v>
      </c>
      <c r="F56">
        <f t="shared" si="1"/>
        <v>1913</v>
      </c>
      <c r="G56">
        <f t="shared" si="2"/>
        <v>5.0316000051680021E-3</v>
      </c>
      <c r="K56">
        <f>+G56</f>
        <v>5.0316000051680021E-3</v>
      </c>
      <c r="O56">
        <f t="shared" ca="1" si="4"/>
        <v>5.0401715964673525E-3</v>
      </c>
      <c r="Q56" s="2">
        <f t="shared" si="5"/>
        <v>39630.0461</v>
      </c>
    </row>
    <row r="57" spans="1:17" x14ac:dyDescent="0.2">
      <c r="A57" s="50" t="s">
        <v>43</v>
      </c>
      <c r="B57" s="51" t="s">
        <v>35</v>
      </c>
      <c r="C57" s="50">
        <v>55380.500200000002</v>
      </c>
      <c r="D57" s="50">
        <v>2.0000000000000001E-4</v>
      </c>
      <c r="E57">
        <f t="shared" si="0"/>
        <v>2565.0057525795787</v>
      </c>
      <c r="F57">
        <f t="shared" si="1"/>
        <v>2565</v>
      </c>
      <c r="G57">
        <f t="shared" si="2"/>
        <v>6.4580000034766272E-3</v>
      </c>
      <c r="J57">
        <f>+G57</f>
        <v>6.4580000034766272E-3</v>
      </c>
      <c r="O57">
        <f t="shared" ca="1" si="4"/>
        <v>6.0487527404952789E-3</v>
      </c>
      <c r="Q57" s="2">
        <f t="shared" si="5"/>
        <v>40362.000200000002</v>
      </c>
    </row>
    <row r="58" spans="1:17" x14ac:dyDescent="0.2">
      <c r="A58" s="50" t="s">
        <v>44</v>
      </c>
      <c r="B58" s="51" t="s">
        <v>35</v>
      </c>
      <c r="C58" s="50">
        <v>55389.480539999997</v>
      </c>
      <c r="D58" s="50">
        <v>1E-4</v>
      </c>
      <c r="E58">
        <f t="shared" si="0"/>
        <v>2573.0051518456521</v>
      </c>
      <c r="F58">
        <f t="shared" si="1"/>
        <v>2573</v>
      </c>
      <c r="G58">
        <f t="shared" si="2"/>
        <v>5.7835999978124164E-3</v>
      </c>
      <c r="K58">
        <f>+G58</f>
        <v>5.7835999978124164E-3</v>
      </c>
      <c r="O58">
        <f t="shared" ca="1" si="4"/>
        <v>6.0611279692563578E-3</v>
      </c>
      <c r="Q58" s="2">
        <f t="shared" si="5"/>
        <v>40370.980539999997</v>
      </c>
    </row>
    <row r="59" spans="1:17" x14ac:dyDescent="0.2">
      <c r="A59" s="45" t="s">
        <v>198</v>
      </c>
      <c r="B59" s="47" t="s">
        <v>199</v>
      </c>
      <c r="C59" s="46">
        <v>55838.533300000003</v>
      </c>
      <c r="D59" s="10"/>
      <c r="E59">
        <f t="shared" si="0"/>
        <v>2973.0069690123241</v>
      </c>
      <c r="F59">
        <f t="shared" si="1"/>
        <v>2973</v>
      </c>
      <c r="G59">
        <f t="shared" si="2"/>
        <v>7.8236000044853427E-3</v>
      </c>
      <c r="K59">
        <f>+G59</f>
        <v>7.8236000044853427E-3</v>
      </c>
      <c r="O59">
        <f t="shared" ca="1" si="4"/>
        <v>6.6798894073103006E-3</v>
      </c>
      <c r="Q59" s="2">
        <f t="shared" si="5"/>
        <v>40820.033300000003</v>
      </c>
    </row>
    <row r="60" spans="1:17" x14ac:dyDescent="0.2">
      <c r="A60" s="52" t="s">
        <v>0</v>
      </c>
      <c r="B60" s="53" t="s">
        <v>35</v>
      </c>
      <c r="C60" s="54">
        <v>57980.5069</v>
      </c>
      <c r="D60" s="54">
        <v>8.9999999999999998E-4</v>
      </c>
      <c r="E60">
        <f>+(C60-C$7)/C$8</f>
        <v>4881.008452675459</v>
      </c>
      <c r="F60">
        <f t="shared" si="1"/>
        <v>4881</v>
      </c>
      <c r="G60">
        <f>+C60-(C$7+F60*C$8)</f>
        <v>9.4892000051913783E-3</v>
      </c>
      <c r="K60">
        <f>+G60</f>
        <v>9.4892000051913783E-3</v>
      </c>
      <c r="O60">
        <f ca="1">+C$11+C$12*$F60</f>
        <v>9.6313814668276092E-3</v>
      </c>
      <c r="Q60" s="2">
        <f>+C60-15018.5</f>
        <v>42962.0069</v>
      </c>
    </row>
    <row r="61" spans="1:17" x14ac:dyDescent="0.2">
      <c r="A61" s="55" t="s">
        <v>200</v>
      </c>
      <c r="B61" s="56" t="s">
        <v>35</v>
      </c>
      <c r="C61" s="57">
        <v>59408.4899</v>
      </c>
      <c r="D61" s="55">
        <v>3.5000000000000001E-3</v>
      </c>
      <c r="E61">
        <f t="shared" ref="E61:E62" si="6">+(C61-C$7)/C$8</f>
        <v>6153.0099762450018</v>
      </c>
      <c r="F61">
        <f t="shared" ref="F61:F62" si="7">ROUND(2*E61,0)/2</f>
        <v>6153</v>
      </c>
      <c r="G61">
        <f t="shared" ref="G61:G62" si="8">+C61-(C$7+F61*C$8)</f>
        <v>1.1199600005056709E-2</v>
      </c>
      <c r="K61">
        <f t="shared" ref="K61:K62" si="9">+G61</f>
        <v>1.1199600005056709E-2</v>
      </c>
      <c r="O61">
        <f t="shared" ref="O61:O62" ca="1" si="10">+C$11+C$12*$F61</f>
        <v>1.1599042839839147E-2</v>
      </c>
      <c r="Q61" s="2">
        <f t="shared" ref="Q61:Q62" si="11">+C61-15018.5</f>
        <v>44389.9899</v>
      </c>
    </row>
    <row r="62" spans="1:17" x14ac:dyDescent="0.2">
      <c r="A62" s="55" t="s">
        <v>200</v>
      </c>
      <c r="B62" s="56" t="s">
        <v>35</v>
      </c>
      <c r="C62" s="57">
        <v>59472.480100000001</v>
      </c>
      <c r="D62" s="55">
        <v>3.5000000000000001E-3</v>
      </c>
      <c r="E62">
        <f t="shared" si="6"/>
        <v>6210.0103970437931</v>
      </c>
      <c r="F62">
        <f t="shared" si="7"/>
        <v>6210</v>
      </c>
      <c r="G62">
        <f t="shared" si="8"/>
        <v>1.1672000000544358E-2</v>
      </c>
      <c r="K62">
        <f t="shared" si="9"/>
        <v>1.1672000000544358E-2</v>
      </c>
      <c r="O62">
        <f t="shared" ca="1" si="10"/>
        <v>1.1687216344761834E-2</v>
      </c>
      <c r="Q62" s="2">
        <f t="shared" si="11"/>
        <v>44453.980100000001</v>
      </c>
    </row>
    <row r="63" spans="1:17" x14ac:dyDescent="0.2">
      <c r="B63" s="3"/>
      <c r="C63" s="10"/>
      <c r="D63" s="10"/>
    </row>
    <row r="64" spans="1:17" x14ac:dyDescent="0.2">
      <c r="B64" s="3"/>
      <c r="C64" s="10"/>
      <c r="D64" s="10"/>
    </row>
    <row r="65" spans="2:4" x14ac:dyDescent="0.2">
      <c r="B65" s="3"/>
      <c r="C65" s="10"/>
      <c r="D65" s="10"/>
    </row>
    <row r="66" spans="2:4" x14ac:dyDescent="0.2">
      <c r="B66" s="3"/>
      <c r="C66" s="10"/>
      <c r="D66" s="10"/>
    </row>
    <row r="67" spans="2:4" x14ac:dyDescent="0.2">
      <c r="B67" s="3"/>
      <c r="C67" s="10"/>
      <c r="D67" s="10"/>
    </row>
    <row r="68" spans="2:4" x14ac:dyDescent="0.2">
      <c r="B68" s="3"/>
      <c r="C68" s="10"/>
      <c r="D68" s="10"/>
    </row>
    <row r="69" spans="2:4" x14ac:dyDescent="0.2">
      <c r="B69" s="3"/>
      <c r="C69" s="10"/>
      <c r="D69" s="10"/>
    </row>
    <row r="70" spans="2:4" x14ac:dyDescent="0.2">
      <c r="B70" s="3"/>
      <c r="C70" s="10"/>
      <c r="D70" s="10"/>
    </row>
    <row r="71" spans="2:4" x14ac:dyDescent="0.2">
      <c r="B71" s="3"/>
      <c r="C71" s="10"/>
      <c r="D71" s="10"/>
    </row>
    <row r="72" spans="2:4" x14ac:dyDescent="0.2">
      <c r="B72" s="3"/>
      <c r="C72" s="10"/>
      <c r="D72" s="10"/>
    </row>
    <row r="73" spans="2:4" x14ac:dyDescent="0.2">
      <c r="B73" s="3"/>
      <c r="C73" s="10"/>
      <c r="D73" s="10"/>
    </row>
    <row r="74" spans="2:4" x14ac:dyDescent="0.2">
      <c r="C74" s="10"/>
      <c r="D74" s="10"/>
    </row>
    <row r="75" spans="2:4" x14ac:dyDescent="0.2">
      <c r="C75" s="10"/>
      <c r="D75" s="10"/>
    </row>
    <row r="76" spans="2:4" x14ac:dyDescent="0.2">
      <c r="C76" s="10"/>
      <c r="D76" s="10"/>
    </row>
    <row r="77" spans="2:4" x14ac:dyDescent="0.2">
      <c r="C77" s="10"/>
      <c r="D77" s="10"/>
    </row>
    <row r="78" spans="2:4" x14ac:dyDescent="0.2">
      <c r="C78" s="10"/>
      <c r="D78" s="10"/>
    </row>
    <row r="79" spans="2:4" x14ac:dyDescent="0.2">
      <c r="C79" s="10"/>
      <c r="D79" s="10"/>
    </row>
    <row r="80" spans="2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phoneticPr fontId="7" type="noConversion"/>
  <hyperlinks>
    <hyperlink ref="H62059" r:id="rId1" display="http://vsolj.cetus-net.org/bulletin.html"/>
    <hyperlink ref="H62052" r:id="rId2" display="https://www.aavso.org/ejaavso"/>
    <hyperlink ref="I62059" r:id="rId3" display="http://vsolj.cetus-net.org/bulletin.html"/>
    <hyperlink ref="AQ55702" r:id="rId4" display="http://cdsbib.u-strasbg.fr/cgi-bin/cdsbib?1990RMxAA..21..381G"/>
    <hyperlink ref="H62056" r:id="rId5" display="https://www.aavso.org/ejaavso"/>
    <hyperlink ref="AP3066" r:id="rId6" display="http://cdsbib.u-strasbg.fr/cgi-bin/cdsbib?1990RMxAA..21..381G"/>
    <hyperlink ref="AP3069" r:id="rId7" display="http://cdsbib.u-strasbg.fr/cgi-bin/cdsbib?1990RMxAA..21..381G"/>
    <hyperlink ref="AP3067" r:id="rId8" display="http://cdsbib.u-strasbg.fr/cgi-bin/cdsbib?1990RMxAA..21..381G"/>
    <hyperlink ref="AP3051" r:id="rId9" display="http://cdsbib.u-strasbg.fr/cgi-bin/cdsbib?1990RMxAA..21..381G"/>
    <hyperlink ref="AQ3280" r:id="rId10" display="http://cdsbib.u-strasbg.fr/cgi-bin/cdsbib?1990RMxAA..21..381G"/>
    <hyperlink ref="AQ3284" r:id="rId11" display="http://cdsbib.u-strasbg.fr/cgi-bin/cdsbib?1990RMxAA..21..381G"/>
    <hyperlink ref="AQ62972" r:id="rId12" display="http://cdsbib.u-strasbg.fr/cgi-bin/cdsbib?1990RMxAA..21..381G"/>
    <hyperlink ref="I172" r:id="rId13" display="http://vsolj.cetus-net.org/bulletin.html"/>
    <hyperlink ref="H172" r:id="rId14" display="http://vsolj.cetus-net.org/bulletin.html"/>
    <hyperlink ref="AQ63633" r:id="rId15" display="http://cdsbib.u-strasbg.fr/cgi-bin/cdsbib?1990RMxAA..21..381G"/>
    <hyperlink ref="AQ63632" r:id="rId16" display="http://cdsbib.u-strasbg.fr/cgi-bin/cdsbib?1990RMxAA..21..381G"/>
    <hyperlink ref="AP1342" r:id="rId17" display="http://cdsbib.u-strasbg.fr/cgi-bin/cdsbib?1990RMxAA..21..381G"/>
    <hyperlink ref="AP1360" r:id="rId18" display="http://cdsbib.u-strasbg.fr/cgi-bin/cdsbib?1990RMxAA..21..381G"/>
    <hyperlink ref="AP1361" r:id="rId19" display="http://cdsbib.u-strasbg.fr/cgi-bin/cdsbib?1990RMxAA..21..381G"/>
    <hyperlink ref="AP135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3"/>
  <sheetViews>
    <sheetView workbookViewId="0">
      <selection activeCell="A14" sqref="A14:C4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2" t="s">
        <v>45</v>
      </c>
      <c r="I1" s="33" t="s">
        <v>46</v>
      </c>
      <c r="J1" s="34" t="s">
        <v>47</v>
      </c>
    </row>
    <row r="2" spans="1:16" x14ac:dyDescent="0.2">
      <c r="I2" s="35" t="s">
        <v>48</v>
      </c>
      <c r="J2" s="36" t="s">
        <v>49</v>
      </c>
    </row>
    <row r="3" spans="1:16" x14ac:dyDescent="0.2">
      <c r="A3" s="37" t="s">
        <v>50</v>
      </c>
      <c r="I3" s="35" t="s">
        <v>51</v>
      </c>
      <c r="J3" s="36" t="s">
        <v>52</v>
      </c>
    </row>
    <row r="4" spans="1:16" x14ac:dyDescent="0.2">
      <c r="I4" s="35" t="s">
        <v>53</v>
      </c>
      <c r="J4" s="36" t="s">
        <v>52</v>
      </c>
    </row>
    <row r="5" spans="1:16" ht="13.5" thickBot="1" x14ac:dyDescent="0.25">
      <c r="I5" s="38" t="s">
        <v>54</v>
      </c>
      <c r="J5" s="39" t="s">
        <v>55</v>
      </c>
    </row>
    <row r="10" spans="1:16" ht="13.5" thickBot="1" x14ac:dyDescent="0.25"/>
    <row r="11" spans="1:16" ht="12.75" customHeight="1" thickBot="1" x14ac:dyDescent="0.25">
      <c r="A11" s="10" t="str">
        <f t="shared" ref="A11:A48" si="0">P11</f>
        <v>BAVM 178 </v>
      </c>
      <c r="B11" s="3" t="str">
        <f t="shared" ref="B11:B48" si="1">IF(H11=INT(H11),"I","II")</f>
        <v>II</v>
      </c>
      <c r="C11" s="10">
        <f t="shared" ref="C11:C48" si="2">1*G11</f>
        <v>53549.491399999999</v>
      </c>
      <c r="D11" s="12" t="str">
        <f t="shared" ref="D11:D48" si="3">VLOOKUP(F11,I$1:J$5,2,FALSE)</f>
        <v>vis</v>
      </c>
      <c r="E11" s="40">
        <f>VLOOKUP(C11,Active!C$21:E$972,3,FALSE)</f>
        <v>934.00175374398748</v>
      </c>
      <c r="F11" s="3" t="s">
        <v>54</v>
      </c>
      <c r="G11" s="12" t="str">
        <f t="shared" ref="G11:G48" si="4">MID(I11,3,LEN(I11)-3)</f>
        <v>53549.4914</v>
      </c>
      <c r="H11" s="10">
        <f t="shared" ref="H11:H48" si="5">1*K11</f>
        <v>9706.5</v>
      </c>
      <c r="I11" s="41" t="s">
        <v>159</v>
      </c>
      <c r="J11" s="42" t="s">
        <v>160</v>
      </c>
      <c r="K11" s="41">
        <v>9706.5</v>
      </c>
      <c r="L11" s="41" t="s">
        <v>161</v>
      </c>
      <c r="M11" s="42" t="s">
        <v>162</v>
      </c>
      <c r="N11" s="42" t="s">
        <v>163</v>
      </c>
      <c r="O11" s="43" t="s">
        <v>164</v>
      </c>
      <c r="P11" s="44" t="s">
        <v>165</v>
      </c>
    </row>
    <row r="12" spans="1:16" ht="12.75" customHeight="1" thickBot="1" x14ac:dyDescent="0.25">
      <c r="A12" s="10" t="str">
        <f t="shared" si="0"/>
        <v>BAVM 186 </v>
      </c>
      <c r="B12" s="3" t="str">
        <f t="shared" si="1"/>
        <v>II</v>
      </c>
      <c r="C12" s="10">
        <f t="shared" si="2"/>
        <v>53897.508699999998</v>
      </c>
      <c r="D12" s="12" t="str">
        <f t="shared" si="3"/>
        <v>vis</v>
      </c>
      <c r="E12" s="40">
        <f>VLOOKUP(C12,Active!C$21:E$972,3,FALSE)</f>
        <v>1244.0044189217649</v>
      </c>
      <c r="F12" s="3" t="s">
        <v>54</v>
      </c>
      <c r="G12" s="12" t="str">
        <f t="shared" si="4"/>
        <v>53897.5087</v>
      </c>
      <c r="H12" s="10">
        <f t="shared" si="5"/>
        <v>10016.5</v>
      </c>
      <c r="I12" s="41" t="s">
        <v>166</v>
      </c>
      <c r="J12" s="42" t="s">
        <v>167</v>
      </c>
      <c r="K12" s="41" t="s">
        <v>168</v>
      </c>
      <c r="L12" s="41" t="s">
        <v>169</v>
      </c>
      <c r="M12" s="42" t="s">
        <v>162</v>
      </c>
      <c r="N12" s="42" t="s">
        <v>163</v>
      </c>
      <c r="O12" s="43" t="s">
        <v>170</v>
      </c>
      <c r="P12" s="44" t="s">
        <v>171</v>
      </c>
    </row>
    <row r="13" spans="1:16" ht="12.75" customHeight="1" thickBot="1" x14ac:dyDescent="0.25">
      <c r="A13" s="10" t="str">
        <f t="shared" si="0"/>
        <v>BAVM 220 </v>
      </c>
      <c r="B13" s="3" t="str">
        <f t="shared" si="1"/>
        <v>II</v>
      </c>
      <c r="C13" s="10">
        <f t="shared" si="2"/>
        <v>55380.500200000002</v>
      </c>
      <c r="D13" s="12" t="str">
        <f t="shared" si="3"/>
        <v>vis</v>
      </c>
      <c r="E13" s="40">
        <f>VLOOKUP(C13,Active!C$21:E$972,3,FALSE)</f>
        <v>2565.0057525795787</v>
      </c>
      <c r="F13" s="3" t="s">
        <v>54</v>
      </c>
      <c r="G13" s="12" t="str">
        <f t="shared" si="4"/>
        <v>55380.5002</v>
      </c>
      <c r="H13" s="10">
        <f t="shared" si="5"/>
        <v>11337.5</v>
      </c>
      <c r="I13" s="41" t="s">
        <v>181</v>
      </c>
      <c r="J13" s="42" t="s">
        <v>182</v>
      </c>
      <c r="K13" s="41" t="s">
        <v>183</v>
      </c>
      <c r="L13" s="41" t="s">
        <v>184</v>
      </c>
      <c r="M13" s="42" t="s">
        <v>162</v>
      </c>
      <c r="N13" s="42" t="s">
        <v>163</v>
      </c>
      <c r="O13" s="43" t="s">
        <v>185</v>
      </c>
      <c r="P13" s="44" t="s">
        <v>186</v>
      </c>
    </row>
    <row r="14" spans="1:16" ht="12.75" customHeight="1" thickBot="1" x14ac:dyDescent="0.25">
      <c r="A14" s="10" t="str">
        <f t="shared" si="0"/>
        <v> PZ 4.134 </v>
      </c>
      <c r="B14" s="3" t="str">
        <f t="shared" si="1"/>
        <v>I</v>
      </c>
      <c r="C14" s="10">
        <f t="shared" si="2"/>
        <v>14602.17</v>
      </c>
      <c r="D14" s="12" t="str">
        <f t="shared" si="3"/>
        <v>vis</v>
      </c>
      <c r="E14" s="40">
        <f>VLOOKUP(C14,Active!C$21:E$972,3,FALSE)</f>
        <v>-33759.024815726829</v>
      </c>
      <c r="F14" s="3" t="s">
        <v>54</v>
      </c>
      <c r="G14" s="12" t="str">
        <f t="shared" si="4"/>
        <v>14602.17</v>
      </c>
      <c r="H14" s="10">
        <f t="shared" si="5"/>
        <v>-24988</v>
      </c>
      <c r="I14" s="41" t="s">
        <v>56</v>
      </c>
      <c r="J14" s="42" t="s">
        <v>57</v>
      </c>
      <c r="K14" s="41">
        <v>-24988</v>
      </c>
      <c r="L14" s="41" t="s">
        <v>58</v>
      </c>
      <c r="M14" s="42" t="s">
        <v>59</v>
      </c>
      <c r="N14" s="42"/>
      <c r="O14" s="43" t="s">
        <v>60</v>
      </c>
      <c r="P14" s="43" t="s">
        <v>61</v>
      </c>
    </row>
    <row r="15" spans="1:16" ht="12.75" customHeight="1" thickBot="1" x14ac:dyDescent="0.25">
      <c r="A15" s="10" t="str">
        <f t="shared" si="0"/>
        <v> PZ 4.134 </v>
      </c>
      <c r="B15" s="3" t="str">
        <f t="shared" si="1"/>
        <v>I</v>
      </c>
      <c r="C15" s="10">
        <f t="shared" si="2"/>
        <v>15263.37</v>
      </c>
      <c r="D15" s="12" t="str">
        <f t="shared" si="3"/>
        <v>vis</v>
      </c>
      <c r="E15" s="40">
        <f>VLOOKUP(C15,Active!C$21:E$972,3,FALSE)</f>
        <v>-33170.049031432347</v>
      </c>
      <c r="F15" s="3" t="s">
        <v>54</v>
      </c>
      <c r="G15" s="12" t="str">
        <f t="shared" si="4"/>
        <v>15263.37</v>
      </c>
      <c r="H15" s="10">
        <f t="shared" si="5"/>
        <v>-24399</v>
      </c>
      <c r="I15" s="41" t="s">
        <v>62</v>
      </c>
      <c r="J15" s="42" t="s">
        <v>63</v>
      </c>
      <c r="K15" s="41">
        <v>-24399</v>
      </c>
      <c r="L15" s="41" t="s">
        <v>64</v>
      </c>
      <c r="M15" s="42" t="s">
        <v>59</v>
      </c>
      <c r="N15" s="42"/>
      <c r="O15" s="43" t="s">
        <v>60</v>
      </c>
      <c r="P15" s="43" t="s">
        <v>61</v>
      </c>
    </row>
    <row r="16" spans="1:16" ht="12.75" customHeight="1" thickBot="1" x14ac:dyDescent="0.25">
      <c r="A16" s="10" t="str">
        <f t="shared" si="0"/>
        <v> PZ 4.134 </v>
      </c>
      <c r="B16" s="3" t="str">
        <f t="shared" si="1"/>
        <v>I</v>
      </c>
      <c r="C16" s="10">
        <f t="shared" si="2"/>
        <v>15290.36</v>
      </c>
      <c r="D16" s="12" t="str">
        <f t="shared" si="3"/>
        <v>vis</v>
      </c>
      <c r="E16" s="40">
        <f>VLOOKUP(C16,Active!C$21:E$972,3,FALSE)</f>
        <v>-33146.007203818757</v>
      </c>
      <c r="F16" s="3" t="s">
        <v>54</v>
      </c>
      <c r="G16" s="12" t="str">
        <f t="shared" si="4"/>
        <v>15290.36</v>
      </c>
      <c r="H16" s="10">
        <f t="shared" si="5"/>
        <v>-24375</v>
      </c>
      <c r="I16" s="41" t="s">
        <v>65</v>
      </c>
      <c r="J16" s="42" t="s">
        <v>66</v>
      </c>
      <c r="K16" s="41">
        <v>-24375</v>
      </c>
      <c r="L16" s="41" t="s">
        <v>67</v>
      </c>
      <c r="M16" s="42" t="s">
        <v>59</v>
      </c>
      <c r="N16" s="42"/>
      <c r="O16" s="43" t="s">
        <v>60</v>
      </c>
      <c r="P16" s="43" t="s">
        <v>61</v>
      </c>
    </row>
    <row r="17" spans="1:16" ht="12.75" customHeight="1" thickBot="1" x14ac:dyDescent="0.25">
      <c r="A17" s="10" t="str">
        <f t="shared" si="0"/>
        <v> PZ 4.134 </v>
      </c>
      <c r="B17" s="3" t="str">
        <f t="shared" si="1"/>
        <v>I</v>
      </c>
      <c r="C17" s="10">
        <f t="shared" si="2"/>
        <v>17825.3</v>
      </c>
      <c r="D17" s="12" t="str">
        <f t="shared" si="3"/>
        <v>vis</v>
      </c>
      <c r="E17" s="40">
        <f>VLOOKUP(C17,Active!C$21:E$972,3,FALSE)</f>
        <v>-30887.963836245497</v>
      </c>
      <c r="F17" s="3" t="s">
        <v>54</v>
      </c>
      <c r="G17" s="12" t="str">
        <f t="shared" si="4"/>
        <v>17825.30</v>
      </c>
      <c r="H17" s="10">
        <f t="shared" si="5"/>
        <v>-22117</v>
      </c>
      <c r="I17" s="41" t="s">
        <v>68</v>
      </c>
      <c r="J17" s="42" t="s">
        <v>69</v>
      </c>
      <c r="K17" s="41">
        <v>-22117</v>
      </c>
      <c r="L17" s="41" t="s">
        <v>70</v>
      </c>
      <c r="M17" s="42" t="s">
        <v>59</v>
      </c>
      <c r="N17" s="42"/>
      <c r="O17" s="43" t="s">
        <v>60</v>
      </c>
      <c r="P17" s="43" t="s">
        <v>61</v>
      </c>
    </row>
    <row r="18" spans="1:16" ht="12.75" customHeight="1" thickBot="1" x14ac:dyDescent="0.25">
      <c r="A18" s="10" t="str">
        <f t="shared" si="0"/>
        <v> PZ 4.134 </v>
      </c>
      <c r="B18" s="3" t="str">
        <f t="shared" si="1"/>
        <v>I</v>
      </c>
      <c r="C18" s="10">
        <f t="shared" si="2"/>
        <v>18565.3</v>
      </c>
      <c r="D18" s="12" t="str">
        <f t="shared" si="3"/>
        <v>vis</v>
      </c>
      <c r="E18" s="40">
        <f>VLOOKUP(C18,Active!C$21:E$972,3,FALSE)</f>
        <v>-30228.795535613441</v>
      </c>
      <c r="F18" s="3" t="s">
        <v>54</v>
      </c>
      <c r="G18" s="12" t="str">
        <f t="shared" si="4"/>
        <v>18565.30</v>
      </c>
      <c r="H18" s="10">
        <f t="shared" si="5"/>
        <v>-21458</v>
      </c>
      <c r="I18" s="41" t="s">
        <v>71</v>
      </c>
      <c r="J18" s="42" t="s">
        <v>72</v>
      </c>
      <c r="K18" s="41">
        <v>-21458</v>
      </c>
      <c r="L18" s="41" t="s">
        <v>73</v>
      </c>
      <c r="M18" s="42" t="s">
        <v>59</v>
      </c>
      <c r="N18" s="42"/>
      <c r="O18" s="43" t="s">
        <v>60</v>
      </c>
      <c r="P18" s="43" t="s">
        <v>61</v>
      </c>
    </row>
    <row r="19" spans="1:16" ht="12.75" customHeight="1" thickBot="1" x14ac:dyDescent="0.25">
      <c r="A19" s="10" t="str">
        <f t="shared" si="0"/>
        <v> PZ 4.134 </v>
      </c>
      <c r="B19" s="3" t="str">
        <f t="shared" si="1"/>
        <v>I</v>
      </c>
      <c r="C19" s="10">
        <f t="shared" si="2"/>
        <v>18585.23</v>
      </c>
      <c r="D19" s="12" t="str">
        <f t="shared" si="3"/>
        <v>vis</v>
      </c>
      <c r="E19" s="40">
        <f>VLOOKUP(C19,Active!C$21:E$972,3,FALSE)</f>
        <v>-30211.042529895061</v>
      </c>
      <c r="F19" s="3" t="s">
        <v>54</v>
      </c>
      <c r="G19" s="12" t="str">
        <f t="shared" si="4"/>
        <v>18585.23</v>
      </c>
      <c r="H19" s="10">
        <f t="shared" si="5"/>
        <v>-21440</v>
      </c>
      <c r="I19" s="41" t="s">
        <v>74</v>
      </c>
      <c r="J19" s="42" t="s">
        <v>75</v>
      </c>
      <c r="K19" s="41">
        <v>-21440</v>
      </c>
      <c r="L19" s="41" t="s">
        <v>76</v>
      </c>
      <c r="M19" s="42" t="s">
        <v>59</v>
      </c>
      <c r="N19" s="42"/>
      <c r="O19" s="43" t="s">
        <v>60</v>
      </c>
      <c r="P19" s="43" t="s">
        <v>61</v>
      </c>
    </row>
    <row r="20" spans="1:16" ht="12.75" customHeight="1" thickBot="1" x14ac:dyDescent="0.25">
      <c r="A20" s="10" t="str">
        <f t="shared" si="0"/>
        <v> PZ 4.134 </v>
      </c>
      <c r="B20" s="3" t="str">
        <f t="shared" si="1"/>
        <v>I</v>
      </c>
      <c r="C20" s="10">
        <f t="shared" si="2"/>
        <v>18888.439999999999</v>
      </c>
      <c r="D20" s="12" t="str">
        <f t="shared" si="3"/>
        <v>vis</v>
      </c>
      <c r="E20" s="40">
        <f>VLOOKUP(C20,Active!C$21:E$972,3,FALSE)</f>
        <v>-29940.952772550954</v>
      </c>
      <c r="F20" s="3" t="s">
        <v>54</v>
      </c>
      <c r="G20" s="12" t="str">
        <f t="shared" si="4"/>
        <v>18888.44</v>
      </c>
      <c r="H20" s="10">
        <f t="shared" si="5"/>
        <v>-21170</v>
      </c>
      <c r="I20" s="41" t="s">
        <v>77</v>
      </c>
      <c r="J20" s="42" t="s">
        <v>78</v>
      </c>
      <c r="K20" s="41">
        <v>-21170</v>
      </c>
      <c r="L20" s="41" t="s">
        <v>79</v>
      </c>
      <c r="M20" s="42" t="s">
        <v>59</v>
      </c>
      <c r="N20" s="42"/>
      <c r="O20" s="43" t="s">
        <v>60</v>
      </c>
      <c r="P20" s="43" t="s">
        <v>61</v>
      </c>
    </row>
    <row r="21" spans="1:16" ht="12.75" customHeight="1" thickBot="1" x14ac:dyDescent="0.25">
      <c r="A21" s="10" t="str">
        <f t="shared" si="0"/>
        <v> MHAR 1 </v>
      </c>
      <c r="B21" s="3" t="str">
        <f t="shared" si="1"/>
        <v>I</v>
      </c>
      <c r="C21" s="10">
        <f t="shared" si="2"/>
        <v>35778.29</v>
      </c>
      <c r="D21" s="12" t="str">
        <f t="shared" si="3"/>
        <v>vis</v>
      </c>
      <c r="E21" s="40">
        <f>VLOOKUP(C21,Active!C$21:E$972,3,FALSE)</f>
        <v>-14896.015309807319</v>
      </c>
      <c r="F21" s="3" t="s">
        <v>54</v>
      </c>
      <c r="G21" s="12" t="str">
        <f t="shared" si="4"/>
        <v>35778.290</v>
      </c>
      <c r="H21" s="10">
        <f t="shared" si="5"/>
        <v>-6125</v>
      </c>
      <c r="I21" s="41" t="s">
        <v>80</v>
      </c>
      <c r="J21" s="42" t="s">
        <v>81</v>
      </c>
      <c r="K21" s="41">
        <v>-6125</v>
      </c>
      <c r="L21" s="41" t="s">
        <v>82</v>
      </c>
      <c r="M21" s="42" t="s">
        <v>59</v>
      </c>
      <c r="N21" s="42"/>
      <c r="O21" s="43" t="s">
        <v>83</v>
      </c>
      <c r="P21" s="43" t="s">
        <v>84</v>
      </c>
    </row>
    <row r="22" spans="1:16" ht="12.75" customHeight="1" thickBot="1" x14ac:dyDescent="0.25">
      <c r="A22" s="10" t="str">
        <f t="shared" si="0"/>
        <v> HABZ 21 </v>
      </c>
      <c r="B22" s="3" t="str">
        <f t="shared" si="1"/>
        <v>I</v>
      </c>
      <c r="C22" s="10">
        <f t="shared" si="2"/>
        <v>36895.29</v>
      </c>
      <c r="D22" s="12" t="str">
        <f t="shared" si="3"/>
        <v>vis</v>
      </c>
      <c r="E22" s="40">
        <f>VLOOKUP(C22,Active!C$21:E$972,3,FALSE)</f>
        <v>-13901.02748304245</v>
      </c>
      <c r="F22" s="3" t="s">
        <v>54</v>
      </c>
      <c r="G22" s="12" t="str">
        <f t="shared" si="4"/>
        <v>36895.290</v>
      </c>
      <c r="H22" s="10">
        <f t="shared" si="5"/>
        <v>-5130</v>
      </c>
      <c r="I22" s="41" t="s">
        <v>85</v>
      </c>
      <c r="J22" s="42" t="s">
        <v>86</v>
      </c>
      <c r="K22" s="41">
        <v>-5130</v>
      </c>
      <c r="L22" s="41" t="s">
        <v>87</v>
      </c>
      <c r="M22" s="42" t="s">
        <v>59</v>
      </c>
      <c r="N22" s="42"/>
      <c r="O22" s="43" t="s">
        <v>83</v>
      </c>
      <c r="P22" s="43" t="s">
        <v>88</v>
      </c>
    </row>
    <row r="23" spans="1:16" ht="12.75" customHeight="1" thickBot="1" x14ac:dyDescent="0.25">
      <c r="A23" s="10" t="str">
        <f t="shared" si="0"/>
        <v> HABZ 21 </v>
      </c>
      <c r="B23" s="3" t="str">
        <f t="shared" si="1"/>
        <v>I</v>
      </c>
      <c r="C23" s="10">
        <f t="shared" si="2"/>
        <v>37545.347999999998</v>
      </c>
      <c r="D23" s="12" t="str">
        <f t="shared" si="3"/>
        <v>vis</v>
      </c>
      <c r="E23" s="40">
        <f>VLOOKUP(C23,Active!C$21:E$972,3,FALSE)</f>
        <v>-13321.976635512356</v>
      </c>
      <c r="F23" s="3" t="s">
        <v>54</v>
      </c>
      <c r="G23" s="12" t="str">
        <f t="shared" si="4"/>
        <v>37545.348</v>
      </c>
      <c r="H23" s="10">
        <f t="shared" si="5"/>
        <v>-4551</v>
      </c>
      <c r="I23" s="41" t="s">
        <v>89</v>
      </c>
      <c r="J23" s="42" t="s">
        <v>90</v>
      </c>
      <c r="K23" s="41">
        <v>-4551</v>
      </c>
      <c r="L23" s="41" t="s">
        <v>91</v>
      </c>
      <c r="M23" s="42" t="s">
        <v>59</v>
      </c>
      <c r="N23" s="42"/>
      <c r="O23" s="43" t="s">
        <v>83</v>
      </c>
      <c r="P23" s="43" t="s">
        <v>88</v>
      </c>
    </row>
    <row r="24" spans="1:16" ht="12.75" customHeight="1" thickBot="1" x14ac:dyDescent="0.25">
      <c r="A24" s="10" t="str">
        <f t="shared" si="0"/>
        <v> HABZ 21 </v>
      </c>
      <c r="B24" s="3" t="str">
        <f t="shared" si="1"/>
        <v>I</v>
      </c>
      <c r="C24" s="10">
        <f t="shared" si="2"/>
        <v>37582.379999999997</v>
      </c>
      <c r="D24" s="12" t="str">
        <f t="shared" si="3"/>
        <v>vis</v>
      </c>
      <c r="E24" s="40">
        <f>VLOOKUP(C24,Active!C$21:E$972,3,FALSE)</f>
        <v>-13288.989715905591</v>
      </c>
      <c r="F24" s="3" t="s">
        <v>54</v>
      </c>
      <c r="G24" s="12" t="str">
        <f t="shared" si="4"/>
        <v>37582.380</v>
      </c>
      <c r="H24" s="10">
        <f t="shared" si="5"/>
        <v>-4518</v>
      </c>
      <c r="I24" s="41" t="s">
        <v>92</v>
      </c>
      <c r="J24" s="42" t="s">
        <v>93</v>
      </c>
      <c r="K24" s="41">
        <v>-4518</v>
      </c>
      <c r="L24" s="41" t="s">
        <v>94</v>
      </c>
      <c r="M24" s="42" t="s">
        <v>59</v>
      </c>
      <c r="N24" s="42"/>
      <c r="O24" s="43" t="s">
        <v>83</v>
      </c>
      <c r="P24" s="43" t="s">
        <v>88</v>
      </c>
    </row>
    <row r="25" spans="1:16" ht="12.75" customHeight="1" thickBot="1" x14ac:dyDescent="0.25">
      <c r="A25" s="10" t="str">
        <f t="shared" si="0"/>
        <v> MHAR 1 </v>
      </c>
      <c r="B25" s="3" t="str">
        <f t="shared" si="1"/>
        <v>I</v>
      </c>
      <c r="C25" s="10">
        <f t="shared" si="2"/>
        <v>37857.463000000003</v>
      </c>
      <c r="D25" s="12" t="str">
        <f t="shared" si="3"/>
        <v>vis</v>
      </c>
      <c r="E25" s="40">
        <f>VLOOKUP(C25,Active!C$21:E$972,3,FALSE)</f>
        <v>-13043.954589361305</v>
      </c>
      <c r="F25" s="3" t="s">
        <v>54</v>
      </c>
      <c r="G25" s="12" t="str">
        <f t="shared" si="4"/>
        <v>37857.463</v>
      </c>
      <c r="H25" s="10">
        <f t="shared" si="5"/>
        <v>-4273</v>
      </c>
      <c r="I25" s="41" t="s">
        <v>95</v>
      </c>
      <c r="J25" s="42" t="s">
        <v>96</v>
      </c>
      <c r="K25" s="41">
        <v>-4273</v>
      </c>
      <c r="L25" s="41" t="s">
        <v>97</v>
      </c>
      <c r="M25" s="42" t="s">
        <v>59</v>
      </c>
      <c r="N25" s="42"/>
      <c r="O25" s="43" t="s">
        <v>83</v>
      </c>
      <c r="P25" s="43" t="s">
        <v>84</v>
      </c>
    </row>
    <row r="26" spans="1:16" ht="12.75" customHeight="1" thickBot="1" x14ac:dyDescent="0.25">
      <c r="A26" s="10" t="str">
        <f t="shared" si="0"/>
        <v> MHAR 1 </v>
      </c>
      <c r="B26" s="3" t="str">
        <f t="shared" si="1"/>
        <v>I</v>
      </c>
      <c r="C26" s="10">
        <f t="shared" si="2"/>
        <v>37876.495000000003</v>
      </c>
      <c r="D26" s="12" t="str">
        <f t="shared" si="3"/>
        <v>vis</v>
      </c>
      <c r="E26" s="40">
        <f>VLOOKUP(C26,Active!C$21:E$972,3,FALSE)</f>
        <v>-13027.001493283429</v>
      </c>
      <c r="F26" s="3" t="s">
        <v>54</v>
      </c>
      <c r="G26" s="12" t="str">
        <f t="shared" si="4"/>
        <v>37876.495</v>
      </c>
      <c r="H26" s="10">
        <f t="shared" si="5"/>
        <v>-4256</v>
      </c>
      <c r="I26" s="41" t="s">
        <v>98</v>
      </c>
      <c r="J26" s="42" t="s">
        <v>99</v>
      </c>
      <c r="K26" s="41">
        <v>-4256</v>
      </c>
      <c r="L26" s="41" t="s">
        <v>100</v>
      </c>
      <c r="M26" s="42" t="s">
        <v>59</v>
      </c>
      <c r="N26" s="42"/>
      <c r="O26" s="43" t="s">
        <v>83</v>
      </c>
      <c r="P26" s="43" t="s">
        <v>84</v>
      </c>
    </row>
    <row r="27" spans="1:16" ht="12.75" customHeight="1" thickBot="1" x14ac:dyDescent="0.25">
      <c r="A27" s="10" t="str">
        <f t="shared" si="0"/>
        <v> MHAR 1 </v>
      </c>
      <c r="B27" s="3" t="str">
        <f t="shared" si="1"/>
        <v>I</v>
      </c>
      <c r="C27" s="10">
        <f t="shared" si="2"/>
        <v>37903.415999999997</v>
      </c>
      <c r="D27" s="12" t="str">
        <f t="shared" si="3"/>
        <v>vis</v>
      </c>
      <c r="E27" s="40">
        <f>VLOOKUP(C27,Active!C$21:E$972,3,FALSE)</f>
        <v>-13003.021128660033</v>
      </c>
      <c r="F27" s="3" t="s">
        <v>54</v>
      </c>
      <c r="G27" s="12" t="str">
        <f t="shared" si="4"/>
        <v>37903.416</v>
      </c>
      <c r="H27" s="10">
        <f t="shared" si="5"/>
        <v>-4232</v>
      </c>
      <c r="I27" s="41" t="s">
        <v>101</v>
      </c>
      <c r="J27" s="42" t="s">
        <v>102</v>
      </c>
      <c r="K27" s="41">
        <v>-4232</v>
      </c>
      <c r="L27" s="41" t="s">
        <v>103</v>
      </c>
      <c r="M27" s="42" t="s">
        <v>59</v>
      </c>
      <c r="N27" s="42"/>
      <c r="O27" s="43" t="s">
        <v>83</v>
      </c>
      <c r="P27" s="43" t="s">
        <v>84</v>
      </c>
    </row>
    <row r="28" spans="1:16" ht="12.75" customHeight="1" thickBot="1" x14ac:dyDescent="0.25">
      <c r="A28" s="10" t="str">
        <f t="shared" si="0"/>
        <v> HABZ 21 </v>
      </c>
      <c r="B28" s="3" t="str">
        <f t="shared" si="1"/>
        <v>I</v>
      </c>
      <c r="C28" s="10">
        <f t="shared" si="2"/>
        <v>37939.343000000001</v>
      </c>
      <c r="D28" s="12" t="str">
        <f t="shared" si="3"/>
        <v>vis</v>
      </c>
      <c r="E28" s="40">
        <f>VLOOKUP(C28,Active!C$21:E$972,3,FALSE)</f>
        <v>-12971.018507664345</v>
      </c>
      <c r="F28" s="3" t="s">
        <v>54</v>
      </c>
      <c r="G28" s="12" t="str">
        <f t="shared" si="4"/>
        <v>37939.343</v>
      </c>
      <c r="H28" s="10">
        <f t="shared" si="5"/>
        <v>-4200</v>
      </c>
      <c r="I28" s="41" t="s">
        <v>104</v>
      </c>
      <c r="J28" s="42" t="s">
        <v>105</v>
      </c>
      <c r="K28" s="41">
        <v>-4200</v>
      </c>
      <c r="L28" s="41" t="s">
        <v>106</v>
      </c>
      <c r="M28" s="42" t="s">
        <v>59</v>
      </c>
      <c r="N28" s="42"/>
      <c r="O28" s="43" t="s">
        <v>83</v>
      </c>
      <c r="P28" s="43" t="s">
        <v>88</v>
      </c>
    </row>
    <row r="29" spans="1:16" ht="12.75" customHeight="1" thickBot="1" x14ac:dyDescent="0.25">
      <c r="A29" s="10" t="str">
        <f t="shared" si="0"/>
        <v> HABZ 21 </v>
      </c>
      <c r="B29" s="3" t="str">
        <f t="shared" si="1"/>
        <v>I</v>
      </c>
      <c r="C29" s="10">
        <f t="shared" si="2"/>
        <v>38233.527999999998</v>
      </c>
      <c r="D29" s="12" t="str">
        <f t="shared" si="3"/>
        <v>vis</v>
      </c>
      <c r="E29" s="40">
        <f>VLOOKUP(C29,Active!C$21:E$972,3,FALSE)</f>
        <v>-12708.967931284022</v>
      </c>
      <c r="F29" s="3" t="s">
        <v>54</v>
      </c>
      <c r="G29" s="12" t="str">
        <f t="shared" si="4"/>
        <v>38233.528</v>
      </c>
      <c r="H29" s="10">
        <f t="shared" si="5"/>
        <v>-3938</v>
      </c>
      <c r="I29" s="41" t="s">
        <v>107</v>
      </c>
      <c r="J29" s="42" t="s">
        <v>108</v>
      </c>
      <c r="K29" s="41">
        <v>-3938</v>
      </c>
      <c r="L29" s="41" t="s">
        <v>109</v>
      </c>
      <c r="M29" s="42" t="s">
        <v>59</v>
      </c>
      <c r="N29" s="42"/>
      <c r="O29" s="43" t="s">
        <v>83</v>
      </c>
      <c r="P29" s="43" t="s">
        <v>88</v>
      </c>
    </row>
    <row r="30" spans="1:16" ht="12.75" customHeight="1" thickBot="1" x14ac:dyDescent="0.25">
      <c r="A30" s="10" t="str">
        <f t="shared" si="0"/>
        <v> MHAR 1 </v>
      </c>
      <c r="B30" s="3" t="str">
        <f t="shared" si="1"/>
        <v>I</v>
      </c>
      <c r="C30" s="10">
        <f t="shared" si="2"/>
        <v>38323.326000000001</v>
      </c>
      <c r="D30" s="12" t="str">
        <f t="shared" si="3"/>
        <v>vis</v>
      </c>
      <c r="E30" s="40">
        <f>VLOOKUP(C30,Active!C$21:E$972,3,FALSE)</f>
        <v>-12628.978748770292</v>
      </c>
      <c r="F30" s="3" t="s">
        <v>54</v>
      </c>
      <c r="G30" s="12" t="str">
        <f t="shared" si="4"/>
        <v>38323.326</v>
      </c>
      <c r="H30" s="10">
        <f t="shared" si="5"/>
        <v>-3858</v>
      </c>
      <c r="I30" s="41" t="s">
        <v>110</v>
      </c>
      <c r="J30" s="42" t="s">
        <v>111</v>
      </c>
      <c r="K30" s="41">
        <v>-3858</v>
      </c>
      <c r="L30" s="41" t="s">
        <v>112</v>
      </c>
      <c r="M30" s="42" t="s">
        <v>59</v>
      </c>
      <c r="N30" s="42"/>
      <c r="O30" s="43" t="s">
        <v>83</v>
      </c>
      <c r="P30" s="43" t="s">
        <v>84</v>
      </c>
    </row>
    <row r="31" spans="1:16" ht="12.75" customHeight="1" thickBot="1" x14ac:dyDescent="0.25">
      <c r="A31" s="10" t="str">
        <f t="shared" si="0"/>
        <v> MHAR 12.12 </v>
      </c>
      <c r="B31" s="3" t="str">
        <f t="shared" si="1"/>
        <v>I</v>
      </c>
      <c r="C31" s="10">
        <f t="shared" si="2"/>
        <v>38671.336000000003</v>
      </c>
      <c r="D31" s="12" t="str">
        <f t="shared" si="3"/>
        <v>vis</v>
      </c>
      <c r="E31" s="40">
        <f>VLOOKUP(C31,Active!C$21:E$972,3,FALSE)</f>
        <v>-12318.982586198723</v>
      </c>
      <c r="F31" s="3" t="s">
        <v>54</v>
      </c>
      <c r="G31" s="12" t="str">
        <f t="shared" si="4"/>
        <v>38671.336</v>
      </c>
      <c r="H31" s="10">
        <f t="shared" si="5"/>
        <v>-3548</v>
      </c>
      <c r="I31" s="41" t="s">
        <v>113</v>
      </c>
      <c r="J31" s="42" t="s">
        <v>114</v>
      </c>
      <c r="K31" s="41">
        <v>-3548</v>
      </c>
      <c r="L31" s="41" t="s">
        <v>115</v>
      </c>
      <c r="M31" s="42" t="s">
        <v>59</v>
      </c>
      <c r="N31" s="42"/>
      <c r="O31" s="43" t="s">
        <v>83</v>
      </c>
      <c r="P31" s="43" t="s">
        <v>116</v>
      </c>
    </row>
    <row r="32" spans="1:16" ht="12.75" customHeight="1" thickBot="1" x14ac:dyDescent="0.25">
      <c r="A32" s="10" t="str">
        <f t="shared" si="0"/>
        <v> MHAR 1 </v>
      </c>
      <c r="B32" s="3" t="str">
        <f t="shared" si="1"/>
        <v>I</v>
      </c>
      <c r="C32" s="10">
        <f t="shared" si="2"/>
        <v>39028.332000000002</v>
      </c>
      <c r="D32" s="12" t="str">
        <f t="shared" si="3"/>
        <v>vis</v>
      </c>
      <c r="E32" s="40">
        <f>VLOOKUP(C32,Active!C$21:E$972,3,FALSE)</f>
        <v>-12000.981982614345</v>
      </c>
      <c r="F32" s="3" t="s">
        <v>54</v>
      </c>
      <c r="G32" s="12" t="str">
        <f t="shared" si="4"/>
        <v>39028.332</v>
      </c>
      <c r="H32" s="10">
        <f t="shared" si="5"/>
        <v>-3230</v>
      </c>
      <c r="I32" s="41" t="s">
        <v>117</v>
      </c>
      <c r="J32" s="42" t="s">
        <v>118</v>
      </c>
      <c r="K32" s="41">
        <v>-3230</v>
      </c>
      <c r="L32" s="41" t="s">
        <v>119</v>
      </c>
      <c r="M32" s="42" t="s">
        <v>59</v>
      </c>
      <c r="N32" s="42"/>
      <c r="O32" s="43" t="s">
        <v>83</v>
      </c>
      <c r="P32" s="43" t="s">
        <v>84</v>
      </c>
    </row>
    <row r="33" spans="1:16" ht="12.75" customHeight="1" thickBot="1" x14ac:dyDescent="0.25">
      <c r="A33" s="10" t="str">
        <f t="shared" si="0"/>
        <v> MHAR 1 </v>
      </c>
      <c r="B33" s="3" t="str">
        <f t="shared" si="1"/>
        <v>I</v>
      </c>
      <c r="C33" s="10">
        <f t="shared" si="2"/>
        <v>39440.285000000003</v>
      </c>
      <c r="D33" s="12" t="str">
        <f t="shared" si="3"/>
        <v>vis</v>
      </c>
      <c r="E33" s="40">
        <f>VLOOKUP(C33,Active!C$21:E$972,3,FALSE)</f>
        <v>-11634.027443492349</v>
      </c>
      <c r="F33" s="3" t="s">
        <v>54</v>
      </c>
      <c r="G33" s="12" t="str">
        <f t="shared" si="4"/>
        <v>39440.285</v>
      </c>
      <c r="H33" s="10">
        <f t="shared" si="5"/>
        <v>-2863</v>
      </c>
      <c r="I33" s="41" t="s">
        <v>120</v>
      </c>
      <c r="J33" s="42" t="s">
        <v>121</v>
      </c>
      <c r="K33" s="41">
        <v>-2863</v>
      </c>
      <c r="L33" s="41" t="s">
        <v>122</v>
      </c>
      <c r="M33" s="42" t="s">
        <v>59</v>
      </c>
      <c r="N33" s="42"/>
      <c r="O33" s="43" t="s">
        <v>83</v>
      </c>
      <c r="P33" s="43" t="s">
        <v>84</v>
      </c>
    </row>
    <row r="34" spans="1:16" ht="12.75" customHeight="1" thickBot="1" x14ac:dyDescent="0.25">
      <c r="A34" s="10" t="str">
        <f t="shared" si="0"/>
        <v> MHAR 12.12 </v>
      </c>
      <c r="B34" s="3" t="str">
        <f t="shared" si="1"/>
        <v>I</v>
      </c>
      <c r="C34" s="10">
        <f t="shared" si="2"/>
        <v>40127.351000000002</v>
      </c>
      <c r="D34" s="12" t="str">
        <f t="shared" si="3"/>
        <v>vis</v>
      </c>
      <c r="E34" s="40">
        <f>VLOOKUP(C34,Active!C$21:E$972,3,FALSE)</f>
        <v>-11022.011054786859</v>
      </c>
      <c r="F34" s="3" t="s">
        <v>54</v>
      </c>
      <c r="G34" s="12" t="str">
        <f t="shared" si="4"/>
        <v>40127.351</v>
      </c>
      <c r="H34" s="10">
        <f t="shared" si="5"/>
        <v>-2251</v>
      </c>
      <c r="I34" s="41" t="s">
        <v>123</v>
      </c>
      <c r="J34" s="42" t="s">
        <v>124</v>
      </c>
      <c r="K34" s="41">
        <v>-2251</v>
      </c>
      <c r="L34" s="41" t="s">
        <v>125</v>
      </c>
      <c r="M34" s="42" t="s">
        <v>59</v>
      </c>
      <c r="N34" s="42"/>
      <c r="O34" s="43" t="s">
        <v>83</v>
      </c>
      <c r="P34" s="43" t="s">
        <v>116</v>
      </c>
    </row>
    <row r="35" spans="1:16" ht="12.75" customHeight="1" thickBot="1" x14ac:dyDescent="0.25">
      <c r="A35" s="10" t="str">
        <f t="shared" si="0"/>
        <v> MHAR 12.12 </v>
      </c>
      <c r="B35" s="3" t="str">
        <f t="shared" si="1"/>
        <v>I</v>
      </c>
      <c r="C35" s="10">
        <f t="shared" si="2"/>
        <v>40145.328000000001</v>
      </c>
      <c r="D35" s="12" t="str">
        <f t="shared" si="3"/>
        <v>vis</v>
      </c>
      <c r="E35" s="40">
        <f>VLOOKUP(C35,Active!C$21:E$972,3,FALSE)</f>
        <v>-11005.997718921371</v>
      </c>
      <c r="F35" s="3" t="s">
        <v>54</v>
      </c>
      <c r="G35" s="12" t="str">
        <f t="shared" si="4"/>
        <v>40145.328</v>
      </c>
      <c r="H35" s="10">
        <f t="shared" si="5"/>
        <v>-2235</v>
      </c>
      <c r="I35" s="41" t="s">
        <v>126</v>
      </c>
      <c r="J35" s="42" t="s">
        <v>127</v>
      </c>
      <c r="K35" s="41">
        <v>-2235</v>
      </c>
      <c r="L35" s="41" t="s">
        <v>128</v>
      </c>
      <c r="M35" s="42" t="s">
        <v>59</v>
      </c>
      <c r="N35" s="42"/>
      <c r="O35" s="43" t="s">
        <v>83</v>
      </c>
      <c r="P35" s="43" t="s">
        <v>116</v>
      </c>
    </row>
    <row r="36" spans="1:16" ht="12.75" customHeight="1" thickBot="1" x14ac:dyDescent="0.25">
      <c r="A36" s="10" t="str">
        <f t="shared" si="0"/>
        <v> MHAR 12.12 </v>
      </c>
      <c r="B36" s="3" t="str">
        <f t="shared" si="1"/>
        <v>I</v>
      </c>
      <c r="C36" s="10">
        <f t="shared" si="2"/>
        <v>40384.438000000002</v>
      </c>
      <c r="D36" s="12" t="str">
        <f t="shared" si="3"/>
        <v>vis</v>
      </c>
      <c r="E36" s="40">
        <f>VLOOKUP(C36,Active!C$21:E$972,3,FALSE)</f>
        <v>-10793.006188699572</v>
      </c>
      <c r="F36" s="3" t="s">
        <v>54</v>
      </c>
      <c r="G36" s="12" t="str">
        <f t="shared" si="4"/>
        <v>40384.438</v>
      </c>
      <c r="H36" s="10">
        <f t="shared" si="5"/>
        <v>-2022</v>
      </c>
      <c r="I36" s="41" t="s">
        <v>129</v>
      </c>
      <c r="J36" s="42" t="s">
        <v>130</v>
      </c>
      <c r="K36" s="41">
        <v>-2022</v>
      </c>
      <c r="L36" s="41" t="s">
        <v>131</v>
      </c>
      <c r="M36" s="42" t="s">
        <v>59</v>
      </c>
      <c r="N36" s="42"/>
      <c r="O36" s="43" t="s">
        <v>83</v>
      </c>
      <c r="P36" s="43" t="s">
        <v>116</v>
      </c>
    </row>
    <row r="37" spans="1:16" ht="12.75" customHeight="1" thickBot="1" x14ac:dyDescent="0.25">
      <c r="A37" s="10" t="str">
        <f t="shared" si="0"/>
        <v> MHAR 12.12 </v>
      </c>
      <c r="B37" s="3" t="str">
        <f t="shared" si="1"/>
        <v>I</v>
      </c>
      <c r="C37" s="10">
        <f t="shared" si="2"/>
        <v>40778.468999999997</v>
      </c>
      <c r="D37" s="12" t="str">
        <f t="shared" si="3"/>
        <v>vis</v>
      </c>
      <c r="E37" s="40">
        <f>VLOOKUP(C37,Active!C$21:E$972,3,FALSE)</f>
        <v>-10442.015993204512</v>
      </c>
      <c r="F37" s="3" t="s">
        <v>54</v>
      </c>
      <c r="G37" s="12" t="str">
        <f t="shared" si="4"/>
        <v>40778.469</v>
      </c>
      <c r="H37" s="10">
        <f t="shared" si="5"/>
        <v>-1671</v>
      </c>
      <c r="I37" s="41" t="s">
        <v>132</v>
      </c>
      <c r="J37" s="42" t="s">
        <v>133</v>
      </c>
      <c r="K37" s="41">
        <v>-1671</v>
      </c>
      <c r="L37" s="41" t="s">
        <v>134</v>
      </c>
      <c r="M37" s="42" t="s">
        <v>59</v>
      </c>
      <c r="N37" s="42"/>
      <c r="O37" s="43" t="s">
        <v>83</v>
      </c>
      <c r="P37" s="43" t="s">
        <v>116</v>
      </c>
    </row>
    <row r="38" spans="1:16" ht="12.75" customHeight="1" thickBot="1" x14ac:dyDescent="0.25">
      <c r="A38" s="10" t="str">
        <f t="shared" si="0"/>
        <v> MHAR 12.12 </v>
      </c>
      <c r="B38" s="3" t="str">
        <f t="shared" si="1"/>
        <v>I</v>
      </c>
      <c r="C38" s="10">
        <f t="shared" si="2"/>
        <v>41831.506999999998</v>
      </c>
      <c r="D38" s="12" t="str">
        <f t="shared" si="3"/>
        <v>vis</v>
      </c>
      <c r="E38" s="40">
        <f>VLOOKUP(C38,Active!C$21:E$972,3,FALSE)</f>
        <v>-9504.0034675815696</v>
      </c>
      <c r="F38" s="3" t="s">
        <v>54</v>
      </c>
      <c r="G38" s="12" t="str">
        <f t="shared" si="4"/>
        <v>41831.507</v>
      </c>
      <c r="H38" s="10">
        <f t="shared" si="5"/>
        <v>-733</v>
      </c>
      <c r="I38" s="41" t="s">
        <v>135</v>
      </c>
      <c r="J38" s="42" t="s">
        <v>136</v>
      </c>
      <c r="K38" s="41">
        <v>-733</v>
      </c>
      <c r="L38" s="41" t="s">
        <v>137</v>
      </c>
      <c r="M38" s="42" t="s">
        <v>59</v>
      </c>
      <c r="N38" s="42"/>
      <c r="O38" s="43" t="s">
        <v>83</v>
      </c>
      <c r="P38" s="43" t="s">
        <v>116</v>
      </c>
    </row>
    <row r="39" spans="1:16" ht="12.75" customHeight="1" thickBot="1" x14ac:dyDescent="0.25">
      <c r="A39" s="10" t="str">
        <f t="shared" si="0"/>
        <v> MHAR 12.12 </v>
      </c>
      <c r="B39" s="3" t="str">
        <f t="shared" si="1"/>
        <v>I</v>
      </c>
      <c r="C39" s="10">
        <f t="shared" si="2"/>
        <v>41931.42</v>
      </c>
      <c r="D39" s="12" t="str">
        <f t="shared" si="3"/>
        <v>vis</v>
      </c>
      <c r="E39" s="40">
        <f>VLOOKUP(C39,Active!C$21:E$972,3,FALSE)</f>
        <v>-9415.0041670125829</v>
      </c>
      <c r="F39" s="3" t="s">
        <v>54</v>
      </c>
      <c r="G39" s="12" t="str">
        <f t="shared" si="4"/>
        <v>41931.420</v>
      </c>
      <c r="H39" s="10">
        <f t="shared" si="5"/>
        <v>-644</v>
      </c>
      <c r="I39" s="41" t="s">
        <v>138</v>
      </c>
      <c r="J39" s="42" t="s">
        <v>139</v>
      </c>
      <c r="K39" s="41">
        <v>-644</v>
      </c>
      <c r="L39" s="41" t="s">
        <v>137</v>
      </c>
      <c r="M39" s="42" t="s">
        <v>59</v>
      </c>
      <c r="N39" s="42"/>
      <c r="O39" s="43" t="s">
        <v>83</v>
      </c>
      <c r="P39" s="43" t="s">
        <v>116</v>
      </c>
    </row>
    <row r="40" spans="1:16" ht="12.75" customHeight="1" thickBot="1" x14ac:dyDescent="0.25">
      <c r="A40" s="10" t="str">
        <f t="shared" si="0"/>
        <v> MHAR 12.12 </v>
      </c>
      <c r="B40" s="3" t="str">
        <f t="shared" si="1"/>
        <v>I</v>
      </c>
      <c r="C40" s="10">
        <f t="shared" si="2"/>
        <v>42545.478000000003</v>
      </c>
      <c r="D40" s="12" t="str">
        <f t="shared" si="3"/>
        <v>vis</v>
      </c>
      <c r="E40" s="40">
        <f>VLOOKUP(C40,Active!C$21:E$972,3,FALSE)</f>
        <v>-8868.0209665402581</v>
      </c>
      <c r="F40" s="3" t="s">
        <v>54</v>
      </c>
      <c r="G40" s="12" t="str">
        <f t="shared" si="4"/>
        <v>42545.478</v>
      </c>
      <c r="H40" s="10">
        <f t="shared" si="5"/>
        <v>-97</v>
      </c>
      <c r="I40" s="41" t="s">
        <v>140</v>
      </c>
      <c r="J40" s="42" t="s">
        <v>141</v>
      </c>
      <c r="K40" s="41">
        <v>-97</v>
      </c>
      <c r="L40" s="41" t="s">
        <v>142</v>
      </c>
      <c r="M40" s="42" t="s">
        <v>59</v>
      </c>
      <c r="N40" s="42"/>
      <c r="O40" s="43" t="s">
        <v>83</v>
      </c>
      <c r="P40" s="43" t="s">
        <v>116</v>
      </c>
    </row>
    <row r="41" spans="1:16" ht="12.75" customHeight="1" thickBot="1" x14ac:dyDescent="0.25">
      <c r="A41" s="10" t="str">
        <f t="shared" si="0"/>
        <v> MHAR 12.12 </v>
      </c>
      <c r="B41" s="3" t="str">
        <f t="shared" si="1"/>
        <v>I</v>
      </c>
      <c r="C41" s="10">
        <f t="shared" si="2"/>
        <v>42654.381000000001</v>
      </c>
      <c r="D41" s="12" t="str">
        <f t="shared" si="3"/>
        <v>vis</v>
      </c>
      <c r="E41" s="40">
        <f>VLOOKUP(C41,Active!C$21:E$972,3,FALSE)</f>
        <v>-8771.0136618865654</v>
      </c>
      <c r="F41" s="3" t="s">
        <v>54</v>
      </c>
      <c r="G41" s="12" t="str">
        <f t="shared" si="4"/>
        <v>42654.381</v>
      </c>
      <c r="H41" s="10">
        <f t="shared" si="5"/>
        <v>0</v>
      </c>
      <c r="I41" s="41" t="s">
        <v>143</v>
      </c>
      <c r="J41" s="42" t="s">
        <v>144</v>
      </c>
      <c r="K41" s="41">
        <v>0</v>
      </c>
      <c r="L41" s="41" t="s">
        <v>125</v>
      </c>
      <c r="M41" s="42" t="s">
        <v>59</v>
      </c>
      <c r="N41" s="42"/>
      <c r="O41" s="43" t="s">
        <v>83</v>
      </c>
      <c r="P41" s="43" t="s">
        <v>116</v>
      </c>
    </row>
    <row r="42" spans="1:16" ht="12.75" customHeight="1" thickBot="1" x14ac:dyDescent="0.25">
      <c r="A42" s="10" t="str">
        <f t="shared" si="0"/>
        <v> MVS 8.10 </v>
      </c>
      <c r="B42" s="3" t="str">
        <f t="shared" si="1"/>
        <v>I</v>
      </c>
      <c r="C42" s="10">
        <f t="shared" si="2"/>
        <v>42717.271000000001</v>
      </c>
      <c r="D42" s="12" t="str">
        <f t="shared" si="3"/>
        <v>vis</v>
      </c>
      <c r="E42" s="40">
        <f>VLOOKUP(C42,Active!C$21:E$972,3,FALSE)</f>
        <v>-8714.9932640125808</v>
      </c>
      <c r="F42" s="3" t="s">
        <v>54</v>
      </c>
      <c r="G42" s="12" t="str">
        <f t="shared" si="4"/>
        <v>42717.271</v>
      </c>
      <c r="H42" s="10">
        <f t="shared" si="5"/>
        <v>56</v>
      </c>
      <c r="I42" s="41" t="s">
        <v>145</v>
      </c>
      <c r="J42" s="42" t="s">
        <v>146</v>
      </c>
      <c r="K42" s="41">
        <v>56</v>
      </c>
      <c r="L42" s="41" t="s">
        <v>147</v>
      </c>
      <c r="M42" s="42" t="s">
        <v>59</v>
      </c>
      <c r="N42" s="42"/>
      <c r="O42" s="43" t="s">
        <v>148</v>
      </c>
      <c r="P42" s="43" t="s">
        <v>149</v>
      </c>
    </row>
    <row r="43" spans="1:16" ht="12.75" customHeight="1" thickBot="1" x14ac:dyDescent="0.25">
      <c r="A43" s="10" t="str">
        <f t="shared" si="0"/>
        <v> MHAR 12.12 </v>
      </c>
      <c r="B43" s="3" t="str">
        <f t="shared" si="1"/>
        <v>I</v>
      </c>
      <c r="C43" s="10">
        <f t="shared" si="2"/>
        <v>42957.478999999999</v>
      </c>
      <c r="D43" s="12" t="str">
        <f t="shared" si="3"/>
        <v>vis</v>
      </c>
      <c r="E43" s="40">
        <f>VLOOKUP(C43,Active!C$21:E$972,3,FALSE)</f>
        <v>-8501.0236705555217</v>
      </c>
      <c r="F43" s="3" t="s">
        <v>54</v>
      </c>
      <c r="G43" s="12" t="str">
        <f t="shared" si="4"/>
        <v>42957.479</v>
      </c>
      <c r="H43" s="10">
        <f t="shared" si="5"/>
        <v>270</v>
      </c>
      <c r="I43" s="41" t="s">
        <v>150</v>
      </c>
      <c r="J43" s="42" t="s">
        <v>151</v>
      </c>
      <c r="K43" s="41">
        <v>270</v>
      </c>
      <c r="L43" s="41" t="s">
        <v>106</v>
      </c>
      <c r="M43" s="42" t="s">
        <v>59</v>
      </c>
      <c r="N43" s="42"/>
      <c r="O43" s="43" t="s">
        <v>83</v>
      </c>
      <c r="P43" s="43" t="s">
        <v>116</v>
      </c>
    </row>
    <row r="44" spans="1:16" ht="12.75" customHeight="1" thickBot="1" x14ac:dyDescent="0.25">
      <c r="A44" s="10" t="str">
        <f t="shared" si="0"/>
        <v>BAVM 68 </v>
      </c>
      <c r="B44" s="3" t="str">
        <f t="shared" si="1"/>
        <v>I</v>
      </c>
      <c r="C44" s="10">
        <f t="shared" si="2"/>
        <v>49318.310299999997</v>
      </c>
      <c r="D44" s="12" t="str">
        <f t="shared" si="3"/>
        <v>vis</v>
      </c>
      <c r="E44" s="40">
        <f>VLOOKUP(C44,Active!C$21:E$972,3,FALSE)</f>
        <v>-2834.9988615985303</v>
      </c>
      <c r="F44" s="3" t="s">
        <v>54</v>
      </c>
      <c r="G44" s="12" t="str">
        <f t="shared" si="4"/>
        <v>49318.3103</v>
      </c>
      <c r="H44" s="10">
        <f t="shared" si="5"/>
        <v>5937</v>
      </c>
      <c r="I44" s="41" t="s">
        <v>152</v>
      </c>
      <c r="J44" s="42" t="s">
        <v>153</v>
      </c>
      <c r="K44" s="41">
        <v>5937</v>
      </c>
      <c r="L44" s="41" t="s">
        <v>154</v>
      </c>
      <c r="M44" s="42" t="s">
        <v>155</v>
      </c>
      <c r="N44" s="42" t="s">
        <v>156</v>
      </c>
      <c r="O44" s="43" t="s">
        <v>157</v>
      </c>
      <c r="P44" s="44" t="s">
        <v>158</v>
      </c>
    </row>
    <row r="45" spans="1:16" ht="12.75" customHeight="1" thickBot="1" x14ac:dyDescent="0.25">
      <c r="A45" s="10" t="str">
        <f t="shared" si="0"/>
        <v>BAVM 203 </v>
      </c>
      <c r="B45" s="3" t="str">
        <f t="shared" si="1"/>
        <v>II</v>
      </c>
      <c r="C45" s="10">
        <f t="shared" si="2"/>
        <v>54648.546000000002</v>
      </c>
      <c r="D45" s="12" t="str">
        <f t="shared" si="3"/>
        <v>vis</v>
      </c>
      <c r="E45" s="40">
        <f>VLOOKUP(C45,Active!C$21:E$972,3,FALSE)</f>
        <v>1913.0043929113433</v>
      </c>
      <c r="F45" s="3" t="s">
        <v>54</v>
      </c>
      <c r="G45" s="12" t="str">
        <f t="shared" si="4"/>
        <v>54648.5460</v>
      </c>
      <c r="H45" s="10">
        <f t="shared" si="5"/>
        <v>10685.5</v>
      </c>
      <c r="I45" s="41" t="s">
        <v>172</v>
      </c>
      <c r="J45" s="42" t="s">
        <v>173</v>
      </c>
      <c r="K45" s="41" t="s">
        <v>174</v>
      </c>
      <c r="L45" s="41" t="s">
        <v>175</v>
      </c>
      <c r="M45" s="42" t="s">
        <v>162</v>
      </c>
      <c r="N45" s="42" t="s">
        <v>163</v>
      </c>
      <c r="O45" s="43" t="s">
        <v>176</v>
      </c>
      <c r="P45" s="44" t="s">
        <v>177</v>
      </c>
    </row>
    <row r="46" spans="1:16" ht="12.75" customHeight="1" thickBot="1" x14ac:dyDescent="0.25">
      <c r="A46" s="10" t="str">
        <f t="shared" si="0"/>
        <v>BAVM 203 </v>
      </c>
      <c r="B46" s="3" t="str">
        <f t="shared" si="1"/>
        <v>II</v>
      </c>
      <c r="C46" s="10">
        <f t="shared" si="2"/>
        <v>54648.5461</v>
      </c>
      <c r="D46" s="12" t="str">
        <f t="shared" si="3"/>
        <v>vis</v>
      </c>
      <c r="E46" s="40">
        <f>VLOOKUP(C46,Active!C$21:E$972,3,FALSE)</f>
        <v>1913.0044819881384</v>
      </c>
      <c r="F46" s="3" t="s">
        <v>54</v>
      </c>
      <c r="G46" s="12" t="str">
        <f t="shared" si="4"/>
        <v>54648.5461</v>
      </c>
      <c r="H46" s="10">
        <f t="shared" si="5"/>
        <v>10685.5</v>
      </c>
      <c r="I46" s="41" t="s">
        <v>178</v>
      </c>
      <c r="J46" s="42" t="s">
        <v>173</v>
      </c>
      <c r="K46" s="41" t="s">
        <v>174</v>
      </c>
      <c r="L46" s="41" t="s">
        <v>179</v>
      </c>
      <c r="M46" s="42" t="s">
        <v>162</v>
      </c>
      <c r="N46" s="42" t="s">
        <v>163</v>
      </c>
      <c r="O46" s="43" t="s">
        <v>180</v>
      </c>
      <c r="P46" s="44" t="s">
        <v>177</v>
      </c>
    </row>
    <row r="47" spans="1:16" ht="12.75" customHeight="1" thickBot="1" x14ac:dyDescent="0.25">
      <c r="A47" s="10" t="str">
        <f t="shared" si="0"/>
        <v>OEJV 0137 </v>
      </c>
      <c r="B47" s="3" t="str">
        <f t="shared" si="1"/>
        <v>II</v>
      </c>
      <c r="C47" s="10">
        <f t="shared" si="2"/>
        <v>55389.480499999998</v>
      </c>
      <c r="D47" s="12" t="str">
        <f t="shared" si="3"/>
        <v>vis</v>
      </c>
      <c r="E47" s="40" t="e">
        <f>VLOOKUP(C47,Active!C$21:E$972,3,FALSE)</f>
        <v>#N/A</v>
      </c>
      <c r="F47" s="3" t="s">
        <v>54</v>
      </c>
      <c r="G47" s="12" t="str">
        <f t="shared" si="4"/>
        <v>55389.4805</v>
      </c>
      <c r="H47" s="10">
        <f t="shared" si="5"/>
        <v>11345.5</v>
      </c>
      <c r="I47" s="41" t="s">
        <v>187</v>
      </c>
      <c r="J47" s="42" t="s">
        <v>188</v>
      </c>
      <c r="K47" s="41" t="s">
        <v>189</v>
      </c>
      <c r="L47" s="41" t="s">
        <v>190</v>
      </c>
      <c r="M47" s="42" t="s">
        <v>162</v>
      </c>
      <c r="N47" s="42" t="s">
        <v>191</v>
      </c>
      <c r="O47" s="43" t="s">
        <v>192</v>
      </c>
      <c r="P47" s="44" t="s">
        <v>193</v>
      </c>
    </row>
    <row r="48" spans="1:16" ht="12.75" customHeight="1" thickBot="1" x14ac:dyDescent="0.25">
      <c r="A48" s="10" t="str">
        <f t="shared" si="0"/>
        <v>BAVM 225 </v>
      </c>
      <c r="B48" s="3" t="str">
        <f t="shared" si="1"/>
        <v>II</v>
      </c>
      <c r="C48" s="10">
        <f t="shared" si="2"/>
        <v>55838.533300000003</v>
      </c>
      <c r="D48" s="12" t="str">
        <f t="shared" si="3"/>
        <v>vis</v>
      </c>
      <c r="E48" s="40">
        <f>VLOOKUP(C48,Active!C$21:E$972,3,FALSE)</f>
        <v>2973.0069690123241</v>
      </c>
      <c r="F48" s="3" t="s">
        <v>54</v>
      </c>
      <c r="G48" s="12" t="str">
        <f t="shared" si="4"/>
        <v>55838.5333</v>
      </c>
      <c r="H48" s="10">
        <f t="shared" si="5"/>
        <v>11745.5</v>
      </c>
      <c r="I48" s="41" t="s">
        <v>194</v>
      </c>
      <c r="J48" s="42" t="s">
        <v>195</v>
      </c>
      <c r="K48" s="41" t="s">
        <v>196</v>
      </c>
      <c r="L48" s="41" t="s">
        <v>197</v>
      </c>
      <c r="M48" s="42" t="s">
        <v>162</v>
      </c>
      <c r="N48" s="42" t="s">
        <v>163</v>
      </c>
      <c r="O48" s="43" t="s">
        <v>176</v>
      </c>
      <c r="P48" s="44" t="s">
        <v>198</v>
      </c>
    </row>
    <row r="49" spans="2:6" x14ac:dyDescent="0.2">
      <c r="B49" s="3"/>
      <c r="E49" s="40"/>
      <c r="F49" s="3"/>
    </row>
    <row r="50" spans="2:6" x14ac:dyDescent="0.2">
      <c r="B50" s="3"/>
      <c r="E50" s="40"/>
      <c r="F50" s="3"/>
    </row>
    <row r="51" spans="2:6" x14ac:dyDescent="0.2">
      <c r="B51" s="3"/>
      <c r="E51" s="40"/>
      <c r="F51" s="3"/>
    </row>
    <row r="52" spans="2:6" x14ac:dyDescent="0.2">
      <c r="B52" s="3"/>
      <c r="E52" s="40"/>
      <c r="F52" s="3"/>
    </row>
    <row r="53" spans="2:6" x14ac:dyDescent="0.2">
      <c r="B53" s="3"/>
      <c r="E53" s="40"/>
      <c r="F53" s="3"/>
    </row>
    <row r="54" spans="2:6" x14ac:dyDescent="0.2">
      <c r="B54" s="3"/>
      <c r="E54" s="40"/>
      <c r="F54" s="3"/>
    </row>
    <row r="55" spans="2:6" x14ac:dyDescent="0.2">
      <c r="B55" s="3"/>
      <c r="E55" s="40"/>
      <c r="F55" s="3"/>
    </row>
    <row r="56" spans="2:6" x14ac:dyDescent="0.2">
      <c r="B56" s="3"/>
      <c r="E56" s="40"/>
      <c r="F56" s="3"/>
    </row>
    <row r="57" spans="2:6" x14ac:dyDescent="0.2">
      <c r="B57" s="3"/>
      <c r="E57" s="40"/>
      <c r="F57" s="3"/>
    </row>
    <row r="58" spans="2:6" x14ac:dyDescent="0.2">
      <c r="B58" s="3"/>
      <c r="E58" s="40"/>
      <c r="F58" s="3"/>
    </row>
    <row r="59" spans="2:6" x14ac:dyDescent="0.2">
      <c r="B59" s="3"/>
      <c r="E59" s="40"/>
      <c r="F59" s="3"/>
    </row>
    <row r="60" spans="2:6" x14ac:dyDescent="0.2">
      <c r="B60" s="3"/>
      <c r="E60" s="40"/>
      <c r="F60" s="3"/>
    </row>
    <row r="61" spans="2:6" x14ac:dyDescent="0.2">
      <c r="B61" s="3"/>
      <c r="E61" s="40"/>
      <c r="F61" s="3"/>
    </row>
    <row r="62" spans="2:6" x14ac:dyDescent="0.2">
      <c r="B62" s="3"/>
      <c r="E62" s="40"/>
      <c r="F62" s="3"/>
    </row>
    <row r="63" spans="2:6" x14ac:dyDescent="0.2">
      <c r="B63" s="3"/>
      <c r="E63" s="40"/>
      <c r="F63" s="3"/>
    </row>
    <row r="64" spans="2:6" x14ac:dyDescent="0.2">
      <c r="B64" s="3"/>
      <c r="E64" s="40"/>
      <c r="F64" s="3"/>
    </row>
    <row r="65" spans="2:6" x14ac:dyDescent="0.2">
      <c r="B65" s="3"/>
      <c r="E65" s="40"/>
      <c r="F65" s="3"/>
    </row>
    <row r="66" spans="2:6" x14ac:dyDescent="0.2">
      <c r="B66" s="3"/>
      <c r="E66" s="40"/>
      <c r="F66" s="3"/>
    </row>
    <row r="67" spans="2:6" x14ac:dyDescent="0.2">
      <c r="B67" s="3"/>
      <c r="E67" s="40"/>
      <c r="F67" s="3"/>
    </row>
    <row r="68" spans="2:6" x14ac:dyDescent="0.2">
      <c r="B68" s="3"/>
      <c r="E68" s="40"/>
      <c r="F68" s="3"/>
    </row>
    <row r="69" spans="2:6" x14ac:dyDescent="0.2">
      <c r="B69" s="3"/>
      <c r="E69" s="40"/>
      <c r="F69" s="3"/>
    </row>
    <row r="70" spans="2:6" x14ac:dyDescent="0.2">
      <c r="B70" s="3"/>
      <c r="E70" s="40"/>
      <c r="F70" s="3"/>
    </row>
    <row r="71" spans="2:6" x14ac:dyDescent="0.2">
      <c r="B71" s="3"/>
      <c r="E71" s="40"/>
      <c r="F71" s="3"/>
    </row>
    <row r="72" spans="2:6" x14ac:dyDescent="0.2">
      <c r="B72" s="3"/>
      <c r="E72" s="40"/>
      <c r="F72" s="3"/>
    </row>
    <row r="73" spans="2:6" x14ac:dyDescent="0.2">
      <c r="B73" s="3"/>
      <c r="E73" s="40"/>
      <c r="F73" s="3"/>
    </row>
    <row r="74" spans="2:6" x14ac:dyDescent="0.2">
      <c r="B74" s="3"/>
      <c r="E74" s="40"/>
      <c r="F74" s="3"/>
    </row>
    <row r="75" spans="2:6" x14ac:dyDescent="0.2">
      <c r="B75" s="3"/>
      <c r="E75" s="40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</sheetData>
  <phoneticPr fontId="7" type="noConversion"/>
  <hyperlinks>
    <hyperlink ref="P44" r:id="rId1" display="http://www.bav-astro.de/sfs/BAVM_link.php?BAVMnr=68"/>
    <hyperlink ref="P11" r:id="rId2" display="http://www.bav-astro.de/sfs/BAVM_link.php?BAVMnr=178"/>
    <hyperlink ref="P12" r:id="rId3" display="http://www.bav-astro.de/sfs/BAVM_link.php?BAVMnr=186"/>
    <hyperlink ref="P45" r:id="rId4" display="http://www.bav-astro.de/sfs/BAVM_link.php?BAVMnr=203"/>
    <hyperlink ref="P46" r:id="rId5" display="http://www.bav-astro.de/sfs/BAVM_link.php?BAVMnr=203"/>
    <hyperlink ref="P13" r:id="rId6" display="http://www.bav-astro.de/sfs/BAVM_link.php?BAVMnr=220"/>
    <hyperlink ref="P47" r:id="rId7" display="http://var.astro.cz/oejv/issues/oejv0137.pdf"/>
    <hyperlink ref="P48" r:id="rId8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2023-08-18T07:36:46Z</dcterms:modified>
</cp:coreProperties>
</file>