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5F8BFF20-370F-4AA1-846C-DA3CEA6CDAA4}" xr6:coauthVersionLast="47" xr6:coauthVersionMax="47" xr10:uidLastSave="{00000000-0000-0000-0000-000000000000}"/>
  <bookViews>
    <workbookView xWindow="13710" yWindow="540" windowWidth="13230" windowHeight="142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66" i="1" l="1"/>
  <c r="F266" i="1" s="1"/>
  <c r="G266" i="1" s="1"/>
  <c r="Q266" i="1"/>
  <c r="E267" i="1"/>
  <c r="F267" i="1" s="1"/>
  <c r="G267" i="1" s="1"/>
  <c r="Q267" i="1"/>
  <c r="E268" i="1"/>
  <c r="F268" i="1" s="1"/>
  <c r="G268" i="1" s="1"/>
  <c r="Q268" i="1"/>
  <c r="E269" i="1"/>
  <c r="F269" i="1" s="1"/>
  <c r="G269" i="1" s="1"/>
  <c r="Q269" i="1"/>
  <c r="C7" i="1"/>
  <c r="C8" i="1"/>
  <c r="F12" i="1"/>
  <c r="F13" i="1" s="1"/>
  <c r="C13" i="1"/>
  <c r="D13" i="1"/>
  <c r="C14" i="1"/>
  <c r="D14" i="1"/>
  <c r="C17" i="1"/>
  <c r="E21" i="1"/>
  <c r="F21" i="1"/>
  <c r="G21" i="1"/>
  <c r="Q21" i="1"/>
  <c r="E22" i="1"/>
  <c r="F22" i="1"/>
  <c r="G22" i="1"/>
  <c r="Q22" i="1"/>
  <c r="E23" i="1"/>
  <c r="F23" i="1"/>
  <c r="G23" i="1"/>
  <c r="Q23" i="1"/>
  <c r="E24" i="1"/>
  <c r="F24" i="1"/>
  <c r="G24" i="1"/>
  <c r="Q24" i="1"/>
  <c r="E25" i="1"/>
  <c r="F25" i="1"/>
  <c r="G25" i="1"/>
  <c r="Q25" i="1"/>
  <c r="E26" i="1"/>
  <c r="F26" i="1"/>
  <c r="G26" i="1"/>
  <c r="Q26" i="1"/>
  <c r="E27" i="1"/>
  <c r="F27" i="1"/>
  <c r="G27" i="1"/>
  <c r="Q27" i="1"/>
  <c r="E28" i="1"/>
  <c r="F28" i="1"/>
  <c r="G28" i="1"/>
  <c r="Q28" i="1"/>
  <c r="E29" i="1"/>
  <c r="F29" i="1"/>
  <c r="G29" i="1"/>
  <c r="Q29" i="1"/>
  <c r="E30" i="1"/>
  <c r="F30" i="1"/>
  <c r="G30" i="1"/>
  <c r="Q30" i="1"/>
  <c r="E31" i="1"/>
  <c r="F31" i="1"/>
  <c r="G31" i="1"/>
  <c r="Q31" i="1"/>
  <c r="E32" i="1"/>
  <c r="F32" i="1"/>
  <c r="G32" i="1"/>
  <c r="Q32" i="1"/>
  <c r="E33" i="1"/>
  <c r="F33" i="1"/>
  <c r="G33" i="1"/>
  <c r="Q33" i="1"/>
  <c r="E34" i="1"/>
  <c r="F34" i="1"/>
  <c r="G34" i="1"/>
  <c r="Q34" i="1"/>
  <c r="E35" i="1"/>
  <c r="F35" i="1"/>
  <c r="G35" i="1"/>
  <c r="Q35" i="1"/>
  <c r="E36" i="1"/>
  <c r="F36" i="1"/>
  <c r="G36" i="1"/>
  <c r="Q36" i="1"/>
  <c r="E37" i="1"/>
  <c r="F37" i="1"/>
  <c r="G37" i="1"/>
  <c r="Q37" i="1"/>
  <c r="E38" i="1"/>
  <c r="F38" i="1"/>
  <c r="G38" i="1"/>
  <c r="Q38" i="1"/>
  <c r="E39" i="1"/>
  <c r="F39" i="1"/>
  <c r="G39" i="1"/>
  <c r="Q39" i="1"/>
  <c r="E40" i="1"/>
  <c r="F40" i="1"/>
  <c r="G40" i="1"/>
  <c r="Q40" i="1"/>
  <c r="E41" i="1"/>
  <c r="F41" i="1"/>
  <c r="G41" i="1"/>
  <c r="Q41" i="1"/>
  <c r="E42" i="1"/>
  <c r="F42" i="1"/>
  <c r="G42" i="1"/>
  <c r="Q42" i="1"/>
  <c r="E43" i="1"/>
  <c r="F43" i="1"/>
  <c r="G43" i="1"/>
  <c r="Q43" i="1"/>
  <c r="E44" i="1"/>
  <c r="F44" i="1"/>
  <c r="G44" i="1"/>
  <c r="Q44" i="1"/>
  <c r="E45" i="1"/>
  <c r="F45" i="1"/>
  <c r="G45" i="1"/>
  <c r="Q45" i="1"/>
  <c r="E46" i="1"/>
  <c r="F46" i="1"/>
  <c r="G46" i="1"/>
  <c r="Q46" i="1"/>
  <c r="E47" i="1"/>
  <c r="F47" i="1"/>
  <c r="G47" i="1"/>
  <c r="Q47" i="1"/>
  <c r="E48" i="1"/>
  <c r="F48" i="1"/>
  <c r="G48" i="1"/>
  <c r="Q48" i="1"/>
  <c r="E49" i="1"/>
  <c r="F49" i="1"/>
  <c r="G49" i="1"/>
  <c r="K49" i="1"/>
  <c r="Q49" i="1"/>
  <c r="E50" i="1"/>
  <c r="F50" i="1"/>
  <c r="G50" i="1"/>
  <c r="K50" i="1"/>
  <c r="Q50" i="1"/>
  <c r="R50" i="1"/>
  <c r="E51" i="1"/>
  <c r="F51" i="1"/>
  <c r="G51" i="1"/>
  <c r="Q51" i="1"/>
  <c r="E52" i="1"/>
  <c r="F52" i="1"/>
  <c r="G52" i="1"/>
  <c r="K52" i="1"/>
  <c r="Q52" i="1"/>
  <c r="E53" i="1"/>
  <c r="F53" i="1"/>
  <c r="G53" i="1"/>
  <c r="Q53" i="1"/>
  <c r="E54" i="1"/>
  <c r="F54" i="1"/>
  <c r="G54" i="1"/>
  <c r="Q54" i="1"/>
  <c r="E55" i="1"/>
  <c r="F55" i="1"/>
  <c r="G55" i="1"/>
  <c r="Q55" i="1"/>
  <c r="E56" i="1"/>
  <c r="F56" i="1"/>
  <c r="G56" i="1"/>
  <c r="K56" i="1"/>
  <c r="Q56" i="1"/>
  <c r="R56" i="1"/>
  <c r="E57" i="1"/>
  <c r="F57" i="1"/>
  <c r="G57" i="1"/>
  <c r="K57" i="1"/>
  <c r="Q57" i="1"/>
  <c r="R57" i="1"/>
  <c r="E58" i="1"/>
  <c r="F58" i="1"/>
  <c r="G58" i="1"/>
  <c r="Q58" i="1"/>
  <c r="E59" i="1"/>
  <c r="F59" i="1"/>
  <c r="G59" i="1"/>
  <c r="Q59" i="1"/>
  <c r="E60" i="1"/>
  <c r="F60" i="1"/>
  <c r="G60" i="1"/>
  <c r="K60" i="1"/>
  <c r="Q60" i="1"/>
  <c r="R60" i="1"/>
  <c r="E61" i="1"/>
  <c r="F61" i="1"/>
  <c r="G61" i="1"/>
  <c r="K61" i="1"/>
  <c r="Q61" i="1"/>
  <c r="R61" i="1"/>
  <c r="E62" i="1"/>
  <c r="F62" i="1"/>
  <c r="G62" i="1"/>
  <c r="Q62" i="1"/>
  <c r="E63" i="1"/>
  <c r="F63" i="1"/>
  <c r="G63" i="1"/>
  <c r="Q63" i="1"/>
  <c r="E64" i="1"/>
  <c r="F64" i="1"/>
  <c r="G64" i="1"/>
  <c r="K64" i="1"/>
  <c r="Q64" i="1"/>
  <c r="R64" i="1"/>
  <c r="E65" i="1"/>
  <c r="F65" i="1"/>
  <c r="G65" i="1"/>
  <c r="K65" i="1"/>
  <c r="Q65" i="1"/>
  <c r="R65" i="1"/>
  <c r="E66" i="1"/>
  <c r="F66" i="1"/>
  <c r="G66" i="1"/>
  <c r="Q66" i="1"/>
  <c r="E67" i="1"/>
  <c r="F67" i="1"/>
  <c r="G67" i="1"/>
  <c r="Q67" i="1"/>
  <c r="E68" i="1"/>
  <c r="F68" i="1"/>
  <c r="G68" i="1"/>
  <c r="K68" i="1"/>
  <c r="Q68" i="1"/>
  <c r="R68" i="1"/>
  <c r="E69" i="1"/>
  <c r="F69" i="1"/>
  <c r="G69" i="1"/>
  <c r="Q69" i="1"/>
  <c r="E70" i="1"/>
  <c r="F70" i="1"/>
  <c r="G70" i="1"/>
  <c r="Q70" i="1"/>
  <c r="E71" i="1"/>
  <c r="F71" i="1"/>
  <c r="G71" i="1"/>
  <c r="R71" i="1"/>
  <c r="Q71" i="1"/>
  <c r="E72" i="1"/>
  <c r="F72" i="1"/>
  <c r="G72" i="1"/>
  <c r="I72" i="1"/>
  <c r="Q72" i="1"/>
  <c r="E73" i="1"/>
  <c r="F73" i="1"/>
  <c r="G73" i="1"/>
  <c r="Q73" i="1"/>
  <c r="E74" i="1"/>
  <c r="F74" i="1"/>
  <c r="G74" i="1"/>
  <c r="Q74" i="1"/>
  <c r="E75" i="1"/>
  <c r="F75" i="1"/>
  <c r="G75" i="1"/>
  <c r="R75" i="1"/>
  <c r="Q75" i="1"/>
  <c r="E76" i="1"/>
  <c r="F76" i="1"/>
  <c r="G76" i="1"/>
  <c r="R76" i="1"/>
  <c r="K76" i="1"/>
  <c r="Q76" i="1"/>
  <c r="E77" i="1"/>
  <c r="F77" i="1"/>
  <c r="G77" i="1"/>
  <c r="S77" i="1"/>
  <c r="Q77" i="1"/>
  <c r="E78" i="1"/>
  <c r="F78" i="1"/>
  <c r="G78" i="1"/>
  <c r="R78" i="1"/>
  <c r="Q78" i="1"/>
  <c r="E79" i="1"/>
  <c r="F79" i="1"/>
  <c r="G79" i="1"/>
  <c r="K79" i="1"/>
  <c r="Q79" i="1"/>
  <c r="S79" i="1"/>
  <c r="E80" i="1"/>
  <c r="F80" i="1"/>
  <c r="G80" i="1"/>
  <c r="K80" i="1"/>
  <c r="Q80" i="1"/>
  <c r="R80" i="1"/>
  <c r="E81" i="1"/>
  <c r="F81" i="1"/>
  <c r="G81" i="1"/>
  <c r="N81" i="1"/>
  <c r="Q81" i="1"/>
  <c r="R81" i="1"/>
  <c r="E82" i="1"/>
  <c r="F82" i="1"/>
  <c r="G82" i="1"/>
  <c r="K82" i="1"/>
  <c r="Q82" i="1"/>
  <c r="E83" i="1"/>
  <c r="F83" i="1"/>
  <c r="G83" i="1"/>
  <c r="Q83" i="1"/>
  <c r="E84" i="1"/>
  <c r="F84" i="1"/>
  <c r="G84" i="1"/>
  <c r="Q84" i="1"/>
  <c r="E85" i="1"/>
  <c r="F85" i="1"/>
  <c r="G85" i="1"/>
  <c r="R85" i="1"/>
  <c r="N85" i="1"/>
  <c r="Q85" i="1"/>
  <c r="E86" i="1"/>
  <c r="F86" i="1"/>
  <c r="G86" i="1"/>
  <c r="Q86" i="1"/>
  <c r="E87" i="1"/>
  <c r="F87" i="1"/>
  <c r="G87" i="1"/>
  <c r="I87" i="1"/>
  <c r="Q87" i="1"/>
  <c r="R87" i="1"/>
  <c r="E88" i="1"/>
  <c r="F88" i="1"/>
  <c r="G88" i="1"/>
  <c r="K88" i="1"/>
  <c r="Q88" i="1"/>
  <c r="R88" i="1"/>
  <c r="E89" i="1"/>
  <c r="F89" i="1"/>
  <c r="G89" i="1"/>
  <c r="K89" i="1"/>
  <c r="Q89" i="1"/>
  <c r="E90" i="1"/>
  <c r="F90" i="1"/>
  <c r="G90" i="1"/>
  <c r="Q90" i="1"/>
  <c r="E91" i="1"/>
  <c r="F91" i="1"/>
  <c r="G91" i="1"/>
  <c r="Q91" i="1"/>
  <c r="E92" i="1"/>
  <c r="F92" i="1"/>
  <c r="G92" i="1"/>
  <c r="Q92" i="1"/>
  <c r="E93" i="1"/>
  <c r="F93" i="1"/>
  <c r="G93" i="1"/>
  <c r="H93" i="1"/>
  <c r="Q93" i="1"/>
  <c r="E94" i="1"/>
  <c r="F94" i="1"/>
  <c r="G94" i="1"/>
  <c r="Q94" i="1"/>
  <c r="E95" i="1"/>
  <c r="F95" i="1"/>
  <c r="G95" i="1"/>
  <c r="K95" i="1"/>
  <c r="Q95" i="1"/>
  <c r="R95" i="1"/>
  <c r="E96" i="1"/>
  <c r="F96" i="1"/>
  <c r="G96" i="1"/>
  <c r="K96" i="1"/>
  <c r="Q96" i="1"/>
  <c r="R96" i="1"/>
  <c r="E97" i="1"/>
  <c r="F97" i="1"/>
  <c r="G97" i="1"/>
  <c r="I97" i="1"/>
  <c r="Q97" i="1"/>
  <c r="R97" i="1"/>
  <c r="E98" i="1"/>
  <c r="F98" i="1"/>
  <c r="G98" i="1"/>
  <c r="Q98" i="1"/>
  <c r="E99" i="1"/>
  <c r="F99" i="1"/>
  <c r="G99" i="1"/>
  <c r="Q99" i="1"/>
  <c r="E100" i="1"/>
  <c r="F100" i="1"/>
  <c r="G100" i="1"/>
  <c r="Q100" i="1"/>
  <c r="E101" i="1"/>
  <c r="F101" i="1"/>
  <c r="G101" i="1"/>
  <c r="Q101" i="1"/>
  <c r="E102" i="1"/>
  <c r="F102" i="1"/>
  <c r="G102" i="1"/>
  <c r="J102" i="1"/>
  <c r="Q102" i="1"/>
  <c r="E103" i="1"/>
  <c r="F103" i="1"/>
  <c r="G103" i="1"/>
  <c r="J103" i="1"/>
  <c r="Q103" i="1"/>
  <c r="R103" i="1"/>
  <c r="E104" i="1"/>
  <c r="F104" i="1"/>
  <c r="G104" i="1"/>
  <c r="J104" i="1"/>
  <c r="Q104" i="1"/>
  <c r="R104" i="1"/>
  <c r="E105" i="1"/>
  <c r="F105" i="1"/>
  <c r="G105" i="1"/>
  <c r="J105" i="1"/>
  <c r="Q105" i="1"/>
  <c r="R105" i="1"/>
  <c r="E106" i="1"/>
  <c r="F106" i="1"/>
  <c r="G106" i="1"/>
  <c r="J106" i="1"/>
  <c r="Q106" i="1"/>
  <c r="R106" i="1"/>
  <c r="E107" i="1"/>
  <c r="F107" i="1"/>
  <c r="G107" i="1"/>
  <c r="Q107" i="1"/>
  <c r="E108" i="1"/>
  <c r="F108" i="1"/>
  <c r="G108" i="1"/>
  <c r="Q108" i="1"/>
  <c r="E109" i="1"/>
  <c r="F109" i="1"/>
  <c r="G109" i="1"/>
  <c r="Q109" i="1"/>
  <c r="E110" i="1"/>
  <c r="F110" i="1"/>
  <c r="G110" i="1"/>
  <c r="J110" i="1"/>
  <c r="Q110" i="1"/>
  <c r="E111" i="1"/>
  <c r="F111" i="1"/>
  <c r="G111" i="1"/>
  <c r="Q111" i="1"/>
  <c r="E112" i="1"/>
  <c r="F112" i="1"/>
  <c r="G112" i="1"/>
  <c r="Q112" i="1"/>
  <c r="E113" i="1"/>
  <c r="F113" i="1"/>
  <c r="G113" i="1"/>
  <c r="J113" i="1"/>
  <c r="Q113" i="1"/>
  <c r="R113" i="1"/>
  <c r="E114" i="1"/>
  <c r="F114" i="1"/>
  <c r="G114" i="1"/>
  <c r="J114" i="1"/>
  <c r="Q114" i="1"/>
  <c r="R114" i="1"/>
  <c r="E115" i="1"/>
  <c r="F115" i="1"/>
  <c r="G115" i="1"/>
  <c r="Q115" i="1"/>
  <c r="E116" i="1"/>
  <c r="F116" i="1"/>
  <c r="G116" i="1"/>
  <c r="Q116" i="1"/>
  <c r="E117" i="1"/>
  <c r="F117" i="1"/>
  <c r="G117" i="1"/>
  <c r="Q117" i="1"/>
  <c r="E118" i="1"/>
  <c r="F118" i="1"/>
  <c r="G118" i="1"/>
  <c r="K118" i="1"/>
  <c r="Q118" i="1"/>
  <c r="E119" i="1"/>
  <c r="F119" i="1"/>
  <c r="G119" i="1"/>
  <c r="Q119" i="1"/>
  <c r="E120" i="1"/>
  <c r="F120" i="1"/>
  <c r="G120" i="1"/>
  <c r="J120" i="1"/>
  <c r="Q120" i="1"/>
  <c r="E121" i="1"/>
  <c r="F121" i="1"/>
  <c r="G121" i="1"/>
  <c r="K121" i="1"/>
  <c r="Q121" i="1"/>
  <c r="R121" i="1"/>
  <c r="E122" i="1"/>
  <c r="F122" i="1"/>
  <c r="G122" i="1"/>
  <c r="K122" i="1"/>
  <c r="Q122" i="1"/>
  <c r="R122" i="1"/>
  <c r="E123" i="1"/>
  <c r="F123" i="1"/>
  <c r="G123" i="1"/>
  <c r="Q123" i="1"/>
  <c r="E124" i="1"/>
  <c r="F124" i="1"/>
  <c r="G124" i="1"/>
  <c r="Q124" i="1"/>
  <c r="E125" i="1"/>
  <c r="F125" i="1"/>
  <c r="G125" i="1"/>
  <c r="I125" i="1"/>
  <c r="Q125" i="1"/>
  <c r="R125" i="1"/>
  <c r="E126" i="1"/>
  <c r="F126" i="1"/>
  <c r="G126" i="1"/>
  <c r="K126" i="1"/>
  <c r="Q126" i="1"/>
  <c r="E127" i="1"/>
  <c r="F127" i="1"/>
  <c r="G127" i="1"/>
  <c r="Q127" i="1"/>
  <c r="E128" i="1"/>
  <c r="F128" i="1"/>
  <c r="G128" i="1"/>
  <c r="Q128" i="1"/>
  <c r="E129" i="1"/>
  <c r="F129" i="1"/>
  <c r="G129" i="1"/>
  <c r="J129" i="1"/>
  <c r="Q129" i="1"/>
  <c r="R129" i="1"/>
  <c r="E130" i="1"/>
  <c r="F130" i="1"/>
  <c r="G130" i="1"/>
  <c r="Q130" i="1"/>
  <c r="E131" i="1"/>
  <c r="F131" i="1"/>
  <c r="G131" i="1"/>
  <c r="Q131" i="1"/>
  <c r="E132" i="1"/>
  <c r="F132" i="1"/>
  <c r="G132" i="1"/>
  <c r="Q132" i="1"/>
  <c r="E133" i="1"/>
  <c r="F133" i="1"/>
  <c r="G133" i="1"/>
  <c r="I133" i="1"/>
  <c r="Q133" i="1"/>
  <c r="R133" i="1"/>
  <c r="E134" i="1"/>
  <c r="F134" i="1"/>
  <c r="G134" i="1"/>
  <c r="Q134" i="1"/>
  <c r="E135" i="1"/>
  <c r="F135" i="1"/>
  <c r="G135" i="1"/>
  <c r="Q135" i="1"/>
  <c r="E136" i="1"/>
  <c r="F136" i="1"/>
  <c r="G136" i="1"/>
  <c r="N136" i="1"/>
  <c r="Q136" i="1"/>
  <c r="R136" i="1"/>
  <c r="E137" i="1"/>
  <c r="F137" i="1"/>
  <c r="G137" i="1"/>
  <c r="K137" i="1"/>
  <c r="Q137" i="1"/>
  <c r="R137" i="1"/>
  <c r="E138" i="1"/>
  <c r="F138" i="1"/>
  <c r="G138" i="1"/>
  <c r="Q138" i="1"/>
  <c r="E139" i="1"/>
  <c r="F139" i="1"/>
  <c r="G139" i="1"/>
  <c r="Q139" i="1"/>
  <c r="E140" i="1"/>
  <c r="F140" i="1"/>
  <c r="G140" i="1"/>
  <c r="I140" i="1"/>
  <c r="Q140" i="1"/>
  <c r="R140" i="1"/>
  <c r="E141" i="1"/>
  <c r="F141" i="1"/>
  <c r="G141" i="1"/>
  <c r="Q141" i="1"/>
  <c r="E142" i="1"/>
  <c r="F142" i="1"/>
  <c r="G142" i="1"/>
  <c r="Q142" i="1"/>
  <c r="E143" i="1"/>
  <c r="F143" i="1"/>
  <c r="G143" i="1"/>
  <c r="Q143" i="1"/>
  <c r="E144" i="1"/>
  <c r="F144" i="1"/>
  <c r="G144" i="1"/>
  <c r="Q144" i="1"/>
  <c r="E145" i="1"/>
  <c r="F145" i="1"/>
  <c r="G145" i="1"/>
  <c r="Q145" i="1"/>
  <c r="E146" i="1"/>
  <c r="F146" i="1"/>
  <c r="G146" i="1"/>
  <c r="Q146" i="1"/>
  <c r="E147" i="1"/>
  <c r="F147" i="1"/>
  <c r="G147" i="1"/>
  <c r="Q147" i="1"/>
  <c r="E148" i="1"/>
  <c r="F148" i="1"/>
  <c r="G148" i="1"/>
  <c r="Q148" i="1"/>
  <c r="E149" i="1"/>
  <c r="F149" i="1"/>
  <c r="G149" i="1"/>
  <c r="Q149" i="1"/>
  <c r="E150" i="1"/>
  <c r="F150" i="1"/>
  <c r="G150" i="1"/>
  <c r="Q150" i="1"/>
  <c r="E151" i="1"/>
  <c r="F151" i="1"/>
  <c r="G151" i="1"/>
  <c r="Q151" i="1"/>
  <c r="E152" i="1"/>
  <c r="F152" i="1"/>
  <c r="G152" i="1"/>
  <c r="Q152" i="1"/>
  <c r="E153" i="1"/>
  <c r="F153" i="1"/>
  <c r="G153" i="1"/>
  <c r="Q153" i="1"/>
  <c r="E154" i="1"/>
  <c r="F154" i="1"/>
  <c r="G154" i="1"/>
  <c r="Q154" i="1"/>
  <c r="E155" i="1"/>
  <c r="F155" i="1"/>
  <c r="G155" i="1"/>
  <c r="Q155" i="1"/>
  <c r="E156" i="1"/>
  <c r="F156" i="1"/>
  <c r="G156" i="1"/>
  <c r="Q156" i="1"/>
  <c r="E157" i="1"/>
  <c r="F157" i="1"/>
  <c r="G157" i="1"/>
  <c r="Q157" i="1"/>
  <c r="E158" i="1"/>
  <c r="F158" i="1"/>
  <c r="G158" i="1"/>
  <c r="Q158" i="1"/>
  <c r="E159" i="1"/>
  <c r="F159" i="1"/>
  <c r="G159" i="1"/>
  <c r="Q159" i="1"/>
  <c r="E160" i="1"/>
  <c r="F160" i="1"/>
  <c r="G160" i="1"/>
  <c r="Q160" i="1"/>
  <c r="E161" i="1"/>
  <c r="F161" i="1"/>
  <c r="G161" i="1"/>
  <c r="Q161" i="1"/>
  <c r="E162" i="1"/>
  <c r="F162" i="1"/>
  <c r="G162" i="1"/>
  <c r="Q162" i="1"/>
  <c r="E163" i="1"/>
  <c r="F163" i="1"/>
  <c r="G163" i="1"/>
  <c r="Q163" i="1"/>
  <c r="E164" i="1"/>
  <c r="F164" i="1"/>
  <c r="G164" i="1"/>
  <c r="Q164" i="1"/>
  <c r="E165" i="1"/>
  <c r="F165" i="1"/>
  <c r="G165" i="1"/>
  <c r="Q165" i="1"/>
  <c r="E166" i="1"/>
  <c r="F166" i="1"/>
  <c r="G166" i="1"/>
  <c r="Q166" i="1"/>
  <c r="E167" i="1"/>
  <c r="F167" i="1"/>
  <c r="G167" i="1"/>
  <c r="Q167" i="1"/>
  <c r="E168" i="1"/>
  <c r="F168" i="1"/>
  <c r="G168" i="1"/>
  <c r="Q168" i="1"/>
  <c r="E169" i="1"/>
  <c r="F169" i="1"/>
  <c r="G169" i="1"/>
  <c r="Q169" i="1"/>
  <c r="E170" i="1"/>
  <c r="F170" i="1"/>
  <c r="G170" i="1"/>
  <c r="R170" i="1"/>
  <c r="Q170" i="1"/>
  <c r="E171" i="1"/>
  <c r="F171" i="1"/>
  <c r="G171" i="1"/>
  <c r="Q171" i="1"/>
  <c r="E172" i="1"/>
  <c r="F172" i="1"/>
  <c r="G172" i="1"/>
  <c r="Q172" i="1"/>
  <c r="E173" i="1"/>
  <c r="F173" i="1"/>
  <c r="G173" i="1"/>
  <c r="Q173" i="1"/>
  <c r="E174" i="1"/>
  <c r="F174" i="1"/>
  <c r="G174" i="1"/>
  <c r="Q174" i="1"/>
  <c r="E175" i="1"/>
  <c r="F175" i="1"/>
  <c r="G175" i="1"/>
  <c r="Q175" i="1"/>
  <c r="E176" i="1"/>
  <c r="F176" i="1"/>
  <c r="G176" i="1"/>
  <c r="Q176" i="1"/>
  <c r="E177" i="1"/>
  <c r="F177" i="1"/>
  <c r="G177" i="1"/>
  <c r="Q177" i="1"/>
  <c r="E178" i="1"/>
  <c r="F178" i="1"/>
  <c r="G178" i="1"/>
  <c r="Q178" i="1"/>
  <c r="E179" i="1"/>
  <c r="F179" i="1"/>
  <c r="G179" i="1"/>
  <c r="Q179" i="1"/>
  <c r="E180" i="1"/>
  <c r="F180" i="1"/>
  <c r="G180" i="1"/>
  <c r="Q180" i="1"/>
  <c r="E181" i="1"/>
  <c r="F181" i="1"/>
  <c r="G181" i="1"/>
  <c r="Q181" i="1"/>
  <c r="E182" i="1"/>
  <c r="F182" i="1"/>
  <c r="G182" i="1"/>
  <c r="Q182" i="1"/>
  <c r="E183" i="1"/>
  <c r="F183" i="1"/>
  <c r="G183" i="1"/>
  <c r="Q183" i="1"/>
  <c r="E184" i="1"/>
  <c r="F184" i="1"/>
  <c r="G184" i="1"/>
  <c r="Q184" i="1"/>
  <c r="E185" i="1"/>
  <c r="F185" i="1"/>
  <c r="G185" i="1"/>
  <c r="Q185" i="1"/>
  <c r="E186" i="1"/>
  <c r="F186" i="1"/>
  <c r="G186" i="1"/>
  <c r="Q186" i="1"/>
  <c r="E187" i="1"/>
  <c r="F187" i="1"/>
  <c r="G187" i="1"/>
  <c r="Q187" i="1"/>
  <c r="E188" i="1"/>
  <c r="F188" i="1"/>
  <c r="G188" i="1"/>
  <c r="Q188" i="1"/>
  <c r="E189" i="1"/>
  <c r="F189" i="1"/>
  <c r="G189" i="1"/>
  <c r="Q189" i="1"/>
  <c r="E190" i="1"/>
  <c r="F190" i="1"/>
  <c r="G190" i="1"/>
  <c r="Q190" i="1"/>
  <c r="E191" i="1"/>
  <c r="F191" i="1"/>
  <c r="G191" i="1"/>
  <c r="Q191" i="1"/>
  <c r="E192" i="1"/>
  <c r="F192" i="1"/>
  <c r="G192" i="1"/>
  <c r="Q192" i="1"/>
  <c r="E193" i="1"/>
  <c r="F193" i="1"/>
  <c r="G193" i="1"/>
  <c r="Q193" i="1"/>
  <c r="E194" i="1"/>
  <c r="F194" i="1"/>
  <c r="G194" i="1"/>
  <c r="Q194" i="1"/>
  <c r="E195" i="1"/>
  <c r="F195" i="1"/>
  <c r="G195" i="1"/>
  <c r="Q195" i="1"/>
  <c r="E196" i="1"/>
  <c r="F196" i="1"/>
  <c r="G196" i="1"/>
  <c r="Q196" i="1"/>
  <c r="E197" i="1"/>
  <c r="F197" i="1"/>
  <c r="G197" i="1"/>
  <c r="Q197" i="1"/>
  <c r="E198" i="1"/>
  <c r="F198" i="1"/>
  <c r="G198" i="1"/>
  <c r="I198" i="1"/>
  <c r="Q198" i="1"/>
  <c r="E199" i="1"/>
  <c r="F199" i="1"/>
  <c r="G199" i="1"/>
  <c r="Q199" i="1"/>
  <c r="E200" i="1"/>
  <c r="F200" i="1"/>
  <c r="G200" i="1"/>
  <c r="Q200" i="1"/>
  <c r="E201" i="1"/>
  <c r="F201" i="1"/>
  <c r="G201" i="1"/>
  <c r="R201" i="1"/>
  <c r="Q201" i="1"/>
  <c r="E202" i="1"/>
  <c r="F202" i="1"/>
  <c r="G202" i="1"/>
  <c r="K202" i="1"/>
  <c r="Q202" i="1"/>
  <c r="R202" i="1"/>
  <c r="E203" i="1"/>
  <c r="F203" i="1"/>
  <c r="G203" i="1"/>
  <c r="Q203" i="1"/>
  <c r="E204" i="1"/>
  <c r="F204" i="1"/>
  <c r="G204" i="1"/>
  <c r="K204" i="1"/>
  <c r="Q204" i="1"/>
  <c r="R204" i="1"/>
  <c r="E205" i="1"/>
  <c r="F205" i="1"/>
  <c r="G205" i="1"/>
  <c r="Q205" i="1"/>
  <c r="E206" i="1"/>
  <c r="F206" i="1"/>
  <c r="G206" i="1"/>
  <c r="K206" i="1"/>
  <c r="Q206" i="1"/>
  <c r="E207" i="1"/>
  <c r="F207" i="1"/>
  <c r="G207" i="1"/>
  <c r="Q207" i="1"/>
  <c r="E208" i="1"/>
  <c r="F208" i="1"/>
  <c r="G208" i="1"/>
  <c r="Q208" i="1"/>
  <c r="E209" i="1"/>
  <c r="F209" i="1"/>
  <c r="G209" i="1"/>
  <c r="R209" i="1"/>
  <c r="Q209" i="1"/>
  <c r="E210" i="1"/>
  <c r="F210" i="1"/>
  <c r="G210" i="1"/>
  <c r="L210" i="1"/>
  <c r="Q210" i="1"/>
  <c r="R210" i="1"/>
  <c r="E211" i="1"/>
  <c r="F211" i="1"/>
  <c r="G211" i="1"/>
  <c r="Q211" i="1"/>
  <c r="E212" i="1"/>
  <c r="F212" i="1"/>
  <c r="G212" i="1"/>
  <c r="L212" i="1"/>
  <c r="Q212" i="1"/>
  <c r="S212" i="1"/>
  <c r="E213" i="1"/>
  <c r="F213" i="1"/>
  <c r="G213" i="1"/>
  <c r="Q213" i="1"/>
  <c r="E214" i="1"/>
  <c r="F214" i="1"/>
  <c r="G214" i="1"/>
  <c r="L214" i="1"/>
  <c r="Q214" i="1"/>
  <c r="E215" i="1"/>
  <c r="F215" i="1"/>
  <c r="G215" i="1"/>
  <c r="Q215" i="1"/>
  <c r="E216" i="1"/>
  <c r="F216" i="1"/>
  <c r="G216" i="1"/>
  <c r="Q216" i="1"/>
  <c r="E217" i="1"/>
  <c r="F217" i="1"/>
  <c r="G217" i="1"/>
  <c r="R217" i="1"/>
  <c r="Q217" i="1"/>
  <c r="E218" i="1"/>
  <c r="F218" i="1"/>
  <c r="G218" i="1"/>
  <c r="K218" i="1"/>
  <c r="Q218" i="1"/>
  <c r="R218" i="1"/>
  <c r="E219" i="1"/>
  <c r="F219" i="1"/>
  <c r="G219" i="1"/>
  <c r="Q219" i="1"/>
  <c r="E220" i="1"/>
  <c r="F220" i="1"/>
  <c r="G220" i="1"/>
  <c r="K220" i="1"/>
  <c r="Q220" i="1"/>
  <c r="R220" i="1"/>
  <c r="E221" i="1"/>
  <c r="F221" i="1"/>
  <c r="G221" i="1"/>
  <c r="Q221" i="1"/>
  <c r="E222" i="1"/>
  <c r="F222" i="1"/>
  <c r="G222" i="1"/>
  <c r="Q222" i="1"/>
  <c r="E223" i="1"/>
  <c r="F223" i="1"/>
  <c r="G223" i="1"/>
  <c r="Q223" i="1"/>
  <c r="E224" i="1"/>
  <c r="F224" i="1"/>
  <c r="G224" i="1"/>
  <c r="Q224" i="1"/>
  <c r="E225" i="1"/>
  <c r="F225" i="1"/>
  <c r="G225" i="1"/>
  <c r="S225" i="1"/>
  <c r="K225" i="1"/>
  <c r="Q225" i="1"/>
  <c r="E226" i="1"/>
  <c r="F226" i="1"/>
  <c r="G226" i="1"/>
  <c r="Q226" i="1"/>
  <c r="E227" i="1"/>
  <c r="F227" i="1"/>
  <c r="G227" i="1"/>
  <c r="Q227" i="1"/>
  <c r="E228" i="1"/>
  <c r="F228" i="1"/>
  <c r="G228" i="1"/>
  <c r="K228" i="1"/>
  <c r="Q228" i="1"/>
  <c r="E229" i="1"/>
  <c r="F229" i="1"/>
  <c r="G229" i="1"/>
  <c r="Q229" i="1"/>
  <c r="E230" i="1"/>
  <c r="F230" i="1"/>
  <c r="G230" i="1"/>
  <c r="Q230" i="1"/>
  <c r="E231" i="1"/>
  <c r="F231" i="1"/>
  <c r="G231" i="1"/>
  <c r="Q231" i="1"/>
  <c r="E232" i="1"/>
  <c r="F232" i="1"/>
  <c r="G232" i="1"/>
  <c r="Q232" i="1"/>
  <c r="E233" i="1"/>
  <c r="F233" i="1"/>
  <c r="G233" i="1"/>
  <c r="R233" i="1"/>
  <c r="L233" i="1"/>
  <c r="Q233" i="1"/>
  <c r="E234" i="1"/>
  <c r="F234" i="1"/>
  <c r="G234" i="1"/>
  <c r="Q234" i="1"/>
  <c r="E235" i="1"/>
  <c r="F235" i="1"/>
  <c r="G235" i="1"/>
  <c r="Q235" i="1"/>
  <c r="E236" i="1"/>
  <c r="F236" i="1"/>
  <c r="G236" i="1"/>
  <c r="K236" i="1"/>
  <c r="Q236" i="1"/>
  <c r="E237" i="1"/>
  <c r="F237" i="1"/>
  <c r="G237" i="1"/>
  <c r="Q237" i="1"/>
  <c r="E238" i="1"/>
  <c r="F238" i="1"/>
  <c r="G238" i="1"/>
  <c r="Q238" i="1"/>
  <c r="E239" i="1"/>
  <c r="F239" i="1"/>
  <c r="G239" i="1"/>
  <c r="Q239" i="1"/>
  <c r="E240" i="1"/>
  <c r="F240" i="1"/>
  <c r="G240" i="1"/>
  <c r="Q240" i="1"/>
  <c r="E241" i="1"/>
  <c r="F241" i="1"/>
  <c r="G241" i="1"/>
  <c r="S241" i="1"/>
  <c r="K241" i="1"/>
  <c r="Q241" i="1"/>
  <c r="E242" i="1"/>
  <c r="F242" i="1"/>
  <c r="G242" i="1"/>
  <c r="Q242" i="1"/>
  <c r="E243" i="1"/>
  <c r="F243" i="1"/>
  <c r="G243" i="1"/>
  <c r="Q243" i="1"/>
  <c r="E244" i="1"/>
  <c r="F244" i="1"/>
  <c r="G244" i="1"/>
  <c r="L244" i="1"/>
  <c r="Q244" i="1"/>
  <c r="E245" i="1"/>
  <c r="F245" i="1"/>
  <c r="G245" i="1"/>
  <c r="Q245" i="1"/>
  <c r="E246" i="1"/>
  <c r="F246" i="1"/>
  <c r="G246" i="1"/>
  <c r="Q246" i="1"/>
  <c r="E247" i="1"/>
  <c r="F247" i="1"/>
  <c r="G247" i="1"/>
  <c r="Q247" i="1"/>
  <c r="E248" i="1"/>
  <c r="F248" i="1"/>
  <c r="G248" i="1"/>
  <c r="Q248" i="1"/>
  <c r="E249" i="1"/>
  <c r="F249" i="1"/>
  <c r="G249" i="1"/>
  <c r="S249" i="1"/>
  <c r="L249" i="1"/>
  <c r="Q249" i="1"/>
  <c r="E250" i="1"/>
  <c r="F250" i="1"/>
  <c r="G250" i="1"/>
  <c r="Q250" i="1"/>
  <c r="E251" i="1"/>
  <c r="F251" i="1"/>
  <c r="G251" i="1"/>
  <c r="Q251" i="1"/>
  <c r="E252" i="1"/>
  <c r="F252" i="1"/>
  <c r="G252" i="1"/>
  <c r="Q252" i="1"/>
  <c r="E253" i="1"/>
  <c r="F253" i="1"/>
  <c r="G253" i="1"/>
  <c r="Q253" i="1"/>
  <c r="E254" i="1"/>
  <c r="F254" i="1"/>
  <c r="G254" i="1"/>
  <c r="Q254" i="1"/>
  <c r="E255" i="1"/>
  <c r="F255" i="1"/>
  <c r="G255" i="1"/>
  <c r="Q255" i="1"/>
  <c r="E256" i="1"/>
  <c r="F256" i="1"/>
  <c r="G256" i="1"/>
  <c r="Q256" i="1"/>
  <c r="E257" i="1"/>
  <c r="F257" i="1"/>
  <c r="G257" i="1"/>
  <c r="Q257" i="1"/>
  <c r="E258" i="1"/>
  <c r="F258" i="1"/>
  <c r="G258" i="1"/>
  <c r="Q258" i="1"/>
  <c r="E259" i="1"/>
  <c r="F259" i="1"/>
  <c r="G259" i="1"/>
  <c r="Q259" i="1"/>
  <c r="E260" i="1"/>
  <c r="F260" i="1"/>
  <c r="G260" i="1"/>
  <c r="Q260" i="1"/>
  <c r="E261" i="1"/>
  <c r="F261" i="1"/>
  <c r="G261" i="1"/>
  <c r="Q261" i="1"/>
  <c r="E262" i="1"/>
  <c r="F262" i="1"/>
  <c r="G262" i="1"/>
  <c r="Q262" i="1"/>
  <c r="E263" i="1"/>
  <c r="F263" i="1"/>
  <c r="G263" i="1"/>
  <c r="Q263" i="1"/>
  <c r="E264" i="1"/>
  <c r="F264" i="1"/>
  <c r="G264" i="1"/>
  <c r="Q264" i="1"/>
  <c r="E265" i="1"/>
  <c r="F265" i="1"/>
  <c r="G265" i="1"/>
  <c r="Q265" i="1"/>
  <c r="A11" i="2"/>
  <c r="B11" i="2"/>
  <c r="D11" i="2"/>
  <c r="G11" i="2"/>
  <c r="C11" i="2"/>
  <c r="E11" i="2"/>
  <c r="H11" i="2"/>
  <c r="A12" i="2"/>
  <c r="C12" i="2"/>
  <c r="E12" i="2"/>
  <c r="D12" i="2"/>
  <c r="G12" i="2"/>
  <c r="H12" i="2"/>
  <c r="B12" i="2"/>
  <c r="A13" i="2"/>
  <c r="B13" i="2"/>
  <c r="D13" i="2"/>
  <c r="G13" i="2"/>
  <c r="C13" i="2"/>
  <c r="E13" i="2"/>
  <c r="H13" i="2"/>
  <c r="A14" i="2"/>
  <c r="C14" i="2"/>
  <c r="D14" i="2"/>
  <c r="E14" i="2"/>
  <c r="G14" i="2"/>
  <c r="H14" i="2"/>
  <c r="B14" i="2"/>
  <c r="A15" i="2"/>
  <c r="B15" i="2"/>
  <c r="D15" i="2"/>
  <c r="G15" i="2"/>
  <c r="C15" i="2"/>
  <c r="E15" i="2"/>
  <c r="H15" i="2"/>
  <c r="A16" i="2"/>
  <c r="C16" i="2"/>
  <c r="D16" i="2"/>
  <c r="E16" i="2"/>
  <c r="G16" i="2"/>
  <c r="H16" i="2"/>
  <c r="B16" i="2"/>
  <c r="A17" i="2"/>
  <c r="B17" i="2"/>
  <c r="D17" i="2"/>
  <c r="G17" i="2"/>
  <c r="C17" i="2"/>
  <c r="E17" i="2"/>
  <c r="H17" i="2"/>
  <c r="A18" i="2"/>
  <c r="C18" i="2"/>
  <c r="D18" i="2"/>
  <c r="E18" i="2"/>
  <c r="G18" i="2"/>
  <c r="H18" i="2"/>
  <c r="B18" i="2"/>
  <c r="A19" i="2"/>
  <c r="B19" i="2"/>
  <c r="D19" i="2"/>
  <c r="G19" i="2"/>
  <c r="C19" i="2"/>
  <c r="E19" i="2"/>
  <c r="H19" i="2"/>
  <c r="A20" i="2"/>
  <c r="C20" i="2"/>
  <c r="D20" i="2"/>
  <c r="E20" i="2"/>
  <c r="G20" i="2"/>
  <c r="H20" i="2"/>
  <c r="B20" i="2"/>
  <c r="A21" i="2"/>
  <c r="B21" i="2"/>
  <c r="D21" i="2"/>
  <c r="G21" i="2"/>
  <c r="C21" i="2"/>
  <c r="E21" i="2"/>
  <c r="H21" i="2"/>
  <c r="A22" i="2"/>
  <c r="C22" i="2"/>
  <c r="D22" i="2"/>
  <c r="E22" i="2"/>
  <c r="G22" i="2"/>
  <c r="H22" i="2"/>
  <c r="B22" i="2"/>
  <c r="A23" i="2"/>
  <c r="B23" i="2"/>
  <c r="D23" i="2"/>
  <c r="G23" i="2"/>
  <c r="C23" i="2"/>
  <c r="E23" i="2"/>
  <c r="H23" i="2"/>
  <c r="A24" i="2"/>
  <c r="C24" i="2"/>
  <c r="D24" i="2"/>
  <c r="E24" i="2"/>
  <c r="G24" i="2"/>
  <c r="H24" i="2"/>
  <c r="B24" i="2"/>
  <c r="A25" i="2"/>
  <c r="B25" i="2"/>
  <c r="D25" i="2"/>
  <c r="G25" i="2"/>
  <c r="C25" i="2"/>
  <c r="E25" i="2"/>
  <c r="H25" i="2"/>
  <c r="A26" i="2"/>
  <c r="C26" i="2"/>
  <c r="D26" i="2"/>
  <c r="E26" i="2"/>
  <c r="G26" i="2"/>
  <c r="H26" i="2"/>
  <c r="B26" i="2"/>
  <c r="A27" i="2"/>
  <c r="B27" i="2"/>
  <c r="C27" i="2"/>
  <c r="E27" i="2"/>
  <c r="D27" i="2"/>
  <c r="G27" i="2"/>
  <c r="H27" i="2"/>
  <c r="A28" i="2"/>
  <c r="C28" i="2"/>
  <c r="E28" i="2"/>
  <c r="D28" i="2"/>
  <c r="G28" i="2"/>
  <c r="H28" i="2"/>
  <c r="B28" i="2"/>
  <c r="A29" i="2"/>
  <c r="B29" i="2"/>
  <c r="D29" i="2"/>
  <c r="E29" i="2"/>
  <c r="G29" i="2"/>
  <c r="C29" i="2"/>
  <c r="H29" i="2"/>
  <c r="A30" i="2"/>
  <c r="C30" i="2"/>
  <c r="D30" i="2"/>
  <c r="E30" i="2"/>
  <c r="G30" i="2"/>
  <c r="H30" i="2"/>
  <c r="B30" i="2"/>
  <c r="A31" i="2"/>
  <c r="B31" i="2"/>
  <c r="D31" i="2"/>
  <c r="G31" i="2"/>
  <c r="C31" i="2"/>
  <c r="E31" i="2"/>
  <c r="H31" i="2"/>
  <c r="A32" i="2"/>
  <c r="C32" i="2"/>
  <c r="E32" i="2"/>
  <c r="D32" i="2"/>
  <c r="G32" i="2"/>
  <c r="H32" i="2"/>
  <c r="B32" i="2"/>
  <c r="A33" i="2"/>
  <c r="B33" i="2"/>
  <c r="D33" i="2"/>
  <c r="G33" i="2"/>
  <c r="C33" i="2"/>
  <c r="E33" i="2"/>
  <c r="H33" i="2"/>
  <c r="A34" i="2"/>
  <c r="C34" i="2"/>
  <c r="E34" i="2"/>
  <c r="D34" i="2"/>
  <c r="G34" i="2"/>
  <c r="H34" i="2"/>
  <c r="B34" i="2"/>
  <c r="A35" i="2"/>
  <c r="B35" i="2"/>
  <c r="D35" i="2"/>
  <c r="G35" i="2"/>
  <c r="C35" i="2"/>
  <c r="E35" i="2"/>
  <c r="H35" i="2"/>
  <c r="A36" i="2"/>
  <c r="C36" i="2"/>
  <c r="E36" i="2"/>
  <c r="D36" i="2"/>
  <c r="G36" i="2"/>
  <c r="H36" i="2"/>
  <c r="B36" i="2"/>
  <c r="A37" i="2"/>
  <c r="B37" i="2"/>
  <c r="D37" i="2"/>
  <c r="G37" i="2"/>
  <c r="C37" i="2"/>
  <c r="E37" i="2"/>
  <c r="H37" i="2"/>
  <c r="A38" i="2"/>
  <c r="D38" i="2"/>
  <c r="G38" i="2"/>
  <c r="C38" i="2"/>
  <c r="E38" i="2"/>
  <c r="H38" i="2"/>
  <c r="B38" i="2"/>
  <c r="A39" i="2"/>
  <c r="C39" i="2"/>
  <c r="E39" i="2"/>
  <c r="F39" i="2"/>
  <c r="D39" i="2"/>
  <c r="G39" i="2"/>
  <c r="H39" i="2"/>
  <c r="B39" i="2"/>
  <c r="A40" i="2"/>
  <c r="B40" i="2"/>
  <c r="D40" i="2"/>
  <c r="F40" i="2"/>
  <c r="G40" i="2"/>
  <c r="C40" i="2"/>
  <c r="E40" i="2"/>
  <c r="H40" i="2"/>
  <c r="A41" i="2"/>
  <c r="C41" i="2"/>
  <c r="E41" i="2"/>
  <c r="F41" i="2"/>
  <c r="D41" i="2"/>
  <c r="G41" i="2"/>
  <c r="H41" i="2"/>
  <c r="B41" i="2"/>
  <c r="A42" i="2"/>
  <c r="B42" i="2"/>
  <c r="C42" i="2"/>
  <c r="E42" i="2"/>
  <c r="D42" i="2"/>
  <c r="G42" i="2"/>
  <c r="H42" i="2"/>
  <c r="A43" i="2"/>
  <c r="C43" i="2"/>
  <c r="D43" i="2"/>
  <c r="E43" i="2"/>
  <c r="G43" i="2"/>
  <c r="H43" i="2"/>
  <c r="B43" i="2"/>
  <c r="A44" i="2"/>
  <c r="B44" i="2"/>
  <c r="D44" i="2"/>
  <c r="E44" i="2"/>
  <c r="G44" i="2"/>
  <c r="C44" i="2"/>
  <c r="H44" i="2"/>
  <c r="A45" i="2"/>
  <c r="B45" i="2"/>
  <c r="D45" i="2"/>
  <c r="G45" i="2"/>
  <c r="C45" i="2"/>
  <c r="E45" i="2"/>
  <c r="H45" i="2"/>
  <c r="A46" i="2"/>
  <c r="B46" i="2"/>
  <c r="C46" i="2"/>
  <c r="E46" i="2"/>
  <c r="D46" i="2"/>
  <c r="G46" i="2"/>
  <c r="H46" i="2"/>
  <c r="A47" i="2"/>
  <c r="C47" i="2"/>
  <c r="D47" i="2"/>
  <c r="E47" i="2"/>
  <c r="G47" i="2"/>
  <c r="H47" i="2"/>
  <c r="B47" i="2"/>
  <c r="A48" i="2"/>
  <c r="B48" i="2"/>
  <c r="D48" i="2"/>
  <c r="G48" i="2"/>
  <c r="C48" i="2"/>
  <c r="E48" i="2"/>
  <c r="H48" i="2"/>
  <c r="A49" i="2"/>
  <c r="C49" i="2"/>
  <c r="D49" i="2"/>
  <c r="E49" i="2"/>
  <c r="G49" i="2"/>
  <c r="H49" i="2"/>
  <c r="B49" i="2"/>
  <c r="A50" i="2"/>
  <c r="D50" i="2"/>
  <c r="G50" i="2"/>
  <c r="C50" i="2"/>
  <c r="E50" i="2"/>
  <c r="H50" i="2"/>
  <c r="B50" i="2"/>
  <c r="A51" i="2"/>
  <c r="C51" i="2"/>
  <c r="E51" i="2"/>
  <c r="D51" i="2"/>
  <c r="G51" i="2"/>
  <c r="H51" i="2"/>
  <c r="B51" i="2"/>
  <c r="A52" i="2"/>
  <c r="B52" i="2"/>
  <c r="D52" i="2"/>
  <c r="E52" i="2"/>
  <c r="G52" i="2"/>
  <c r="C52" i="2"/>
  <c r="H52" i="2"/>
  <c r="A53" i="2"/>
  <c r="D53" i="2"/>
  <c r="G53" i="2"/>
  <c r="C53" i="2"/>
  <c r="E53" i="2"/>
  <c r="H53" i="2"/>
  <c r="B53" i="2"/>
  <c r="A54" i="2"/>
  <c r="B54" i="2"/>
  <c r="D54" i="2"/>
  <c r="G54" i="2"/>
  <c r="C54" i="2"/>
  <c r="E54" i="2"/>
  <c r="H54" i="2"/>
  <c r="A55" i="2"/>
  <c r="C55" i="2"/>
  <c r="E55" i="2"/>
  <c r="D55" i="2"/>
  <c r="G55" i="2"/>
  <c r="H55" i="2"/>
  <c r="B55" i="2"/>
  <c r="A56" i="2"/>
  <c r="B56" i="2"/>
  <c r="D56" i="2"/>
  <c r="G56" i="2"/>
  <c r="C56" i="2"/>
  <c r="E56" i="2"/>
  <c r="H56" i="2"/>
  <c r="A57" i="2"/>
  <c r="C57" i="2"/>
  <c r="D57" i="2"/>
  <c r="E57" i="2"/>
  <c r="G57" i="2"/>
  <c r="H57" i="2"/>
  <c r="B57" i="2"/>
  <c r="A58" i="2"/>
  <c r="C58" i="2"/>
  <c r="E58" i="2"/>
  <c r="D58" i="2"/>
  <c r="G58" i="2"/>
  <c r="H58" i="2"/>
  <c r="B58" i="2"/>
  <c r="A59" i="2"/>
  <c r="C59" i="2"/>
  <c r="E59" i="2"/>
  <c r="D59" i="2"/>
  <c r="G59" i="2"/>
  <c r="H59" i="2"/>
  <c r="B59" i="2"/>
  <c r="A60" i="2"/>
  <c r="B60" i="2"/>
  <c r="D60" i="2"/>
  <c r="E60" i="2"/>
  <c r="G60" i="2"/>
  <c r="C60" i="2"/>
  <c r="H60" i="2"/>
  <c r="A61" i="2"/>
  <c r="B61" i="2"/>
  <c r="D61" i="2"/>
  <c r="G61" i="2"/>
  <c r="C61" i="2"/>
  <c r="E61" i="2"/>
  <c r="H61" i="2"/>
  <c r="A62" i="2"/>
  <c r="D62" i="2"/>
  <c r="G62" i="2"/>
  <c r="C62" i="2"/>
  <c r="E62" i="2"/>
  <c r="H62" i="2"/>
  <c r="B62" i="2"/>
  <c r="A63" i="2"/>
  <c r="C63" i="2"/>
  <c r="D63" i="2"/>
  <c r="E63" i="2"/>
  <c r="G63" i="2"/>
  <c r="H63" i="2"/>
  <c r="B63" i="2"/>
  <c r="A64" i="2"/>
  <c r="B64" i="2"/>
  <c r="D64" i="2"/>
  <c r="G64" i="2"/>
  <c r="C64" i="2"/>
  <c r="E64" i="2"/>
  <c r="H64" i="2"/>
  <c r="A65" i="2"/>
  <c r="C65" i="2"/>
  <c r="E65" i="2"/>
  <c r="D65" i="2"/>
  <c r="G65" i="2"/>
  <c r="H65" i="2"/>
  <c r="B65" i="2"/>
  <c r="A66" i="2"/>
  <c r="B66" i="2"/>
  <c r="D66" i="2"/>
  <c r="G66" i="2"/>
  <c r="C66" i="2"/>
  <c r="E66" i="2"/>
  <c r="H66" i="2"/>
  <c r="A67" i="2"/>
  <c r="C67" i="2"/>
  <c r="D67" i="2"/>
  <c r="E67" i="2"/>
  <c r="G67" i="2"/>
  <c r="H67" i="2"/>
  <c r="B67" i="2"/>
  <c r="A68" i="2"/>
  <c r="B68" i="2"/>
  <c r="D68" i="2"/>
  <c r="G68" i="2"/>
  <c r="C68" i="2"/>
  <c r="E68" i="2"/>
  <c r="H68" i="2"/>
  <c r="A69" i="2"/>
  <c r="B69" i="2"/>
  <c r="C69" i="2"/>
  <c r="E69" i="2"/>
  <c r="D69" i="2"/>
  <c r="G69" i="2"/>
  <c r="H69" i="2"/>
  <c r="A70" i="2"/>
  <c r="C70" i="2"/>
  <c r="E70" i="2"/>
  <c r="D70" i="2"/>
  <c r="G70" i="2"/>
  <c r="H70" i="2"/>
  <c r="B70" i="2"/>
  <c r="A71" i="2"/>
  <c r="D71" i="2"/>
  <c r="G71" i="2"/>
  <c r="C71" i="2"/>
  <c r="E71" i="2"/>
  <c r="H71" i="2"/>
  <c r="B71" i="2"/>
  <c r="A72" i="2"/>
  <c r="B72" i="2"/>
  <c r="D72" i="2"/>
  <c r="G72" i="2"/>
  <c r="C72" i="2"/>
  <c r="E72" i="2"/>
  <c r="H72" i="2"/>
  <c r="A73" i="2"/>
  <c r="C73" i="2"/>
  <c r="E73" i="2"/>
  <c r="D73" i="2"/>
  <c r="G73" i="2"/>
  <c r="H73" i="2"/>
  <c r="B73" i="2"/>
  <c r="A74" i="2"/>
  <c r="B74" i="2"/>
  <c r="C74" i="2"/>
  <c r="E74" i="2"/>
  <c r="D74" i="2"/>
  <c r="G74" i="2"/>
  <c r="H74" i="2"/>
  <c r="A75" i="2"/>
  <c r="C75" i="2"/>
  <c r="E75" i="2"/>
  <c r="D75" i="2"/>
  <c r="G75" i="2"/>
  <c r="H75" i="2"/>
  <c r="B75" i="2"/>
  <c r="A76" i="2"/>
  <c r="B76" i="2"/>
  <c r="D76" i="2"/>
  <c r="G76" i="2"/>
  <c r="C76" i="2"/>
  <c r="E76" i="2"/>
  <c r="H76" i="2"/>
  <c r="A77" i="2"/>
  <c r="C77" i="2"/>
  <c r="D77" i="2"/>
  <c r="E77" i="2"/>
  <c r="G77" i="2"/>
  <c r="H77" i="2"/>
  <c r="B77" i="2"/>
  <c r="A78" i="2"/>
  <c r="D78" i="2"/>
  <c r="G78" i="2"/>
  <c r="C78" i="2"/>
  <c r="E78" i="2"/>
  <c r="H78" i="2"/>
  <c r="B78" i="2"/>
  <c r="A79" i="2"/>
  <c r="C79" i="2"/>
  <c r="D79" i="2"/>
  <c r="E79" i="2"/>
  <c r="G79" i="2"/>
  <c r="H79" i="2"/>
  <c r="B79" i="2"/>
  <c r="A80" i="2"/>
  <c r="B80" i="2"/>
  <c r="D80" i="2"/>
  <c r="G80" i="2"/>
  <c r="C80" i="2"/>
  <c r="E80" i="2"/>
  <c r="H80" i="2"/>
  <c r="A81" i="2"/>
  <c r="C81" i="2"/>
  <c r="E81" i="2"/>
  <c r="D81" i="2"/>
  <c r="G81" i="2"/>
  <c r="H81" i="2"/>
  <c r="B81" i="2"/>
  <c r="A82" i="2"/>
  <c r="B82" i="2"/>
  <c r="C82" i="2"/>
  <c r="E82" i="2"/>
  <c r="D82" i="2"/>
  <c r="G82" i="2"/>
  <c r="H82" i="2"/>
  <c r="A83" i="2"/>
  <c r="C83" i="2"/>
  <c r="E83" i="2"/>
  <c r="D83" i="2"/>
  <c r="G83" i="2"/>
  <c r="H83" i="2"/>
  <c r="B83" i="2"/>
  <c r="A84" i="2"/>
  <c r="B84" i="2"/>
  <c r="D84" i="2"/>
  <c r="G84" i="2"/>
  <c r="C84" i="2"/>
  <c r="E84" i="2"/>
  <c r="H84" i="2"/>
  <c r="A85" i="2"/>
  <c r="C85" i="2"/>
  <c r="D85" i="2"/>
  <c r="E85" i="2"/>
  <c r="G85" i="2"/>
  <c r="H85" i="2"/>
  <c r="B85" i="2"/>
  <c r="A86" i="2"/>
  <c r="D86" i="2"/>
  <c r="G86" i="2"/>
  <c r="C86" i="2"/>
  <c r="E86" i="2"/>
  <c r="H86" i="2"/>
  <c r="B86" i="2"/>
  <c r="A87" i="2"/>
  <c r="C87" i="2"/>
  <c r="D87" i="2"/>
  <c r="E87" i="2"/>
  <c r="G87" i="2"/>
  <c r="H87" i="2"/>
  <c r="B87" i="2"/>
  <c r="A88" i="2"/>
  <c r="B88" i="2"/>
  <c r="D88" i="2"/>
  <c r="G88" i="2"/>
  <c r="C88" i="2"/>
  <c r="E88" i="2"/>
  <c r="H88" i="2"/>
  <c r="A89" i="2"/>
  <c r="C89" i="2"/>
  <c r="E89" i="2"/>
  <c r="D89" i="2"/>
  <c r="G89" i="2"/>
  <c r="H89" i="2"/>
  <c r="B89" i="2"/>
  <c r="A90" i="2"/>
  <c r="B90" i="2"/>
  <c r="C90" i="2"/>
  <c r="E90" i="2"/>
  <c r="D90" i="2"/>
  <c r="G90" i="2"/>
  <c r="H90" i="2"/>
  <c r="A91" i="2"/>
  <c r="C91" i="2"/>
  <c r="E91" i="2"/>
  <c r="D91" i="2"/>
  <c r="G91" i="2"/>
  <c r="H91" i="2"/>
  <c r="B91" i="2"/>
  <c r="A92" i="2"/>
  <c r="B92" i="2"/>
  <c r="D92" i="2"/>
  <c r="G92" i="2"/>
  <c r="C92" i="2"/>
  <c r="E92" i="2"/>
  <c r="H92" i="2"/>
  <c r="A93" i="2"/>
  <c r="C93" i="2"/>
  <c r="D93" i="2"/>
  <c r="E93" i="2"/>
  <c r="G93" i="2"/>
  <c r="H93" i="2"/>
  <c r="B93" i="2"/>
  <c r="A94" i="2"/>
  <c r="D94" i="2"/>
  <c r="G94" i="2"/>
  <c r="C94" i="2"/>
  <c r="E94" i="2"/>
  <c r="H94" i="2"/>
  <c r="B94" i="2"/>
  <c r="A95" i="2"/>
  <c r="C95" i="2"/>
  <c r="D95" i="2"/>
  <c r="E95" i="2"/>
  <c r="G95" i="2"/>
  <c r="H95" i="2"/>
  <c r="B95" i="2"/>
  <c r="A96" i="2"/>
  <c r="B96" i="2"/>
  <c r="D96" i="2"/>
  <c r="G96" i="2"/>
  <c r="C96" i="2"/>
  <c r="E96" i="2"/>
  <c r="H96" i="2"/>
  <c r="A97" i="2"/>
  <c r="C97" i="2"/>
  <c r="E97" i="2"/>
  <c r="D97" i="2"/>
  <c r="G97" i="2"/>
  <c r="H97" i="2"/>
  <c r="B97" i="2"/>
  <c r="A98" i="2"/>
  <c r="B98" i="2"/>
  <c r="C98" i="2"/>
  <c r="E98" i="2"/>
  <c r="D98" i="2"/>
  <c r="G98" i="2"/>
  <c r="H98" i="2"/>
  <c r="A99" i="2"/>
  <c r="C99" i="2"/>
  <c r="E99" i="2"/>
  <c r="D99" i="2"/>
  <c r="G99" i="2"/>
  <c r="H99" i="2"/>
  <c r="B99" i="2"/>
  <c r="A100" i="2"/>
  <c r="B100" i="2"/>
  <c r="D100" i="2"/>
  <c r="G100" i="2"/>
  <c r="C100" i="2"/>
  <c r="E100" i="2"/>
  <c r="H100" i="2"/>
  <c r="A101" i="2"/>
  <c r="C101" i="2"/>
  <c r="D101" i="2"/>
  <c r="E101" i="2"/>
  <c r="G101" i="2"/>
  <c r="H101" i="2"/>
  <c r="B101" i="2"/>
  <c r="A102" i="2"/>
  <c r="D102" i="2"/>
  <c r="G102" i="2"/>
  <c r="C102" i="2"/>
  <c r="E102" i="2"/>
  <c r="H102" i="2"/>
  <c r="B102" i="2"/>
  <c r="A103" i="2"/>
  <c r="C103" i="2"/>
  <c r="D103" i="2"/>
  <c r="E103" i="2"/>
  <c r="G103" i="2"/>
  <c r="H103" i="2"/>
  <c r="B103" i="2"/>
  <c r="A104" i="2"/>
  <c r="B104" i="2"/>
  <c r="D104" i="2"/>
  <c r="G104" i="2"/>
  <c r="C104" i="2"/>
  <c r="E104" i="2"/>
  <c r="H104" i="2"/>
  <c r="A105" i="2"/>
  <c r="C105" i="2"/>
  <c r="E105" i="2"/>
  <c r="D105" i="2"/>
  <c r="G105" i="2"/>
  <c r="H105" i="2"/>
  <c r="B105" i="2"/>
  <c r="A106" i="2"/>
  <c r="B106" i="2"/>
  <c r="C106" i="2"/>
  <c r="E106" i="2"/>
  <c r="D106" i="2"/>
  <c r="G106" i="2"/>
  <c r="H106" i="2"/>
  <c r="A107" i="2"/>
  <c r="C107" i="2"/>
  <c r="E107" i="2"/>
  <c r="D107" i="2"/>
  <c r="G107" i="2"/>
  <c r="H107" i="2"/>
  <c r="B107" i="2"/>
  <c r="A108" i="2"/>
  <c r="B108" i="2"/>
  <c r="D108" i="2"/>
  <c r="G108" i="2"/>
  <c r="C108" i="2"/>
  <c r="E108" i="2"/>
  <c r="H108" i="2"/>
  <c r="A109" i="2"/>
  <c r="C109" i="2"/>
  <c r="D109" i="2"/>
  <c r="E109" i="2"/>
  <c r="G109" i="2"/>
  <c r="H109" i="2"/>
  <c r="B109" i="2"/>
  <c r="A110" i="2"/>
  <c r="D110" i="2"/>
  <c r="G110" i="2"/>
  <c r="C110" i="2"/>
  <c r="E110" i="2"/>
  <c r="H110" i="2"/>
  <c r="B110" i="2"/>
  <c r="A111" i="2"/>
  <c r="C111" i="2"/>
  <c r="D111" i="2"/>
  <c r="E111" i="2"/>
  <c r="G111" i="2"/>
  <c r="H111" i="2"/>
  <c r="B111" i="2"/>
  <c r="A112" i="2"/>
  <c r="B112" i="2"/>
  <c r="D112" i="2"/>
  <c r="G112" i="2"/>
  <c r="C112" i="2"/>
  <c r="E112" i="2"/>
  <c r="H112" i="2"/>
  <c r="A113" i="2"/>
  <c r="C113" i="2"/>
  <c r="E113" i="2"/>
  <c r="D113" i="2"/>
  <c r="G113" i="2"/>
  <c r="H113" i="2"/>
  <c r="B113" i="2"/>
  <c r="A114" i="2"/>
  <c r="B114" i="2"/>
  <c r="C114" i="2"/>
  <c r="E114" i="2"/>
  <c r="D114" i="2"/>
  <c r="G114" i="2"/>
  <c r="H114" i="2"/>
  <c r="A115" i="2"/>
  <c r="C115" i="2"/>
  <c r="E115" i="2"/>
  <c r="D115" i="2"/>
  <c r="G115" i="2"/>
  <c r="H115" i="2"/>
  <c r="B115" i="2"/>
  <c r="A116" i="2"/>
  <c r="B116" i="2"/>
  <c r="D116" i="2"/>
  <c r="G116" i="2"/>
  <c r="C116" i="2"/>
  <c r="E116" i="2"/>
  <c r="H116" i="2"/>
  <c r="A117" i="2"/>
  <c r="C117" i="2"/>
  <c r="D117" i="2"/>
  <c r="E117" i="2"/>
  <c r="G117" i="2"/>
  <c r="H117" i="2"/>
  <c r="B117" i="2"/>
  <c r="A118" i="2"/>
  <c r="D118" i="2"/>
  <c r="G118" i="2"/>
  <c r="C118" i="2"/>
  <c r="E118" i="2"/>
  <c r="H118" i="2"/>
  <c r="B118" i="2"/>
  <c r="A119" i="2"/>
  <c r="C119" i="2"/>
  <c r="D119" i="2"/>
  <c r="E119" i="2"/>
  <c r="G119" i="2"/>
  <c r="H119" i="2"/>
  <c r="B119" i="2"/>
  <c r="A120" i="2"/>
  <c r="B120" i="2"/>
  <c r="D120" i="2"/>
  <c r="G120" i="2"/>
  <c r="C120" i="2"/>
  <c r="E120" i="2"/>
  <c r="H120" i="2"/>
  <c r="A121" i="2"/>
  <c r="C121" i="2"/>
  <c r="E121" i="2"/>
  <c r="D121" i="2"/>
  <c r="G121" i="2"/>
  <c r="H121" i="2"/>
  <c r="B121" i="2"/>
  <c r="A122" i="2"/>
  <c r="B122" i="2"/>
  <c r="C122" i="2"/>
  <c r="E122" i="2"/>
  <c r="D122" i="2"/>
  <c r="G122" i="2"/>
  <c r="H122" i="2"/>
  <c r="A123" i="2"/>
  <c r="C123" i="2"/>
  <c r="E123" i="2"/>
  <c r="D123" i="2"/>
  <c r="G123" i="2"/>
  <c r="H123" i="2"/>
  <c r="B123" i="2"/>
  <c r="A124" i="2"/>
  <c r="B124" i="2"/>
  <c r="D124" i="2"/>
  <c r="G124" i="2"/>
  <c r="C124" i="2"/>
  <c r="E124" i="2"/>
  <c r="H124" i="2"/>
  <c r="A125" i="2"/>
  <c r="C125" i="2"/>
  <c r="D125" i="2"/>
  <c r="E125" i="2"/>
  <c r="G125" i="2"/>
  <c r="H125" i="2"/>
  <c r="B125" i="2"/>
  <c r="A126" i="2"/>
  <c r="D126" i="2"/>
  <c r="G126" i="2"/>
  <c r="C126" i="2"/>
  <c r="E126" i="2"/>
  <c r="H126" i="2"/>
  <c r="B126" i="2"/>
  <c r="A127" i="2"/>
  <c r="C127" i="2"/>
  <c r="D127" i="2"/>
  <c r="E127" i="2"/>
  <c r="G127" i="2"/>
  <c r="H127" i="2"/>
  <c r="B127" i="2"/>
  <c r="A128" i="2"/>
  <c r="B128" i="2"/>
  <c r="D128" i="2"/>
  <c r="G128" i="2"/>
  <c r="C128" i="2"/>
  <c r="E128" i="2"/>
  <c r="H128" i="2"/>
  <c r="A129" i="2"/>
  <c r="C129" i="2"/>
  <c r="E129" i="2"/>
  <c r="D129" i="2"/>
  <c r="G129" i="2"/>
  <c r="H129" i="2"/>
  <c r="B129" i="2"/>
  <c r="A130" i="2"/>
  <c r="B130" i="2"/>
  <c r="C130" i="2"/>
  <c r="E130" i="2"/>
  <c r="D130" i="2"/>
  <c r="G130" i="2"/>
  <c r="H130" i="2"/>
  <c r="A131" i="2"/>
  <c r="C131" i="2"/>
  <c r="E131" i="2"/>
  <c r="D131" i="2"/>
  <c r="G131" i="2"/>
  <c r="H131" i="2"/>
  <c r="B131" i="2"/>
  <c r="A132" i="2"/>
  <c r="B132" i="2"/>
  <c r="D132" i="2"/>
  <c r="G132" i="2"/>
  <c r="C132" i="2"/>
  <c r="E132" i="2"/>
  <c r="H132" i="2"/>
  <c r="A133" i="2"/>
  <c r="C133" i="2"/>
  <c r="D133" i="2"/>
  <c r="E133" i="2"/>
  <c r="G133" i="2"/>
  <c r="H133" i="2"/>
  <c r="B133" i="2"/>
  <c r="A134" i="2"/>
  <c r="D134" i="2"/>
  <c r="G134" i="2"/>
  <c r="C134" i="2"/>
  <c r="E134" i="2"/>
  <c r="H134" i="2"/>
  <c r="B134" i="2"/>
  <c r="A135" i="2"/>
  <c r="C135" i="2"/>
  <c r="D135" i="2"/>
  <c r="E135" i="2"/>
  <c r="G135" i="2"/>
  <c r="H135" i="2"/>
  <c r="B135" i="2"/>
  <c r="A136" i="2"/>
  <c r="B136" i="2"/>
  <c r="D136" i="2"/>
  <c r="G136" i="2"/>
  <c r="C136" i="2"/>
  <c r="E136" i="2"/>
  <c r="H136" i="2"/>
  <c r="A137" i="2"/>
  <c r="C137" i="2"/>
  <c r="E137" i="2"/>
  <c r="D137" i="2"/>
  <c r="G137" i="2"/>
  <c r="H137" i="2"/>
  <c r="B137" i="2"/>
  <c r="A138" i="2"/>
  <c r="B138" i="2"/>
  <c r="C138" i="2"/>
  <c r="E138" i="2"/>
  <c r="D138" i="2"/>
  <c r="G138" i="2"/>
  <c r="H138" i="2"/>
  <c r="A139" i="2"/>
  <c r="C139" i="2"/>
  <c r="E139" i="2"/>
  <c r="D139" i="2"/>
  <c r="G139" i="2"/>
  <c r="H139" i="2"/>
  <c r="B139" i="2"/>
  <c r="A140" i="2"/>
  <c r="B140" i="2"/>
  <c r="D140" i="2"/>
  <c r="G140" i="2"/>
  <c r="C140" i="2"/>
  <c r="E140" i="2"/>
  <c r="H140" i="2"/>
  <c r="A141" i="2"/>
  <c r="C141" i="2"/>
  <c r="D141" i="2"/>
  <c r="E141" i="2"/>
  <c r="G141" i="2"/>
  <c r="H141" i="2"/>
  <c r="B141" i="2"/>
  <c r="A142" i="2"/>
  <c r="D142" i="2"/>
  <c r="G142" i="2"/>
  <c r="C142" i="2"/>
  <c r="E142" i="2"/>
  <c r="H142" i="2"/>
  <c r="B142" i="2"/>
  <c r="A143" i="2"/>
  <c r="C143" i="2"/>
  <c r="D143" i="2"/>
  <c r="E143" i="2"/>
  <c r="G143" i="2"/>
  <c r="H143" i="2"/>
  <c r="B143" i="2"/>
  <c r="A144" i="2"/>
  <c r="B144" i="2"/>
  <c r="D144" i="2"/>
  <c r="G144" i="2"/>
  <c r="C144" i="2"/>
  <c r="E144" i="2"/>
  <c r="H144" i="2"/>
  <c r="A145" i="2"/>
  <c r="C145" i="2"/>
  <c r="E145" i="2"/>
  <c r="D145" i="2"/>
  <c r="G145" i="2"/>
  <c r="H145" i="2"/>
  <c r="B145" i="2"/>
  <c r="A146" i="2"/>
  <c r="B146" i="2"/>
  <c r="C146" i="2"/>
  <c r="E146" i="2"/>
  <c r="D146" i="2"/>
  <c r="G146" i="2"/>
  <c r="H146" i="2"/>
  <c r="A147" i="2"/>
  <c r="C147" i="2"/>
  <c r="E147" i="2"/>
  <c r="D147" i="2"/>
  <c r="G147" i="2"/>
  <c r="H147" i="2"/>
  <c r="B147" i="2"/>
  <c r="A148" i="2"/>
  <c r="B148" i="2"/>
  <c r="D148" i="2"/>
  <c r="G148" i="2"/>
  <c r="C148" i="2"/>
  <c r="E148" i="2"/>
  <c r="H148" i="2"/>
  <c r="A149" i="2"/>
  <c r="C149" i="2"/>
  <c r="D149" i="2"/>
  <c r="E149" i="2"/>
  <c r="G149" i="2"/>
  <c r="H149" i="2"/>
  <c r="B149" i="2"/>
  <c r="A150" i="2"/>
  <c r="D150" i="2"/>
  <c r="G150" i="2"/>
  <c r="C150" i="2"/>
  <c r="E150" i="2"/>
  <c r="H150" i="2"/>
  <c r="B150" i="2"/>
  <c r="A151" i="2"/>
  <c r="C151" i="2"/>
  <c r="D151" i="2"/>
  <c r="E151" i="2"/>
  <c r="G151" i="2"/>
  <c r="H151" i="2"/>
  <c r="B151" i="2"/>
  <c r="A152" i="2"/>
  <c r="B152" i="2"/>
  <c r="D152" i="2"/>
  <c r="G152" i="2"/>
  <c r="C152" i="2"/>
  <c r="E152" i="2"/>
  <c r="H152" i="2"/>
  <c r="A153" i="2"/>
  <c r="C153" i="2"/>
  <c r="E153" i="2"/>
  <c r="D153" i="2"/>
  <c r="G153" i="2"/>
  <c r="H153" i="2"/>
  <c r="B153" i="2"/>
  <c r="A154" i="2"/>
  <c r="B154" i="2"/>
  <c r="C154" i="2"/>
  <c r="E154" i="2"/>
  <c r="D154" i="2"/>
  <c r="G154" i="2"/>
  <c r="H154" i="2"/>
  <c r="A155" i="2"/>
  <c r="C155" i="2"/>
  <c r="E155" i="2"/>
  <c r="D155" i="2"/>
  <c r="G155" i="2"/>
  <c r="H155" i="2"/>
  <c r="B155" i="2"/>
  <c r="A156" i="2"/>
  <c r="B156" i="2"/>
  <c r="D156" i="2"/>
  <c r="G156" i="2"/>
  <c r="C156" i="2"/>
  <c r="E156" i="2"/>
  <c r="H156" i="2"/>
  <c r="A157" i="2"/>
  <c r="C157" i="2"/>
  <c r="D157" i="2"/>
  <c r="E157" i="2"/>
  <c r="G157" i="2"/>
  <c r="H157" i="2"/>
  <c r="B157" i="2"/>
  <c r="A158" i="2"/>
  <c r="D158" i="2"/>
  <c r="G158" i="2"/>
  <c r="C158" i="2"/>
  <c r="E158" i="2"/>
  <c r="H158" i="2"/>
  <c r="B158" i="2"/>
  <c r="A159" i="2"/>
  <c r="C159" i="2"/>
  <c r="D159" i="2"/>
  <c r="E159" i="2"/>
  <c r="G159" i="2"/>
  <c r="H159" i="2"/>
  <c r="B159" i="2"/>
  <c r="A160" i="2"/>
  <c r="B160" i="2"/>
  <c r="D160" i="2"/>
  <c r="G160" i="2"/>
  <c r="C160" i="2"/>
  <c r="E160" i="2"/>
  <c r="H160" i="2"/>
  <c r="A161" i="2"/>
  <c r="C161" i="2"/>
  <c r="E161" i="2"/>
  <c r="D161" i="2"/>
  <c r="G161" i="2"/>
  <c r="H161" i="2"/>
  <c r="B161" i="2"/>
  <c r="A162" i="2"/>
  <c r="B162" i="2"/>
  <c r="C162" i="2"/>
  <c r="E162" i="2"/>
  <c r="D162" i="2"/>
  <c r="G162" i="2"/>
  <c r="H162" i="2"/>
  <c r="A163" i="2"/>
  <c r="C163" i="2"/>
  <c r="E163" i="2"/>
  <c r="D163" i="2"/>
  <c r="G163" i="2"/>
  <c r="H163" i="2"/>
  <c r="B163" i="2"/>
  <c r="A164" i="2"/>
  <c r="B164" i="2"/>
  <c r="D164" i="2"/>
  <c r="G164" i="2"/>
  <c r="C164" i="2"/>
  <c r="E164" i="2"/>
  <c r="H164" i="2"/>
  <c r="A165" i="2"/>
  <c r="C165" i="2"/>
  <c r="D165" i="2"/>
  <c r="E165" i="2"/>
  <c r="G165" i="2"/>
  <c r="H165" i="2"/>
  <c r="B165" i="2"/>
  <c r="A166" i="2"/>
  <c r="D166" i="2"/>
  <c r="G166" i="2"/>
  <c r="C166" i="2"/>
  <c r="E166" i="2"/>
  <c r="H166" i="2"/>
  <c r="B166" i="2"/>
  <c r="A167" i="2"/>
  <c r="C167" i="2"/>
  <c r="D167" i="2"/>
  <c r="E167" i="2"/>
  <c r="G167" i="2"/>
  <c r="H167" i="2"/>
  <c r="B167" i="2"/>
  <c r="A168" i="2"/>
  <c r="B168" i="2"/>
  <c r="D168" i="2"/>
  <c r="G168" i="2"/>
  <c r="C168" i="2"/>
  <c r="E168" i="2"/>
  <c r="H168" i="2"/>
  <c r="A169" i="2"/>
  <c r="C169" i="2"/>
  <c r="E169" i="2"/>
  <c r="D169" i="2"/>
  <c r="G169" i="2"/>
  <c r="H169" i="2"/>
  <c r="B169" i="2"/>
  <c r="A170" i="2"/>
  <c r="B170" i="2"/>
  <c r="C170" i="2"/>
  <c r="E170" i="2"/>
  <c r="D170" i="2"/>
  <c r="G170" i="2"/>
  <c r="H170" i="2"/>
  <c r="A171" i="2"/>
  <c r="C171" i="2"/>
  <c r="E171" i="2"/>
  <c r="D171" i="2"/>
  <c r="G171" i="2"/>
  <c r="H171" i="2"/>
  <c r="B171" i="2"/>
  <c r="A172" i="2"/>
  <c r="B172" i="2"/>
  <c r="D172" i="2"/>
  <c r="G172" i="2"/>
  <c r="C172" i="2"/>
  <c r="E172" i="2"/>
  <c r="H172" i="2"/>
  <c r="A173" i="2"/>
  <c r="C173" i="2"/>
  <c r="D173" i="2"/>
  <c r="E173" i="2"/>
  <c r="G173" i="2"/>
  <c r="H173" i="2"/>
  <c r="B173" i="2"/>
  <c r="A174" i="2"/>
  <c r="D174" i="2"/>
  <c r="G174" i="2"/>
  <c r="C174" i="2"/>
  <c r="E174" i="2"/>
  <c r="H174" i="2"/>
  <c r="B174" i="2"/>
  <c r="A175" i="2"/>
  <c r="C175" i="2"/>
  <c r="D175" i="2"/>
  <c r="E175" i="2"/>
  <c r="G175" i="2"/>
  <c r="H175" i="2"/>
  <c r="B175" i="2"/>
  <c r="A176" i="2"/>
  <c r="B176" i="2"/>
  <c r="D176" i="2"/>
  <c r="G176" i="2"/>
  <c r="C176" i="2"/>
  <c r="E176" i="2"/>
  <c r="H176" i="2"/>
  <c r="A177" i="2"/>
  <c r="C177" i="2"/>
  <c r="E177" i="2"/>
  <c r="D177" i="2"/>
  <c r="G177" i="2"/>
  <c r="H177" i="2"/>
  <c r="B177" i="2"/>
  <c r="A178" i="2"/>
  <c r="B178" i="2"/>
  <c r="C178" i="2"/>
  <c r="E178" i="2"/>
  <c r="D178" i="2"/>
  <c r="G178" i="2"/>
  <c r="H178" i="2"/>
  <c r="A179" i="2"/>
  <c r="C179" i="2"/>
  <c r="E179" i="2"/>
  <c r="D179" i="2"/>
  <c r="G179" i="2"/>
  <c r="H179" i="2"/>
  <c r="B179" i="2"/>
  <c r="A180" i="2"/>
  <c r="B180" i="2"/>
  <c r="D180" i="2"/>
  <c r="G180" i="2"/>
  <c r="C180" i="2"/>
  <c r="E180" i="2"/>
  <c r="H180" i="2"/>
  <c r="A181" i="2"/>
  <c r="C181" i="2"/>
  <c r="D181" i="2"/>
  <c r="E181" i="2"/>
  <c r="G181" i="2"/>
  <c r="H181" i="2"/>
  <c r="B181" i="2"/>
  <c r="A182" i="2"/>
  <c r="D182" i="2"/>
  <c r="G182" i="2"/>
  <c r="C182" i="2"/>
  <c r="E182" i="2"/>
  <c r="H182" i="2"/>
  <c r="B182" i="2"/>
  <c r="A183" i="2"/>
  <c r="C183" i="2"/>
  <c r="D183" i="2"/>
  <c r="E183" i="2"/>
  <c r="G183" i="2"/>
  <c r="H183" i="2"/>
  <c r="B183" i="2"/>
  <c r="A184" i="2"/>
  <c r="B184" i="2"/>
  <c r="D184" i="2"/>
  <c r="G184" i="2"/>
  <c r="C184" i="2"/>
  <c r="E184" i="2"/>
  <c r="H184" i="2"/>
  <c r="A185" i="2"/>
  <c r="C185" i="2"/>
  <c r="E185" i="2"/>
  <c r="D185" i="2"/>
  <c r="G185" i="2"/>
  <c r="H185" i="2"/>
  <c r="B185" i="2"/>
  <c r="A186" i="2"/>
  <c r="B186" i="2"/>
  <c r="C186" i="2"/>
  <c r="E186" i="2"/>
  <c r="D186" i="2"/>
  <c r="G186" i="2"/>
  <c r="H186" i="2"/>
  <c r="A187" i="2"/>
  <c r="C187" i="2"/>
  <c r="E187" i="2"/>
  <c r="D187" i="2"/>
  <c r="G187" i="2"/>
  <c r="H187" i="2"/>
  <c r="B187" i="2"/>
  <c r="A188" i="2"/>
  <c r="B188" i="2"/>
  <c r="D188" i="2"/>
  <c r="G188" i="2"/>
  <c r="C188" i="2"/>
  <c r="E188" i="2"/>
  <c r="H188" i="2"/>
  <c r="A189" i="2"/>
  <c r="C189" i="2"/>
  <c r="D189" i="2"/>
  <c r="E189" i="2"/>
  <c r="G189" i="2"/>
  <c r="H189" i="2"/>
  <c r="B189" i="2"/>
  <c r="A190" i="2"/>
  <c r="D190" i="2"/>
  <c r="G190" i="2"/>
  <c r="C190" i="2"/>
  <c r="E190" i="2"/>
  <c r="H190" i="2"/>
  <c r="B190" i="2"/>
  <c r="A191" i="2"/>
  <c r="D191" i="2"/>
  <c r="F191" i="2"/>
  <c r="G191" i="2"/>
  <c r="C191" i="2"/>
  <c r="E191" i="2"/>
  <c r="H191" i="2"/>
  <c r="B191" i="2"/>
  <c r="A192" i="2"/>
  <c r="D192" i="2"/>
  <c r="F192" i="2"/>
  <c r="G192" i="2"/>
  <c r="C192" i="2"/>
  <c r="E192" i="2"/>
  <c r="H192" i="2"/>
  <c r="B192" i="2"/>
  <c r="A193" i="2"/>
  <c r="C193" i="2"/>
  <c r="D193" i="2"/>
  <c r="E193" i="2"/>
  <c r="G193" i="2"/>
  <c r="H193" i="2"/>
  <c r="B193" i="2"/>
  <c r="A194" i="2"/>
  <c r="B194" i="2"/>
  <c r="D194" i="2"/>
  <c r="G194" i="2"/>
  <c r="C194" i="2"/>
  <c r="E194" i="2"/>
  <c r="H194" i="2"/>
  <c r="A195" i="2"/>
  <c r="C195" i="2"/>
  <c r="E195" i="2"/>
  <c r="D195" i="2"/>
  <c r="G195" i="2"/>
  <c r="H195" i="2"/>
  <c r="B195" i="2"/>
  <c r="A196" i="2"/>
  <c r="B196" i="2"/>
  <c r="C196" i="2"/>
  <c r="E196" i="2"/>
  <c r="D196" i="2"/>
  <c r="G196" i="2"/>
  <c r="H196" i="2"/>
  <c r="A197" i="2"/>
  <c r="C197" i="2"/>
  <c r="E197" i="2"/>
  <c r="D197" i="2"/>
  <c r="G197" i="2"/>
  <c r="H197" i="2"/>
  <c r="B197" i="2"/>
  <c r="A198" i="2"/>
  <c r="B198" i="2"/>
  <c r="D198" i="2"/>
  <c r="G198" i="2"/>
  <c r="C198" i="2"/>
  <c r="E198" i="2"/>
  <c r="H198" i="2"/>
  <c r="A199" i="2"/>
  <c r="C199" i="2"/>
  <c r="D199" i="2"/>
  <c r="E199" i="2"/>
  <c r="G199" i="2"/>
  <c r="H199" i="2"/>
  <c r="B199" i="2"/>
  <c r="A200" i="2"/>
  <c r="D200" i="2"/>
  <c r="G200" i="2"/>
  <c r="C200" i="2"/>
  <c r="E200" i="2"/>
  <c r="H200" i="2"/>
  <c r="B200" i="2"/>
  <c r="A201" i="2"/>
  <c r="C201" i="2"/>
  <c r="D201" i="2"/>
  <c r="E201" i="2"/>
  <c r="G201" i="2"/>
  <c r="H201" i="2"/>
  <c r="B201" i="2"/>
  <c r="A202" i="2"/>
  <c r="B202" i="2"/>
  <c r="D202" i="2"/>
  <c r="G202" i="2"/>
  <c r="C202" i="2"/>
  <c r="E202" i="2"/>
  <c r="H202" i="2"/>
  <c r="A203" i="2"/>
  <c r="C203" i="2"/>
  <c r="E203" i="2"/>
  <c r="D203" i="2"/>
  <c r="G203" i="2"/>
  <c r="H203" i="2"/>
  <c r="B203" i="2"/>
  <c r="A204" i="2"/>
  <c r="B204" i="2"/>
  <c r="C204" i="2"/>
  <c r="E204" i="2"/>
  <c r="D204" i="2"/>
  <c r="G204" i="2"/>
  <c r="H204" i="2"/>
  <c r="A205" i="2"/>
  <c r="C205" i="2"/>
  <c r="E205" i="2"/>
  <c r="D205" i="2"/>
  <c r="G205" i="2"/>
  <c r="H205" i="2"/>
  <c r="B205" i="2"/>
  <c r="A206" i="2"/>
  <c r="B206" i="2"/>
  <c r="D206" i="2"/>
  <c r="G206" i="2"/>
  <c r="C206" i="2"/>
  <c r="E206" i="2"/>
  <c r="H206" i="2"/>
  <c r="A207" i="2"/>
  <c r="C207" i="2"/>
  <c r="D207" i="2"/>
  <c r="E207" i="2"/>
  <c r="G207" i="2"/>
  <c r="H207" i="2"/>
  <c r="B207" i="2"/>
  <c r="A208" i="2"/>
  <c r="D208" i="2"/>
  <c r="G208" i="2"/>
  <c r="C208" i="2"/>
  <c r="E208" i="2"/>
  <c r="H208" i="2"/>
  <c r="B208" i="2"/>
  <c r="A209" i="2"/>
  <c r="C209" i="2"/>
  <c r="D209" i="2"/>
  <c r="E209" i="2"/>
  <c r="G209" i="2"/>
  <c r="H209" i="2"/>
  <c r="B209" i="2"/>
  <c r="A210" i="2"/>
  <c r="B210" i="2"/>
  <c r="D210" i="2"/>
  <c r="G210" i="2"/>
  <c r="C210" i="2"/>
  <c r="E210" i="2"/>
  <c r="H210" i="2"/>
  <c r="A211" i="2"/>
  <c r="C211" i="2"/>
  <c r="E211" i="2"/>
  <c r="D211" i="2"/>
  <c r="G211" i="2"/>
  <c r="H211" i="2"/>
  <c r="B211" i="2"/>
  <c r="A212" i="2"/>
  <c r="B212" i="2"/>
  <c r="C212" i="2"/>
  <c r="E212" i="2"/>
  <c r="D212" i="2"/>
  <c r="G212" i="2"/>
  <c r="H212" i="2"/>
  <c r="A213" i="2"/>
  <c r="C213" i="2"/>
  <c r="E213" i="2"/>
  <c r="D213" i="2"/>
  <c r="G213" i="2"/>
  <c r="H213" i="2"/>
  <c r="B213" i="2"/>
  <c r="A214" i="2"/>
  <c r="B214" i="2"/>
  <c r="D214" i="2"/>
  <c r="G214" i="2"/>
  <c r="C214" i="2"/>
  <c r="E214" i="2"/>
  <c r="H214" i="2"/>
  <c r="A215" i="2"/>
  <c r="C215" i="2"/>
  <c r="D215" i="2"/>
  <c r="E215" i="2"/>
  <c r="G215" i="2"/>
  <c r="H215" i="2"/>
  <c r="B215" i="2"/>
  <c r="A216" i="2"/>
  <c r="D216" i="2"/>
  <c r="G216" i="2"/>
  <c r="C216" i="2"/>
  <c r="E216" i="2"/>
  <c r="H216" i="2"/>
  <c r="B216" i="2"/>
  <c r="A217" i="2"/>
  <c r="C217" i="2"/>
  <c r="D217" i="2"/>
  <c r="E217" i="2"/>
  <c r="G217" i="2"/>
  <c r="H217" i="2"/>
  <c r="B217" i="2"/>
  <c r="A218" i="2"/>
  <c r="B218" i="2"/>
  <c r="D218" i="2"/>
  <c r="G218" i="2"/>
  <c r="C218" i="2"/>
  <c r="E218" i="2"/>
  <c r="H218" i="2"/>
  <c r="A219" i="2"/>
  <c r="C219" i="2"/>
  <c r="E219" i="2"/>
  <c r="D219" i="2"/>
  <c r="G219" i="2"/>
  <c r="H219" i="2"/>
  <c r="B219" i="2"/>
  <c r="A220" i="2"/>
  <c r="B220" i="2"/>
  <c r="C220" i="2"/>
  <c r="E220" i="2"/>
  <c r="D220" i="2"/>
  <c r="G220" i="2"/>
  <c r="H220" i="2"/>
  <c r="A221" i="2"/>
  <c r="C221" i="2"/>
  <c r="E221" i="2"/>
  <c r="D221" i="2"/>
  <c r="G221" i="2"/>
  <c r="H221" i="2"/>
  <c r="B221" i="2"/>
  <c r="A222" i="2"/>
  <c r="B222" i="2"/>
  <c r="D222" i="2"/>
  <c r="G222" i="2"/>
  <c r="C222" i="2"/>
  <c r="E222" i="2"/>
  <c r="H222" i="2"/>
  <c r="A223" i="2"/>
  <c r="C223" i="2"/>
  <c r="D223" i="2"/>
  <c r="E223" i="2"/>
  <c r="G223" i="2"/>
  <c r="H223" i="2"/>
  <c r="B223" i="2"/>
  <c r="A224" i="2"/>
  <c r="D224" i="2"/>
  <c r="G224" i="2"/>
  <c r="C224" i="2"/>
  <c r="E224" i="2"/>
  <c r="H224" i="2"/>
  <c r="B224" i="2"/>
  <c r="A225" i="2"/>
  <c r="C225" i="2"/>
  <c r="D225" i="2"/>
  <c r="E225" i="2"/>
  <c r="G225" i="2"/>
  <c r="H225" i="2"/>
  <c r="B225" i="2"/>
  <c r="A226" i="2"/>
  <c r="B226" i="2"/>
  <c r="D226" i="2"/>
  <c r="G226" i="2"/>
  <c r="C226" i="2"/>
  <c r="E226" i="2"/>
  <c r="H226" i="2"/>
  <c r="A227" i="2"/>
  <c r="C227" i="2"/>
  <c r="E227" i="2"/>
  <c r="D227" i="2"/>
  <c r="G227" i="2"/>
  <c r="H227" i="2"/>
  <c r="B227" i="2"/>
  <c r="S265" i="1"/>
  <c r="K265" i="1"/>
  <c r="S263" i="1"/>
  <c r="K263" i="1"/>
  <c r="S261" i="1"/>
  <c r="K261" i="1"/>
  <c r="R259" i="1"/>
  <c r="K259" i="1"/>
  <c r="R257" i="1"/>
  <c r="K257" i="1"/>
  <c r="S255" i="1"/>
  <c r="K255" i="1"/>
  <c r="R253" i="1"/>
  <c r="K253" i="1"/>
  <c r="S251" i="1"/>
  <c r="K251" i="1"/>
  <c r="L246" i="1"/>
  <c r="R246" i="1"/>
  <c r="S243" i="1"/>
  <c r="K243" i="1"/>
  <c r="K238" i="1"/>
  <c r="S238" i="1"/>
  <c r="R235" i="1"/>
  <c r="L235" i="1"/>
  <c r="K230" i="1"/>
  <c r="R230" i="1"/>
  <c r="R227" i="1"/>
  <c r="L227" i="1"/>
  <c r="K222" i="1"/>
  <c r="S222" i="1"/>
  <c r="S182" i="1"/>
  <c r="K182" i="1"/>
  <c r="R151" i="1"/>
  <c r="I151" i="1"/>
  <c r="R194" i="1"/>
  <c r="K194" i="1"/>
  <c r="R191" i="1"/>
  <c r="K191" i="1"/>
  <c r="R188" i="1"/>
  <c r="K188" i="1"/>
  <c r="R178" i="1"/>
  <c r="K178" i="1"/>
  <c r="R144" i="1"/>
  <c r="I144" i="1"/>
  <c r="L248" i="1"/>
  <c r="R248" i="1"/>
  <c r="K245" i="1"/>
  <c r="S245" i="1"/>
  <c r="L240" i="1"/>
  <c r="S240" i="1"/>
  <c r="K237" i="1"/>
  <c r="S237" i="1"/>
  <c r="K232" i="1"/>
  <c r="R232" i="1"/>
  <c r="K229" i="1"/>
  <c r="S229" i="1"/>
  <c r="K224" i="1"/>
  <c r="R224" i="1"/>
  <c r="K221" i="1"/>
  <c r="R221" i="1"/>
  <c r="R219" i="1"/>
  <c r="K219" i="1"/>
  <c r="L213" i="1"/>
  <c r="S213" i="1"/>
  <c r="S211" i="1"/>
  <c r="L211" i="1"/>
  <c r="K205" i="1"/>
  <c r="S205" i="1"/>
  <c r="S203" i="1"/>
  <c r="K203" i="1"/>
  <c r="K197" i="1"/>
  <c r="R197" i="1"/>
  <c r="S184" i="1"/>
  <c r="K184" i="1"/>
  <c r="R147" i="1"/>
  <c r="I147" i="1"/>
  <c r="K217" i="1"/>
  <c r="L215" i="1"/>
  <c r="R215" i="1"/>
  <c r="K209" i="1"/>
  <c r="K207" i="1"/>
  <c r="S207" i="1"/>
  <c r="K201" i="1"/>
  <c r="K199" i="1"/>
  <c r="S199" i="1"/>
  <c r="R193" i="1"/>
  <c r="K193" i="1"/>
  <c r="R190" i="1"/>
  <c r="K190" i="1"/>
  <c r="R187" i="1"/>
  <c r="K187" i="1"/>
  <c r="S177" i="1"/>
  <c r="K177" i="1"/>
  <c r="S264" i="1"/>
  <c r="K264" i="1"/>
  <c r="R262" i="1"/>
  <c r="K262" i="1"/>
  <c r="S260" i="1"/>
  <c r="K260" i="1"/>
  <c r="S258" i="1"/>
  <c r="K258" i="1"/>
  <c r="S256" i="1"/>
  <c r="K256" i="1"/>
  <c r="S254" i="1"/>
  <c r="K254" i="1"/>
  <c r="S252" i="1"/>
  <c r="L252" i="1"/>
  <c r="S250" i="1"/>
  <c r="L250" i="1"/>
  <c r="S244" i="1"/>
  <c r="S242" i="1"/>
  <c r="L242" i="1"/>
  <c r="R236" i="1"/>
  <c r="R234" i="1"/>
  <c r="K234" i="1"/>
  <c r="S228" i="1"/>
  <c r="R226" i="1"/>
  <c r="L226" i="1"/>
  <c r="R155" i="1"/>
  <c r="I155" i="1"/>
  <c r="K247" i="1"/>
  <c r="R247" i="1"/>
  <c r="K239" i="1"/>
  <c r="S239" i="1"/>
  <c r="K231" i="1"/>
  <c r="R231" i="1"/>
  <c r="K223" i="1"/>
  <c r="S223" i="1"/>
  <c r="S196" i="1"/>
  <c r="K196" i="1"/>
  <c r="R186" i="1"/>
  <c r="K186" i="1"/>
  <c r="S183" i="1"/>
  <c r="K183" i="1"/>
  <c r="R180" i="1"/>
  <c r="K180" i="1"/>
  <c r="R149" i="1"/>
  <c r="J149" i="1"/>
  <c r="R192" i="1"/>
  <c r="K192" i="1"/>
  <c r="R176" i="1"/>
  <c r="K176" i="1"/>
  <c r="R163" i="1"/>
  <c r="I163" i="1"/>
  <c r="R160" i="1"/>
  <c r="I160" i="1"/>
  <c r="K216" i="1"/>
  <c r="R216" i="1"/>
  <c r="K208" i="1"/>
  <c r="R208" i="1"/>
  <c r="K200" i="1"/>
  <c r="S200" i="1"/>
  <c r="S195" i="1"/>
  <c r="K195" i="1"/>
  <c r="R179" i="1"/>
  <c r="K179" i="1"/>
  <c r="R145" i="1"/>
  <c r="I145" i="1"/>
  <c r="I139" i="1"/>
  <c r="R139" i="1"/>
  <c r="R175" i="1"/>
  <c r="K175" i="1"/>
  <c r="R159" i="1"/>
  <c r="K159" i="1"/>
  <c r="R157" i="1"/>
  <c r="I157" i="1"/>
  <c r="R153" i="1"/>
  <c r="J153" i="1"/>
  <c r="I132" i="1"/>
  <c r="R132" i="1"/>
  <c r="S214" i="1"/>
  <c r="R206" i="1"/>
  <c r="R198" i="1"/>
  <c r="S189" i="1"/>
  <c r="K189" i="1"/>
  <c r="R173" i="1"/>
  <c r="I173" i="1"/>
  <c r="S171" i="1"/>
  <c r="K171" i="1"/>
  <c r="R167" i="1"/>
  <c r="I167" i="1"/>
  <c r="R165" i="1"/>
  <c r="I165" i="1"/>
  <c r="R161" i="1"/>
  <c r="I161" i="1"/>
  <c r="I134" i="1"/>
  <c r="R134" i="1"/>
  <c r="K101" i="1"/>
  <c r="R101" i="1"/>
  <c r="R169" i="1"/>
  <c r="I169" i="1"/>
  <c r="R148" i="1"/>
  <c r="I148" i="1"/>
  <c r="R146" i="1"/>
  <c r="I146" i="1"/>
  <c r="I142" i="1"/>
  <c r="R142" i="1"/>
  <c r="R86" i="1"/>
  <c r="I86" i="1"/>
  <c r="R83" i="1"/>
  <c r="I83" i="1"/>
  <c r="S185" i="1"/>
  <c r="K185" i="1"/>
  <c r="R156" i="1"/>
  <c r="I156" i="1"/>
  <c r="R154" i="1"/>
  <c r="J154" i="1"/>
  <c r="R152" i="1"/>
  <c r="I152" i="1"/>
  <c r="R150" i="1"/>
  <c r="J150" i="1"/>
  <c r="J131" i="1"/>
  <c r="R131" i="1"/>
  <c r="K124" i="1"/>
  <c r="S124" i="1"/>
  <c r="R91" i="1"/>
  <c r="N91" i="1"/>
  <c r="K66" i="1"/>
  <c r="R66" i="1"/>
  <c r="R59" i="1"/>
  <c r="K59" i="1"/>
  <c r="R174" i="1"/>
  <c r="K174" i="1"/>
  <c r="R172" i="1"/>
  <c r="K172" i="1"/>
  <c r="R164" i="1"/>
  <c r="I164" i="1"/>
  <c r="R162" i="1"/>
  <c r="I162" i="1"/>
  <c r="R158" i="1"/>
  <c r="I158" i="1"/>
  <c r="K141" i="1"/>
  <c r="R141" i="1"/>
  <c r="I128" i="1"/>
  <c r="R128" i="1"/>
  <c r="R181" i="1"/>
  <c r="K181" i="1"/>
  <c r="R168" i="1"/>
  <c r="I168" i="1"/>
  <c r="R166" i="1"/>
  <c r="I166" i="1"/>
  <c r="J130" i="1"/>
  <c r="R130" i="1"/>
  <c r="R143" i="1"/>
  <c r="I143" i="1"/>
  <c r="K135" i="1"/>
  <c r="R135" i="1"/>
  <c r="J115" i="1"/>
  <c r="R115" i="1"/>
  <c r="J107" i="1"/>
  <c r="R107" i="1"/>
  <c r="R63" i="1"/>
  <c r="K63" i="1"/>
  <c r="J119" i="1"/>
  <c r="R119" i="1"/>
  <c r="J117" i="1"/>
  <c r="R117" i="1"/>
  <c r="J111" i="1"/>
  <c r="R111" i="1"/>
  <c r="J109" i="1"/>
  <c r="R109" i="1"/>
  <c r="I99" i="1"/>
  <c r="R99" i="1"/>
  <c r="K90" i="1"/>
  <c r="R90" i="1"/>
  <c r="R82" i="1"/>
  <c r="K62" i="1"/>
  <c r="R62" i="1"/>
  <c r="R55" i="1"/>
  <c r="K55" i="1"/>
  <c r="R67" i="1"/>
  <c r="K67" i="1"/>
  <c r="N138" i="1"/>
  <c r="R138" i="1"/>
  <c r="I127" i="1"/>
  <c r="R127" i="1"/>
  <c r="R120" i="1"/>
  <c r="K54" i="1"/>
  <c r="R54" i="1"/>
  <c r="J116" i="1"/>
  <c r="R116" i="1"/>
  <c r="J112" i="1"/>
  <c r="R112" i="1"/>
  <c r="J108" i="1"/>
  <c r="R108" i="1"/>
  <c r="R92" i="1"/>
  <c r="I92" i="1"/>
  <c r="K74" i="1"/>
  <c r="S74" i="1"/>
  <c r="I123" i="1"/>
  <c r="R123" i="1"/>
  <c r="K100" i="1"/>
  <c r="R100" i="1"/>
  <c r="K94" i="1"/>
  <c r="R94" i="1"/>
  <c r="R84" i="1"/>
  <c r="I84" i="1"/>
  <c r="K58" i="1"/>
  <c r="R58" i="1"/>
  <c r="K71" i="1"/>
  <c r="R44" i="1"/>
  <c r="K44" i="1"/>
  <c r="R36" i="1"/>
  <c r="K36" i="1"/>
  <c r="R28" i="1"/>
  <c r="K28" i="1"/>
  <c r="K77" i="1"/>
  <c r="I75" i="1"/>
  <c r="I73" i="1"/>
  <c r="R73" i="1"/>
  <c r="K51" i="1"/>
  <c r="R51" i="1"/>
  <c r="R46" i="1"/>
  <c r="K46" i="1"/>
  <c r="R38" i="1"/>
  <c r="K38" i="1"/>
  <c r="S30" i="1"/>
  <c r="K30" i="1"/>
  <c r="R22" i="1"/>
  <c r="K22" i="1"/>
  <c r="I98" i="1"/>
  <c r="R98" i="1"/>
  <c r="I70" i="1"/>
  <c r="R70" i="1"/>
  <c r="R126" i="1"/>
  <c r="R118" i="1"/>
  <c r="R110" i="1"/>
  <c r="R102" i="1"/>
  <c r="R89" i="1"/>
  <c r="K53" i="1"/>
  <c r="R53" i="1"/>
  <c r="R48" i="1"/>
  <c r="K48" i="1"/>
  <c r="R40" i="1"/>
  <c r="K40" i="1"/>
  <c r="S32" i="1"/>
  <c r="K32" i="1"/>
  <c r="R24" i="1"/>
  <c r="K24" i="1"/>
  <c r="K78" i="1"/>
  <c r="K69" i="1"/>
  <c r="R69" i="1"/>
  <c r="R42" i="1"/>
  <c r="K42" i="1"/>
  <c r="R34" i="1"/>
  <c r="K34" i="1"/>
  <c r="R26" i="1"/>
  <c r="K26" i="1"/>
  <c r="R47" i="1"/>
  <c r="K47" i="1"/>
  <c r="R45" i="1"/>
  <c r="K45" i="1"/>
  <c r="R43" i="1"/>
  <c r="K43" i="1"/>
  <c r="R41" i="1"/>
  <c r="K41" i="1"/>
  <c r="R39" i="1"/>
  <c r="K39" i="1"/>
  <c r="R37" i="1"/>
  <c r="K37" i="1"/>
  <c r="R35" i="1"/>
  <c r="K35" i="1"/>
  <c r="S33" i="1"/>
  <c r="K33" i="1"/>
  <c r="R31" i="1"/>
  <c r="K31" i="1"/>
  <c r="R29" i="1"/>
  <c r="K29" i="1"/>
  <c r="R27" i="1"/>
  <c r="K27" i="1"/>
  <c r="R25" i="1"/>
  <c r="K25" i="1"/>
  <c r="R23" i="1"/>
  <c r="K23" i="1"/>
  <c r="R21" i="1"/>
  <c r="K21" i="1"/>
  <c r="R49" i="1"/>
  <c r="R52" i="1"/>
  <c r="R19" i="1"/>
  <c r="E18" i="1" s="1"/>
  <c r="C12" i="1"/>
  <c r="C11" i="1"/>
  <c r="O266" i="1" l="1"/>
  <c r="O267" i="1"/>
  <c r="O268" i="1"/>
  <c r="O269" i="1"/>
  <c r="K269" i="1"/>
  <c r="S269" i="1"/>
  <c r="K268" i="1"/>
  <c r="S268" i="1"/>
  <c r="K267" i="1"/>
  <c r="R267" i="1"/>
  <c r="K266" i="1"/>
  <c r="S266" i="1"/>
  <c r="O98" i="1"/>
  <c r="O82" i="1"/>
  <c r="O24" i="1"/>
  <c r="O40" i="1"/>
  <c r="O65" i="1"/>
  <c r="O64" i="1"/>
  <c r="O76" i="1"/>
  <c r="O67" i="1"/>
  <c r="O29" i="1"/>
  <c r="O131" i="1"/>
  <c r="O85" i="1"/>
  <c r="O112" i="1"/>
  <c r="O87" i="1"/>
  <c r="O171" i="1"/>
  <c r="O71" i="1"/>
  <c r="O180" i="1"/>
  <c r="O201" i="1"/>
  <c r="O209" i="1"/>
  <c r="O217" i="1"/>
  <c r="O225" i="1"/>
  <c r="O233" i="1"/>
  <c r="O241" i="1"/>
  <c r="O249" i="1"/>
  <c r="O187" i="1"/>
  <c r="O178" i="1"/>
  <c r="O151" i="1"/>
  <c r="O181" i="1"/>
  <c r="O169" i="1"/>
  <c r="O253" i="1"/>
  <c r="O261" i="1"/>
  <c r="O138" i="1"/>
  <c r="O74" i="1"/>
  <c r="O21" i="1"/>
  <c r="O130" i="1"/>
  <c r="O240" i="1"/>
  <c r="O252" i="1"/>
  <c r="O51" i="1"/>
  <c r="O90" i="1"/>
  <c r="O26" i="1"/>
  <c r="O42" i="1"/>
  <c r="O69" i="1"/>
  <c r="O68" i="1"/>
  <c r="O94" i="1"/>
  <c r="O86" i="1"/>
  <c r="O37" i="1"/>
  <c r="O139" i="1"/>
  <c r="O105" i="1"/>
  <c r="O120" i="1"/>
  <c r="O92" i="1"/>
  <c r="O172" i="1"/>
  <c r="O84" i="1"/>
  <c r="O184" i="1"/>
  <c r="O202" i="1"/>
  <c r="O210" i="1"/>
  <c r="O218" i="1"/>
  <c r="O226" i="1"/>
  <c r="O234" i="1"/>
  <c r="O242" i="1"/>
  <c r="O250" i="1"/>
  <c r="O191" i="1"/>
  <c r="O182" i="1"/>
  <c r="O155" i="1"/>
  <c r="O137" i="1"/>
  <c r="O161" i="1"/>
  <c r="O254" i="1"/>
  <c r="O262" i="1"/>
  <c r="O159" i="1"/>
  <c r="O60" i="1"/>
  <c r="O49" i="1"/>
  <c r="O216" i="1"/>
  <c r="O142" i="1"/>
  <c r="O54" i="1"/>
  <c r="O97" i="1"/>
  <c r="O28" i="1"/>
  <c r="O44" i="1"/>
  <c r="O80" i="1"/>
  <c r="O72" i="1"/>
  <c r="O99" i="1"/>
  <c r="O108" i="1"/>
  <c r="O45" i="1"/>
  <c r="O93" i="1"/>
  <c r="O113" i="1"/>
  <c r="O128" i="1"/>
  <c r="O103" i="1"/>
  <c r="O173" i="1"/>
  <c r="O134" i="1"/>
  <c r="O188" i="1"/>
  <c r="O203" i="1"/>
  <c r="O211" i="1"/>
  <c r="O219" i="1"/>
  <c r="O227" i="1"/>
  <c r="O235" i="1"/>
  <c r="O243" i="1"/>
  <c r="O141" i="1"/>
  <c r="O195" i="1"/>
  <c r="O186" i="1"/>
  <c r="O177" i="1"/>
  <c r="O158" i="1"/>
  <c r="O165" i="1"/>
  <c r="O255" i="1"/>
  <c r="O263" i="1"/>
  <c r="O58" i="1"/>
  <c r="O73" i="1"/>
  <c r="O30" i="1"/>
  <c r="O46" i="1"/>
  <c r="O88" i="1"/>
  <c r="O23" i="1"/>
  <c r="O109" i="1"/>
  <c r="O116" i="1"/>
  <c r="O78" i="1"/>
  <c r="O106" i="1"/>
  <c r="O121" i="1"/>
  <c r="O136" i="1"/>
  <c r="O111" i="1"/>
  <c r="O174" i="1"/>
  <c r="O144" i="1"/>
  <c r="O192" i="1"/>
  <c r="O204" i="1"/>
  <c r="O212" i="1"/>
  <c r="O220" i="1"/>
  <c r="O228" i="1"/>
  <c r="O236" i="1"/>
  <c r="O244" i="1"/>
  <c r="O146" i="1"/>
  <c r="O122" i="1"/>
  <c r="O190" i="1"/>
  <c r="O193" i="1"/>
  <c r="O110" i="1"/>
  <c r="O167" i="1"/>
  <c r="O256" i="1"/>
  <c r="O264" i="1"/>
  <c r="O38" i="1"/>
  <c r="O123" i="1"/>
  <c r="O176" i="1"/>
  <c r="O232" i="1"/>
  <c r="O149" i="1"/>
  <c r="O260" i="1"/>
  <c r="C15" i="1"/>
  <c r="O62" i="1"/>
  <c r="O81" i="1"/>
  <c r="O32" i="1"/>
  <c r="O48" i="1"/>
  <c r="O95" i="1"/>
  <c r="O31" i="1"/>
  <c r="O117" i="1"/>
  <c r="O124" i="1"/>
  <c r="O101" i="1"/>
  <c r="O114" i="1"/>
  <c r="O129" i="1"/>
  <c r="O25" i="1"/>
  <c r="O119" i="1"/>
  <c r="O175" i="1"/>
  <c r="O152" i="1"/>
  <c r="O197" i="1"/>
  <c r="O205" i="1"/>
  <c r="O213" i="1"/>
  <c r="O221" i="1"/>
  <c r="O229" i="1"/>
  <c r="O237" i="1"/>
  <c r="O245" i="1"/>
  <c r="O154" i="1"/>
  <c r="O133" i="1"/>
  <c r="O194" i="1"/>
  <c r="O102" i="1"/>
  <c r="O118" i="1"/>
  <c r="O189" i="1"/>
  <c r="O257" i="1"/>
  <c r="O265" i="1"/>
  <c r="O91" i="1"/>
  <c r="O52" i="1"/>
  <c r="O104" i="1"/>
  <c r="O208" i="1"/>
  <c r="O183" i="1"/>
  <c r="O75" i="1"/>
  <c r="O66" i="1"/>
  <c r="O89" i="1"/>
  <c r="O34" i="1"/>
  <c r="O53" i="1"/>
  <c r="O50" i="1"/>
  <c r="O39" i="1"/>
  <c r="O55" i="1"/>
  <c r="O132" i="1"/>
  <c r="O107" i="1"/>
  <c r="O27" i="1"/>
  <c r="O77" i="1"/>
  <c r="O33" i="1"/>
  <c r="O127" i="1"/>
  <c r="O79" i="1"/>
  <c r="O160" i="1"/>
  <c r="O198" i="1"/>
  <c r="O206" i="1"/>
  <c r="O214" i="1"/>
  <c r="O222" i="1"/>
  <c r="O230" i="1"/>
  <c r="O238" i="1"/>
  <c r="O246" i="1"/>
  <c r="O162" i="1"/>
  <c r="O148" i="1"/>
  <c r="O125" i="1"/>
  <c r="O143" i="1"/>
  <c r="O150" i="1"/>
  <c r="O196" i="1"/>
  <c r="O258" i="1"/>
  <c r="O157" i="1"/>
  <c r="O22" i="1"/>
  <c r="O63" i="1"/>
  <c r="O170" i="1"/>
  <c r="O224" i="1"/>
  <c r="O164" i="1"/>
  <c r="O83" i="1"/>
  <c r="O70" i="1"/>
  <c r="O96" i="1"/>
  <c r="O36" i="1"/>
  <c r="O57" i="1"/>
  <c r="O56" i="1"/>
  <c r="O47" i="1"/>
  <c r="O59" i="1"/>
  <c r="O140" i="1"/>
  <c r="O115" i="1"/>
  <c r="O35" i="1"/>
  <c r="O100" i="1"/>
  <c r="O41" i="1"/>
  <c r="O135" i="1"/>
  <c r="O126" i="1"/>
  <c r="O168" i="1"/>
  <c r="O199" i="1"/>
  <c r="O207" i="1"/>
  <c r="O215" i="1"/>
  <c r="O223" i="1"/>
  <c r="O231" i="1"/>
  <c r="O239" i="1"/>
  <c r="O247" i="1"/>
  <c r="O179" i="1"/>
  <c r="O156" i="1"/>
  <c r="O145" i="1"/>
  <c r="O147" i="1"/>
  <c r="O185" i="1"/>
  <c r="O251" i="1"/>
  <c r="O259" i="1"/>
  <c r="O163" i="1"/>
  <c r="O61" i="1"/>
  <c r="O43" i="1"/>
  <c r="O200" i="1"/>
  <c r="O248" i="1"/>
  <c r="O166" i="1"/>
  <c r="O153" i="1"/>
  <c r="C16" i="1"/>
  <c r="D18" i="1" s="1"/>
  <c r="D12" i="1"/>
  <c r="D11" i="1"/>
  <c r="P266" i="1" l="1"/>
  <c r="P267" i="1"/>
  <c r="P268" i="1"/>
  <c r="P269" i="1"/>
  <c r="P55" i="1"/>
  <c r="P113" i="1"/>
  <c r="P223" i="1"/>
  <c r="P261" i="1"/>
  <c r="P24" i="1"/>
  <c r="P81" i="1"/>
  <c r="P172" i="1"/>
  <c r="P146" i="1"/>
  <c r="P105" i="1"/>
  <c r="P57" i="1"/>
  <c r="P129" i="1"/>
  <c r="P239" i="1"/>
  <c r="P265" i="1"/>
  <c r="P66" i="1"/>
  <c r="P103" i="1"/>
  <c r="P152" i="1"/>
  <c r="P175" i="1"/>
  <c r="P43" i="1"/>
  <c r="P78" i="1"/>
  <c r="P200" i="1"/>
  <c r="P203" i="1"/>
  <c r="P176" i="1"/>
  <c r="P84" i="1"/>
  <c r="P157" i="1"/>
  <c r="P156" i="1"/>
  <c r="P22" i="1"/>
  <c r="P37" i="1"/>
  <c r="P86" i="1"/>
  <c r="P145" i="1"/>
  <c r="P134" i="1"/>
  <c r="P215" i="1"/>
  <c r="P63" i="1"/>
  <c r="P112" i="1"/>
  <c r="P174" i="1"/>
  <c r="P226" i="1"/>
  <c r="P32" i="1"/>
  <c r="P109" i="1"/>
  <c r="P225" i="1"/>
  <c r="P212" i="1"/>
  <c r="P177" i="1"/>
  <c r="P65" i="1"/>
  <c r="P128" i="1"/>
  <c r="P183" i="1"/>
  <c r="P242" i="1"/>
  <c r="P98" i="1"/>
  <c r="P95" i="1"/>
  <c r="P213" i="1"/>
  <c r="P38" i="1"/>
  <c r="P51" i="1"/>
  <c r="P130" i="1"/>
  <c r="P188" i="1"/>
  <c r="P253" i="1"/>
  <c r="P161" i="1"/>
  <c r="P82" i="1"/>
  <c r="P143" i="1"/>
  <c r="P229" i="1"/>
  <c r="P70" i="1"/>
  <c r="P45" i="1"/>
  <c r="P107" i="1"/>
  <c r="P216" i="1"/>
  <c r="P219" i="1"/>
  <c r="P142" i="1"/>
  <c r="P71" i="1"/>
  <c r="P155" i="1"/>
  <c r="P230" i="1"/>
  <c r="P260" i="1"/>
  <c r="P40" i="1"/>
  <c r="P124" i="1"/>
  <c r="P186" i="1"/>
  <c r="P171" i="1"/>
  <c r="P245" i="1"/>
  <c r="D15" i="1"/>
  <c r="C19" i="1" s="1"/>
  <c r="P87" i="1"/>
  <c r="P246" i="1"/>
  <c r="P264" i="1"/>
  <c r="P96" i="1"/>
  <c r="P119" i="1"/>
  <c r="P150" i="1"/>
  <c r="P118" i="1"/>
  <c r="P59" i="1"/>
  <c r="P77" i="1"/>
  <c r="P160" i="1"/>
  <c r="P210" i="1"/>
  <c r="P28" i="1"/>
  <c r="P102" i="1"/>
  <c r="P184" i="1"/>
  <c r="P185" i="1"/>
  <c r="P115" i="1"/>
  <c r="P53" i="1"/>
  <c r="P88" i="1"/>
  <c r="P207" i="1"/>
  <c r="P257" i="1"/>
  <c r="P75" i="1"/>
  <c r="P196" i="1"/>
  <c r="P192" i="1"/>
  <c r="P54" i="1"/>
  <c r="P48" i="1"/>
  <c r="P106" i="1"/>
  <c r="P240" i="1"/>
  <c r="P243" i="1"/>
  <c r="P258" i="1"/>
  <c r="P91" i="1"/>
  <c r="P131" i="1"/>
  <c r="P205" i="1"/>
  <c r="P26" i="1"/>
  <c r="P125" i="1"/>
  <c r="P241" i="1"/>
  <c r="P228" i="1"/>
  <c r="P170" i="1"/>
  <c r="P67" i="1"/>
  <c r="P123" i="1"/>
  <c r="P198" i="1"/>
  <c r="P252" i="1"/>
  <c r="P36" i="1"/>
  <c r="P141" i="1"/>
  <c r="P135" i="1"/>
  <c r="P244" i="1"/>
  <c r="P209" i="1"/>
  <c r="P61" i="1"/>
  <c r="P100" i="1"/>
  <c r="P164" i="1"/>
  <c r="P189" i="1"/>
  <c r="P23" i="1"/>
  <c r="P73" i="1"/>
  <c r="P167" i="1"/>
  <c r="P144" i="1"/>
  <c r="P108" i="1"/>
  <c r="P56" i="1"/>
  <c r="P121" i="1"/>
  <c r="P231" i="1"/>
  <c r="P263" i="1"/>
  <c r="P25" i="1"/>
  <c r="P89" i="1"/>
  <c r="P111" i="1"/>
  <c r="P148" i="1"/>
  <c r="P34" i="1"/>
  <c r="P140" i="1"/>
  <c r="P195" i="1"/>
  <c r="P180" i="1"/>
  <c r="P166" i="1"/>
  <c r="P76" i="1"/>
  <c r="P149" i="1"/>
  <c r="P154" i="1"/>
  <c r="P191" i="1"/>
  <c r="P44" i="1"/>
  <c r="P101" i="1"/>
  <c r="P208" i="1"/>
  <c r="P211" i="1"/>
  <c r="P222" i="1"/>
  <c r="P69" i="1"/>
  <c r="P139" i="1"/>
  <c r="P214" i="1"/>
  <c r="P256" i="1"/>
  <c r="P31" i="1"/>
  <c r="P94" i="1"/>
  <c r="P217" i="1"/>
  <c r="P204" i="1"/>
  <c r="P147" i="1"/>
  <c r="P64" i="1"/>
  <c r="P120" i="1"/>
  <c r="P181" i="1"/>
  <c r="P234" i="1"/>
  <c r="P33" i="1"/>
  <c r="P117" i="1"/>
  <c r="P233" i="1"/>
  <c r="P220" i="1"/>
  <c r="P42" i="1"/>
  <c r="P122" i="1"/>
  <c r="P168" i="1"/>
  <c r="P251" i="1"/>
  <c r="P259" i="1"/>
  <c r="P74" i="1"/>
  <c r="P138" i="1"/>
  <c r="P221" i="1"/>
  <c r="P30" i="1"/>
  <c r="P52" i="1"/>
  <c r="P85" i="1"/>
  <c r="P199" i="1"/>
  <c r="P255" i="1"/>
  <c r="P227" i="1"/>
  <c r="P92" i="1"/>
  <c r="P165" i="1"/>
  <c r="P158" i="1"/>
  <c r="P46" i="1"/>
  <c r="P39" i="1"/>
  <c r="P116" i="1"/>
  <c r="P179" i="1"/>
  <c r="P169" i="1"/>
  <c r="P224" i="1"/>
  <c r="P72" i="1"/>
  <c r="P163" i="1"/>
  <c r="P238" i="1"/>
  <c r="P262" i="1"/>
  <c r="P41" i="1"/>
  <c r="P132" i="1"/>
  <c r="P193" i="1"/>
  <c r="P173" i="1"/>
  <c r="P50" i="1"/>
  <c r="P137" i="1"/>
  <c r="P247" i="1"/>
  <c r="P202" i="1"/>
  <c r="P27" i="1"/>
  <c r="P79" i="1"/>
  <c r="P153" i="1"/>
  <c r="P178" i="1"/>
  <c r="P97" i="1"/>
  <c r="P60" i="1"/>
  <c r="P80" i="1"/>
  <c r="P162" i="1"/>
  <c r="P218" i="1"/>
  <c r="P21" i="1"/>
  <c r="P90" i="1"/>
  <c r="P151" i="1"/>
  <c r="P237" i="1"/>
  <c r="P99" i="1"/>
  <c r="P47" i="1"/>
  <c r="P93" i="1"/>
  <c r="P232" i="1"/>
  <c r="P235" i="1"/>
  <c r="P194" i="1"/>
  <c r="P83" i="1"/>
  <c r="P127" i="1"/>
  <c r="P197" i="1"/>
  <c r="P62" i="1"/>
  <c r="P49" i="1"/>
  <c r="P114" i="1"/>
  <c r="P248" i="1"/>
  <c r="P182" i="1"/>
  <c r="P58" i="1"/>
  <c r="P136" i="1"/>
  <c r="P190" i="1"/>
  <c r="P250" i="1"/>
  <c r="P35" i="1"/>
  <c r="P133" i="1"/>
  <c r="P249" i="1"/>
  <c r="P236" i="1"/>
  <c r="P159" i="1"/>
  <c r="P68" i="1"/>
  <c r="P126" i="1"/>
  <c r="P206" i="1"/>
  <c r="P254" i="1"/>
  <c r="P29" i="1"/>
  <c r="P110" i="1"/>
  <c r="P201" i="1"/>
  <c r="P187" i="1"/>
  <c r="P104" i="1"/>
  <c r="D16" i="1"/>
  <c r="D19" i="1" s="1"/>
  <c r="S19" i="1"/>
  <c r="E19" i="1" s="1"/>
  <c r="C18" i="1"/>
  <c r="F14" i="1"/>
  <c r="F15" i="1" s="1"/>
</calcChain>
</file>

<file path=xl/sharedStrings.xml><?xml version="1.0" encoding="utf-8"?>
<sst xmlns="http://schemas.openxmlformats.org/spreadsheetml/2006/main" count="2085" uniqueCount="833">
  <si>
    <t>BP Vul / GSC 01644-02113</t>
  </si>
  <si>
    <t>System Type:</t>
  </si>
  <si>
    <t>EA/sd</t>
  </si>
  <si>
    <t>Eccentric orbit?</t>
  </si>
  <si>
    <t>It's not clear what is going on.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</si>
  <si>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</si>
  <si>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</si>
  <si>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</si>
  <si>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</si>
  <si>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</si>
  <si>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</si>
  <si>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 fit (row)</t>
  </si>
  <si>
    <t>Primary</t>
  </si>
  <si>
    <t>Secondary</t>
  </si>
  <si>
    <t>LS Intercept =</t>
  </si>
  <si>
    <t>Add cycle</t>
  </si>
  <si>
    <t>LS Slope =</t>
  </si>
  <si>
    <t>JD today</t>
  </si>
  <si>
    <t>Old Cycle</t>
  </si>
  <si>
    <t>Sum diff² =</t>
  </si>
  <si>
    <t>New Cycle</t>
  </si>
  <si>
    <t>New epoch =</t>
  </si>
  <si>
    <t>Next ToM</t>
  </si>
  <si>
    <t>New Period =</t>
  </si>
  <si>
    <t># of data points:</t>
  </si>
  <si>
    <t>Prim. Ephemeris =</t>
  </si>
  <si>
    <t>Sec.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</si>
  <si>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</si>
  <si>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</si>
  <si>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</si>
  <si>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</si>
  <si>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</si>
  <si>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</si>
  <si>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</si>
  <si>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</si>
  <si>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BBSAG</t>
  </si>
  <si>
    <t>BRNO</t>
  </si>
  <si>
    <t>IBVS</t>
  </si>
  <si>
    <t>OEJV</t>
  </si>
  <si>
    <t>S5</t>
  </si>
  <si>
    <t>Misc</t>
  </si>
  <si>
    <t>Prim.Fit</t>
  </si>
  <si>
    <t>Sec.Fit</t>
  </si>
  <si>
    <t>Date</t>
  </si>
  <si>
    <t>Prim.</t>
  </si>
  <si>
    <t>Sec.</t>
  </si>
  <si>
    <t>IBVS 5421</t>
  </si>
  <si>
    <t>I</t>
  </si>
  <si>
    <t> VB 5.12 </t>
  </si>
  <si>
    <t>II</t>
  </si>
  <si>
    <t>IBVS 96 </t>
  </si>
  <si>
    <t> AC 210.21 </t>
  </si>
  <si>
    <t> HABZ 31 </t>
  </si>
  <si>
    <t>BAVM 18 </t>
  </si>
  <si>
    <t> MVS 8.29 </t>
  </si>
  <si>
    <t>BBSAG Bull...30</t>
  </si>
  <si>
    <t> ORI 125 </t>
  </si>
  <si>
    <t>BAVM 26 </t>
  </si>
  <si>
    <t>BBSAG Bull.12</t>
  </si>
  <si>
    <t>BAVM 34 </t>
  </si>
  <si>
    <t>BAV-M 34</t>
  </si>
  <si>
    <t>BBSAG Bull.61</t>
  </si>
  <si>
    <t>BBSAG Bull.67</t>
  </si>
  <si>
    <t>BAV-M 38</t>
  </si>
  <si>
    <t>BBSAG Bull.69</t>
  </si>
  <si>
    <t>BAAVSS 61</t>
  </si>
  <si>
    <t>BBSAG Bull.73</t>
  </si>
  <si>
    <t> BRNO 27 </t>
  </si>
  <si>
    <t>BBSAG Bull.78</t>
  </si>
  <si>
    <t>BRNO 28</t>
  </si>
  <si>
    <t> VSSC 68 </t>
  </si>
  <si>
    <t>BBSAG Bull.84</t>
  </si>
  <si>
    <t>BBSAG Bull.86</t>
  </si>
  <si>
    <t>BBSAG Bull.89</t>
  </si>
  <si>
    <t>BRNO 30</t>
  </si>
  <si>
    <t>BBSAG Bull.90</t>
  </si>
  <si>
    <t> VSSC 73 </t>
  </si>
  <si>
    <t>BAV-M 56</t>
  </si>
  <si>
    <t>BAVM 56 </t>
  </si>
  <si>
    <t>BBSAG Bull.92</t>
  </si>
  <si>
    <t>BBSAG Bull.93</t>
  </si>
  <si>
    <t>BBSAG Bull.96</t>
  </si>
  <si>
    <t>BBSAG Bull.99</t>
  </si>
  <si>
    <t>BBSAG Bull.101</t>
  </si>
  <si>
    <t>BBSAG Bull.102</t>
  </si>
  <si>
    <t>BRNO 31</t>
  </si>
  <si>
    <t>BBSAG Bull.105</t>
  </si>
  <si>
    <t>BBSAG Bull.104</t>
  </si>
  <si>
    <t> BRNO 32 </t>
  </si>
  <si>
    <t>BBSAG Bull.110</t>
  </si>
  <si>
    <t>BBSAG Bull.113</t>
  </si>
  <si>
    <t>BBSAG Bull.115</t>
  </si>
  <si>
    <t>BBSAG Bull.116</t>
  </si>
  <si>
    <t>BBSAG Bull.118</t>
  </si>
  <si>
    <t>IBVS 4737</t>
  </si>
  <si>
    <t>BBSAG 120</t>
  </si>
  <si>
    <t>IBVS 5017</t>
  </si>
  <si>
    <t> BBS 121 </t>
  </si>
  <si>
    <t>IBVS 5251</t>
  </si>
  <si>
    <t> BBS 125 </t>
  </si>
  <si>
    <t>IBVS 5251 </t>
  </si>
  <si>
    <t> BBS 126 </t>
  </si>
  <si>
    <t>IBVS 5357</t>
  </si>
  <si>
    <t>IBVS 5257 </t>
  </si>
  <si>
    <t>BBSAG 128</t>
  </si>
  <si>
    <t>IBVS 5438</t>
  </si>
  <si>
    <t>IBVS 5487</t>
  </si>
  <si>
    <t>IBVS 5577</t>
  </si>
  <si>
    <t>IBVS 5583</t>
  </si>
  <si>
    <t>IBVS 5670</t>
  </si>
  <si>
    <t>IBVS 5670 </t>
  </si>
  <si>
    <t>OEJV 0074</t>
  </si>
  <si>
    <t>CCD+I</t>
  </si>
  <si>
    <t>IBVS 5731</t>
  </si>
  <si>
    <t>IBVS 5802</t>
  </si>
  <si>
    <t>IBVS 5764</t>
  </si>
  <si>
    <t>BAVM 193 </t>
  </si>
  <si>
    <t>IBVS 5910 </t>
  </si>
  <si>
    <t>OEJV 0094</t>
  </si>
  <si>
    <t>BAVM 203 </t>
  </si>
  <si>
    <t>OEJV 0137 </t>
  </si>
  <si>
    <t>OEJV 0137</t>
  </si>
  <si>
    <t>IBVS 5972 </t>
  </si>
  <si>
    <t>IBVS 5984</t>
  </si>
  <si>
    <t>IBVS 6014</t>
  </si>
  <si>
    <t>OEJV 0160</t>
  </si>
  <si>
    <t>IBVS 6084</t>
  </si>
  <si>
    <t>OEJV 0165</t>
  </si>
  <si>
    <t>IBVS 6118</t>
  </si>
  <si>
    <t>IBVS 6193</t>
  </si>
  <si>
    <t>IBVS 6098</t>
  </si>
  <si>
    <t>IBVS 6149</t>
  </si>
  <si>
    <t>IBVS 6152</t>
  </si>
  <si>
    <t>IBVS 6157</t>
  </si>
  <si>
    <t>IBVS 6196</t>
  </si>
  <si>
    <t>IBVS 6244</t>
  </si>
  <si>
    <t>OEJV 0203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</si>
  <si>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</si>
  <si>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</si>
  <si>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</si>
  <si>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</si>
  <si>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</si>
  <si>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</si>
  <si>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</si>
  <si>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</si>
  <si>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</si>
  <si>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</si>
  <si>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</si>
  <si>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2421787.723 </t>
  </si>
  <si>
    <t> 13.07.1918 05:21 </t>
  </si>
  <si>
    <t> 0.032 </t>
  </si>
  <si>
    <t>P </t>
  </si>
  <si>
    <t> Torres&amp;Guilbault </t>
  </si>
  <si>
    <t>IBVS 5421 </t>
  </si>
  <si>
    <t>2422144.750 </t>
  </si>
  <si>
    <t> 05.07.1919 06:00 </t>
  </si>
  <si>
    <t> 0.035 </t>
  </si>
  <si>
    <t>2422637.569 </t>
  </si>
  <si>
    <t> 09.11.1920 01:39 </t>
  </si>
  <si>
    <t> 0.005 </t>
  </si>
  <si>
    <t>2423607.741 </t>
  </si>
  <si>
    <t> 07.07.1923 05:47 </t>
  </si>
  <si>
    <t> 0.002 </t>
  </si>
  <si>
    <t>2426465.843 </t>
  </si>
  <si>
    <t> 04.05.1931 08:13 </t>
  </si>
  <si>
    <t> -0.030 </t>
  </si>
  <si>
    <t>2426535.718 </t>
  </si>
  <si>
    <t> 13.07.1931 05:13 </t>
  </si>
  <si>
    <t> -0.007 </t>
  </si>
  <si>
    <t>2427965.784 </t>
  </si>
  <si>
    <t> 12.06.1935 06:48 </t>
  </si>
  <si>
    <t> 0.021 </t>
  </si>
  <si>
    <t>2428460.527 </t>
  </si>
  <si>
    <t> 19.10.1936 00:38 </t>
  </si>
  <si>
    <t> -0.025 </t>
  </si>
  <si>
    <t>2429073.744 </t>
  </si>
  <si>
    <t> 24.06.1938 05:51 </t>
  </si>
  <si>
    <t> 0.042 </t>
  </si>
  <si>
    <t>2429857.637 </t>
  </si>
  <si>
    <t> 16.08.1940 03:17 </t>
  </si>
  <si>
    <t> 0.034 </t>
  </si>
  <si>
    <t>2431318.694 </t>
  </si>
  <si>
    <t> 16.08.1944 04:39 </t>
  </si>
  <si>
    <t> 0.008 </t>
  </si>
  <si>
    <t>2433854.692 </t>
  </si>
  <si>
    <t> 27.07.1951 04:36 </t>
  </si>
  <si>
    <t>2434209.792 </t>
  </si>
  <si>
    <t> 16.07.1952 07:00 </t>
  </si>
  <si>
    <t> -0.014 </t>
  </si>
  <si>
    <t>2441965.387 </t>
  </si>
  <si>
    <t> 09.10.1973 21:17 </t>
  </si>
  <si>
    <t>V </t>
  </si>
  <si>
    <t> K.Locher </t>
  </si>
  <si>
    <t> BBS 12 </t>
  </si>
  <si>
    <t>2442386.456 </t>
  </si>
  <si>
    <t> 04.12.1974 22:56 </t>
  </si>
  <si>
    <t> 0.019 </t>
  </si>
  <si>
    <t>2442666.772 </t>
  </si>
  <si>
    <t> 11.09.1975 06:31 </t>
  </si>
  <si>
    <t> -0.046 </t>
  </si>
  <si>
    <t>2443317.780 </t>
  </si>
  <si>
    <t> 23.06.1977 06:43 </t>
  </si>
  <si>
    <t>2443423.529 </t>
  </si>
  <si>
    <t> 07.10.1977 00:41 </t>
  </si>
  <si>
    <t>2444757.540 </t>
  </si>
  <si>
    <t> 02.06.1981 00:57 </t>
  </si>
  <si>
    <t> -0.004 </t>
  </si>
  <si>
    <t> H.Grzelczyk </t>
  </si>
  <si>
    <t>2444875.875 </t>
  </si>
  <si>
    <t> 28.09.1981 09:00 </t>
  </si>
  <si>
    <t>2445114.551 </t>
  </si>
  <si>
    <t> 25.05.1982 01:13 </t>
  </si>
  <si>
    <t> -0.017 </t>
  </si>
  <si>
    <t> D.Mourikis </t>
  </si>
  <si>
    <t> BBS 61 </t>
  </si>
  <si>
    <t>2445504.566 </t>
  </si>
  <si>
    <t> 19.06.1983 01:35 </t>
  </si>
  <si>
    <t> -0.012 </t>
  </si>
  <si>
    <t> BBS 67 </t>
  </si>
  <si>
    <t>2445541.452 </t>
  </si>
  <si>
    <t> 25.07.1983 22:50 </t>
  </si>
  <si>
    <t> 0.007 </t>
  </si>
  <si>
    <t> W.Braune </t>
  </si>
  <si>
    <t>BAVM 38 </t>
  </si>
  <si>
    <t>2445611.295 </t>
  </si>
  <si>
    <t> 03.10.1983 19:04 </t>
  </si>
  <si>
    <t> -0.002 </t>
  </si>
  <si>
    <t> R.Germann </t>
  </si>
  <si>
    <t> BBS 69 </t>
  </si>
  <si>
    <t>2445611.302 </t>
  </si>
  <si>
    <t> 03.10.1983 19:14 </t>
  </si>
  <si>
    <t> M.Kohl </t>
  </si>
  <si>
    <t>2445636.490 </t>
  </si>
  <si>
    <t> 28.10.1983 23:45 </t>
  </si>
  <si>
    <t> -0.032 </t>
  </si>
  <si>
    <t>2445785.882 </t>
  </si>
  <si>
    <t> 26.03.1984 09:10 </t>
  </si>
  <si>
    <t> -0.047 </t>
  </si>
  <si>
    <t>2445855.778 </t>
  </si>
  <si>
    <t> 04.06.1984 06:40 </t>
  </si>
  <si>
    <t> -0.003 </t>
  </si>
  <si>
    <t>2445931.461 </t>
  </si>
  <si>
    <t> 18.08.1984 23:03 </t>
  </si>
  <si>
    <t> 0.006 </t>
  </si>
  <si>
    <t> T.Brelstaff </t>
  </si>
  <si>
    <t> VSSC 61 </t>
  </si>
  <si>
    <t>2445933.404 </t>
  </si>
  <si>
    <t> 20.08.1984 21:41 </t>
  </si>
  <si>
    <t> 0.009 </t>
  </si>
  <si>
    <t> H.Peter </t>
  </si>
  <si>
    <t> BBS 73 </t>
  </si>
  <si>
    <t>2446003.248 </t>
  </si>
  <si>
    <t> 29.10.1984 17:57 </t>
  </si>
  <si>
    <t> 0.000 </t>
  </si>
  <si>
    <t> BBS 74 </t>
  </si>
  <si>
    <t>2446290.424 </t>
  </si>
  <si>
    <t> 12.08.1985 22:10 </t>
  </si>
  <si>
    <t> 0.004 </t>
  </si>
  <si>
    <t> BBS 78 </t>
  </si>
  <si>
    <t>2446321.464 </t>
  </si>
  <si>
    <t> 12.09.1985 23:08 </t>
  </si>
  <si>
    <t> -0.001 </t>
  </si>
  <si>
    <t>2446356.387 </t>
  </si>
  <si>
    <t> 17.10.1985 21:17 </t>
  </si>
  <si>
    <t> -0.005 </t>
  </si>
  <si>
    <t>2446385.508 </t>
  </si>
  <si>
    <t> 16.11.1985 00:11 </t>
  </si>
  <si>
    <t> 0.011 </t>
  </si>
  <si>
    <t>2446534.864 </t>
  </si>
  <si>
    <t> 14.04.1986 08:44 </t>
  </si>
  <si>
    <t> -0.040 </t>
  </si>
  <si>
    <t>2446612.497 </t>
  </si>
  <si>
    <t> 30.06.1986 23:55 </t>
  </si>
  <si>
    <t> -0.021 </t>
  </si>
  <si>
    <t> M.Danes </t>
  </si>
  <si>
    <t> BRNO 28 </t>
  </si>
  <si>
    <t> P.Kucera </t>
  </si>
  <si>
    <t>2446612.500 </t>
  </si>
  <si>
    <t> 01.07.1986 00:00 </t>
  </si>
  <si>
    <t> -0.018 </t>
  </si>
  <si>
    <t> M.Berka </t>
  </si>
  <si>
    <t>2446612.501 </t>
  </si>
  <si>
    <t> 01.07.1986 00:01 </t>
  </si>
  <si>
    <t> J.Vavrincova </t>
  </si>
  <si>
    <t>2446612.502 </t>
  </si>
  <si>
    <t> 01.07.1986 00:02 </t>
  </si>
  <si>
    <t> -0.016 </t>
  </si>
  <si>
    <t> P.Troubil </t>
  </si>
  <si>
    <t>2446612.503 </t>
  </si>
  <si>
    <t> 01.07.1986 00:04 </t>
  </si>
  <si>
    <t> -0.015 </t>
  </si>
  <si>
    <t> P.Lutcha </t>
  </si>
  <si>
    <t>2446612.504 </t>
  </si>
  <si>
    <t> 01.07.1986 00:05 </t>
  </si>
  <si>
    <t> V.Bulant </t>
  </si>
  <si>
    <t>2446612.506 </t>
  </si>
  <si>
    <t> 01.07.1986 00:08 </t>
  </si>
  <si>
    <t> P.Wagner </t>
  </si>
  <si>
    <t>2446612.507 </t>
  </si>
  <si>
    <t> 01.07.1986 00:10 </t>
  </si>
  <si>
    <t> -0.011 </t>
  </si>
  <si>
    <t> T.Cervinka </t>
  </si>
  <si>
    <t>2446612.509 </t>
  </si>
  <si>
    <t> 01.07.1986 00:12 </t>
  </si>
  <si>
    <t> -0.009 </t>
  </si>
  <si>
    <t> P.Svoboda </t>
  </si>
  <si>
    <t>2446614.441 </t>
  </si>
  <si>
    <t> 02.07.1986 22:35 </t>
  </si>
  <si>
    <t>2446614.445 </t>
  </si>
  <si>
    <t> 02.07.1986 22:40 </t>
  </si>
  <si>
    <t> -0.013 </t>
  </si>
  <si>
    <t>2446614.447 </t>
  </si>
  <si>
    <t> 02.07.1986 22:43 </t>
  </si>
  <si>
    <t> P.Hajek </t>
  </si>
  <si>
    <t>2446614.448 </t>
  </si>
  <si>
    <t> 02.07.1986 22:45 </t>
  </si>
  <si>
    <t> -0.010 </t>
  </si>
  <si>
    <t>2446614.452 </t>
  </si>
  <si>
    <t> 02.07.1986 22:50 </t>
  </si>
  <si>
    <t> -0.006 </t>
  </si>
  <si>
    <t> R.Vystavel </t>
  </si>
  <si>
    <t>2446678.476 </t>
  </si>
  <si>
    <t> 04.09.1986 23:25 </t>
  </si>
  <si>
    <t> D.Hanzl </t>
  </si>
  <si>
    <t>2446678.478 </t>
  </si>
  <si>
    <t> 04.09.1986 23:28 </t>
  </si>
  <si>
    <t>2446709.547 </t>
  </si>
  <si>
    <t> 06.10.1986 01:07 </t>
  </si>
  <si>
    <t> 0.012 </t>
  </si>
  <si>
    <t>2446973.428 </t>
  </si>
  <si>
    <t> 26.06.1987 22:16 </t>
  </si>
  <si>
    <t> G.Mavrofridis </t>
  </si>
  <si>
    <t> BBS 84 </t>
  </si>
  <si>
    <t>2447026.696 </t>
  </si>
  <si>
    <t> 19.08.1987 04:42 </t>
  </si>
  <si>
    <t> -0.086 </t>
  </si>
  <si>
    <t>2447039.370 </t>
  </si>
  <si>
    <t> 31.08.1987 20:52 </t>
  </si>
  <si>
    <t> -0.024 </t>
  </si>
  <si>
    <t> A.Paschke </t>
  </si>
  <si>
    <t> BBS 86 </t>
  </si>
  <si>
    <t>2447064.618 </t>
  </si>
  <si>
    <t> 26.09.1987 02:49 </t>
  </si>
  <si>
    <t>2447361.497 </t>
  </si>
  <si>
    <t> 18.07.1988 23:55 </t>
  </si>
  <si>
    <t> BBS 89 </t>
  </si>
  <si>
    <t>2447363.441 </t>
  </si>
  <si>
    <t> 20.07.1988 22:35 </t>
  </si>
  <si>
    <t>2447392.530 </t>
  </si>
  <si>
    <t> 19.08.1988 00:43 </t>
  </si>
  <si>
    <t> -0.008 </t>
  </si>
  <si>
    <t> R.Santler </t>
  </si>
  <si>
    <t> BRNO 30 </t>
  </si>
  <si>
    <t>2447392.535 </t>
  </si>
  <si>
    <t> 19.08.1988 00:50 </t>
  </si>
  <si>
    <t> M.Zejda </t>
  </si>
  <si>
    <t>2447392.543 </t>
  </si>
  <si>
    <t> 19.08.1988 01:01 </t>
  </si>
  <si>
    <t> J.Tomcala </t>
  </si>
  <si>
    <t>2447396.424 </t>
  </si>
  <si>
    <t> 22.08.1988 22:10 </t>
  </si>
  <si>
    <t>2447431.331 </t>
  </si>
  <si>
    <t> 26.09.1988 19:56 </t>
  </si>
  <si>
    <t> BBS 90 </t>
  </si>
  <si>
    <t>2447466.271 </t>
  </si>
  <si>
    <t> 31.10.1988 18:30 </t>
  </si>
  <si>
    <t> -0.000 </t>
  </si>
  <si>
    <t>2447790.313 </t>
  </si>
  <si>
    <t> 20.09.1989 19:30 </t>
  </si>
  <si>
    <t> 0.003 </t>
  </si>
  <si>
    <t> BBS 92 </t>
  </si>
  <si>
    <t>2447823.313 </t>
  </si>
  <si>
    <t> 23.10.1989 19:30 </t>
  </si>
  <si>
    <t> 0.018 </t>
  </si>
  <si>
    <t> BBS 93 </t>
  </si>
  <si>
    <t>2448112.405 </t>
  </si>
  <si>
    <t> 08.08.1990 21:43 </t>
  </si>
  <si>
    <t> BBS 96 </t>
  </si>
  <si>
    <t>2448112.412 </t>
  </si>
  <si>
    <t> 08.08.1990 21:53 </t>
  </si>
  <si>
    <t>2448147.327 </t>
  </si>
  <si>
    <t> 12.09.1990 19:50 </t>
  </si>
  <si>
    <t>2448176.432 </t>
  </si>
  <si>
    <t> 11.10.1990 22:22 </t>
  </si>
  <si>
    <t>2448533.457 </t>
  </si>
  <si>
    <t> 03.10.1991 22:58 </t>
  </si>
  <si>
    <t> BBS 99 </t>
  </si>
  <si>
    <t>2448723.609 </t>
  </si>
  <si>
    <t> 11.04.1992 02:36 </t>
  </si>
  <si>
    <t> BBS 101 </t>
  </si>
  <si>
    <t>2448859.422 </t>
  </si>
  <si>
    <t> 24.08.1992 22:07 </t>
  </si>
  <si>
    <t> -0.020 </t>
  </si>
  <si>
    <t> BBS 102 </t>
  </si>
  <si>
    <t>2449216.450 </t>
  </si>
  <si>
    <t> 16.08.1993 22:48 </t>
  </si>
  <si>
    <t> A.Dedoch </t>
  </si>
  <si>
    <t> BRNO 31 </t>
  </si>
  <si>
    <t>2449216.461 </t>
  </si>
  <si>
    <t> 16.08.1993 23:03 </t>
  </si>
  <si>
    <t> J.Zahajsky </t>
  </si>
  <si>
    <t>2449216.464 </t>
  </si>
  <si>
    <t> 16.08.1993 23:08 </t>
  </si>
  <si>
    <t> BBS 105 </t>
  </si>
  <si>
    <t>2449216.468 </t>
  </si>
  <si>
    <t> 16.08.1993 23:13 </t>
  </si>
  <si>
    <t>2449218.393 </t>
  </si>
  <si>
    <t> 18.08.1993 21:25 </t>
  </si>
  <si>
    <t> P.Adamek </t>
  </si>
  <si>
    <t>2449218.402 </t>
  </si>
  <si>
    <t> 18.08.1993 21:38 </t>
  </si>
  <si>
    <t> J.Dvorak B. </t>
  </si>
  <si>
    <t>2449218.411 </t>
  </si>
  <si>
    <t> 18.08.1993 21:51 </t>
  </si>
  <si>
    <t>2449218.413 </t>
  </si>
  <si>
    <t> 18.08.1993 21:54 </t>
  </si>
  <si>
    <t> BBS 104 </t>
  </si>
  <si>
    <t>2449251.390 </t>
  </si>
  <si>
    <t> 20.09.1993 21:21 </t>
  </si>
  <si>
    <t>2449321.242 </t>
  </si>
  <si>
    <t> 29.11.1993 17:48 </t>
  </si>
  <si>
    <t>2449934.390 </t>
  </si>
  <si>
    <t> 04.08.1995 21:21 </t>
  </si>
  <si>
    <t> BBS 110 </t>
  </si>
  <si>
    <t>2449967.380 </t>
  </si>
  <si>
    <t> 06.09.1995 21:07 </t>
  </si>
  <si>
    <t>2450002.313 </t>
  </si>
  <si>
    <t> 11.10.1995 19:30 </t>
  </si>
  <si>
    <t>2450324.400 </t>
  </si>
  <si>
    <t> 28.08.1996 21:36 </t>
  </si>
  <si>
    <t> BBS 113 </t>
  </si>
  <si>
    <t>2450357.372 </t>
  </si>
  <si>
    <t> 30.09.1996 20:55 </t>
  </si>
  <si>
    <t> -0.019 </t>
  </si>
  <si>
    <t>2450547.551 </t>
  </si>
  <si>
    <t> 09.04.1997 01:13 </t>
  </si>
  <si>
    <t> BBS 115 </t>
  </si>
  <si>
    <t>2450681.418 </t>
  </si>
  <si>
    <t> 20.08.1997 22:01 </t>
  </si>
  <si>
    <t>2450718.283 </t>
  </si>
  <si>
    <t> 26.09.1997 18:47 </t>
  </si>
  <si>
    <t> BBS 116 </t>
  </si>
  <si>
    <t>2450751.277 </t>
  </si>
  <si>
    <t> 29.10.1997 18:38 </t>
  </si>
  <si>
    <t>2451036.496 </t>
  </si>
  <si>
    <t> 10.08.1998 23:54 </t>
  </si>
  <si>
    <t> BBS 118 </t>
  </si>
  <si>
    <t>2451063.6717 </t>
  </si>
  <si>
    <t> 07.09.1998 04:07 </t>
  </si>
  <si>
    <t> -0.0068 </t>
  </si>
  <si>
    <t>E </t>
  </si>
  <si>
    <t>?</t>
  </si>
  <si>
    <t> Sandberg Lacy et a </t>
  </si>
  <si>
    <t>IBVS 4737 </t>
  </si>
  <si>
    <t>2451128.645 </t>
  </si>
  <si>
    <t> 11.11.1998 03:28 </t>
  </si>
  <si>
    <t> -0.035 </t>
  </si>
  <si>
    <t>2451129.646 </t>
  </si>
  <si>
    <t> 12.11.1998 03:30 </t>
  </si>
  <si>
    <t>2451327.564 </t>
  </si>
  <si>
    <t> 29.05.1999 01:32 </t>
  </si>
  <si>
    <t> BBS 120 </t>
  </si>
  <si>
    <t>2451397.4114 </t>
  </si>
  <si>
    <t> 06.08.1999 21:52 </t>
  </si>
  <si>
    <t> -0.0071 </t>
  </si>
  <si>
    <t>-I</t>
  </si>
  <si>
    <t> W.Kleikamp </t>
  </si>
  <si>
    <t>BAVM 133 </t>
  </si>
  <si>
    <t>2451464.3104 </t>
  </si>
  <si>
    <t> 12.10.1999 19:26 </t>
  </si>
  <si>
    <t>2814.5</t>
  </si>
  <si>
    <t> -0.0501 </t>
  </si>
  <si>
    <t>o</t>
  </si>
  <si>
    <t> M.Dietrich </t>
  </si>
  <si>
    <t>2452031.9045 </t>
  </si>
  <si>
    <t> 02.05.2001 09:42 </t>
  </si>
  <si>
    <t>3107</t>
  </si>
  <si>
    <t> -0.0082 </t>
  </si>
  <si>
    <t>G</t>
  </si>
  <si>
    <t> C.Lacy </t>
  </si>
  <si>
    <t>2452099.8166 </t>
  </si>
  <si>
    <t> 09.07.2001 07:35 </t>
  </si>
  <si>
    <t>3142</t>
  </si>
  <si>
    <t> -0.0083 </t>
  </si>
  <si>
    <t>2452164.7794 </t>
  </si>
  <si>
    <t> 12.09.2001 06:42 </t>
  </si>
  <si>
    <t>3175.5</t>
  </si>
  <si>
    <t> -0.0472 </t>
  </si>
  <si>
    <t>2452165.7890 </t>
  </si>
  <si>
    <t> 13.09.2001 06:56 </t>
  </si>
  <si>
    <t>3176</t>
  </si>
  <si>
    <t> -0.0077 </t>
  </si>
  <si>
    <t>2452425.7957 </t>
  </si>
  <si>
    <t> 31.05.2002 07:05 </t>
  </si>
  <si>
    <t>3310</t>
  </si>
  <si>
    <t> -0.0078 </t>
  </si>
  <si>
    <t>2452495.6488 </t>
  </si>
  <si>
    <t> 09.08.2002 03:34 </t>
  </si>
  <si>
    <t>3346</t>
  </si>
  <si>
    <t> -0.0073 </t>
  </si>
  <si>
    <t>2452503.402 </t>
  </si>
  <si>
    <t> 16.08.2002 21:38 </t>
  </si>
  <si>
    <t>3350</t>
  </si>
  <si>
    <t> BBS 128 </t>
  </si>
  <si>
    <t>2452562.5517 </t>
  </si>
  <si>
    <t> 15.10.2002 01:14 </t>
  </si>
  <si>
    <t>3380.5</t>
  </si>
  <si>
    <t> -0.0464 </t>
  </si>
  <si>
    <t>2452595.5379 </t>
  </si>
  <si>
    <t> 17.11.2002 00:54 </t>
  </si>
  <si>
    <t>3397.5</t>
  </si>
  <si>
    <t> -0.0462 </t>
  </si>
  <si>
    <t>2452724.589 </t>
  </si>
  <si>
    <t> 26.03.2003 02:08 </t>
  </si>
  <si>
    <t>3464</t>
  </si>
  <si>
    <t> -0.028 </t>
  </si>
  <si>
    <t> BBS 129 </t>
  </si>
  <si>
    <t>2453169.8789 </t>
  </si>
  <si>
    <t> 13.06.2004 09:05 </t>
  </si>
  <si>
    <t>3693.5</t>
  </si>
  <si>
    <t> -0.0485 </t>
  </si>
  <si>
    <t>IBVS 5577 </t>
  </si>
  <si>
    <t>2453186.4111 </t>
  </si>
  <si>
    <t> 29.06.2004 21:51 </t>
  </si>
  <si>
    <t>3702</t>
  </si>
  <si>
    <t> -0.0093 </t>
  </si>
  <si>
    <t>R</t>
  </si>
  <si>
    <t>IBVS 5583 </t>
  </si>
  <si>
    <t>2453526.9042 </t>
  </si>
  <si>
    <t> 05.06.2005 09:42 </t>
  </si>
  <si>
    <t>3877.5</t>
  </si>
  <si>
    <t> -0.0474 </t>
  </si>
  <si>
    <t>2453607.46753 </t>
  </si>
  <si>
    <t> 24.08.2005 23:13 </t>
  </si>
  <si>
    <t>3919</t>
  </si>
  <si>
    <t> -0.00859 </t>
  </si>
  <si>
    <t>C </t>
  </si>
  <si>
    <t> L.Brát </t>
  </si>
  <si>
    <t>OEJV 0074 </t>
  </si>
  <si>
    <t>2453639.44273 </t>
  </si>
  <si>
    <t> 25.09.2005 22:37 </t>
  </si>
  <si>
    <t>3935.5</t>
  </si>
  <si>
    <t> -0.04915 </t>
  </si>
  <si>
    <t>2453639.44412 </t>
  </si>
  <si>
    <t> 25.09.2005 22:39 </t>
  </si>
  <si>
    <t> -0.04776 </t>
  </si>
  <si>
    <t>2453639.44482 </t>
  </si>
  <si>
    <t> 25.09.2005 22:40 </t>
  </si>
  <si>
    <t> -0.04706 </t>
  </si>
  <si>
    <t>B</t>
  </si>
  <si>
    <t>2453898.51790 </t>
  </si>
  <si>
    <t> 12.06.2006 00:25 </t>
  </si>
  <si>
    <t>4069</t>
  </si>
  <si>
    <t> -0.01059 </t>
  </si>
  <si>
    <t> L.Šmelcer </t>
  </si>
  <si>
    <t>2453898.5192 </t>
  </si>
  <si>
    <t> 12.06.2006 00:27 </t>
  </si>
  <si>
    <t> F.Agerer </t>
  </si>
  <si>
    <t>BAVM 178 </t>
  </si>
  <si>
    <t>2453933.4432 </t>
  </si>
  <si>
    <t> 16.07.2006 22:38 </t>
  </si>
  <si>
    <t> -0.0116 </t>
  </si>
  <si>
    <t> K.&amp; M.Rätz </t>
  </si>
  <si>
    <t>BAVM 186 </t>
  </si>
  <si>
    <t>2453987.7740 </t>
  </si>
  <si>
    <t> 09.09.2006 06:34 </t>
  </si>
  <si>
    <t> -0.0105 </t>
  </si>
  <si>
    <t>IBVS 5764 </t>
  </si>
  <si>
    <t>2454026.5809 </t>
  </si>
  <si>
    <t> 18.10.2006 01:56 </t>
  </si>
  <si>
    <t> -0.0106 </t>
  </si>
  <si>
    <t>2454391.3660 </t>
  </si>
  <si>
    <t> 17.10.2007 20:47 </t>
  </si>
  <si>
    <t> -0.0112 </t>
  </si>
  <si>
    <t>OEJV 0094 </t>
  </si>
  <si>
    <t>2455393.5177 </t>
  </si>
  <si>
    <t> 16.07.2010 00:25 </t>
  </si>
  <si>
    <t> -0.0498 </t>
  </si>
  <si>
    <t>BAVM 215 </t>
  </si>
  <si>
    <t>2455775.7640 </t>
  </si>
  <si>
    <t> 02.08.2011 06:20 </t>
  </si>
  <si>
    <t> -0.0522 </t>
  </si>
  <si>
    <t>IBVS 6014 </t>
  </si>
  <si>
    <t>2455821.40194 </t>
  </si>
  <si>
    <t> 16.09.2011 21:38 </t>
  </si>
  <si>
    <t> -0.01251 </t>
  </si>
  <si>
    <t>OEJV 0160 </t>
  </si>
  <si>
    <t>2456112.4526 </t>
  </si>
  <si>
    <t> 03.07.2012 22:51 </t>
  </si>
  <si>
    <t> -0.0142 </t>
  </si>
  <si>
    <t> K. &amp; M.Rätz </t>
  </si>
  <si>
    <t>BAVM 232 </t>
  </si>
  <si>
    <t>2456182.30504 </t>
  </si>
  <si>
    <t> 11.09.2012 19:19 </t>
  </si>
  <si>
    <t> -0.01434 </t>
  </si>
  <si>
    <t>2456534.43283 </t>
  </si>
  <si>
    <t> 29.08.2013 22:23 </t>
  </si>
  <si>
    <t> -0.05991 </t>
  </si>
  <si>
    <t> K.Ho?kova </t>
  </si>
  <si>
    <t>2456534.4385 </t>
  </si>
  <si>
    <t> 29.08.2013 22:31 </t>
  </si>
  <si>
    <t> -0.0542 </t>
  </si>
  <si>
    <t>BAVM 234 </t>
  </si>
  <si>
    <t>2456534.43864 </t>
  </si>
  <si>
    <t> -0.05410 </t>
  </si>
  <si>
    <t>2456535.4479 </t>
  </si>
  <si>
    <t> 30.08.2013 22:44 </t>
  </si>
  <si>
    <t> -0.0150 </t>
  </si>
  <si>
    <t>2456557.7224 </t>
  </si>
  <si>
    <t> 22.09.2013 05:20 </t>
  </si>
  <si>
    <t> -0.0545 </t>
  </si>
  <si>
    <t>IBVS 6098 </t>
  </si>
  <si>
    <t>2456891.4621 </t>
  </si>
  <si>
    <t> 21.08.2014 23:05 </t>
  </si>
  <si>
    <t> -0.0549 </t>
  </si>
  <si>
    <t>BAVM 238 </t>
  </si>
  <si>
    <t>2456929.3385 </t>
  </si>
  <si>
    <t> 28.09.2014 20:07 </t>
  </si>
  <si>
    <t> -0.0153 </t>
  </si>
  <si>
    <t>BAVM 239 </t>
  </si>
  <si>
    <t>2457219.382 </t>
  </si>
  <si>
    <t> 15.07.2015 21:10 </t>
  </si>
  <si>
    <t> -0.054 </t>
  </si>
  <si>
    <t>BAVM 241 (=IBVS 6157) </t>
  </si>
  <si>
    <t>2457220.3905 </t>
  </si>
  <si>
    <t> 16.07.2015 21:22 </t>
  </si>
  <si>
    <t> -0.0156 </t>
  </si>
  <si>
    <t>2425831.362 </t>
  </si>
  <si>
    <t> 07.08.1929 20:41 </t>
  </si>
  <si>
    <t> Strohmeier &amp; Ott </t>
  </si>
  <si>
    <t>2426512.439 </t>
  </si>
  <si>
    <t> 19.06.1931 22:32 </t>
  </si>
  <si>
    <t>2426545.469 </t>
  </si>
  <si>
    <t> 22.07.1931 23:15 </t>
  </si>
  <si>
    <t>2426647.308 </t>
  </si>
  <si>
    <t> 01.11.1931 19:23 </t>
  </si>
  <si>
    <t>2426648.332 </t>
  </si>
  <si>
    <t> 02.11.1931 19:58 </t>
  </si>
  <si>
    <t> 0.066 </t>
  </si>
  <si>
    <t>2426868.522 </t>
  </si>
  <si>
    <t> 10.06.1932 00:31 </t>
  </si>
  <si>
    <t> 0.027 </t>
  </si>
  <si>
    <t>2426930.399 </t>
  </si>
  <si>
    <t> 10.08.1932 21:34 </t>
  </si>
  <si>
    <t> -0.188 </t>
  </si>
  <si>
    <t>2428074.410 </t>
  </si>
  <si>
    <t> 28.09.1935 21:50 </t>
  </si>
  <si>
    <t>2428078.299 </t>
  </si>
  <si>
    <t> 02.10.1935 19:10 </t>
  </si>
  <si>
    <t>2429114.476 </t>
  </si>
  <si>
    <t> 03.08.1938 23:25 </t>
  </si>
  <si>
    <t>2434221.446 </t>
  </si>
  <si>
    <t> 27.07.1952 22:42 </t>
  </si>
  <si>
    <t> H.Huth </t>
  </si>
  <si>
    <t>2434580.427 </t>
  </si>
  <si>
    <t> 21.07.1953 22:14 </t>
  </si>
  <si>
    <t> 0.014 </t>
  </si>
  <si>
    <t>2435224.585 </t>
  </si>
  <si>
    <t> 27.04.1955 02:02 </t>
  </si>
  <si>
    <t>2435226.576 </t>
  </si>
  <si>
    <t> 29.04.1955 01:49 </t>
  </si>
  <si>
    <t>2435721.355 </t>
  </si>
  <si>
    <t> 04.09.1956 20:31 </t>
  </si>
  <si>
    <t> 0.017 </t>
  </si>
  <si>
    <t>2436433.446 </t>
  </si>
  <si>
    <t> 17.08.1958 22:42 </t>
  </si>
  <si>
    <t>2436790.450 </t>
  </si>
  <si>
    <t> 09.08.1959 22:48 </t>
  </si>
  <si>
    <t>2436860.331 </t>
  </si>
  <si>
    <t> 18.10.1959 19:56 </t>
  </si>
  <si>
    <t> E.Illes-Almar </t>
  </si>
  <si>
    <t>2436895.253 </t>
  </si>
  <si>
    <t> 22.11.1959 18:04 </t>
  </si>
  <si>
    <t> Busch &amp; Häussler </t>
  </si>
  <si>
    <t>2437116.458 </t>
  </si>
  <si>
    <t> 30.06.1960 22:59 </t>
  </si>
  <si>
    <t>2437438.547 </t>
  </si>
  <si>
    <t> 19.05.1961 01:07 </t>
  </si>
  <si>
    <t>2437642.260 </t>
  </si>
  <si>
    <t> 08.12.1961 18:14 </t>
  </si>
  <si>
    <t>2437898.427 </t>
  </si>
  <si>
    <t> 21.08.1962 22:14 </t>
  </si>
  <si>
    <t>2437933.365 </t>
  </si>
  <si>
    <t> 25.09.1962 20:45 </t>
  </si>
  <si>
    <t> 0.029 </t>
  </si>
  <si>
    <t>2437935.294 </t>
  </si>
  <si>
    <t> 27.09.1962 19:03 </t>
  </si>
  <si>
    <t>2438001.256 </t>
  </si>
  <si>
    <t> 02.12.1962 18:08 </t>
  </si>
  <si>
    <t>2438255.437 </t>
  </si>
  <si>
    <t> 13.08.1963 22:29 </t>
  </si>
  <si>
    <t>2438255.442 </t>
  </si>
  <si>
    <t> 13.08.1963 22:36 </t>
  </si>
  <si>
    <t>2438288.428 </t>
  </si>
  <si>
    <t> 15.09.1963 22:16 </t>
  </si>
  <si>
    <t>2438323.326 </t>
  </si>
  <si>
    <t> 20.10.1963 19:49 </t>
  </si>
  <si>
    <t>2438323.370 </t>
  </si>
  <si>
    <t> 20.10.1963 20:52 </t>
  </si>
  <si>
    <t> 0.024 </t>
  </si>
  <si>
    <t>2438614.433 </t>
  </si>
  <si>
    <t> 06.08.1964 22:23 </t>
  </si>
  <si>
    <t>2438938.446 </t>
  </si>
  <si>
    <t> 26.06.1965 22:42 </t>
  </si>
  <si>
    <t> J.Dueball </t>
  </si>
  <si>
    <t>2438938.452 </t>
  </si>
  <si>
    <t> 26.06.1965 22:50 </t>
  </si>
  <si>
    <t> 0.015 </t>
  </si>
  <si>
    <t>2438938.453 </t>
  </si>
  <si>
    <t> 26.06.1965 22:52 </t>
  </si>
  <si>
    <t> 0.016 </t>
  </si>
  <si>
    <t> J.Hübscher </t>
  </si>
  <si>
    <t>2439035.453 </t>
  </si>
  <si>
    <t> 01.10.1965 22:52 </t>
  </si>
  <si>
    <t> H.Busch </t>
  </si>
  <si>
    <t>2441082.528 </t>
  </si>
  <si>
    <t> 11.05.1971 00:40 </t>
  </si>
  <si>
    <t> R.Diethelm </t>
  </si>
  <si>
    <t>2441576.313 </t>
  </si>
  <si>
    <t> 15.09.1972 19:30 </t>
  </si>
  <si>
    <t> -0.029 </t>
  </si>
  <si>
    <t>2444466.500 </t>
  </si>
  <si>
    <t> 15.08.1980 00:00 </t>
  </si>
  <si>
    <t>2446290.411 </t>
  </si>
  <si>
    <t> 12.08.1985 21:51 </t>
  </si>
  <si>
    <t>2446290.416 </t>
  </si>
  <si>
    <t> 12.08.1985 21:59 </t>
  </si>
  <si>
    <t> J.Borovicka </t>
  </si>
  <si>
    <t>2446290.420 </t>
  </si>
  <si>
    <t> 12.08.1985 22:04 </t>
  </si>
  <si>
    <t> V.Wagner </t>
  </si>
  <si>
    <t>2446647.448 </t>
  </si>
  <si>
    <t> 04.08.1986 22:45 </t>
  </si>
  <si>
    <t>2446715.356 </t>
  </si>
  <si>
    <t> 11.10.1986 20:32 </t>
  </si>
  <si>
    <t> I.Middlemist </t>
  </si>
  <si>
    <t>2447757.331 </t>
  </si>
  <si>
    <t> 18.08.1989 19:56 </t>
  </si>
  <si>
    <t>2447788.3674 </t>
  </si>
  <si>
    <t> 18.09.1989 20:49 </t>
  </si>
  <si>
    <t> -0.0018 </t>
  </si>
  <si>
    <t>B;V</t>
  </si>
  <si>
    <t>2447856.291 </t>
  </si>
  <si>
    <t> 25.11.1989 18:59 </t>
  </si>
  <si>
    <t> 0.010 </t>
  </si>
  <si>
    <t>2449579.3070 </t>
  </si>
  <si>
    <t> 14.08.1994 19:22 </t>
  </si>
  <si>
    <t> -0.0044 </t>
  </si>
  <si>
    <t> L.Brat </t>
  </si>
  <si>
    <t>2451364.4163 </t>
  </si>
  <si>
    <t> 04.07.1999 21:59 </t>
  </si>
  <si>
    <t> -0.0163 </t>
  </si>
  <si>
    <t> M.Netolicky </t>
  </si>
  <si>
    <t>2451432.343 </t>
  </si>
  <si>
    <t> 10.09.1999 20:13 </t>
  </si>
  <si>
    <t>2798</t>
  </si>
  <si>
    <t>2452045.482 </t>
  </si>
  <si>
    <t> 15.05.2001 23:34 </t>
  </si>
  <si>
    <t>3114</t>
  </si>
  <si>
    <t>2452064.8909 </t>
  </si>
  <si>
    <t> 04.06.2001 09:22 </t>
  </si>
  <si>
    <t>3124</t>
  </si>
  <si>
    <t>2452096.8676 </t>
  </si>
  <si>
    <t> 06.07.2001 08:49 </t>
  </si>
  <si>
    <t>3140.5</t>
  </si>
  <si>
    <t> -0.0467 </t>
  </si>
  <si>
    <t>2452098.8083 </t>
  </si>
  <si>
    <t> 08.07.2001 07:23 </t>
  </si>
  <si>
    <t>3141.5</t>
  </si>
  <si>
    <t>2452101.7570 </t>
  </si>
  <si>
    <t> 11.07.2001 06:10 </t>
  </si>
  <si>
    <t>3143</t>
  </si>
  <si>
    <t>2452181.290 </t>
  </si>
  <si>
    <t> 28.09.2001 18:57 </t>
  </si>
  <si>
    <t>3184</t>
  </si>
  <si>
    <t>2452487.8877 </t>
  </si>
  <si>
    <t> 01.08.2002 09:18 </t>
  </si>
  <si>
    <t>3342</t>
  </si>
  <si>
    <t> -0.0070 </t>
  </si>
  <si>
    <t>2452488.8192 </t>
  </si>
  <si>
    <t> 02.08.2002 07:39 </t>
  </si>
  <si>
    <t>3342.5</t>
  </si>
  <si>
    <t> -0.0457 </t>
  </si>
  <si>
    <t>2453527.9129 </t>
  </si>
  <si>
    <t> 06.06.2005 09:54 </t>
  </si>
  <si>
    <t>3878</t>
  </si>
  <si>
    <t> -0.0089 </t>
  </si>
  <si>
    <t>2454325.3939 </t>
  </si>
  <si>
    <t> 12.08.2007 21:27 </t>
  </si>
  <si>
    <t> -0.0114 </t>
  </si>
  <si>
    <t>2454346.7370 </t>
  </si>
  <si>
    <t> 03.09.2007 05:41 </t>
  </si>
  <si>
    <t> -0.0121 </t>
  </si>
  <si>
    <t>2454347.6682 </t>
  </si>
  <si>
    <t> 04.09.2007 04:02 </t>
  </si>
  <si>
    <t> -0.0511 </t>
  </si>
  <si>
    <t>2454380.6558 </t>
  </si>
  <si>
    <t> 07.10.2007 03:44 </t>
  </si>
  <si>
    <t> -0.0494 </t>
  </si>
  <si>
    <t>2454381.6640 </t>
  </si>
  <si>
    <t> 08.10.2007 03:56 </t>
  </si>
  <si>
    <t>2454388.4173 </t>
  </si>
  <si>
    <t> 14.10.2007 22:00 </t>
  </si>
  <si>
    <t> -0.0493 </t>
  </si>
  <si>
    <t>2454632.9003 </t>
  </si>
  <si>
    <t> 15.06.2008 09:36 </t>
  </si>
  <si>
    <t> -0.0503 </t>
  </si>
  <si>
    <t>2454648.4241 </t>
  </si>
  <si>
    <t> 30.06.2008 22:10 </t>
  </si>
  <si>
    <t>2454682.4184 </t>
  </si>
  <si>
    <t> 03.08.2008 22:02 </t>
  </si>
  <si>
    <t> -0.0111 </t>
  </si>
  <si>
    <t>2454740.6289 </t>
  </si>
  <si>
    <t> 01.10.2008 03:05 </t>
  </si>
  <si>
    <t>2455076.3074 </t>
  </si>
  <si>
    <t> 01.09.2009 19:22 </t>
  </si>
  <si>
    <t> -0.0130 </t>
  </si>
  <si>
    <t>2455076.3082 </t>
  </si>
  <si>
    <t> 01.09.2009 19:23 </t>
  </si>
  <si>
    <t> -0.0122 </t>
  </si>
  <si>
    <t>2455097.6520 </t>
  </si>
  <si>
    <t> 23.09.2009 03:38 </t>
  </si>
  <si>
    <t>2455350.8269 </t>
  </si>
  <si>
    <t> 03.06.2010 07:50 </t>
  </si>
  <si>
    <t> -0.0529 </t>
  </si>
  <si>
    <t>2455461.4278 </t>
  </si>
  <si>
    <t> 21.09.2010 22:16 </t>
  </si>
  <si>
    <t> -0.0519 </t>
  </si>
  <si>
    <t>2455461.4280 </t>
  </si>
  <si>
    <t> -0.0517 </t>
  </si>
  <si>
    <t>2455461.4281 </t>
  </si>
  <si>
    <t> -0.0516 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</si>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</sst>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8" formatCode="d/mm/yyyy;@"/>
    <numFmt numFmtId="169" formatCode="0.00000"/>
  </numFmts>
  <fonts count="16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" fillId="0" borderId="0"/>
    <xf numFmtId="0" fontId="14" fillId="0" borderId="0"/>
  </cellStyleXfs>
  <cellXfs count="78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7" fillId="0" borderId="0" xfId="0" applyFont="1">
      <alignment vertical="top"/>
    </xf>
    <xf numFmtId="0" fontId="7" fillId="0" borderId="0" xfId="0" applyFont="1" applyAlignment="1"/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165" fontId="7" fillId="0" borderId="0" xfId="0" applyNumberFormat="1" applyFont="1">
      <alignment vertical="top"/>
    </xf>
    <xf numFmtId="0" fontId="6" fillId="0" borderId="0" xfId="0" applyFont="1" applyAlignment="1"/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4" fillId="0" borderId="0" xfId="0" applyFont="1" applyAlignment="1">
      <alignment horizontal="left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>
      <alignment vertical="top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10" fillId="0" borderId="0" xfId="0" applyFont="1">
      <alignment vertical="top"/>
    </xf>
    <xf numFmtId="0" fontId="10" fillId="0" borderId="0" xfId="0" applyFont="1" applyAlignment="1">
      <alignment horizontal="left"/>
    </xf>
    <xf numFmtId="0" fontId="0" fillId="0" borderId="0" xfId="0" applyFont="1">
      <alignment vertical="top"/>
    </xf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9" fillId="0" borderId="0" xfId="6" applyFont="1" applyAlignment="1">
      <alignment wrapText="1"/>
    </xf>
    <xf numFmtId="0" fontId="9" fillId="0" borderId="0" xfId="6" applyFont="1" applyAlignment="1">
      <alignment horizontal="center" wrapText="1"/>
    </xf>
    <xf numFmtId="0" fontId="9" fillId="0" borderId="0" xfId="6" applyFont="1" applyAlignment="1">
      <alignment horizontal="left" wrapText="1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 wrapText="1"/>
    </xf>
    <xf numFmtId="0" fontId="11" fillId="0" borderId="0" xfId="7" applyFont="1" applyAlignment="1">
      <alignment horizontal="left" wrapText="1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0" fillId="0" borderId="10" xfId="0" applyFont="1" applyBorder="1" applyAlignment="1">
      <alignment horizontal="center"/>
    </xf>
    <xf numFmtId="0" fontId="0" fillId="0" borderId="11" xfId="0" applyFont="1" applyBorder="1">
      <alignment vertical="top"/>
    </xf>
    <xf numFmtId="0" fontId="13" fillId="0" borderId="0" xfId="5" applyNumberFormat="1" applyFont="1" applyFill="1" applyBorder="1" applyAlignment="1" applyProtection="1">
      <alignment horizontal="left"/>
    </xf>
    <xf numFmtId="0" fontId="0" fillId="0" borderId="12" xfId="0" applyFont="1" applyBorder="1" applyAlignment="1">
      <alignment horizontal="center"/>
    </xf>
    <xf numFmtId="0" fontId="0" fillId="0" borderId="13" xfId="0" applyFont="1" applyBorder="1">
      <alignment vertical="top"/>
    </xf>
    <xf numFmtId="0" fontId="9" fillId="2" borderId="14" xfId="0" applyFont="1" applyFill="1" applyBorder="1" applyAlignment="1">
      <alignment horizontal="left" vertical="top" wrapText="1" indent="1"/>
    </xf>
    <xf numFmtId="0" fontId="9" fillId="2" borderId="14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right" vertical="top" wrapText="1"/>
    </xf>
    <xf numFmtId="0" fontId="13" fillId="2" borderId="14" xfId="5" applyNumberFormat="1" applyFont="1" applyFill="1" applyBorder="1" applyAlignment="1" applyProtection="1">
      <alignment horizontal="right" vertical="top" wrapText="1"/>
    </xf>
    <xf numFmtId="0" fontId="9" fillId="2" borderId="14" xfId="0" applyNumberFormat="1" applyFont="1" applyFill="1" applyBorder="1" applyAlignment="1">
      <alignment horizontal="center" vertical="top" wrapText="1"/>
    </xf>
    <xf numFmtId="168" fontId="0" fillId="0" borderId="0" xfId="0" applyNumberFormat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9" fontId="15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A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BP Vul - O-C Diagr.</a:t>
            </a:r>
          </a:p>
        </c:rich>
      </c:tx>
      <c:layout>
        <c:manualLayout>
          <c:xMode val="edge"/>
          <c:yMode val="edge"/>
          <c:x val="0.37318289171850288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234375"/>
          <c:w val="0.80129303918637607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Active!$F$21:$F$265</c:f>
              <c:numCache>
                <c:formatCode>General</c:formatCode>
                <c:ptCount val="245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</c:numCache>
            </c:numRef>
          </c:xVal>
          <c:yVal>
            <c:numRef>
              <c:f>Active!$H$21:$H$265</c:f>
              <c:numCache>
                <c:formatCode>General</c:formatCode>
                <c:ptCount val="245"/>
                <c:pt idx="7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1C-4696-BBC9-2D358B445DF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Active!$F$21:$F$265</c:f>
              <c:numCache>
                <c:formatCode>General</c:formatCode>
                <c:ptCount val="245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</c:numCache>
            </c:numRef>
          </c:xVal>
          <c:yVal>
            <c:numRef>
              <c:f>Active!$I$21:$I$265</c:f>
              <c:numCache>
                <c:formatCode>General</c:formatCode>
                <c:ptCount val="245"/>
                <c:pt idx="49">
                  <c:v>-1.3682400000107009E-2</c:v>
                </c:pt>
                <c:pt idx="51">
                  <c:v>-0.1982207000037306</c:v>
                </c:pt>
                <c:pt idx="52">
                  <c:v>7.3829000029945746E-3</c:v>
                </c:pt>
                <c:pt idx="54">
                  <c:v>5.4770999995525926E-3</c:v>
                </c:pt>
                <c:pt idx="62">
                  <c:v>-1.7112200002884492E-2</c:v>
                </c:pt>
                <c:pt idx="63">
                  <c:v>-1.2281299997994211E-2</c:v>
                </c:pt>
                <c:pt idx="65">
                  <c:v>-2.4818000019877218E-3</c:v>
                </c:pt>
                <c:pt idx="66">
                  <c:v>4.5182000030763447E-3</c:v>
                </c:pt>
                <c:pt idx="71">
                  <c:v>8.5676000016974285E-3</c:v>
                </c:pt>
                <c:pt idx="76">
                  <c:v>4.3331999986548908E-3</c:v>
                </c:pt>
                <c:pt idx="77">
                  <c:v>-1.2523999976110645E-3</c:v>
                </c:pt>
                <c:pt idx="78">
                  <c:v>-4.5361999946180731E-3</c:v>
                </c:pt>
                <c:pt idx="102">
                  <c:v>5.4499999969266355E-3</c:v>
                </c:pt>
                <c:pt idx="104">
                  <c:v>-2.4419399996986613E-2</c:v>
                </c:pt>
                <c:pt idx="106">
                  <c:v>4.6300000030896626E-3</c:v>
                </c:pt>
                <c:pt idx="107">
                  <c:v>8.2809000014094636E-3</c:v>
                </c:pt>
                <c:pt idx="111">
                  <c:v>5.3461999996216036E-3</c:v>
                </c:pt>
                <c:pt idx="112">
                  <c:v>-1.3937600000645034E-2</c:v>
                </c:pt>
                <c:pt idx="113">
                  <c:v>-2.2139999782666564E-4</c:v>
                </c:pt>
                <c:pt idx="118">
                  <c:v>3.4789000055752695E-3</c:v>
                </c:pt>
                <c:pt idx="119">
                  <c:v>1.7544200003612787E-2</c:v>
                </c:pt>
                <c:pt idx="121">
                  <c:v>-2.4716999978409149E-3</c:v>
                </c:pt>
                <c:pt idx="122">
                  <c:v>4.528299999947194E-3</c:v>
                </c:pt>
                <c:pt idx="123">
                  <c:v>-6.7554999986896291E-3</c:v>
                </c:pt>
                <c:pt idx="124">
                  <c:v>-6.9919999950798228E-3</c:v>
                </c:pt>
                <c:pt idx="125">
                  <c:v>-6.2264000007417053E-3</c:v>
                </c:pt>
                <c:pt idx="126">
                  <c:v>-8.438200005912222E-3</c:v>
                </c:pt>
                <c:pt idx="127">
                  <c:v>-1.9875199999660254E-2</c:v>
                </c:pt>
                <c:pt idx="130">
                  <c:v>-2.1095999982208014E-3</c:v>
                </c:pt>
                <c:pt idx="131">
                  <c:v>1.8904000025941059E-3</c:v>
                </c:pt>
                <c:pt idx="134">
                  <c:v>4.5412999970722012E-3</c:v>
                </c:pt>
                <c:pt idx="135">
                  <c:v>6.5412999974796548E-3</c:v>
                </c:pt>
                <c:pt idx="136">
                  <c:v>-2.3933999982546084E-3</c:v>
                </c:pt>
                <c:pt idx="137">
                  <c:v>-2.9609999983222224E-3</c:v>
                </c:pt>
                <c:pt idx="139">
                  <c:v>-5.2766000007977709E-3</c:v>
                </c:pt>
                <c:pt idx="140">
                  <c:v>-1.211300004797522E-3</c:v>
                </c:pt>
                <c:pt idx="141">
                  <c:v>5.5049000002327375E-3</c:v>
                </c:pt>
                <c:pt idx="142">
                  <c:v>-5.4457000005641021E-3</c:v>
                </c:pt>
                <c:pt idx="143">
                  <c:v>-1.9380399993679021E-2</c:v>
                </c:pt>
                <c:pt idx="144">
                  <c:v>5.4078000030131079E-3</c:v>
                </c:pt>
                <c:pt idx="145">
                  <c:v>-1.1680100004014093E-2</c:v>
                </c:pt>
                <c:pt idx="146">
                  <c:v>-1.3312999995832797E-2</c:v>
                </c:pt>
                <c:pt idx="147">
                  <c:v>-5.2476999990176409E-3</c:v>
                </c:pt>
                <c:pt idx="148">
                  <c:v>-1.7565399997693021E-2</c:v>
                </c:pt>
                <c:pt idx="152">
                  <c:v>-1.9304000015836209E-3</c:v>
                </c:pt>
                <c:pt idx="177">
                  <c:v>-1.548499999626074E-2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1C-4696-BBC9-2D358B445DF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Active!$F$21:$F$265</c:f>
              <c:numCache>
                <c:formatCode>General</c:formatCode>
                <c:ptCount val="245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</c:numCache>
            </c:numRef>
          </c:xVal>
          <c:yVal>
            <c:numRef>
              <c:f>Active!$J$21:$J$265</c:f>
              <c:numCache>
                <c:formatCode>General</c:formatCode>
                <c:ptCount val="245"/>
                <c:pt idx="81">
                  <c:v>-2.0617399997718167E-2</c:v>
                </c:pt>
                <c:pt idx="82">
                  <c:v>-2.0617399997718167E-2</c:v>
                </c:pt>
                <c:pt idx="83">
                  <c:v>-1.7617400000744965E-2</c:v>
                </c:pt>
                <c:pt idx="84">
                  <c:v>-1.6617400004179217E-2</c:v>
                </c:pt>
                <c:pt idx="85">
                  <c:v>-1.5617400000337511E-2</c:v>
                </c:pt>
                <c:pt idx="86">
                  <c:v>-1.4617400003771763E-2</c:v>
                </c:pt>
                <c:pt idx="87">
                  <c:v>-1.3617399999930058E-2</c:v>
                </c:pt>
                <c:pt idx="88">
                  <c:v>-1.1617399999522604E-2</c:v>
                </c:pt>
                <c:pt idx="89">
                  <c:v>-1.0617400002956856E-2</c:v>
                </c:pt>
                <c:pt idx="90">
                  <c:v>-8.6174000025494024E-3</c:v>
                </c:pt>
                <c:pt idx="91">
                  <c:v>-1.6966499999398366E-2</c:v>
                </c:pt>
                <c:pt idx="92">
                  <c:v>-1.2966499998583458E-2</c:v>
                </c:pt>
                <c:pt idx="93">
                  <c:v>-1.0966499998176005E-2</c:v>
                </c:pt>
                <c:pt idx="94">
                  <c:v>-1.0966499998176005E-2</c:v>
                </c:pt>
                <c:pt idx="95">
                  <c:v>-9.9665000016102567E-3</c:v>
                </c:pt>
                <c:pt idx="96">
                  <c:v>-5.9665000007953495E-3</c:v>
                </c:pt>
                <c:pt idx="98">
                  <c:v>-1.3486799995007459E-2</c:v>
                </c:pt>
                <c:pt idx="99">
                  <c:v>-1.1486799994600005E-2</c:v>
                </c:pt>
                <c:pt idx="108">
                  <c:v>-7.9555999982403591E-3</c:v>
                </c:pt>
                <c:pt idx="109">
                  <c:v>-2.9555999935837463E-3</c:v>
                </c:pt>
                <c:pt idx="110">
                  <c:v>5.0444000007701106E-3</c:v>
                </c:pt>
                <c:pt idx="128">
                  <c:v>-1.6109600001072977E-2</c:v>
                </c:pt>
                <c:pt idx="129">
                  <c:v>-5.109599995194003E-3</c:v>
                </c:pt>
                <c:pt idx="132">
                  <c:v>-1.3458700006594881E-2</c:v>
                </c:pt>
                <c:pt idx="133">
                  <c:v>-4.4587000011233613E-3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1C-4696-BBC9-2D358B445DF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Active!$F$21:$F$265</c:f>
              <c:numCache>
                <c:formatCode>General</c:formatCode>
                <c:ptCount val="245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</c:numCache>
            </c:numRef>
          </c:xVal>
          <c:yVal>
            <c:numRef>
              <c:f>Active!$K$21:$K$265</c:f>
              <c:numCache>
                <c:formatCode>General</c:formatCode>
                <c:ptCount val="245"/>
                <c:pt idx="0">
                  <c:v>3.1768000000738539E-2</c:v>
                </c:pt>
                <c:pt idx="1">
                  <c:v>3.4533599999122089E-2</c:v>
                </c:pt>
                <c:pt idx="2">
                  <c:v>4.8621999994793441E-3</c:v>
                </c:pt>
                <c:pt idx="3">
                  <c:v>2.3122000020521227E-3</c:v>
                </c:pt>
                <c:pt idx="4">
                  <c:v>-1.6756400000303984E-2</c:v>
                </c:pt>
                <c:pt idx="5">
                  <c:v>-2.991209999890998E-2</c:v>
                </c:pt>
                <c:pt idx="6">
                  <c:v>-2.2905000005266629E-3</c:v>
                </c:pt>
                <c:pt idx="7">
                  <c:v>-7.4796999979298562E-3</c:v>
                </c:pt>
                <c:pt idx="8">
                  <c:v>4.177479999998468E-2</c:v>
                </c:pt>
                <c:pt idx="9">
                  <c:v>1.2447050001355819E-2</c:v>
                </c:pt>
                <c:pt idx="10">
                  <c:v>6.6272499996557599E-2</c:v>
                </c:pt>
                <c:pt idx="11">
                  <c:v>2.6649650000763359E-2</c:v>
                </c:pt>
                <c:pt idx="12">
                  <c:v>-0.18752155000038329</c:v>
                </c:pt>
                <c:pt idx="13">
                  <c:v>2.1233600000414299E-2</c:v>
                </c:pt>
                <c:pt idx="14">
                  <c:v>-1.2316000000282656E-2</c:v>
                </c:pt>
                <c:pt idx="15">
                  <c:v>-4.0141999998013489E-3</c:v>
                </c:pt>
                <c:pt idx="16">
                  <c:v>-2.4786900001345202E-2</c:v>
                </c:pt>
                <c:pt idx="17">
                  <c:v>4.1897499999322463E-2</c:v>
                </c:pt>
                <c:pt idx="18">
                  <c:v>2.6566399999865098E-2</c:v>
                </c:pt>
                <c:pt idx="19">
                  <c:v>3.3861100000649458E-2</c:v>
                </c:pt>
                <c:pt idx="20">
                  <c:v>7.9888000000210013E-3</c:v>
                </c:pt>
                <c:pt idx="21">
                  <c:v>-3.0284899999969639E-2</c:v>
                </c:pt>
                <c:pt idx="22">
                  <c:v>-1.4170199996442534E-2</c:v>
                </c:pt>
                <c:pt idx="23">
                  <c:v>-2.2647999940090813E-3</c:v>
                </c:pt>
                <c:pt idx="24">
                  <c:v>1.4151700001093559E-2</c:v>
                </c:pt>
                <c:pt idx="25">
                  <c:v>-2.3749499996483792E-2</c:v>
                </c:pt>
                <c:pt idx="26">
                  <c:v>2.6901400000497233E-2</c:v>
                </c:pt>
                <c:pt idx="27">
                  <c:v>1.6880900002433918E-2</c:v>
                </c:pt>
                <c:pt idx="28">
                  <c:v>-2.3879999207565561E-4</c:v>
                </c:pt>
                <c:pt idx="29">
                  <c:v>-2.0473199998377822E-2</c:v>
                </c:pt>
                <c:pt idx="30">
                  <c:v>7.9591999965487048E-3</c:v>
                </c:pt>
                <c:pt idx="31">
                  <c:v>3.6753999956999905E-3</c:v>
                </c:pt>
                <c:pt idx="32">
                  <c:v>8.878000000549946E-3</c:v>
                </c:pt>
                <c:pt idx="33">
                  <c:v>-7.2599999839439988E-5</c:v>
                </c:pt>
                <c:pt idx="34">
                  <c:v>-2.3728099993604701E-2</c:v>
                </c:pt>
                <c:pt idx="35">
                  <c:v>1.7190700003993697E-2</c:v>
                </c:pt>
                <c:pt idx="36">
                  <c:v>2.8906899999128655E-2</c:v>
                </c:pt>
                <c:pt idx="37">
                  <c:v>1.7557799998030532E-2</c:v>
                </c:pt>
                <c:pt idx="38">
                  <c:v>7.6884000009158626E-3</c:v>
                </c:pt>
                <c:pt idx="39">
                  <c:v>2.9562999989138916E-3</c:v>
                </c:pt>
                <c:pt idx="40">
                  <c:v>7.9563000035705045E-3</c:v>
                </c:pt>
                <c:pt idx="41">
                  <c:v>8.0215999987558462E-3</c:v>
                </c:pt>
                <c:pt idx="42">
                  <c:v>-2.0262199999706354E-2</c:v>
                </c:pt>
                <c:pt idx="43">
                  <c:v>2.3737800001981668E-2</c:v>
                </c:pt>
                <c:pt idx="44">
                  <c:v>3.4372799993434455E-2</c:v>
                </c:pt>
                <c:pt idx="45">
                  <c:v>9.0731000018422492E-3</c:v>
                </c:pt>
                <c:pt idx="46">
                  <c:v>1.5073099995788652E-2</c:v>
                </c:pt>
                <c:pt idx="47">
                  <c:v>1.6073099999630358E-2</c:v>
                </c:pt>
                <c:pt idx="48">
                  <c:v>-1.381900001433678E-3</c:v>
                </c:pt>
                <c:pt idx="50">
                  <c:v>5.3176000001258217E-3</c:v>
                </c:pt>
                <c:pt idx="53">
                  <c:v>-2.8528349997941405E-2</c:v>
                </c:pt>
                <c:pt idx="55">
                  <c:v>1.8722399996477179E-2</c:v>
                </c:pt>
                <c:pt idx="56">
                  <c:v>-4.5722549999481998E-2</c:v>
                </c:pt>
                <c:pt idx="57">
                  <c:v>-2.4845599997206591E-2</c:v>
                </c:pt>
                <c:pt idx="58">
                  <c:v>-2.4871549998351838E-2</c:v>
                </c:pt>
                <c:pt idx="59">
                  <c:v>8.4872000006726012E-3</c:v>
                </c:pt>
                <c:pt idx="61">
                  <c:v>-3.0172899998433422E-2</c:v>
                </c:pt>
                <c:pt idx="67">
                  <c:v>-3.2020099999499507E-2</c:v>
                </c:pt>
                <c:pt idx="68">
                  <c:v>-4.6900800000003073E-2</c:v>
                </c:pt>
                <c:pt idx="69">
                  <c:v>-3.4683999983826652E-3</c:v>
                </c:pt>
                <c:pt idx="73">
                  <c:v>-8.666800000355579E-3</c:v>
                </c:pt>
                <c:pt idx="74">
                  <c:v>-3.6668000029749237E-3</c:v>
                </c:pt>
                <c:pt idx="75">
                  <c:v>3.3319999783998355E-4</c:v>
                </c:pt>
                <c:pt idx="79">
                  <c:v>1.1227300004975405E-2</c:v>
                </c:pt>
                <c:pt idx="80">
                  <c:v>-3.9653399995586369E-2</c:v>
                </c:pt>
                <c:pt idx="97">
                  <c:v>4.0987999964272603E-3</c:v>
                </c:pt>
                <c:pt idx="100">
                  <c:v>1.1927599996852223E-2</c:v>
                </c:pt>
                <c:pt idx="101">
                  <c:v>-1.1970000196015462E-4</c:v>
                </c:pt>
                <c:pt idx="103">
                  <c:v>-8.6150249997444917E-2</c:v>
                </c:pt>
                <c:pt idx="105">
                  <c:v>-9.5769999461481348E-4</c:v>
                </c:pt>
                <c:pt idx="114">
                  <c:v>7.4135999966529198E-3</c:v>
                </c:pt>
                <c:pt idx="116">
                  <c:v>-1.7719999959808774E-3</c:v>
                </c:pt>
                <c:pt idx="120">
                  <c:v>9.6094999971683137E-3</c:v>
                </c:pt>
                <c:pt idx="138">
                  <c:v>-4.3912999972235411E-3</c:v>
                </c:pt>
                <c:pt idx="150">
                  <c:v>-3.5147649999998976E-2</c:v>
                </c:pt>
                <c:pt idx="151">
                  <c:v>-4.3222000022069551E-3</c:v>
                </c:pt>
                <c:pt idx="153">
                  <c:v>-1.6263299999991432E-2</c:v>
                </c:pt>
                <c:pt idx="154">
                  <c:v>-7.0980000018607825E-3</c:v>
                </c:pt>
                <c:pt idx="155">
                  <c:v>-1.7817999978433363E-3</c:v>
                </c:pt>
                <c:pt idx="156">
                  <c:v>-5.0141949999670032E-2</c:v>
                </c:pt>
                <c:pt idx="157">
                  <c:v>-8.1537000005482696E-3</c:v>
                </c:pt>
                <c:pt idx="158">
                  <c:v>-1.3097399998514447E-2</c:v>
                </c:pt>
                <c:pt idx="159">
                  <c:v>-7.7283999999053776E-3</c:v>
                </c:pt>
                <c:pt idx="160">
                  <c:v>-7.6884000009158626E-3</c:v>
                </c:pt>
                <c:pt idx="161">
                  <c:v>-4.6778549993177876E-2</c:v>
                </c:pt>
                <c:pt idx="162">
                  <c:v>-4.6748549997573718E-2</c:v>
                </c:pt>
                <c:pt idx="163">
                  <c:v>-4.6397650003200397E-2</c:v>
                </c:pt>
                <c:pt idx="164">
                  <c:v>-4.6357649996934924E-2</c:v>
                </c:pt>
                <c:pt idx="165">
                  <c:v>-8.2722000006469898E-3</c:v>
                </c:pt>
                <c:pt idx="166">
                  <c:v>-8.2212999986950308E-3</c:v>
                </c:pt>
                <c:pt idx="167">
                  <c:v>-8.2012999992002733E-3</c:v>
                </c:pt>
                <c:pt idx="168">
                  <c:v>-4.7167049997369759E-2</c:v>
                </c:pt>
                <c:pt idx="169">
                  <c:v>-7.7416000058292411E-3</c:v>
                </c:pt>
                <c:pt idx="170">
                  <c:v>-2.9534399996919092E-2</c:v>
                </c:pt>
                <c:pt idx="171">
                  <c:v>-7.8209999992395751E-3</c:v>
                </c:pt>
                <c:pt idx="172">
                  <c:v>-7.0422000062535517E-3</c:v>
                </c:pt>
                <c:pt idx="173">
                  <c:v>-6.9922000038786791E-3</c:v>
                </c:pt>
                <c:pt idx="174">
                  <c:v>-4.5696749999478925E-2</c:v>
                </c:pt>
                <c:pt idx="175">
                  <c:v>-4.5666750003874768E-2</c:v>
                </c:pt>
                <c:pt idx="176">
                  <c:v>-7.288599997991696E-3</c:v>
                </c:pt>
                <c:pt idx="178">
                  <c:v>-4.6432549999735784E-2</c:v>
                </c:pt>
                <c:pt idx="179">
                  <c:v>-4.6167249995050952E-2</c:v>
                </c:pt>
                <c:pt idx="180">
                  <c:v>-2.8282400002353825E-2</c:v>
                </c:pt>
                <c:pt idx="181">
                  <c:v>-8.5554000033880584E-3</c:v>
                </c:pt>
                <c:pt idx="182">
                  <c:v>-4.7115549998125061E-2</c:v>
                </c:pt>
                <c:pt idx="183">
                  <c:v>-8.9192000014008954E-3</c:v>
                </c:pt>
                <c:pt idx="184">
                  <c:v>-4.8500849996344186E-2</c:v>
                </c:pt>
                <c:pt idx="185">
                  <c:v>-9.2682000031345524E-3</c:v>
                </c:pt>
                <c:pt idx="186">
                  <c:v>-4.7435250002308749E-2</c:v>
                </c:pt>
                <c:pt idx="187">
                  <c:v>-8.9197999986936338E-3</c:v>
                </c:pt>
                <c:pt idx="188">
                  <c:v>-8.9097999953082763E-3</c:v>
                </c:pt>
                <c:pt idx="195">
                  <c:v>-9.2878999930690043E-3</c:v>
                </c:pt>
                <c:pt idx="196">
                  <c:v>-1.1571700000786223E-2</c:v>
                </c:pt>
                <c:pt idx="197">
                  <c:v>-1.054650000151014E-2</c:v>
                </c:pt>
                <c:pt idx="198">
                  <c:v>-1.0628500000166241E-2</c:v>
                </c:pt>
                <c:pt idx="199">
                  <c:v>-1.1389899998903275E-2</c:v>
                </c:pt>
                <c:pt idx="200">
                  <c:v>-1.2129999995522667E-2</c:v>
                </c:pt>
                <c:pt idx="201">
                  <c:v>-5.1104550002492033E-2</c:v>
                </c:pt>
                <c:pt idx="202">
                  <c:v>-4.9439249996794388E-2</c:v>
                </c:pt>
                <c:pt idx="203">
                  <c:v>-1.1413799998990726E-2</c:v>
                </c:pt>
                <c:pt idx="204">
                  <c:v>-4.9335650001012255E-2</c:v>
                </c:pt>
                <c:pt idx="207">
                  <c:v>-5.0322249997407198E-2</c:v>
                </c:pt>
                <c:pt idx="208">
                  <c:v>-4.9315050004224759E-2</c:v>
                </c:pt>
                <c:pt idx="209">
                  <c:v>-1.1124299999210052E-2</c:v>
                </c:pt>
                <c:pt idx="210">
                  <c:v>-1.1097299997345544E-2</c:v>
                </c:pt>
                <c:pt idx="211">
                  <c:v>-1.2991600000532344E-2</c:v>
                </c:pt>
                <c:pt idx="213">
                  <c:v>-1.2191599998914171E-2</c:v>
                </c:pt>
                <c:pt idx="215">
                  <c:v>-1.2231699998665135E-2</c:v>
                </c:pt>
                <c:pt idx="216">
                  <c:v>-5.2889250000589527E-2</c:v>
                </c:pt>
                <c:pt idx="217">
                  <c:v>-4.9769450000894722E-2</c:v>
                </c:pt>
                <c:pt idx="218">
                  <c:v>-5.1887950001400895E-2</c:v>
                </c:pt>
                <c:pt idx="220">
                  <c:v>-5.1687949999177363E-2</c:v>
                </c:pt>
                <c:pt idx="222">
                  <c:v>-5.1587950001703575E-2</c:v>
                </c:pt>
                <c:pt idx="224">
                  <c:v>-5.2242149999074172E-2</c:v>
                </c:pt>
                <c:pt idx="226">
                  <c:v>-1.4211000001523644E-2</c:v>
                </c:pt>
                <c:pt idx="230">
                  <c:v>-5.4240250006841961E-2</c:v>
                </c:pt>
                <c:pt idx="232">
                  <c:v>-1.5014799995697103E-2</c:v>
                </c:pt>
                <c:pt idx="233">
                  <c:v>-5.2856750000501052E-2</c:v>
                </c:pt>
                <c:pt idx="234">
                  <c:v>-5.4529450004338287E-2</c:v>
                </c:pt>
                <c:pt idx="235">
                  <c:v>-5.4874650006240699E-2</c:v>
                </c:pt>
                <c:pt idx="236">
                  <c:v>-1.5282100001059007E-2</c:v>
                </c:pt>
                <c:pt idx="237">
                  <c:v>-5.397254999843426E-2</c:v>
                </c:pt>
                <c:pt idx="238">
                  <c:v>-1.5647100000933278E-2</c:v>
                </c:pt>
                <c:pt idx="239">
                  <c:v>-5.6559949996881187E-2</c:v>
                </c:pt>
                <c:pt idx="240">
                  <c:v>-5.6857849995139986E-2</c:v>
                </c:pt>
                <c:pt idx="241">
                  <c:v>-1.6981500004476402E-2</c:v>
                </c:pt>
                <c:pt idx="242">
                  <c:v>-5.6826949999958742E-2</c:v>
                </c:pt>
                <c:pt idx="243">
                  <c:v>-5.6476049998309463E-2</c:v>
                </c:pt>
                <c:pt idx="244">
                  <c:v>-5.5346050001389813E-2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1C-4696-BBC9-2D358B445DF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Active!$F$21:$F$265</c:f>
              <c:numCache>
                <c:formatCode>General</c:formatCode>
                <c:ptCount val="245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</c:numCache>
            </c:numRef>
          </c:xVal>
          <c:yVal>
            <c:numRef>
              <c:f>Active!$L$21:$L$265</c:f>
              <c:numCache>
                <c:formatCode>General</c:formatCode>
                <c:ptCount val="245"/>
                <c:pt idx="189">
                  <c:v>-8.5928999978932552E-3</c:v>
                </c:pt>
                <c:pt idx="190">
                  <c:v>-4.9153049993037712E-2</c:v>
                </c:pt>
                <c:pt idx="191">
                  <c:v>-4.7763049995410256E-2</c:v>
                </c:pt>
                <c:pt idx="192">
                  <c:v>-4.7763049995410256E-2</c:v>
                </c:pt>
                <c:pt idx="193">
                  <c:v>-4.7063049998541828E-2</c:v>
                </c:pt>
                <c:pt idx="194">
                  <c:v>-1.058789999660803E-2</c:v>
                </c:pt>
                <c:pt idx="205">
                  <c:v>-1.1159299996506888E-2</c:v>
                </c:pt>
                <c:pt idx="206">
                  <c:v>-1.1159299996506888E-2</c:v>
                </c:pt>
                <c:pt idx="212">
                  <c:v>-1.2931599994772114E-2</c:v>
                </c:pt>
                <c:pt idx="214">
                  <c:v>-1.2131600000429899E-2</c:v>
                </c:pt>
                <c:pt idx="219">
                  <c:v>-5.1837949999026023E-2</c:v>
                </c:pt>
                <c:pt idx="221">
                  <c:v>-5.163794999680249E-2</c:v>
                </c:pt>
                <c:pt idx="223">
                  <c:v>-5.1537949999328703E-2</c:v>
                </c:pt>
                <c:pt idx="225">
                  <c:v>-1.2505999991844874E-2</c:v>
                </c:pt>
                <c:pt idx="227">
                  <c:v>-1.4338599998154677E-2</c:v>
                </c:pt>
                <c:pt idx="228">
                  <c:v>-5.9910250005486887E-2</c:v>
                </c:pt>
                <c:pt idx="229">
                  <c:v>-5.5020250001689419E-2</c:v>
                </c:pt>
                <c:pt idx="231">
                  <c:v>-5.4100250003102701E-2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1C-4696-BBC9-2D358B445DF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Active!$F$21:$F$265</c:f>
              <c:numCache>
                <c:formatCode>General</c:formatCode>
                <c:ptCount val="245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</c:numCache>
            </c:numRef>
          </c:xVal>
          <c:yVal>
            <c:numRef>
              <c:f>Active!$M$21:$M$265</c:f>
              <c:numCache>
                <c:formatCode>General</c:formatCode>
                <c:ptCount val="2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1C-4696-BBC9-2D358B445DF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Active!$F$21:$F$265</c:f>
              <c:numCache>
                <c:formatCode>General</c:formatCode>
                <c:ptCount val="245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</c:numCache>
            </c:numRef>
          </c:xVal>
          <c:yVal>
            <c:numRef>
              <c:f>Active!$N$21:$N$265</c:f>
              <c:numCache>
                <c:formatCode>General</c:formatCode>
                <c:ptCount val="245"/>
                <c:pt idx="60">
                  <c:v>-3.877800001646392E-3</c:v>
                </c:pt>
                <c:pt idx="64">
                  <c:v>7.0857999962754548E-3</c:v>
                </c:pt>
                <c:pt idx="70">
                  <c:v>5.9166999999433756E-3</c:v>
                </c:pt>
                <c:pt idx="115">
                  <c:v>-2.2719999979017302E-3</c:v>
                </c:pt>
                <c:pt idx="117">
                  <c:v>-1.2720000013359822E-3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1C-4696-BBC9-2D358B445DF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Prim.Fit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Active!$F$21:$F$265</c:f>
              <c:numCache>
                <c:formatCode>General</c:formatCode>
                <c:ptCount val="245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</c:numCache>
            </c:numRef>
          </c:xVal>
          <c:yVal>
            <c:numRef>
              <c:f>Active!$O$21:$O$265</c:f>
              <c:numCache>
                <c:formatCode>General</c:formatCode>
                <c:ptCount val="245"/>
                <c:pt idx="0">
                  <c:v>3.9263671097660414E-2</c:v>
                </c:pt>
                <c:pt idx="1">
                  <c:v>3.8701481062749246E-2</c:v>
                </c:pt>
                <c:pt idx="2">
                  <c:v>3.7925414384121871E-2</c:v>
                </c:pt>
                <c:pt idx="3">
                  <c:v>3.6397724071863265E-2</c:v>
                </c:pt>
                <c:pt idx="4">
                  <c:v>3.289625787616654E-2</c:v>
                </c:pt>
                <c:pt idx="5">
                  <c:v>3.1897148411949419E-2</c:v>
                </c:pt>
                <c:pt idx="6">
                  <c:v>3.1823819276960999E-2</c:v>
                </c:pt>
                <c:pt idx="7">
                  <c:v>3.1787154709466796E-2</c:v>
                </c:pt>
                <c:pt idx="8">
                  <c:v>3.1771877806344211E-2</c:v>
                </c:pt>
                <c:pt idx="9">
                  <c:v>3.1611470323557059E-2</c:v>
                </c:pt>
                <c:pt idx="10">
                  <c:v>3.1609942633244799E-2</c:v>
                </c:pt>
                <c:pt idx="11">
                  <c:v>3.1263156932362091E-2</c:v>
                </c:pt>
                <c:pt idx="12">
                  <c:v>3.1165384752377543E-2</c:v>
                </c:pt>
                <c:pt idx="13">
                  <c:v>2.953533918919761E-2</c:v>
                </c:pt>
                <c:pt idx="14">
                  <c:v>2.9364237874224649E-2</c:v>
                </c:pt>
                <c:pt idx="15">
                  <c:v>2.9358127112975613E-2</c:v>
                </c:pt>
                <c:pt idx="16">
                  <c:v>2.8756217129945721E-2</c:v>
                </c:pt>
                <c:pt idx="17">
                  <c:v>2.7790716852598284E-2</c:v>
                </c:pt>
                <c:pt idx="18">
                  <c:v>2.7726553859483423E-2</c:v>
                </c:pt>
                <c:pt idx="19">
                  <c:v>2.6556343080293331E-2</c:v>
                </c:pt>
                <c:pt idx="20">
                  <c:v>2.4255641470031869E-2</c:v>
                </c:pt>
                <c:pt idx="21">
                  <c:v>2.0262258993787877E-2</c:v>
                </c:pt>
                <c:pt idx="22">
                  <c:v>1.9703124339501225E-2</c:v>
                </c:pt>
                <c:pt idx="23">
                  <c:v>1.9684792055754123E-2</c:v>
                </c:pt>
                <c:pt idx="24">
                  <c:v>1.9119546640218438E-2</c:v>
                </c:pt>
                <c:pt idx="25">
                  <c:v>1.8105160272878725E-2</c:v>
                </c:pt>
                <c:pt idx="26">
                  <c:v>1.8102104892254209E-2</c:v>
                </c:pt>
                <c:pt idx="27">
                  <c:v>1.7322982833002317E-2</c:v>
                </c:pt>
                <c:pt idx="28">
                  <c:v>1.6201658143804504E-2</c:v>
                </c:pt>
                <c:pt idx="29">
                  <c:v>1.5639468108893335E-2</c:v>
                </c:pt>
                <c:pt idx="30">
                  <c:v>1.5529474406410716E-2</c:v>
                </c:pt>
                <c:pt idx="31">
                  <c:v>1.5474477555169406E-2</c:v>
                </c:pt>
                <c:pt idx="32">
                  <c:v>1.5126164163974444E-2</c:v>
                </c:pt>
                <c:pt idx="33">
                  <c:v>1.4618970980304588E-2</c:v>
                </c:pt>
                <c:pt idx="34">
                  <c:v>1.4298156014730281E-2</c:v>
                </c:pt>
                <c:pt idx="35">
                  <c:v>1.3894845772294008E-2</c:v>
                </c:pt>
                <c:pt idx="36">
                  <c:v>1.3839848921052698E-2</c:v>
                </c:pt>
                <c:pt idx="37">
                  <c:v>1.3836793540428181E-2</c:v>
                </c:pt>
                <c:pt idx="38">
                  <c:v>1.3732910599194596E-2</c:v>
                </c:pt>
                <c:pt idx="39">
                  <c:v>1.3332655737382841E-2</c:v>
                </c:pt>
                <c:pt idx="40">
                  <c:v>1.3332655737382841E-2</c:v>
                </c:pt>
                <c:pt idx="41">
                  <c:v>1.3280714266766049E-2</c:v>
                </c:pt>
                <c:pt idx="42">
                  <c:v>1.3225717415524739E-2</c:v>
                </c:pt>
                <c:pt idx="43">
                  <c:v>1.3225717415524739E-2</c:v>
                </c:pt>
                <c:pt idx="44">
                  <c:v>1.2767410321847156E-2</c:v>
                </c:pt>
                <c:pt idx="45">
                  <c:v>1.2257161757552783E-2</c:v>
                </c:pt>
                <c:pt idx="46">
                  <c:v>1.2257161757552783E-2</c:v>
                </c:pt>
                <c:pt idx="47">
                  <c:v>1.2257161757552783E-2</c:v>
                </c:pt>
                <c:pt idx="48">
                  <c:v>1.2104392726326922E-2</c:v>
                </c:pt>
                <c:pt idx="49">
                  <c:v>8.8809661674612642E-3</c:v>
                </c:pt>
                <c:pt idx="50">
                  <c:v>8.8809661674612642E-3</c:v>
                </c:pt>
                <c:pt idx="51">
                  <c:v>8.8412462193425412E-3</c:v>
                </c:pt>
                <c:pt idx="52">
                  <c:v>8.8290246968444723E-3</c:v>
                </c:pt>
                <c:pt idx="53">
                  <c:v>8.1033717985216341E-3</c:v>
                </c:pt>
                <c:pt idx="54">
                  <c:v>7.4907679833059338E-3</c:v>
                </c:pt>
                <c:pt idx="55">
                  <c:v>6.827750387785699E-3</c:v>
                </c:pt>
                <c:pt idx="56">
                  <c:v>6.3862478875429621E-3</c:v>
                </c:pt>
                <c:pt idx="57">
                  <c:v>5.3611676880174373E-3</c:v>
                </c:pt>
                <c:pt idx="58">
                  <c:v>5.1946494439812493E-3</c:v>
                </c:pt>
                <c:pt idx="59">
                  <c:v>3.5523823583032484E-3</c:v>
                </c:pt>
                <c:pt idx="60">
                  <c:v>3.0940752646256668E-3</c:v>
                </c:pt>
                <c:pt idx="61">
                  <c:v>2.9076970465301169E-3</c:v>
                </c:pt>
                <c:pt idx="62">
                  <c:v>2.5318852297145002E-3</c:v>
                </c:pt>
                <c:pt idx="63">
                  <c:v>1.9177537241865405E-3</c:v>
                </c:pt>
                <c:pt idx="64">
                  <c:v>1.8597014923207136E-3</c:v>
                </c:pt>
                <c:pt idx="65">
                  <c:v>1.7497077898380939E-3</c:v>
                </c:pt>
                <c:pt idx="66">
                  <c:v>1.7497077898380939E-3</c:v>
                </c:pt>
                <c:pt idx="67">
                  <c:v>1.7099878417193703E-3</c:v>
                </c:pt>
                <c:pt idx="68">
                  <c:v>1.474723533631545E-3</c:v>
                </c:pt>
                <c:pt idx="69">
                  <c:v>1.3647298311489254E-3</c:v>
                </c:pt>
                <c:pt idx="70">
                  <c:v>1.2455699867927543E-3</c:v>
                </c:pt>
                <c:pt idx="71">
                  <c:v>1.242514606168237E-3</c:v>
                </c:pt>
                <c:pt idx="72">
                  <c:v>1.1325209036856174E-3</c:v>
                </c:pt>
                <c:pt idx="73">
                  <c:v>6.8032457125707013E-4</c:v>
                </c:pt>
                <c:pt idx="74">
                  <c:v>6.8032457125707013E-4</c:v>
                </c:pt>
                <c:pt idx="75">
                  <c:v>6.8032457125707013E-4</c:v>
                </c:pt>
                <c:pt idx="76">
                  <c:v>6.8032457125707013E-4</c:v>
                </c:pt>
                <c:pt idx="77">
                  <c:v>6.3143848126479473E-4</c:v>
                </c:pt>
                <c:pt idx="78">
                  <c:v>5.7644163002348501E-4</c:v>
                </c:pt>
                <c:pt idx="79">
                  <c:v>5.3061092065572683E-4</c:v>
                </c:pt>
                <c:pt idx="80">
                  <c:v>2.953466125679015E-4</c:v>
                </c:pt>
                <c:pt idx="81">
                  <c:v>1.7313138758721306E-4</c:v>
                </c:pt>
                <c:pt idx="82">
                  <c:v>1.7313138758721306E-4</c:v>
                </c:pt>
                <c:pt idx="83">
                  <c:v>1.7313138758721306E-4</c:v>
                </c:pt>
                <c:pt idx="84">
                  <c:v>1.7313138758721306E-4</c:v>
                </c:pt>
                <c:pt idx="85">
                  <c:v>1.7313138758721306E-4</c:v>
                </c:pt>
                <c:pt idx="86">
                  <c:v>1.7313138758721306E-4</c:v>
                </c:pt>
                <c:pt idx="87">
                  <c:v>1.7313138758721306E-4</c:v>
                </c:pt>
                <c:pt idx="88">
                  <c:v>1.7313138758721306E-4</c:v>
                </c:pt>
                <c:pt idx="89">
                  <c:v>1.7313138758721306E-4</c:v>
                </c:pt>
                <c:pt idx="90">
                  <c:v>1.7313138758721306E-4</c:v>
                </c:pt>
                <c:pt idx="91">
                  <c:v>1.7007600696269584E-4</c:v>
                </c:pt>
                <c:pt idx="92">
                  <c:v>1.7007600696269584E-4</c:v>
                </c:pt>
                <c:pt idx="93">
                  <c:v>1.7007600696269584E-4</c:v>
                </c:pt>
                <c:pt idx="94">
                  <c:v>1.7007600696269584E-4</c:v>
                </c:pt>
                <c:pt idx="95">
                  <c:v>1.7007600696269584E-4</c:v>
                </c:pt>
                <c:pt idx="96">
                  <c:v>1.7007600696269584E-4</c:v>
                </c:pt>
                <c:pt idx="97">
                  <c:v>1.1813453634590323E-4</c:v>
                </c:pt>
                <c:pt idx="98">
                  <c:v>6.9248446353627939E-5</c:v>
                </c:pt>
                <c:pt idx="99">
                  <c:v>6.9248446353627939E-5</c:v>
                </c:pt>
                <c:pt idx="100">
                  <c:v>2.0362356361352651E-5</c:v>
                </c:pt>
                <c:pt idx="101">
                  <c:v>1.1196214487800994E-5</c:v>
                </c:pt>
                <c:pt idx="102">
                  <c:v>-3.9516940857298806E-4</c:v>
                </c:pt>
                <c:pt idx="103">
                  <c:v>-4.7919237574721137E-4</c:v>
                </c:pt>
                <c:pt idx="104">
                  <c:v>-4.9905234980657329E-4</c:v>
                </c:pt>
                <c:pt idx="105">
                  <c:v>-5.3877229792529714E-4</c:v>
                </c:pt>
                <c:pt idx="106">
                  <c:v>-1.0062455334764304E-3</c:v>
                </c:pt>
                <c:pt idx="107">
                  <c:v>-1.0093009141009476E-3</c:v>
                </c:pt>
                <c:pt idx="108">
                  <c:v>-1.0551316234687059E-3</c:v>
                </c:pt>
                <c:pt idx="109">
                  <c:v>-1.0551316234687059E-3</c:v>
                </c:pt>
                <c:pt idx="110">
                  <c:v>-1.0551316234687059E-3</c:v>
                </c:pt>
                <c:pt idx="111">
                  <c:v>-1.0612423847177403E-3</c:v>
                </c:pt>
                <c:pt idx="112">
                  <c:v>-1.1162392359590498E-3</c:v>
                </c:pt>
                <c:pt idx="113">
                  <c:v>-1.1712360872003598E-3</c:v>
                </c:pt>
                <c:pt idx="114">
                  <c:v>-1.6295431808779413E-3</c:v>
                </c:pt>
                <c:pt idx="115">
                  <c:v>-1.6784292708702168E-3</c:v>
                </c:pt>
                <c:pt idx="116">
                  <c:v>-1.6784292708702168E-3</c:v>
                </c:pt>
                <c:pt idx="117">
                  <c:v>-1.6784292708702168E-3</c:v>
                </c:pt>
                <c:pt idx="118">
                  <c:v>-1.681484651494734E-3</c:v>
                </c:pt>
                <c:pt idx="119">
                  <c:v>-1.7334261221115268E-3</c:v>
                </c:pt>
                <c:pt idx="120">
                  <c:v>-1.7853675927283191E-3</c:v>
                </c:pt>
                <c:pt idx="121">
                  <c:v>-2.1886778351645911E-3</c:v>
                </c:pt>
                <c:pt idx="122">
                  <c:v>-2.1886778351645911E-3</c:v>
                </c:pt>
                <c:pt idx="123">
                  <c:v>-2.2436746864059006E-3</c:v>
                </c:pt>
                <c:pt idx="124">
                  <c:v>-2.2895053957736589E-3</c:v>
                </c:pt>
                <c:pt idx="125">
                  <c:v>-2.8516954306848259E-3</c:v>
                </c:pt>
                <c:pt idx="126">
                  <c:v>-3.1511227318875125E-3</c:v>
                </c:pt>
                <c:pt idx="127">
                  <c:v>-3.364999375603717E-3</c:v>
                </c:pt>
                <c:pt idx="128">
                  <c:v>-3.9271894105148844E-3</c:v>
                </c:pt>
                <c:pt idx="129">
                  <c:v>-3.9271894105148844E-3</c:v>
                </c:pt>
                <c:pt idx="130">
                  <c:v>-3.9271894105148844E-3</c:v>
                </c:pt>
                <c:pt idx="131">
                  <c:v>-3.9271894105148844E-3</c:v>
                </c:pt>
                <c:pt idx="132">
                  <c:v>-3.9302447911394017E-3</c:v>
                </c:pt>
                <c:pt idx="133">
                  <c:v>-3.9302447911394017E-3</c:v>
                </c:pt>
                <c:pt idx="134">
                  <c:v>-3.9302447911394017E-3</c:v>
                </c:pt>
                <c:pt idx="135">
                  <c:v>-3.9302447911394017E-3</c:v>
                </c:pt>
                <c:pt idx="136">
                  <c:v>-3.9821862617561935E-3</c:v>
                </c:pt>
                <c:pt idx="137">
                  <c:v>-4.0921799642388134E-3</c:v>
                </c:pt>
                <c:pt idx="138">
                  <c:v>-4.4985455872996027E-3</c:v>
                </c:pt>
                <c:pt idx="139">
                  <c:v>-5.057680241586252E-3</c:v>
                </c:pt>
                <c:pt idx="140">
                  <c:v>-5.1096217122030448E-3</c:v>
                </c:pt>
                <c:pt idx="141">
                  <c:v>-5.1646185634443547E-3</c:v>
                </c:pt>
                <c:pt idx="142">
                  <c:v>-5.6718117471142113E-3</c:v>
                </c:pt>
                <c:pt idx="143">
                  <c:v>-5.7237532177310041E-3</c:v>
                </c:pt>
                <c:pt idx="144">
                  <c:v>-6.0231805189336907E-3</c:v>
                </c:pt>
                <c:pt idx="145">
                  <c:v>-6.2340017820253788E-3</c:v>
                </c:pt>
                <c:pt idx="146">
                  <c:v>-6.2920540138912051E-3</c:v>
                </c:pt>
                <c:pt idx="147">
                  <c:v>-6.3439954845079978E-3</c:v>
                </c:pt>
                <c:pt idx="148">
                  <c:v>-6.7931364363120281E-3</c:v>
                </c:pt>
                <c:pt idx="149">
                  <c:v>-6.8359117650552692E-3</c:v>
                </c:pt>
                <c:pt idx="150">
                  <c:v>-6.9382670159765947E-3</c:v>
                </c:pt>
                <c:pt idx="151">
                  <c:v>-6.9397947062888547E-3</c:v>
                </c:pt>
                <c:pt idx="152">
                  <c:v>-7.2514435299896093E-3</c:v>
                </c:pt>
                <c:pt idx="153">
                  <c:v>-7.3094957618554373E-3</c:v>
                </c:pt>
                <c:pt idx="154">
                  <c:v>-7.3614372324722292E-3</c:v>
                </c:pt>
                <c:pt idx="155">
                  <c:v>-7.4164340837135391E-3</c:v>
                </c:pt>
                <c:pt idx="156">
                  <c:v>-7.4668478640180728E-3</c:v>
                </c:pt>
                <c:pt idx="157">
                  <c:v>-8.3605466966893572E-3</c:v>
                </c:pt>
                <c:pt idx="158">
                  <c:v>-8.3819343610609786E-3</c:v>
                </c:pt>
                <c:pt idx="159">
                  <c:v>-8.4124881673061508E-3</c:v>
                </c:pt>
                <c:pt idx="160">
                  <c:v>-8.4124881673061508E-3</c:v>
                </c:pt>
                <c:pt idx="161">
                  <c:v>-8.4629019476106845E-3</c:v>
                </c:pt>
                <c:pt idx="162">
                  <c:v>-8.4629019476106845E-3</c:v>
                </c:pt>
                <c:pt idx="163">
                  <c:v>-8.4659573282352008E-3</c:v>
                </c:pt>
                <c:pt idx="164">
                  <c:v>-8.4659573282352008E-3</c:v>
                </c:pt>
                <c:pt idx="165">
                  <c:v>-8.467485018547459E-3</c:v>
                </c:pt>
                <c:pt idx="166">
                  <c:v>-8.4705403991719771E-3</c:v>
                </c:pt>
                <c:pt idx="167">
                  <c:v>-8.4705403991719771E-3</c:v>
                </c:pt>
                <c:pt idx="168">
                  <c:v>-8.5698402694687863E-3</c:v>
                </c:pt>
                <c:pt idx="169">
                  <c:v>-8.5713679597810444E-3</c:v>
                </c:pt>
                <c:pt idx="170">
                  <c:v>-8.5958110047771822E-3</c:v>
                </c:pt>
                <c:pt idx="171">
                  <c:v>-8.9807889634663518E-3</c:v>
                </c:pt>
                <c:pt idx="172">
                  <c:v>-9.0785611434509011E-3</c:v>
                </c:pt>
                <c:pt idx="173">
                  <c:v>-9.0785611434509011E-3</c:v>
                </c:pt>
                <c:pt idx="174">
                  <c:v>-9.080088833763161E-3</c:v>
                </c:pt>
                <c:pt idx="175">
                  <c:v>-9.080088833763161E-3</c:v>
                </c:pt>
                <c:pt idx="176">
                  <c:v>-9.09078266594897E-3</c:v>
                </c:pt>
                <c:pt idx="177">
                  <c:v>-9.1030041884470388E-3</c:v>
                </c:pt>
                <c:pt idx="178">
                  <c:v>-9.1961932974948153E-3</c:v>
                </c:pt>
                <c:pt idx="179">
                  <c:v>-9.2481347681116072E-3</c:v>
                </c:pt>
                <c:pt idx="180">
                  <c:v>-9.4513175796420018E-3</c:v>
                </c:pt>
                <c:pt idx="181">
                  <c:v>-9.5429789983775184E-3</c:v>
                </c:pt>
                <c:pt idx="182">
                  <c:v>-9.5933927786820521E-3</c:v>
                </c:pt>
                <c:pt idx="183">
                  <c:v>-9.5979758496188283E-3</c:v>
                </c:pt>
                <c:pt idx="184">
                  <c:v>-1.0152527432968702E-2</c:v>
                </c:pt>
                <c:pt idx="185">
                  <c:v>-1.0178498168277098E-2</c:v>
                </c:pt>
                <c:pt idx="186">
                  <c:v>-1.0714717467879869E-2</c:v>
                </c:pt>
                <c:pt idx="187">
                  <c:v>-1.0716245158192127E-2</c:v>
                </c:pt>
                <c:pt idx="188">
                  <c:v>-1.0716245158192127E-2</c:v>
                </c:pt>
                <c:pt idx="189">
                  <c:v>-1.0841515763797332E-2</c:v>
                </c:pt>
                <c:pt idx="190">
                  <c:v>-1.0891929544101866E-2</c:v>
                </c:pt>
                <c:pt idx="191">
                  <c:v>-1.0891929544101866E-2</c:v>
                </c:pt>
                <c:pt idx="192">
                  <c:v>-1.0891929544101866E-2</c:v>
                </c:pt>
                <c:pt idx="193">
                  <c:v>-1.0891929544101866E-2</c:v>
                </c:pt>
                <c:pt idx="194">
                  <c:v>-1.1299822857474915E-2</c:v>
                </c:pt>
                <c:pt idx="195">
                  <c:v>-1.1299822857474915E-2</c:v>
                </c:pt>
                <c:pt idx="196">
                  <c:v>-1.1354819708716225E-2</c:v>
                </c:pt>
                <c:pt idx="197">
                  <c:v>-1.1440370366202705E-2</c:v>
                </c:pt>
                <c:pt idx="198">
                  <c:v>-1.150147797869305E-2</c:v>
                </c:pt>
                <c:pt idx="199">
                  <c:v>-1.1972006594868701E-2</c:v>
                </c:pt>
                <c:pt idx="200">
                  <c:v>-1.200561578173839E-2</c:v>
                </c:pt>
                <c:pt idx="201">
                  <c:v>-1.2007143472050648E-2</c:v>
                </c:pt>
                <c:pt idx="202">
                  <c:v>-1.2059084942667442E-2</c:v>
                </c:pt>
                <c:pt idx="203">
                  <c:v>-1.20606126329797E-2</c:v>
                </c:pt>
                <c:pt idx="204">
                  <c:v>-1.2071306465165511E-2</c:v>
                </c:pt>
                <c:pt idx="205">
                  <c:v>-1.2075889536102285E-2</c:v>
                </c:pt>
                <c:pt idx="206">
                  <c:v>-1.2075889536102285E-2</c:v>
                </c:pt>
                <c:pt idx="207">
                  <c:v>-1.2456284423854679E-2</c:v>
                </c:pt>
                <c:pt idx="208">
                  <c:v>-1.2480727468850816E-2</c:v>
                </c:pt>
                <c:pt idx="209">
                  <c:v>-1.2534196629779868E-2</c:v>
                </c:pt>
                <c:pt idx="210">
                  <c:v>-1.2625858048515385E-2</c:v>
                </c:pt>
                <c:pt idx="211">
                  <c:v>-1.3154438896556861E-2</c:v>
                </c:pt>
                <c:pt idx="212">
                  <c:v>-1.3154438896556861E-2</c:v>
                </c:pt>
                <c:pt idx="213">
                  <c:v>-1.3154438896556861E-2</c:v>
                </c:pt>
                <c:pt idx="214">
                  <c:v>-1.3154438896556861E-2</c:v>
                </c:pt>
                <c:pt idx="215">
                  <c:v>-1.3188048083426551E-2</c:v>
                </c:pt>
                <c:pt idx="216">
                  <c:v>-1.3586775254926046E-2</c:v>
                </c:pt>
                <c:pt idx="217">
                  <c:v>-1.3653993628665425E-2</c:v>
                </c:pt>
                <c:pt idx="218">
                  <c:v>-1.3760931950523528E-2</c:v>
                </c:pt>
                <c:pt idx="219">
                  <c:v>-1.3760931950523528E-2</c:v>
                </c:pt>
                <c:pt idx="220">
                  <c:v>-1.3760931950523528E-2</c:v>
                </c:pt>
                <c:pt idx="221">
                  <c:v>-1.3760931950523528E-2</c:v>
                </c:pt>
                <c:pt idx="222">
                  <c:v>-1.3760931950523528E-2</c:v>
                </c:pt>
                <c:pt idx="223">
                  <c:v>-1.3760931950523528E-2</c:v>
                </c:pt>
                <c:pt idx="224">
                  <c:v>-1.4255903611695316E-2</c:v>
                </c:pt>
                <c:pt idx="225">
                  <c:v>-1.4327705056371471E-2</c:v>
                </c:pt>
                <c:pt idx="226">
                  <c:v>-1.4786012150049051E-2</c:v>
                </c:pt>
                <c:pt idx="227">
                  <c:v>-1.4896005852531671E-2</c:v>
                </c:pt>
                <c:pt idx="228">
                  <c:v>-1.5450557435881546E-2</c:v>
                </c:pt>
                <c:pt idx="229">
                  <c:v>-1.5450557435881546E-2</c:v>
                </c:pt>
                <c:pt idx="230">
                  <c:v>-1.5450557435881546E-2</c:v>
                </c:pt>
                <c:pt idx="231">
                  <c:v>-1.5450557435881546E-2</c:v>
                </c:pt>
                <c:pt idx="232">
                  <c:v>-1.5452085126193803E-2</c:v>
                </c:pt>
                <c:pt idx="233">
                  <c:v>-1.4885312020345862E-2</c:v>
                </c:pt>
                <c:pt idx="234">
                  <c:v>-1.5487222003375753E-2</c:v>
                </c:pt>
                <c:pt idx="235">
                  <c:v>-1.6012747470792711E-2</c:v>
                </c:pt>
                <c:pt idx="236">
                  <c:v>-1.6072327392970799E-2</c:v>
                </c:pt>
                <c:pt idx="237">
                  <c:v>-1.652910679633612E-2</c:v>
                </c:pt>
                <c:pt idx="238">
                  <c:v>-1.653063448664838E-2</c:v>
                </c:pt>
                <c:pt idx="239">
                  <c:v>-1.6571882125079363E-2</c:v>
                </c:pt>
                <c:pt idx="240">
                  <c:v>-1.7088241450622772E-2</c:v>
                </c:pt>
                <c:pt idx="241">
                  <c:v>-1.7092824521559545E-2</c:v>
                </c:pt>
                <c:pt idx="242">
                  <c:v>-1.7702372956150729E-2</c:v>
                </c:pt>
                <c:pt idx="243">
                  <c:v>-1.7705428336775249E-2</c:v>
                </c:pt>
                <c:pt idx="244">
                  <c:v>-1.7705428336775249E-2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1C-4696-BBC9-2D358B445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8600"/>
        <c:axId val="1"/>
      </c:scatterChart>
      <c:valAx>
        <c:axId val="846868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4767362480338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86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50080775444265"/>
          <c:y val="0.91249999999999998"/>
          <c:w val="0.8206791921607536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BP Vul - Primary O-C Diagr.</a:t>
            </a:r>
          </a:p>
        </c:rich>
      </c:tx>
      <c:layout>
        <c:manualLayout>
          <c:xMode val="edge"/>
          <c:yMode val="edge"/>
          <c:x val="0.28651744374649801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04898365992154"/>
          <c:y val="0.23364557062150329"/>
          <c:w val="0.77715497928915633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Active!$R$20</c:f>
              <c:strCache>
                <c:ptCount val="1"/>
                <c:pt idx="0">
                  <c:v>Prim.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Active!$F$21:$F$280</c:f>
              <c:numCache>
                <c:formatCode>General</c:formatCode>
                <c:ptCount val="260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  <c:pt idx="245">
                  <c:v>6733.5</c:v>
                </c:pt>
                <c:pt idx="246">
                  <c:v>6734</c:v>
                </c:pt>
                <c:pt idx="247">
                  <c:v>6734.5</c:v>
                </c:pt>
                <c:pt idx="248">
                  <c:v>6903.5</c:v>
                </c:pt>
              </c:numCache>
            </c:numRef>
          </c:xVal>
          <c:yVal>
            <c:numRef>
              <c:f>Active!$R$21:$R$280</c:f>
              <c:numCache>
                <c:formatCode>General</c:formatCode>
                <c:ptCount val="260"/>
                <c:pt idx="0">
                  <c:v>3.1768000000738539E-2</c:v>
                </c:pt>
                <c:pt idx="1">
                  <c:v>3.4533599999122089E-2</c:v>
                </c:pt>
                <c:pt idx="2">
                  <c:v>4.8621999994793441E-3</c:v>
                </c:pt>
                <c:pt idx="3">
                  <c:v>2.3122000020521227E-3</c:v>
                </c:pt>
                <c:pt idx="4">
                  <c:v>-1.6756400000303984E-2</c:v>
                </c:pt>
                <c:pt idx="5">
                  <c:v>-2.991209999890998E-2</c:v>
                </c:pt>
                <c:pt idx="6">
                  <c:v>-2.2905000005266629E-3</c:v>
                </c:pt>
                <c:pt idx="7">
                  <c:v>-7.4796999979298562E-3</c:v>
                </c:pt>
                <c:pt idx="8">
                  <c:v>4.177479999998468E-2</c:v>
                </c:pt>
                <c:pt idx="10">
                  <c:v>6.6272499996557599E-2</c:v>
                </c:pt>
                <c:pt idx="13">
                  <c:v>2.1233600000414299E-2</c:v>
                </c:pt>
                <c:pt idx="14">
                  <c:v>-1.2316000000282656E-2</c:v>
                </c:pt>
                <c:pt idx="15">
                  <c:v>-4.0141999998013489E-3</c:v>
                </c:pt>
                <c:pt idx="16">
                  <c:v>-2.4786900001345202E-2</c:v>
                </c:pt>
                <c:pt idx="17">
                  <c:v>4.1897499999322463E-2</c:v>
                </c:pt>
                <c:pt idx="18">
                  <c:v>2.6566399999865098E-2</c:v>
                </c:pt>
                <c:pt idx="19">
                  <c:v>3.3861100000649458E-2</c:v>
                </c:pt>
                <c:pt idx="20">
                  <c:v>7.9888000000210013E-3</c:v>
                </c:pt>
                <c:pt idx="21">
                  <c:v>-3.0284899999969639E-2</c:v>
                </c:pt>
                <c:pt idx="22">
                  <c:v>-1.4170199996442534E-2</c:v>
                </c:pt>
                <c:pt idx="23">
                  <c:v>-2.2647999940090813E-3</c:v>
                </c:pt>
                <c:pt idx="24">
                  <c:v>1.4151700001093559E-2</c:v>
                </c:pt>
                <c:pt idx="25">
                  <c:v>-2.3749499996483792E-2</c:v>
                </c:pt>
                <c:pt idx="26">
                  <c:v>2.6901400000497233E-2</c:v>
                </c:pt>
                <c:pt idx="27">
                  <c:v>1.6880900002433918E-2</c:v>
                </c:pt>
                <c:pt idx="28">
                  <c:v>-2.3879999207565561E-4</c:v>
                </c:pt>
                <c:pt idx="29">
                  <c:v>-2.0473199998377822E-2</c:v>
                </c:pt>
                <c:pt idx="30">
                  <c:v>7.9591999965487048E-3</c:v>
                </c:pt>
                <c:pt idx="31">
                  <c:v>3.6753999956999905E-3</c:v>
                </c:pt>
                <c:pt idx="32">
                  <c:v>8.878000000549946E-3</c:v>
                </c:pt>
                <c:pt idx="33">
                  <c:v>-7.2599999839439988E-5</c:v>
                </c:pt>
                <c:pt idx="34">
                  <c:v>-2.3728099993604701E-2</c:v>
                </c:pt>
                <c:pt idx="35">
                  <c:v>1.7190700003993697E-2</c:v>
                </c:pt>
                <c:pt idx="36">
                  <c:v>2.8906899999128655E-2</c:v>
                </c:pt>
                <c:pt idx="37">
                  <c:v>1.7557799998030532E-2</c:v>
                </c:pt>
                <c:pt idx="38">
                  <c:v>7.6884000009158626E-3</c:v>
                </c:pt>
                <c:pt idx="39">
                  <c:v>2.9562999989138916E-3</c:v>
                </c:pt>
                <c:pt idx="40">
                  <c:v>7.9563000035705045E-3</c:v>
                </c:pt>
                <c:pt idx="41">
                  <c:v>8.0215999987558462E-3</c:v>
                </c:pt>
                <c:pt idx="42">
                  <c:v>-2.0262199999706354E-2</c:v>
                </c:pt>
                <c:pt idx="43">
                  <c:v>2.3737800001981668E-2</c:v>
                </c:pt>
                <c:pt idx="44">
                  <c:v>3.4372799993434455E-2</c:v>
                </c:pt>
                <c:pt idx="45">
                  <c:v>9.0731000018422492E-3</c:v>
                </c:pt>
                <c:pt idx="46">
                  <c:v>1.5073099995788652E-2</c:v>
                </c:pt>
                <c:pt idx="47">
                  <c:v>1.6073099999630358E-2</c:v>
                </c:pt>
                <c:pt idx="48">
                  <c:v>-1.381900001433678E-3</c:v>
                </c:pt>
                <c:pt idx="49">
                  <c:v>-1.3682400000107009E-2</c:v>
                </c:pt>
                <c:pt idx="50">
                  <c:v>5.3176000001258217E-3</c:v>
                </c:pt>
                <c:pt idx="52">
                  <c:v>7.3829000029945746E-3</c:v>
                </c:pt>
                <c:pt idx="54">
                  <c:v>5.4770999995525926E-3</c:v>
                </c:pt>
                <c:pt idx="55">
                  <c:v>1.8722399996477179E-2</c:v>
                </c:pt>
                <c:pt idx="57">
                  <c:v>-2.4845599997206591E-2</c:v>
                </c:pt>
                <c:pt idx="59">
                  <c:v>8.4872000006726012E-3</c:v>
                </c:pt>
                <c:pt idx="60">
                  <c:v>-3.877800001646392E-3</c:v>
                </c:pt>
                <c:pt idx="61">
                  <c:v>-3.0172899998433422E-2</c:v>
                </c:pt>
                <c:pt idx="62">
                  <c:v>-1.7112200002884492E-2</c:v>
                </c:pt>
                <c:pt idx="63">
                  <c:v>-1.2281299997994211E-2</c:v>
                </c:pt>
                <c:pt idx="64">
                  <c:v>7.0857999962754548E-3</c:v>
                </c:pt>
                <c:pt idx="65">
                  <c:v>-2.4818000019877218E-3</c:v>
                </c:pt>
                <c:pt idx="66">
                  <c:v>4.5182000030763447E-3</c:v>
                </c:pt>
                <c:pt idx="67">
                  <c:v>-3.2020099999499507E-2</c:v>
                </c:pt>
                <c:pt idx="68">
                  <c:v>-4.6900800000003073E-2</c:v>
                </c:pt>
                <c:pt idx="69">
                  <c:v>-3.4683999983826652E-3</c:v>
                </c:pt>
                <c:pt idx="70">
                  <c:v>5.9166999999433756E-3</c:v>
                </c:pt>
                <c:pt idx="71">
                  <c:v>8.5676000016974285E-3</c:v>
                </c:pt>
                <c:pt idx="72">
                  <c:v>0</c:v>
                </c:pt>
                <c:pt idx="73">
                  <c:v>-8.666800000355579E-3</c:v>
                </c:pt>
                <c:pt idx="74">
                  <c:v>-3.6668000029749237E-3</c:v>
                </c:pt>
                <c:pt idx="75">
                  <c:v>3.3319999783998355E-4</c:v>
                </c:pt>
                <c:pt idx="76">
                  <c:v>4.3331999986548908E-3</c:v>
                </c:pt>
                <c:pt idx="77">
                  <c:v>-1.2523999976110645E-3</c:v>
                </c:pt>
                <c:pt idx="78">
                  <c:v>-4.5361999946180731E-3</c:v>
                </c:pt>
                <c:pt idx="79">
                  <c:v>1.1227300004975405E-2</c:v>
                </c:pt>
                <c:pt idx="80">
                  <c:v>-3.9653399995586369E-2</c:v>
                </c:pt>
                <c:pt idx="81">
                  <c:v>-2.0617399997718167E-2</c:v>
                </c:pt>
                <c:pt idx="82">
                  <c:v>-2.0617399997718167E-2</c:v>
                </c:pt>
                <c:pt idx="83">
                  <c:v>-1.7617400000744965E-2</c:v>
                </c:pt>
                <c:pt idx="84">
                  <c:v>-1.6617400004179217E-2</c:v>
                </c:pt>
                <c:pt idx="85">
                  <c:v>-1.5617400000337511E-2</c:v>
                </c:pt>
                <c:pt idx="86">
                  <c:v>-1.4617400003771763E-2</c:v>
                </c:pt>
                <c:pt idx="87">
                  <c:v>-1.3617399999930058E-2</c:v>
                </c:pt>
                <c:pt idx="88">
                  <c:v>-1.1617399999522604E-2</c:v>
                </c:pt>
                <c:pt idx="89">
                  <c:v>-1.0617400002956856E-2</c:v>
                </c:pt>
                <c:pt idx="90">
                  <c:v>-8.6174000025494024E-3</c:v>
                </c:pt>
                <c:pt idx="91">
                  <c:v>-1.6966499999398366E-2</c:v>
                </c:pt>
                <c:pt idx="92">
                  <c:v>-1.2966499998583458E-2</c:v>
                </c:pt>
                <c:pt idx="93">
                  <c:v>-1.0966499998176005E-2</c:v>
                </c:pt>
                <c:pt idx="94">
                  <c:v>-1.0966499998176005E-2</c:v>
                </c:pt>
                <c:pt idx="95">
                  <c:v>-9.9665000016102567E-3</c:v>
                </c:pt>
                <c:pt idx="96">
                  <c:v>-5.9665000007953495E-3</c:v>
                </c:pt>
                <c:pt idx="97">
                  <c:v>4.0987999964272603E-3</c:v>
                </c:pt>
                <c:pt idx="98">
                  <c:v>-1.3486799995007459E-2</c:v>
                </c:pt>
                <c:pt idx="99">
                  <c:v>-1.1486799994600005E-2</c:v>
                </c:pt>
                <c:pt idx="100">
                  <c:v>1.1927599996852223E-2</c:v>
                </c:pt>
                <c:pt idx="101">
                  <c:v>-1.1970000196015462E-4</c:v>
                </c:pt>
                <c:pt idx="102">
                  <c:v>5.4499999969266355E-3</c:v>
                </c:pt>
                <c:pt idx="104">
                  <c:v>-2.4419399996986613E-2</c:v>
                </c:pt>
                <c:pt idx="105">
                  <c:v>-9.5769999461481348E-4</c:v>
                </c:pt>
                <c:pt idx="106">
                  <c:v>4.6300000030896626E-3</c:v>
                </c:pt>
                <c:pt idx="107">
                  <c:v>8.2809000014094636E-3</c:v>
                </c:pt>
                <c:pt idx="108">
                  <c:v>-7.9555999982403591E-3</c:v>
                </c:pt>
                <c:pt idx="109">
                  <c:v>-2.9555999935837463E-3</c:v>
                </c:pt>
                <c:pt idx="110">
                  <c:v>5.0444000007701106E-3</c:v>
                </c:pt>
                <c:pt idx="111">
                  <c:v>5.3461999996216036E-3</c:v>
                </c:pt>
                <c:pt idx="112">
                  <c:v>-1.3937600000645034E-2</c:v>
                </c:pt>
                <c:pt idx="113">
                  <c:v>-2.2139999782666564E-4</c:v>
                </c:pt>
                <c:pt idx="114">
                  <c:v>7.4135999966529198E-3</c:v>
                </c:pt>
                <c:pt idx="115">
                  <c:v>-2.2719999979017302E-3</c:v>
                </c:pt>
                <c:pt idx="116">
                  <c:v>-1.7719999959808774E-3</c:v>
                </c:pt>
                <c:pt idx="117">
                  <c:v>-1.2720000013359822E-3</c:v>
                </c:pt>
                <c:pt idx="118">
                  <c:v>3.4789000055752695E-3</c:v>
                </c:pt>
                <c:pt idx="119">
                  <c:v>1.7544200003612787E-2</c:v>
                </c:pt>
                <c:pt idx="120">
                  <c:v>9.6094999971683137E-3</c:v>
                </c:pt>
                <c:pt idx="121">
                  <c:v>-2.4716999978409149E-3</c:v>
                </c:pt>
                <c:pt idx="122">
                  <c:v>4.528299999947194E-3</c:v>
                </c:pt>
                <c:pt idx="123">
                  <c:v>-6.7554999986896291E-3</c:v>
                </c:pt>
                <c:pt idx="124">
                  <c:v>-6.9919999950798228E-3</c:v>
                </c:pt>
                <c:pt idx="125">
                  <c:v>-6.2264000007417053E-3</c:v>
                </c:pt>
                <c:pt idx="126">
                  <c:v>-8.438200005912222E-3</c:v>
                </c:pt>
                <c:pt idx="127">
                  <c:v>-1.9875199999660254E-2</c:v>
                </c:pt>
                <c:pt idx="128">
                  <c:v>-1.6109600001072977E-2</c:v>
                </c:pt>
                <c:pt idx="129">
                  <c:v>-5.109599995194003E-3</c:v>
                </c:pt>
                <c:pt idx="130">
                  <c:v>-2.1095999982208014E-3</c:v>
                </c:pt>
                <c:pt idx="131">
                  <c:v>1.8904000025941059E-3</c:v>
                </c:pt>
                <c:pt idx="132">
                  <c:v>-1.3458700006594881E-2</c:v>
                </c:pt>
                <c:pt idx="133">
                  <c:v>-4.4587000011233613E-3</c:v>
                </c:pt>
                <c:pt idx="134">
                  <c:v>4.5412999970722012E-3</c:v>
                </c:pt>
                <c:pt idx="135">
                  <c:v>6.5412999974796548E-3</c:v>
                </c:pt>
                <c:pt idx="136">
                  <c:v>-2.3933999982546084E-3</c:v>
                </c:pt>
                <c:pt idx="137">
                  <c:v>-2.9609999983222224E-3</c:v>
                </c:pt>
                <c:pt idx="138">
                  <c:v>-4.3912999972235411E-3</c:v>
                </c:pt>
                <c:pt idx="139">
                  <c:v>-5.2766000007977709E-3</c:v>
                </c:pt>
                <c:pt idx="140">
                  <c:v>-1.211300004797522E-3</c:v>
                </c:pt>
                <c:pt idx="141">
                  <c:v>5.5049000002327375E-3</c:v>
                </c:pt>
                <c:pt idx="142">
                  <c:v>-5.4457000005641021E-3</c:v>
                </c:pt>
                <c:pt idx="143">
                  <c:v>-1.9380399993679021E-2</c:v>
                </c:pt>
                <c:pt idx="144">
                  <c:v>5.4078000030131079E-3</c:v>
                </c:pt>
                <c:pt idx="145">
                  <c:v>-1.1680100004014093E-2</c:v>
                </c:pt>
                <c:pt idx="146">
                  <c:v>-1.3312999995832797E-2</c:v>
                </c:pt>
                <c:pt idx="147">
                  <c:v>-5.2476999990176409E-3</c:v>
                </c:pt>
                <c:pt idx="148">
                  <c:v>-1.7565399997693021E-2</c:v>
                </c:pt>
                <c:pt idx="149">
                  <c:v>-6.7527999999583699E-3</c:v>
                </c:pt>
                <c:pt idx="151">
                  <c:v>-4.3222000022069551E-3</c:v>
                </c:pt>
                <c:pt idx="152">
                  <c:v>-1.9304000015836209E-3</c:v>
                </c:pt>
                <c:pt idx="153">
                  <c:v>-1.6263299999991432E-2</c:v>
                </c:pt>
                <c:pt idx="154">
                  <c:v>-7.0980000018607825E-3</c:v>
                </c:pt>
                <c:pt idx="155">
                  <c:v>-1.7817999978433363E-3</c:v>
                </c:pt>
                <c:pt idx="157">
                  <c:v>-8.1537000005482696E-3</c:v>
                </c:pt>
                <c:pt idx="158">
                  <c:v>-1.3097399998514447E-2</c:v>
                </c:pt>
                <c:pt idx="159">
                  <c:v>-7.7283999999053776E-3</c:v>
                </c:pt>
                <c:pt idx="160">
                  <c:v>-7.6884000009158626E-3</c:v>
                </c:pt>
                <c:pt idx="165">
                  <c:v>-8.2722000006469898E-3</c:v>
                </c:pt>
                <c:pt idx="166">
                  <c:v>-8.2212999986950308E-3</c:v>
                </c:pt>
                <c:pt idx="167">
                  <c:v>-8.2012999992002733E-3</c:v>
                </c:pt>
                <c:pt idx="169">
                  <c:v>-7.7416000058292411E-3</c:v>
                </c:pt>
                <c:pt idx="170">
                  <c:v>-2.9534399996919092E-2</c:v>
                </c:pt>
                <c:pt idx="171">
                  <c:v>-7.8209999992395751E-3</c:v>
                </c:pt>
                <c:pt idx="172">
                  <c:v>-7.0422000062535517E-3</c:v>
                </c:pt>
                <c:pt idx="173">
                  <c:v>-6.9922000038786791E-3</c:v>
                </c:pt>
                <c:pt idx="176">
                  <c:v>-7.288599997991696E-3</c:v>
                </c:pt>
                <c:pt idx="177">
                  <c:v>-1.548499999626074E-2</c:v>
                </c:pt>
                <c:pt idx="180">
                  <c:v>-2.8282400002353825E-2</c:v>
                </c:pt>
                <c:pt idx="181">
                  <c:v>-8.5554000033880584E-3</c:v>
                </c:pt>
                <c:pt idx="183">
                  <c:v>-8.9192000014008954E-3</c:v>
                </c:pt>
                <c:pt idx="185">
                  <c:v>-9.2682000031345524E-3</c:v>
                </c:pt>
                <c:pt idx="187">
                  <c:v>-8.9197999986936338E-3</c:v>
                </c:pt>
                <c:pt idx="188">
                  <c:v>-8.9097999953082763E-3</c:v>
                </c:pt>
                <c:pt idx="189">
                  <c:v>-8.5928999978932552E-3</c:v>
                </c:pt>
                <c:pt idx="194">
                  <c:v>-1.058789999660803E-2</c:v>
                </c:pt>
                <c:pt idx="195">
                  <c:v>-9.2878999930690043E-3</c:v>
                </c:pt>
                <c:pt idx="196">
                  <c:v>-1.1571700000786223E-2</c:v>
                </c:pt>
                <c:pt idx="197">
                  <c:v>-1.054650000151014E-2</c:v>
                </c:pt>
                <c:pt idx="198">
                  <c:v>-1.0628500000166241E-2</c:v>
                </c:pt>
                <c:pt idx="199">
                  <c:v>-1.1389899998903275E-2</c:v>
                </c:pt>
                <c:pt idx="200">
                  <c:v>-1.2129999995522667E-2</c:v>
                </c:pt>
                <c:pt idx="203">
                  <c:v>-1.1413799998990726E-2</c:v>
                </c:pt>
                <c:pt idx="205">
                  <c:v>-1.1159299996506888E-2</c:v>
                </c:pt>
                <c:pt idx="206">
                  <c:v>-1.1159299996506888E-2</c:v>
                </c:pt>
                <c:pt idx="209">
                  <c:v>-1.1124299999210052E-2</c:v>
                </c:pt>
                <c:pt idx="210">
                  <c:v>-1.1097299997345544E-2</c:v>
                </c:pt>
                <c:pt idx="211">
                  <c:v>-1.2991600000532344E-2</c:v>
                </c:pt>
                <c:pt idx="212">
                  <c:v>-1.2931599994772114E-2</c:v>
                </c:pt>
                <c:pt idx="213">
                  <c:v>-1.2191599998914171E-2</c:v>
                </c:pt>
                <c:pt idx="214">
                  <c:v>-1.2131600000429899E-2</c:v>
                </c:pt>
                <c:pt idx="215">
                  <c:v>-1.2231699998665135E-2</c:v>
                </c:pt>
                <c:pt idx="225">
                  <c:v>-1.2505999991844874E-2</c:v>
                </c:pt>
                <c:pt idx="226">
                  <c:v>-1.4211000001523644E-2</c:v>
                </c:pt>
                <c:pt idx="227">
                  <c:v>-1.4338599998154677E-2</c:v>
                </c:pt>
                <c:pt idx="232">
                  <c:v>-1.5014799995697103E-2</c:v>
                </c:pt>
                <c:pt idx="236">
                  <c:v>-1.5282100001059007E-2</c:v>
                </c:pt>
                <c:pt idx="238">
                  <c:v>-1.5647100000933278E-2</c:v>
                </c:pt>
                <c:pt idx="241">
                  <c:v>-1.6981500004476402E-2</c:v>
                </c:pt>
                <c:pt idx="246">
                  <c:v>-1.923940000415314E-2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7C-438D-9791-39D1E3E0A3AE}"/>
            </c:ext>
          </c:extLst>
        </c:ser>
        <c:ser>
          <c:idx val="1"/>
          <c:order val="1"/>
          <c:tx>
            <c:strRef>
              <c:f>Active!$O$20</c:f>
              <c:strCache>
                <c:ptCount val="1"/>
                <c:pt idx="0">
                  <c:v>Prim.Fit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Active!$F$21:$F$265</c:f>
              <c:numCache>
                <c:formatCode>General</c:formatCode>
                <c:ptCount val="245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</c:numCache>
            </c:numRef>
          </c:xVal>
          <c:yVal>
            <c:numRef>
              <c:f>Active!$O$21:$O$265</c:f>
              <c:numCache>
                <c:formatCode>General</c:formatCode>
                <c:ptCount val="245"/>
                <c:pt idx="0">
                  <c:v>3.9263671097660414E-2</c:v>
                </c:pt>
                <c:pt idx="1">
                  <c:v>3.8701481062749246E-2</c:v>
                </c:pt>
                <c:pt idx="2">
                  <c:v>3.7925414384121871E-2</c:v>
                </c:pt>
                <c:pt idx="3">
                  <c:v>3.6397724071863265E-2</c:v>
                </c:pt>
                <c:pt idx="4">
                  <c:v>3.289625787616654E-2</c:v>
                </c:pt>
                <c:pt idx="5">
                  <c:v>3.1897148411949419E-2</c:v>
                </c:pt>
                <c:pt idx="6">
                  <c:v>3.1823819276960999E-2</c:v>
                </c:pt>
                <c:pt idx="7">
                  <c:v>3.1787154709466796E-2</c:v>
                </c:pt>
                <c:pt idx="8">
                  <c:v>3.1771877806344211E-2</c:v>
                </c:pt>
                <c:pt idx="9">
                  <c:v>3.1611470323557059E-2</c:v>
                </c:pt>
                <c:pt idx="10">
                  <c:v>3.1609942633244799E-2</c:v>
                </c:pt>
                <c:pt idx="11">
                  <c:v>3.1263156932362091E-2</c:v>
                </c:pt>
                <c:pt idx="12">
                  <c:v>3.1165384752377543E-2</c:v>
                </c:pt>
                <c:pt idx="13">
                  <c:v>2.953533918919761E-2</c:v>
                </c:pt>
                <c:pt idx="14">
                  <c:v>2.9364237874224649E-2</c:v>
                </c:pt>
                <c:pt idx="15">
                  <c:v>2.9358127112975613E-2</c:v>
                </c:pt>
                <c:pt idx="16">
                  <c:v>2.8756217129945721E-2</c:v>
                </c:pt>
                <c:pt idx="17">
                  <c:v>2.7790716852598284E-2</c:v>
                </c:pt>
                <c:pt idx="18">
                  <c:v>2.7726553859483423E-2</c:v>
                </c:pt>
                <c:pt idx="19">
                  <c:v>2.6556343080293331E-2</c:v>
                </c:pt>
                <c:pt idx="20">
                  <c:v>2.4255641470031869E-2</c:v>
                </c:pt>
                <c:pt idx="21">
                  <c:v>2.0262258993787877E-2</c:v>
                </c:pt>
                <c:pt idx="22">
                  <c:v>1.9703124339501225E-2</c:v>
                </c:pt>
                <c:pt idx="23">
                  <c:v>1.9684792055754123E-2</c:v>
                </c:pt>
                <c:pt idx="24">
                  <c:v>1.9119546640218438E-2</c:v>
                </c:pt>
                <c:pt idx="25">
                  <c:v>1.8105160272878725E-2</c:v>
                </c:pt>
                <c:pt idx="26">
                  <c:v>1.8102104892254209E-2</c:v>
                </c:pt>
                <c:pt idx="27">
                  <c:v>1.7322982833002317E-2</c:v>
                </c:pt>
                <c:pt idx="28">
                  <c:v>1.6201658143804504E-2</c:v>
                </c:pt>
                <c:pt idx="29">
                  <c:v>1.5639468108893335E-2</c:v>
                </c:pt>
                <c:pt idx="30">
                  <c:v>1.5529474406410716E-2</c:v>
                </c:pt>
                <c:pt idx="31">
                  <c:v>1.5474477555169406E-2</c:v>
                </c:pt>
                <c:pt idx="32">
                  <c:v>1.5126164163974444E-2</c:v>
                </c:pt>
                <c:pt idx="33">
                  <c:v>1.4618970980304588E-2</c:v>
                </c:pt>
                <c:pt idx="34">
                  <c:v>1.4298156014730281E-2</c:v>
                </c:pt>
                <c:pt idx="35">
                  <c:v>1.3894845772294008E-2</c:v>
                </c:pt>
                <c:pt idx="36">
                  <c:v>1.3839848921052698E-2</c:v>
                </c:pt>
                <c:pt idx="37">
                  <c:v>1.3836793540428181E-2</c:v>
                </c:pt>
                <c:pt idx="38">
                  <c:v>1.3732910599194596E-2</c:v>
                </c:pt>
                <c:pt idx="39">
                  <c:v>1.3332655737382841E-2</c:v>
                </c:pt>
                <c:pt idx="40">
                  <c:v>1.3332655737382841E-2</c:v>
                </c:pt>
                <c:pt idx="41">
                  <c:v>1.3280714266766049E-2</c:v>
                </c:pt>
                <c:pt idx="42">
                  <c:v>1.3225717415524739E-2</c:v>
                </c:pt>
                <c:pt idx="43">
                  <c:v>1.3225717415524739E-2</c:v>
                </c:pt>
                <c:pt idx="44">
                  <c:v>1.2767410321847156E-2</c:v>
                </c:pt>
                <c:pt idx="45">
                  <c:v>1.2257161757552783E-2</c:v>
                </c:pt>
                <c:pt idx="46">
                  <c:v>1.2257161757552783E-2</c:v>
                </c:pt>
                <c:pt idx="47">
                  <c:v>1.2257161757552783E-2</c:v>
                </c:pt>
                <c:pt idx="48">
                  <c:v>1.2104392726326922E-2</c:v>
                </c:pt>
                <c:pt idx="49">
                  <c:v>8.8809661674612642E-3</c:v>
                </c:pt>
                <c:pt idx="50">
                  <c:v>8.8809661674612642E-3</c:v>
                </c:pt>
                <c:pt idx="51">
                  <c:v>8.8412462193425412E-3</c:v>
                </c:pt>
                <c:pt idx="52">
                  <c:v>8.8290246968444723E-3</c:v>
                </c:pt>
                <c:pt idx="53">
                  <c:v>8.1033717985216341E-3</c:v>
                </c:pt>
                <c:pt idx="54">
                  <c:v>7.4907679833059338E-3</c:v>
                </c:pt>
                <c:pt idx="55">
                  <c:v>6.827750387785699E-3</c:v>
                </c:pt>
                <c:pt idx="56">
                  <c:v>6.3862478875429621E-3</c:v>
                </c:pt>
                <c:pt idx="57">
                  <c:v>5.3611676880174373E-3</c:v>
                </c:pt>
                <c:pt idx="58">
                  <c:v>5.1946494439812493E-3</c:v>
                </c:pt>
                <c:pt idx="59">
                  <c:v>3.5523823583032484E-3</c:v>
                </c:pt>
                <c:pt idx="60">
                  <c:v>3.0940752646256668E-3</c:v>
                </c:pt>
                <c:pt idx="61">
                  <c:v>2.9076970465301169E-3</c:v>
                </c:pt>
                <c:pt idx="62">
                  <c:v>2.5318852297145002E-3</c:v>
                </c:pt>
                <c:pt idx="63">
                  <c:v>1.9177537241865405E-3</c:v>
                </c:pt>
                <c:pt idx="64">
                  <c:v>1.8597014923207136E-3</c:v>
                </c:pt>
                <c:pt idx="65">
                  <c:v>1.7497077898380939E-3</c:v>
                </c:pt>
                <c:pt idx="66">
                  <c:v>1.7497077898380939E-3</c:v>
                </c:pt>
                <c:pt idx="67">
                  <c:v>1.7099878417193703E-3</c:v>
                </c:pt>
                <c:pt idx="68">
                  <c:v>1.474723533631545E-3</c:v>
                </c:pt>
                <c:pt idx="69">
                  <c:v>1.3647298311489254E-3</c:v>
                </c:pt>
                <c:pt idx="70">
                  <c:v>1.2455699867927543E-3</c:v>
                </c:pt>
                <c:pt idx="71">
                  <c:v>1.242514606168237E-3</c:v>
                </c:pt>
                <c:pt idx="72">
                  <c:v>1.1325209036856174E-3</c:v>
                </c:pt>
                <c:pt idx="73">
                  <c:v>6.8032457125707013E-4</c:v>
                </c:pt>
                <c:pt idx="74">
                  <c:v>6.8032457125707013E-4</c:v>
                </c:pt>
                <c:pt idx="75">
                  <c:v>6.8032457125707013E-4</c:v>
                </c:pt>
                <c:pt idx="76">
                  <c:v>6.8032457125707013E-4</c:v>
                </c:pt>
                <c:pt idx="77">
                  <c:v>6.3143848126479473E-4</c:v>
                </c:pt>
                <c:pt idx="78">
                  <c:v>5.7644163002348501E-4</c:v>
                </c:pt>
                <c:pt idx="79">
                  <c:v>5.3061092065572683E-4</c:v>
                </c:pt>
                <c:pt idx="80">
                  <c:v>2.953466125679015E-4</c:v>
                </c:pt>
                <c:pt idx="81">
                  <c:v>1.7313138758721306E-4</c:v>
                </c:pt>
                <c:pt idx="82">
                  <c:v>1.7313138758721306E-4</c:v>
                </c:pt>
                <c:pt idx="83">
                  <c:v>1.7313138758721306E-4</c:v>
                </c:pt>
                <c:pt idx="84">
                  <c:v>1.7313138758721306E-4</c:v>
                </c:pt>
                <c:pt idx="85">
                  <c:v>1.7313138758721306E-4</c:v>
                </c:pt>
                <c:pt idx="86">
                  <c:v>1.7313138758721306E-4</c:v>
                </c:pt>
                <c:pt idx="87">
                  <c:v>1.7313138758721306E-4</c:v>
                </c:pt>
                <c:pt idx="88">
                  <c:v>1.7313138758721306E-4</c:v>
                </c:pt>
                <c:pt idx="89">
                  <c:v>1.7313138758721306E-4</c:v>
                </c:pt>
                <c:pt idx="90">
                  <c:v>1.7313138758721306E-4</c:v>
                </c:pt>
                <c:pt idx="91">
                  <c:v>1.7007600696269584E-4</c:v>
                </c:pt>
                <c:pt idx="92">
                  <c:v>1.7007600696269584E-4</c:v>
                </c:pt>
                <c:pt idx="93">
                  <c:v>1.7007600696269584E-4</c:v>
                </c:pt>
                <c:pt idx="94">
                  <c:v>1.7007600696269584E-4</c:v>
                </c:pt>
                <c:pt idx="95">
                  <c:v>1.7007600696269584E-4</c:v>
                </c:pt>
                <c:pt idx="96">
                  <c:v>1.7007600696269584E-4</c:v>
                </c:pt>
                <c:pt idx="97">
                  <c:v>1.1813453634590323E-4</c:v>
                </c:pt>
                <c:pt idx="98">
                  <c:v>6.9248446353627939E-5</c:v>
                </c:pt>
                <c:pt idx="99">
                  <c:v>6.9248446353627939E-5</c:v>
                </c:pt>
                <c:pt idx="100">
                  <c:v>2.0362356361352651E-5</c:v>
                </c:pt>
                <c:pt idx="101">
                  <c:v>1.1196214487800994E-5</c:v>
                </c:pt>
                <c:pt idx="102">
                  <c:v>-3.9516940857298806E-4</c:v>
                </c:pt>
                <c:pt idx="103">
                  <c:v>-4.7919237574721137E-4</c:v>
                </c:pt>
                <c:pt idx="104">
                  <c:v>-4.9905234980657329E-4</c:v>
                </c:pt>
                <c:pt idx="105">
                  <c:v>-5.3877229792529714E-4</c:v>
                </c:pt>
                <c:pt idx="106">
                  <c:v>-1.0062455334764304E-3</c:v>
                </c:pt>
                <c:pt idx="107">
                  <c:v>-1.0093009141009476E-3</c:v>
                </c:pt>
                <c:pt idx="108">
                  <c:v>-1.0551316234687059E-3</c:v>
                </c:pt>
                <c:pt idx="109">
                  <c:v>-1.0551316234687059E-3</c:v>
                </c:pt>
                <c:pt idx="110">
                  <c:v>-1.0551316234687059E-3</c:v>
                </c:pt>
                <c:pt idx="111">
                  <c:v>-1.0612423847177403E-3</c:v>
                </c:pt>
                <c:pt idx="112">
                  <c:v>-1.1162392359590498E-3</c:v>
                </c:pt>
                <c:pt idx="113">
                  <c:v>-1.1712360872003598E-3</c:v>
                </c:pt>
                <c:pt idx="114">
                  <c:v>-1.6295431808779413E-3</c:v>
                </c:pt>
                <c:pt idx="115">
                  <c:v>-1.6784292708702168E-3</c:v>
                </c:pt>
                <c:pt idx="116">
                  <c:v>-1.6784292708702168E-3</c:v>
                </c:pt>
                <c:pt idx="117">
                  <c:v>-1.6784292708702168E-3</c:v>
                </c:pt>
                <c:pt idx="118">
                  <c:v>-1.681484651494734E-3</c:v>
                </c:pt>
                <c:pt idx="119">
                  <c:v>-1.7334261221115268E-3</c:v>
                </c:pt>
                <c:pt idx="120">
                  <c:v>-1.7853675927283191E-3</c:v>
                </c:pt>
                <c:pt idx="121">
                  <c:v>-2.1886778351645911E-3</c:v>
                </c:pt>
                <c:pt idx="122">
                  <c:v>-2.1886778351645911E-3</c:v>
                </c:pt>
                <c:pt idx="123">
                  <c:v>-2.2436746864059006E-3</c:v>
                </c:pt>
                <c:pt idx="124">
                  <c:v>-2.2895053957736589E-3</c:v>
                </c:pt>
                <c:pt idx="125">
                  <c:v>-2.8516954306848259E-3</c:v>
                </c:pt>
                <c:pt idx="126">
                  <c:v>-3.1511227318875125E-3</c:v>
                </c:pt>
                <c:pt idx="127">
                  <c:v>-3.364999375603717E-3</c:v>
                </c:pt>
                <c:pt idx="128">
                  <c:v>-3.9271894105148844E-3</c:v>
                </c:pt>
                <c:pt idx="129">
                  <c:v>-3.9271894105148844E-3</c:v>
                </c:pt>
                <c:pt idx="130">
                  <c:v>-3.9271894105148844E-3</c:v>
                </c:pt>
                <c:pt idx="131">
                  <c:v>-3.9271894105148844E-3</c:v>
                </c:pt>
                <c:pt idx="132">
                  <c:v>-3.9302447911394017E-3</c:v>
                </c:pt>
                <c:pt idx="133">
                  <c:v>-3.9302447911394017E-3</c:v>
                </c:pt>
                <c:pt idx="134">
                  <c:v>-3.9302447911394017E-3</c:v>
                </c:pt>
                <c:pt idx="135">
                  <c:v>-3.9302447911394017E-3</c:v>
                </c:pt>
                <c:pt idx="136">
                  <c:v>-3.9821862617561935E-3</c:v>
                </c:pt>
                <c:pt idx="137">
                  <c:v>-4.0921799642388134E-3</c:v>
                </c:pt>
                <c:pt idx="138">
                  <c:v>-4.4985455872996027E-3</c:v>
                </c:pt>
                <c:pt idx="139">
                  <c:v>-5.057680241586252E-3</c:v>
                </c:pt>
                <c:pt idx="140">
                  <c:v>-5.1096217122030448E-3</c:v>
                </c:pt>
                <c:pt idx="141">
                  <c:v>-5.1646185634443547E-3</c:v>
                </c:pt>
                <c:pt idx="142">
                  <c:v>-5.6718117471142113E-3</c:v>
                </c:pt>
                <c:pt idx="143">
                  <c:v>-5.7237532177310041E-3</c:v>
                </c:pt>
                <c:pt idx="144">
                  <c:v>-6.0231805189336907E-3</c:v>
                </c:pt>
                <c:pt idx="145">
                  <c:v>-6.2340017820253788E-3</c:v>
                </c:pt>
                <c:pt idx="146">
                  <c:v>-6.2920540138912051E-3</c:v>
                </c:pt>
                <c:pt idx="147">
                  <c:v>-6.3439954845079978E-3</c:v>
                </c:pt>
                <c:pt idx="148">
                  <c:v>-6.7931364363120281E-3</c:v>
                </c:pt>
                <c:pt idx="149">
                  <c:v>-6.8359117650552692E-3</c:v>
                </c:pt>
                <c:pt idx="150">
                  <c:v>-6.9382670159765947E-3</c:v>
                </c:pt>
                <c:pt idx="151">
                  <c:v>-6.9397947062888547E-3</c:v>
                </c:pt>
                <c:pt idx="152">
                  <c:v>-7.2514435299896093E-3</c:v>
                </c:pt>
                <c:pt idx="153">
                  <c:v>-7.3094957618554373E-3</c:v>
                </c:pt>
                <c:pt idx="154">
                  <c:v>-7.3614372324722292E-3</c:v>
                </c:pt>
                <c:pt idx="155">
                  <c:v>-7.4164340837135391E-3</c:v>
                </c:pt>
                <c:pt idx="156">
                  <c:v>-7.4668478640180728E-3</c:v>
                </c:pt>
                <c:pt idx="157">
                  <c:v>-8.3605466966893572E-3</c:v>
                </c:pt>
                <c:pt idx="158">
                  <c:v>-8.3819343610609786E-3</c:v>
                </c:pt>
                <c:pt idx="159">
                  <c:v>-8.4124881673061508E-3</c:v>
                </c:pt>
                <c:pt idx="160">
                  <c:v>-8.4124881673061508E-3</c:v>
                </c:pt>
                <c:pt idx="161">
                  <c:v>-8.4629019476106845E-3</c:v>
                </c:pt>
                <c:pt idx="162">
                  <c:v>-8.4629019476106845E-3</c:v>
                </c:pt>
                <c:pt idx="163">
                  <c:v>-8.4659573282352008E-3</c:v>
                </c:pt>
                <c:pt idx="164">
                  <c:v>-8.4659573282352008E-3</c:v>
                </c:pt>
                <c:pt idx="165">
                  <c:v>-8.467485018547459E-3</c:v>
                </c:pt>
                <c:pt idx="166">
                  <c:v>-8.4705403991719771E-3</c:v>
                </c:pt>
                <c:pt idx="167">
                  <c:v>-8.4705403991719771E-3</c:v>
                </c:pt>
                <c:pt idx="168">
                  <c:v>-8.5698402694687863E-3</c:v>
                </c:pt>
                <c:pt idx="169">
                  <c:v>-8.5713679597810444E-3</c:v>
                </c:pt>
                <c:pt idx="170">
                  <c:v>-8.5958110047771822E-3</c:v>
                </c:pt>
                <c:pt idx="171">
                  <c:v>-8.9807889634663518E-3</c:v>
                </c:pt>
                <c:pt idx="172">
                  <c:v>-9.0785611434509011E-3</c:v>
                </c:pt>
                <c:pt idx="173">
                  <c:v>-9.0785611434509011E-3</c:v>
                </c:pt>
                <c:pt idx="174">
                  <c:v>-9.080088833763161E-3</c:v>
                </c:pt>
                <c:pt idx="175">
                  <c:v>-9.080088833763161E-3</c:v>
                </c:pt>
                <c:pt idx="176">
                  <c:v>-9.09078266594897E-3</c:v>
                </c:pt>
                <c:pt idx="177">
                  <c:v>-9.1030041884470388E-3</c:v>
                </c:pt>
                <c:pt idx="178">
                  <c:v>-9.1961932974948153E-3</c:v>
                </c:pt>
                <c:pt idx="179">
                  <c:v>-9.2481347681116072E-3</c:v>
                </c:pt>
                <c:pt idx="180">
                  <c:v>-9.4513175796420018E-3</c:v>
                </c:pt>
                <c:pt idx="181">
                  <c:v>-9.5429789983775184E-3</c:v>
                </c:pt>
                <c:pt idx="182">
                  <c:v>-9.5933927786820521E-3</c:v>
                </c:pt>
                <c:pt idx="183">
                  <c:v>-9.5979758496188283E-3</c:v>
                </c:pt>
                <c:pt idx="184">
                  <c:v>-1.0152527432968702E-2</c:v>
                </c:pt>
                <c:pt idx="185">
                  <c:v>-1.0178498168277098E-2</c:v>
                </c:pt>
                <c:pt idx="186">
                  <c:v>-1.0714717467879869E-2</c:v>
                </c:pt>
                <c:pt idx="187">
                  <c:v>-1.0716245158192127E-2</c:v>
                </c:pt>
                <c:pt idx="188">
                  <c:v>-1.0716245158192127E-2</c:v>
                </c:pt>
                <c:pt idx="189">
                  <c:v>-1.0841515763797332E-2</c:v>
                </c:pt>
                <c:pt idx="190">
                  <c:v>-1.0891929544101866E-2</c:v>
                </c:pt>
                <c:pt idx="191">
                  <c:v>-1.0891929544101866E-2</c:v>
                </c:pt>
                <c:pt idx="192">
                  <c:v>-1.0891929544101866E-2</c:v>
                </c:pt>
                <c:pt idx="193">
                  <c:v>-1.0891929544101866E-2</c:v>
                </c:pt>
                <c:pt idx="194">
                  <c:v>-1.1299822857474915E-2</c:v>
                </c:pt>
                <c:pt idx="195">
                  <c:v>-1.1299822857474915E-2</c:v>
                </c:pt>
                <c:pt idx="196">
                  <c:v>-1.1354819708716225E-2</c:v>
                </c:pt>
                <c:pt idx="197">
                  <c:v>-1.1440370366202705E-2</c:v>
                </c:pt>
                <c:pt idx="198">
                  <c:v>-1.150147797869305E-2</c:v>
                </c:pt>
                <c:pt idx="199">
                  <c:v>-1.1972006594868701E-2</c:v>
                </c:pt>
                <c:pt idx="200">
                  <c:v>-1.200561578173839E-2</c:v>
                </c:pt>
                <c:pt idx="201">
                  <c:v>-1.2007143472050648E-2</c:v>
                </c:pt>
                <c:pt idx="202">
                  <c:v>-1.2059084942667442E-2</c:v>
                </c:pt>
                <c:pt idx="203">
                  <c:v>-1.20606126329797E-2</c:v>
                </c:pt>
                <c:pt idx="204">
                  <c:v>-1.2071306465165511E-2</c:v>
                </c:pt>
                <c:pt idx="205">
                  <c:v>-1.2075889536102285E-2</c:v>
                </c:pt>
                <c:pt idx="206">
                  <c:v>-1.2075889536102285E-2</c:v>
                </c:pt>
                <c:pt idx="207">
                  <c:v>-1.2456284423854679E-2</c:v>
                </c:pt>
                <c:pt idx="208">
                  <c:v>-1.2480727468850816E-2</c:v>
                </c:pt>
                <c:pt idx="209">
                  <c:v>-1.2534196629779868E-2</c:v>
                </c:pt>
                <c:pt idx="210">
                  <c:v>-1.2625858048515385E-2</c:v>
                </c:pt>
                <c:pt idx="211">
                  <c:v>-1.3154438896556861E-2</c:v>
                </c:pt>
                <c:pt idx="212">
                  <c:v>-1.3154438896556861E-2</c:v>
                </c:pt>
                <c:pt idx="213">
                  <c:v>-1.3154438896556861E-2</c:v>
                </c:pt>
                <c:pt idx="214">
                  <c:v>-1.3154438896556861E-2</c:v>
                </c:pt>
                <c:pt idx="215">
                  <c:v>-1.3188048083426551E-2</c:v>
                </c:pt>
                <c:pt idx="216">
                  <c:v>-1.3586775254926046E-2</c:v>
                </c:pt>
                <c:pt idx="217">
                  <c:v>-1.3653993628665425E-2</c:v>
                </c:pt>
                <c:pt idx="218">
                  <c:v>-1.3760931950523528E-2</c:v>
                </c:pt>
                <c:pt idx="219">
                  <c:v>-1.3760931950523528E-2</c:v>
                </c:pt>
                <c:pt idx="220">
                  <c:v>-1.3760931950523528E-2</c:v>
                </c:pt>
                <c:pt idx="221">
                  <c:v>-1.3760931950523528E-2</c:v>
                </c:pt>
                <c:pt idx="222">
                  <c:v>-1.3760931950523528E-2</c:v>
                </c:pt>
                <c:pt idx="223">
                  <c:v>-1.3760931950523528E-2</c:v>
                </c:pt>
                <c:pt idx="224">
                  <c:v>-1.4255903611695316E-2</c:v>
                </c:pt>
                <c:pt idx="225">
                  <c:v>-1.4327705056371471E-2</c:v>
                </c:pt>
                <c:pt idx="226">
                  <c:v>-1.4786012150049051E-2</c:v>
                </c:pt>
                <c:pt idx="227">
                  <c:v>-1.4896005852531671E-2</c:v>
                </c:pt>
                <c:pt idx="228">
                  <c:v>-1.5450557435881546E-2</c:v>
                </c:pt>
                <c:pt idx="229">
                  <c:v>-1.5450557435881546E-2</c:v>
                </c:pt>
                <c:pt idx="230">
                  <c:v>-1.5450557435881546E-2</c:v>
                </c:pt>
                <c:pt idx="231">
                  <c:v>-1.5450557435881546E-2</c:v>
                </c:pt>
                <c:pt idx="232">
                  <c:v>-1.5452085126193803E-2</c:v>
                </c:pt>
                <c:pt idx="233">
                  <c:v>-1.4885312020345862E-2</c:v>
                </c:pt>
                <c:pt idx="234">
                  <c:v>-1.5487222003375753E-2</c:v>
                </c:pt>
                <c:pt idx="235">
                  <c:v>-1.6012747470792711E-2</c:v>
                </c:pt>
                <c:pt idx="236">
                  <c:v>-1.6072327392970799E-2</c:v>
                </c:pt>
                <c:pt idx="237">
                  <c:v>-1.652910679633612E-2</c:v>
                </c:pt>
                <c:pt idx="238">
                  <c:v>-1.653063448664838E-2</c:v>
                </c:pt>
                <c:pt idx="239">
                  <c:v>-1.6571882125079363E-2</c:v>
                </c:pt>
                <c:pt idx="240">
                  <c:v>-1.7088241450622772E-2</c:v>
                </c:pt>
                <c:pt idx="241">
                  <c:v>-1.7092824521559545E-2</c:v>
                </c:pt>
                <c:pt idx="242">
                  <c:v>-1.7702372956150729E-2</c:v>
                </c:pt>
                <c:pt idx="243">
                  <c:v>-1.7705428336775249E-2</c:v>
                </c:pt>
                <c:pt idx="244">
                  <c:v>-1.7705428336775249E-2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7C-438D-9791-39D1E3E0A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6304"/>
        <c:axId val="1"/>
      </c:scatterChart>
      <c:valAx>
        <c:axId val="846866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98225643142925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179971885536778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63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385846432117329"/>
          <c:y val="0.91277520216514996"/>
          <c:w val="0.24531874526920089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BP Vul - Secondary O-C Diagr.</a:t>
            </a:r>
          </a:p>
        </c:rich>
      </c:tx>
      <c:layout>
        <c:manualLayout>
          <c:xMode val="edge"/>
          <c:yMode val="edge"/>
          <c:x val="0.28037402801285355"/>
          <c:y val="3.66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74781026194715"/>
          <c:y val="0.28333425564536341"/>
          <c:w val="0.77570164254311713"/>
          <c:h val="0.48000156250508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Active!$S$20</c:f>
              <c:strCache>
                <c:ptCount val="1"/>
                <c:pt idx="0">
                  <c:v>Sec.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Active!$F$21:$F$270</c:f>
              <c:numCache>
                <c:formatCode>General</c:formatCode>
                <c:ptCount val="250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  <c:pt idx="245">
                  <c:v>6733.5</c:v>
                </c:pt>
                <c:pt idx="246">
                  <c:v>6734</c:v>
                </c:pt>
                <c:pt idx="247">
                  <c:v>6734.5</c:v>
                </c:pt>
                <c:pt idx="248">
                  <c:v>6903.5</c:v>
                </c:pt>
              </c:numCache>
            </c:numRef>
          </c:xVal>
          <c:yVal>
            <c:numRef>
              <c:f>Active!$S$21:$S$270</c:f>
              <c:numCache>
                <c:formatCode>General</c:formatCode>
                <c:ptCount val="250"/>
                <c:pt idx="9">
                  <c:v>1.2447050001355819E-2</c:v>
                </c:pt>
                <c:pt idx="11">
                  <c:v>2.6649650000763359E-2</c:v>
                </c:pt>
                <c:pt idx="12">
                  <c:v>-0.18752155000038329</c:v>
                </c:pt>
                <c:pt idx="53">
                  <c:v>-2.8528349997941405E-2</c:v>
                </c:pt>
                <c:pt idx="56">
                  <c:v>-4.5722549999481998E-2</c:v>
                </c:pt>
                <c:pt idx="58">
                  <c:v>-2.4871549998351838E-2</c:v>
                </c:pt>
                <c:pt idx="103">
                  <c:v>-8.6150249997444917E-2</c:v>
                </c:pt>
                <c:pt idx="150">
                  <c:v>-3.5147649999998976E-2</c:v>
                </c:pt>
                <c:pt idx="156">
                  <c:v>-5.0141949999670032E-2</c:v>
                </c:pt>
                <c:pt idx="161">
                  <c:v>-4.6778549993177876E-2</c:v>
                </c:pt>
                <c:pt idx="162">
                  <c:v>-4.6748549997573718E-2</c:v>
                </c:pt>
                <c:pt idx="163">
                  <c:v>-4.6397650003200397E-2</c:v>
                </c:pt>
                <c:pt idx="164">
                  <c:v>-4.6357649996934924E-2</c:v>
                </c:pt>
                <c:pt idx="168">
                  <c:v>-4.7167049997369759E-2</c:v>
                </c:pt>
                <c:pt idx="174">
                  <c:v>-4.5696749999478925E-2</c:v>
                </c:pt>
                <c:pt idx="175">
                  <c:v>-4.5666750003874768E-2</c:v>
                </c:pt>
                <c:pt idx="178">
                  <c:v>-4.6432549999735784E-2</c:v>
                </c:pt>
                <c:pt idx="179">
                  <c:v>-4.6167249995050952E-2</c:v>
                </c:pt>
                <c:pt idx="182">
                  <c:v>-4.7115549998125061E-2</c:v>
                </c:pt>
                <c:pt idx="184">
                  <c:v>-4.8500849996344186E-2</c:v>
                </c:pt>
                <c:pt idx="186">
                  <c:v>-4.7435250002308749E-2</c:v>
                </c:pt>
                <c:pt idx="190">
                  <c:v>-4.9153049993037712E-2</c:v>
                </c:pt>
                <c:pt idx="191">
                  <c:v>-4.7763049995410256E-2</c:v>
                </c:pt>
                <c:pt idx="192">
                  <c:v>-4.7763049995410256E-2</c:v>
                </c:pt>
                <c:pt idx="193">
                  <c:v>-4.7063049998541828E-2</c:v>
                </c:pt>
                <c:pt idx="201">
                  <c:v>-5.1104550002492033E-2</c:v>
                </c:pt>
                <c:pt idx="202">
                  <c:v>-4.9439249996794388E-2</c:v>
                </c:pt>
                <c:pt idx="204">
                  <c:v>-4.9335650001012255E-2</c:v>
                </c:pt>
                <c:pt idx="207">
                  <c:v>-5.0322249997407198E-2</c:v>
                </c:pt>
                <c:pt idx="208">
                  <c:v>-4.9315050004224759E-2</c:v>
                </c:pt>
                <c:pt idx="216">
                  <c:v>-5.2889250000589527E-2</c:v>
                </c:pt>
                <c:pt idx="217">
                  <c:v>-4.9769450000894722E-2</c:v>
                </c:pt>
                <c:pt idx="218">
                  <c:v>-5.1887950001400895E-2</c:v>
                </c:pt>
                <c:pt idx="219">
                  <c:v>-5.1837949999026023E-2</c:v>
                </c:pt>
                <c:pt idx="220">
                  <c:v>-5.1687949999177363E-2</c:v>
                </c:pt>
                <c:pt idx="221">
                  <c:v>-5.163794999680249E-2</c:v>
                </c:pt>
                <c:pt idx="222">
                  <c:v>-5.1587950001703575E-2</c:v>
                </c:pt>
                <c:pt idx="223">
                  <c:v>-5.1537949999328703E-2</c:v>
                </c:pt>
                <c:pt idx="224">
                  <c:v>-5.2242149999074172E-2</c:v>
                </c:pt>
                <c:pt idx="228">
                  <c:v>-5.9910250005486887E-2</c:v>
                </c:pt>
                <c:pt idx="229">
                  <c:v>-5.5020250001689419E-2</c:v>
                </c:pt>
                <c:pt idx="230">
                  <c:v>-5.4240250006841961E-2</c:v>
                </c:pt>
                <c:pt idx="231">
                  <c:v>-5.4100250003102701E-2</c:v>
                </c:pt>
                <c:pt idx="233">
                  <c:v>-5.2856750000501052E-2</c:v>
                </c:pt>
                <c:pt idx="234">
                  <c:v>-5.4529450004338287E-2</c:v>
                </c:pt>
                <c:pt idx="235">
                  <c:v>-5.4874650006240699E-2</c:v>
                </c:pt>
                <c:pt idx="237">
                  <c:v>-5.397254999843426E-2</c:v>
                </c:pt>
                <c:pt idx="239">
                  <c:v>-5.6559949996881187E-2</c:v>
                </c:pt>
                <c:pt idx="240">
                  <c:v>-5.6857849995139986E-2</c:v>
                </c:pt>
                <c:pt idx="242">
                  <c:v>-5.6826949999958742E-2</c:v>
                </c:pt>
                <c:pt idx="243">
                  <c:v>-5.6476049998309463E-2</c:v>
                </c:pt>
                <c:pt idx="244">
                  <c:v>-5.5346050001389813E-2</c:v>
                </c:pt>
                <c:pt idx="245">
                  <c:v>-5.6964850002259482E-2</c:v>
                </c:pt>
                <c:pt idx="247">
                  <c:v>-5.6913950000307523E-2</c:v>
                </c:pt>
                <c:pt idx="248">
                  <c:v>-6.0411849997763056E-2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51-4397-8288-E17D80BBB9B7}"/>
            </c:ext>
          </c:extLst>
        </c:ser>
        <c:ser>
          <c:idx val="1"/>
          <c:order val="1"/>
          <c:tx>
            <c:strRef>
              <c:f>Active!$P$20</c:f>
              <c:strCache>
                <c:ptCount val="1"/>
                <c:pt idx="0">
                  <c:v>Sec.Fit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Active!$F$21:$F$265</c:f>
              <c:numCache>
                <c:formatCode>General</c:formatCode>
                <c:ptCount val="245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</c:numCache>
            </c:numRef>
          </c:xVal>
          <c:yVal>
            <c:numRef>
              <c:f>Active!$P$21:$P$265</c:f>
              <c:numCache>
                <c:formatCode>General</c:formatCode>
                <c:ptCount val="245"/>
                <c:pt idx="0">
                  <c:v>1.2105813203489718E-2</c:v>
                </c:pt>
                <c:pt idx="1">
                  <c:v>1.14267191855855E-2</c:v>
                </c:pt>
                <c:pt idx="2">
                  <c:v>1.0489274182609018E-2</c:v>
                </c:pt>
                <c:pt idx="3">
                  <c:v>8.6439100035214655E-3</c:v>
                </c:pt>
                <c:pt idx="4">
                  <c:v>4.4143353050528009E-3</c:v>
                </c:pt>
                <c:pt idx="5">
                  <c:v>3.2074671319295422E-3</c:v>
                </c:pt>
                <c:pt idx="6">
                  <c:v>3.1188896513333342E-3</c:v>
                </c:pt>
                <c:pt idx="7">
                  <c:v>3.0746009110352371E-3</c:v>
                </c:pt>
                <c:pt idx="8">
                  <c:v>3.0561472692443581E-3</c:v>
                </c:pt>
                <c:pt idx="9">
                  <c:v>2.8623840304401668E-3</c:v>
                </c:pt>
                <c:pt idx="10">
                  <c:v>2.8605386662610768E-3</c:v>
                </c:pt>
                <c:pt idx="11">
                  <c:v>2.4416409976082062E-3</c:v>
                </c:pt>
                <c:pt idx="12">
                  <c:v>2.3235376901466001E-3</c:v>
                </c:pt>
                <c:pt idx="13">
                  <c:v>3.5453411106018545E-4</c:v>
                </c:pt>
                <c:pt idx="14">
                  <c:v>1.4785332300237819E-4</c:v>
                </c:pt>
                <c:pt idx="15">
                  <c:v>1.404718662860252E-4</c:v>
                </c:pt>
                <c:pt idx="16">
                  <c:v>-5.8660162027446977E-4</c:v>
                </c:pt>
                <c:pt idx="17">
                  <c:v>-1.7528717814578043E-3</c:v>
                </c:pt>
                <c:pt idx="18">
                  <c:v>-1.8303770769794794E-3</c:v>
                </c:pt>
                <c:pt idx="19">
                  <c:v>-3.2439260381605453E-3</c:v>
                </c:pt>
                <c:pt idx="20">
                  <c:v>-6.0230444918663965E-3</c:v>
                </c:pt>
                <c:pt idx="21">
                  <c:v>-1.0846826456001261E-2</c:v>
                </c:pt>
                <c:pt idx="22">
                  <c:v>-1.1522229745547303E-2</c:v>
                </c:pt>
                <c:pt idx="23">
                  <c:v>-1.1544374115696355E-2</c:v>
                </c:pt>
                <c:pt idx="24">
                  <c:v>-1.2227158861958749E-2</c:v>
                </c:pt>
                <c:pt idx="25">
                  <c:v>-1.3452480676872883E-2</c:v>
                </c:pt>
                <c:pt idx="26">
                  <c:v>-1.345617140523106E-2</c:v>
                </c:pt>
                <c:pt idx="27">
                  <c:v>-1.4397307136565712E-2</c:v>
                </c:pt>
                <c:pt idx="28">
                  <c:v>-1.5751804444015974E-2</c:v>
                </c:pt>
                <c:pt idx="29">
                  <c:v>-1.6430898461920192E-2</c:v>
                </c:pt>
                <c:pt idx="30">
                  <c:v>-1.6563764682814498E-2</c:v>
                </c:pt>
                <c:pt idx="31">
                  <c:v>-1.663019779326165E-2</c:v>
                </c:pt>
                <c:pt idx="32">
                  <c:v>-1.7050940826093611E-2</c:v>
                </c:pt>
                <c:pt idx="33">
                  <c:v>-1.766360173355068E-2</c:v>
                </c:pt>
                <c:pt idx="34">
                  <c:v>-1.8051128211159066E-2</c:v>
                </c:pt>
                <c:pt idx="35">
                  <c:v>-1.8538304354438179E-2</c:v>
                </c:pt>
                <c:pt idx="36">
                  <c:v>-1.8604737464885328E-2</c:v>
                </c:pt>
                <c:pt idx="37">
                  <c:v>-1.8608428193243508E-2</c:v>
                </c:pt>
                <c:pt idx="38">
                  <c:v>-1.873391295742146E-2</c:v>
                </c:pt>
                <c:pt idx="39">
                  <c:v>-1.9217398372342397E-2</c:v>
                </c:pt>
                <c:pt idx="40">
                  <c:v>-1.9217398372342397E-2</c:v>
                </c:pt>
                <c:pt idx="41">
                  <c:v>-1.9280140754431373E-2</c:v>
                </c:pt>
                <c:pt idx="42">
                  <c:v>-1.9346573864878529E-2</c:v>
                </c:pt>
                <c:pt idx="43">
                  <c:v>-1.9346573864878529E-2</c:v>
                </c:pt>
                <c:pt idx="44">
                  <c:v>-1.9900183118604794E-2</c:v>
                </c:pt>
                <c:pt idx="45">
                  <c:v>-2.0516534754420036E-2</c:v>
                </c:pt>
                <c:pt idx="46">
                  <c:v>-2.0516534754420036E-2</c:v>
                </c:pt>
                <c:pt idx="47">
                  <c:v>-2.0516534754420036E-2</c:v>
                </c:pt>
                <c:pt idx="48">
                  <c:v>-2.0701071172328792E-2</c:v>
                </c:pt>
                <c:pt idx="49">
                  <c:v>-2.4594789590203524E-2</c:v>
                </c:pt>
                <c:pt idx="50">
                  <c:v>-2.4594789590203524E-2</c:v>
                </c:pt>
                <c:pt idx="51">
                  <c:v>-2.4642769058859801E-2</c:v>
                </c:pt>
                <c:pt idx="52">
                  <c:v>-2.46575319722925E-2</c:v>
                </c:pt>
                <c:pt idx="53">
                  <c:v>-2.5534079957359089E-2</c:v>
                </c:pt>
                <c:pt idx="54">
                  <c:v>-2.62740709931732E-2</c:v>
                </c:pt>
                <c:pt idx="55">
                  <c:v>-2.7074959046897197E-2</c:v>
                </c:pt>
                <c:pt idx="56">
                  <c:v>-2.7608269294653497E-2</c:v>
                </c:pt>
                <c:pt idx="57">
                  <c:v>-2.8846508658821247E-2</c:v>
                </c:pt>
                <c:pt idx="58">
                  <c:v>-2.9047653354341788E-2</c:v>
                </c:pt>
                <c:pt idx="59">
                  <c:v>-3.1031419846860909E-2</c:v>
                </c:pt>
                <c:pt idx="60">
                  <c:v>-3.1585029100587171E-2</c:v>
                </c:pt>
                <c:pt idx="61">
                  <c:v>-3.1810163530435857E-2</c:v>
                </c:pt>
                <c:pt idx="62">
                  <c:v>-3.2264123118491396E-2</c:v>
                </c:pt>
                <c:pt idx="63">
                  <c:v>-3.300595951848459E-2</c:v>
                </c:pt>
                <c:pt idx="64">
                  <c:v>-3.3076083357289919E-2</c:v>
                </c:pt>
                <c:pt idx="65">
                  <c:v>-3.3208949578184217E-2</c:v>
                </c:pt>
                <c:pt idx="66">
                  <c:v>-3.3208949578184217E-2</c:v>
                </c:pt>
                <c:pt idx="67">
                  <c:v>-3.3256929046840494E-2</c:v>
                </c:pt>
                <c:pt idx="68">
                  <c:v>-3.3541115130419977E-2</c:v>
                </c:pt>
                <c:pt idx="69">
                  <c:v>-3.3673981351314282E-2</c:v>
                </c:pt>
                <c:pt idx="70">
                  <c:v>-3.3817919757283113E-2</c:v>
                </c:pt>
                <c:pt idx="71">
                  <c:v>-3.3821610485641286E-2</c:v>
                </c:pt>
                <c:pt idx="72">
                  <c:v>-3.3954476706535591E-2</c:v>
                </c:pt>
                <c:pt idx="73">
                  <c:v>-3.4500704503545504E-2</c:v>
                </c:pt>
                <c:pt idx="74">
                  <c:v>-3.4500704503545504E-2</c:v>
                </c:pt>
                <c:pt idx="75">
                  <c:v>-3.4500704503545504E-2</c:v>
                </c:pt>
                <c:pt idx="76">
                  <c:v>-3.4500704503545504E-2</c:v>
                </c:pt>
                <c:pt idx="77">
                  <c:v>-3.4559756157276307E-2</c:v>
                </c:pt>
                <c:pt idx="78">
                  <c:v>-3.4626189267723463E-2</c:v>
                </c:pt>
                <c:pt idx="79">
                  <c:v>-3.4681550193096086E-2</c:v>
                </c:pt>
                <c:pt idx="80">
                  <c:v>-3.4965736276675569E-2</c:v>
                </c:pt>
                <c:pt idx="81">
                  <c:v>-3.5113365411002573E-2</c:v>
                </c:pt>
                <c:pt idx="82">
                  <c:v>-3.5113365411002573E-2</c:v>
                </c:pt>
                <c:pt idx="83">
                  <c:v>-3.5113365411002573E-2</c:v>
                </c:pt>
                <c:pt idx="84">
                  <c:v>-3.5113365411002573E-2</c:v>
                </c:pt>
                <c:pt idx="85">
                  <c:v>-3.5113365411002573E-2</c:v>
                </c:pt>
                <c:pt idx="86">
                  <c:v>-3.5113365411002573E-2</c:v>
                </c:pt>
                <c:pt idx="87">
                  <c:v>-3.5113365411002573E-2</c:v>
                </c:pt>
                <c:pt idx="88">
                  <c:v>-3.5113365411002573E-2</c:v>
                </c:pt>
                <c:pt idx="89">
                  <c:v>-3.5113365411002573E-2</c:v>
                </c:pt>
                <c:pt idx="90">
                  <c:v>-3.5113365411002573E-2</c:v>
                </c:pt>
                <c:pt idx="91">
                  <c:v>-3.5117056139360753E-2</c:v>
                </c:pt>
                <c:pt idx="92">
                  <c:v>-3.5117056139360753E-2</c:v>
                </c:pt>
                <c:pt idx="93">
                  <c:v>-3.5117056139360753E-2</c:v>
                </c:pt>
                <c:pt idx="94">
                  <c:v>-3.5117056139360753E-2</c:v>
                </c:pt>
                <c:pt idx="95">
                  <c:v>-3.5117056139360753E-2</c:v>
                </c:pt>
                <c:pt idx="96">
                  <c:v>-3.5117056139360753E-2</c:v>
                </c:pt>
                <c:pt idx="97">
                  <c:v>-3.5179798521449729E-2</c:v>
                </c:pt>
                <c:pt idx="98">
                  <c:v>-3.5238850175180525E-2</c:v>
                </c:pt>
                <c:pt idx="99">
                  <c:v>-3.5238850175180525E-2</c:v>
                </c:pt>
                <c:pt idx="100">
                  <c:v>-3.5297901828911328E-2</c:v>
                </c:pt>
                <c:pt idx="101">
                  <c:v>-3.5308974013985854E-2</c:v>
                </c:pt>
                <c:pt idx="102">
                  <c:v>-3.5799840885623144E-2</c:v>
                </c:pt>
                <c:pt idx="103">
                  <c:v>-3.5901335915472961E-2</c:v>
                </c:pt>
                <c:pt idx="104">
                  <c:v>-3.5925325649801096E-2</c:v>
                </c:pt>
                <c:pt idx="105">
                  <c:v>-3.5973305118457373E-2</c:v>
                </c:pt>
                <c:pt idx="106">
                  <c:v>-3.6537986557258165E-2</c:v>
                </c:pt>
                <c:pt idx="107">
                  <c:v>-3.6541677285616338E-2</c:v>
                </c:pt>
                <c:pt idx="108">
                  <c:v>-3.6597038210988968E-2</c:v>
                </c:pt>
                <c:pt idx="109">
                  <c:v>-3.6597038210988968E-2</c:v>
                </c:pt>
                <c:pt idx="110">
                  <c:v>-3.6597038210988968E-2</c:v>
                </c:pt>
                <c:pt idx="111">
                  <c:v>-3.6604419667705314E-2</c:v>
                </c:pt>
                <c:pt idx="112">
                  <c:v>-3.667085277815247E-2</c:v>
                </c:pt>
                <c:pt idx="113">
                  <c:v>-3.6737285888599619E-2</c:v>
                </c:pt>
                <c:pt idx="114">
                  <c:v>-3.7290895142325885E-2</c:v>
                </c:pt>
                <c:pt idx="115">
                  <c:v>-3.7349946796056688E-2</c:v>
                </c:pt>
                <c:pt idx="116">
                  <c:v>-3.7349946796056688E-2</c:v>
                </c:pt>
                <c:pt idx="117">
                  <c:v>-3.7349946796056688E-2</c:v>
                </c:pt>
                <c:pt idx="118">
                  <c:v>-3.7353637524414861E-2</c:v>
                </c:pt>
                <c:pt idx="119">
                  <c:v>-3.7416379906503837E-2</c:v>
                </c:pt>
                <c:pt idx="120">
                  <c:v>-3.747912228859282E-2</c:v>
                </c:pt>
                <c:pt idx="121">
                  <c:v>-3.796629843187193E-2</c:v>
                </c:pt>
                <c:pt idx="122">
                  <c:v>-3.796629843187193E-2</c:v>
                </c:pt>
                <c:pt idx="123">
                  <c:v>-3.8032731542319079E-2</c:v>
                </c:pt>
                <c:pt idx="124">
                  <c:v>-3.8088092467691709E-2</c:v>
                </c:pt>
                <c:pt idx="125">
                  <c:v>-3.8767186485595927E-2</c:v>
                </c:pt>
                <c:pt idx="126">
                  <c:v>-3.9128877864697091E-2</c:v>
                </c:pt>
                <c:pt idx="127">
                  <c:v>-3.9387228849769348E-2</c:v>
                </c:pt>
                <c:pt idx="128">
                  <c:v>-4.0066322867673566E-2</c:v>
                </c:pt>
                <c:pt idx="129">
                  <c:v>-4.0066322867673566E-2</c:v>
                </c:pt>
                <c:pt idx="130">
                  <c:v>-4.0066322867673566E-2</c:v>
                </c:pt>
                <c:pt idx="131">
                  <c:v>-4.0066322867673566E-2</c:v>
                </c:pt>
                <c:pt idx="132">
                  <c:v>-4.0070013596031739E-2</c:v>
                </c:pt>
                <c:pt idx="133">
                  <c:v>-4.0070013596031739E-2</c:v>
                </c:pt>
                <c:pt idx="134">
                  <c:v>-4.0070013596031739E-2</c:v>
                </c:pt>
                <c:pt idx="135">
                  <c:v>-4.0070013596031739E-2</c:v>
                </c:pt>
                <c:pt idx="136">
                  <c:v>-4.0132755978120715E-2</c:v>
                </c:pt>
                <c:pt idx="137">
                  <c:v>-4.0265622199015021E-2</c:v>
                </c:pt>
                <c:pt idx="138">
                  <c:v>-4.075648907065231E-2</c:v>
                </c:pt>
                <c:pt idx="139">
                  <c:v>-4.1431892360198355E-2</c:v>
                </c:pt>
                <c:pt idx="140">
                  <c:v>-4.1494634742287331E-2</c:v>
                </c:pt>
                <c:pt idx="141">
                  <c:v>-4.156106785273448E-2</c:v>
                </c:pt>
                <c:pt idx="142">
                  <c:v>-4.2173728760191549E-2</c:v>
                </c:pt>
                <c:pt idx="143">
                  <c:v>-4.2236471142280525E-2</c:v>
                </c:pt>
                <c:pt idx="144">
                  <c:v>-4.2598162521381683E-2</c:v>
                </c:pt>
                <c:pt idx="145">
                  <c:v>-4.2852822778095767E-2</c:v>
                </c:pt>
                <c:pt idx="146">
                  <c:v>-4.2922946616901096E-2</c:v>
                </c:pt>
                <c:pt idx="147">
                  <c:v>-4.2985688998990072E-2</c:v>
                </c:pt>
                <c:pt idx="148">
                  <c:v>-4.3528226067641812E-2</c:v>
                </c:pt>
                <c:pt idx="149">
                  <c:v>-4.3579896264656262E-2</c:v>
                </c:pt>
                <c:pt idx="150">
                  <c:v>-4.3703535664655131E-2</c:v>
                </c:pt>
                <c:pt idx="151">
                  <c:v>-4.3705381028834214E-2</c:v>
                </c:pt>
                <c:pt idx="152">
                  <c:v>-4.4081835321368078E-2</c:v>
                </c:pt>
                <c:pt idx="153">
                  <c:v>-4.4151959160173407E-2</c:v>
                </c:pt>
                <c:pt idx="154">
                  <c:v>-4.4214701542262383E-2</c:v>
                </c:pt>
                <c:pt idx="155">
                  <c:v>-4.4281134652709532E-2</c:v>
                </c:pt>
                <c:pt idx="156">
                  <c:v>-4.4342031670619425E-2</c:v>
                </c:pt>
                <c:pt idx="157">
                  <c:v>-4.5421569715385642E-2</c:v>
                </c:pt>
                <c:pt idx="158">
                  <c:v>-4.5447404813892867E-2</c:v>
                </c:pt>
                <c:pt idx="159">
                  <c:v>-4.5484312097474618E-2</c:v>
                </c:pt>
                <c:pt idx="160">
                  <c:v>-4.5484312097474618E-2</c:v>
                </c:pt>
                <c:pt idx="161">
                  <c:v>-4.5545209115384511E-2</c:v>
                </c:pt>
                <c:pt idx="162">
                  <c:v>-4.5545209115384511E-2</c:v>
                </c:pt>
                <c:pt idx="163">
                  <c:v>-4.5548899843742684E-2</c:v>
                </c:pt>
                <c:pt idx="164">
                  <c:v>-4.5548899843742684E-2</c:v>
                </c:pt>
                <c:pt idx="165">
                  <c:v>-4.5550745207921767E-2</c:v>
                </c:pt>
                <c:pt idx="166">
                  <c:v>-4.5554435936279947E-2</c:v>
                </c:pt>
                <c:pt idx="167">
                  <c:v>-4.5554435936279947E-2</c:v>
                </c:pt>
                <c:pt idx="168">
                  <c:v>-4.5674384607920636E-2</c:v>
                </c:pt>
                <c:pt idx="169">
                  <c:v>-4.5676229972099726E-2</c:v>
                </c:pt>
                <c:pt idx="170">
                  <c:v>-4.5705755798965124E-2</c:v>
                </c:pt>
                <c:pt idx="171">
                  <c:v>-4.6170787572095189E-2</c:v>
                </c:pt>
                <c:pt idx="172">
                  <c:v>-4.6288890879556788E-2</c:v>
                </c:pt>
                <c:pt idx="173">
                  <c:v>-4.6288890879556788E-2</c:v>
                </c:pt>
                <c:pt idx="174">
                  <c:v>-4.6290736243735878E-2</c:v>
                </c:pt>
                <c:pt idx="175">
                  <c:v>-4.6290736243735878E-2</c:v>
                </c:pt>
                <c:pt idx="176">
                  <c:v>-4.6303653792989494E-2</c:v>
                </c:pt>
                <c:pt idx="177">
                  <c:v>-4.6318416706422193E-2</c:v>
                </c:pt>
                <c:pt idx="178">
                  <c:v>-4.6430983921346536E-2</c:v>
                </c:pt>
                <c:pt idx="179">
                  <c:v>-4.6493726303435512E-2</c:v>
                </c:pt>
                <c:pt idx="180">
                  <c:v>-4.6739159739254153E-2</c:v>
                </c:pt>
                <c:pt idx="181">
                  <c:v>-4.6849881589999406E-2</c:v>
                </c:pt>
                <c:pt idx="182">
                  <c:v>-4.6910778607909293E-2</c:v>
                </c:pt>
                <c:pt idx="183">
                  <c:v>-4.6916314700446562E-2</c:v>
                </c:pt>
                <c:pt idx="184">
                  <c:v>-4.7586181897455337E-2</c:v>
                </c:pt>
                <c:pt idx="185">
                  <c:v>-4.7617553088499825E-2</c:v>
                </c:pt>
                <c:pt idx="186">
                  <c:v>-4.8265275915359562E-2</c:v>
                </c:pt>
                <c:pt idx="187">
                  <c:v>-4.8267121279538645E-2</c:v>
                </c:pt>
                <c:pt idx="188">
                  <c:v>-4.8267121279538645E-2</c:v>
                </c:pt>
                <c:pt idx="189">
                  <c:v>-4.8418441142223829E-2</c:v>
                </c:pt>
                <c:pt idx="190">
                  <c:v>-4.8479338160133716E-2</c:v>
                </c:pt>
                <c:pt idx="191">
                  <c:v>-4.8479338160133716E-2</c:v>
                </c:pt>
                <c:pt idx="192">
                  <c:v>-4.8479338160133716E-2</c:v>
                </c:pt>
                <c:pt idx="193">
                  <c:v>-4.8479338160133716E-2</c:v>
                </c:pt>
                <c:pt idx="194">
                  <c:v>-4.8972050395950095E-2</c:v>
                </c:pt>
                <c:pt idx="195">
                  <c:v>-4.8972050395950095E-2</c:v>
                </c:pt>
                <c:pt idx="196">
                  <c:v>-4.9038483506397244E-2</c:v>
                </c:pt>
                <c:pt idx="197">
                  <c:v>-4.9141823900426151E-2</c:v>
                </c:pt>
                <c:pt idx="198">
                  <c:v>-4.9215638467589654E-2</c:v>
                </c:pt>
                <c:pt idx="199">
                  <c:v>-4.9784010634748618E-2</c:v>
                </c:pt>
                <c:pt idx="200">
                  <c:v>-4.9824608646688542E-2</c:v>
                </c:pt>
                <c:pt idx="201">
                  <c:v>-4.9826454010867632E-2</c:v>
                </c:pt>
                <c:pt idx="202">
                  <c:v>-4.9889196392956608E-2</c:v>
                </c:pt>
                <c:pt idx="203">
                  <c:v>-4.9891041757135698E-2</c:v>
                </c:pt>
                <c:pt idx="204">
                  <c:v>-4.9903959306389307E-2</c:v>
                </c:pt>
                <c:pt idx="205">
                  <c:v>-4.990949539892657E-2</c:v>
                </c:pt>
                <c:pt idx="206">
                  <c:v>-4.990949539892657E-2</c:v>
                </c:pt>
                <c:pt idx="207">
                  <c:v>-5.0368991079519365E-2</c:v>
                </c:pt>
                <c:pt idx="208">
                  <c:v>-5.039851690638477E-2</c:v>
                </c:pt>
                <c:pt idx="209">
                  <c:v>-5.0463104652652836E-2</c:v>
                </c:pt>
                <c:pt idx="210">
                  <c:v>-5.0573826503398089E-2</c:v>
                </c:pt>
                <c:pt idx="211">
                  <c:v>-5.1212322509362376E-2</c:v>
                </c:pt>
                <c:pt idx="212">
                  <c:v>-5.1212322509362376E-2</c:v>
                </c:pt>
                <c:pt idx="213">
                  <c:v>-5.1212322509362376E-2</c:v>
                </c:pt>
                <c:pt idx="214">
                  <c:v>-5.1212322509362376E-2</c:v>
                </c:pt>
                <c:pt idx="215">
                  <c:v>-5.1252920521302307E-2</c:v>
                </c:pt>
                <c:pt idx="216">
                  <c:v>-5.1734560572044161E-2</c:v>
                </c:pt>
                <c:pt idx="217">
                  <c:v>-5.1815756595924009E-2</c:v>
                </c:pt>
                <c:pt idx="218">
                  <c:v>-5.1944932088460141E-2</c:v>
                </c:pt>
                <c:pt idx="219">
                  <c:v>-5.1944932088460141E-2</c:v>
                </c:pt>
                <c:pt idx="220">
                  <c:v>-5.1944932088460141E-2</c:v>
                </c:pt>
                <c:pt idx="221">
                  <c:v>-5.1944932088460141E-2</c:v>
                </c:pt>
                <c:pt idx="222">
                  <c:v>-5.1944932088460141E-2</c:v>
                </c:pt>
                <c:pt idx="223">
                  <c:v>-5.1944932088460141E-2</c:v>
                </c:pt>
                <c:pt idx="224">
                  <c:v>-5.2542830082484504E-2</c:v>
                </c:pt>
                <c:pt idx="225">
                  <c:v>-5.2629562198901622E-2</c:v>
                </c:pt>
                <c:pt idx="226">
                  <c:v>-5.3183171452627888E-2</c:v>
                </c:pt>
                <c:pt idx="227">
                  <c:v>-5.3316037673522193E-2</c:v>
                </c:pt>
                <c:pt idx="228">
                  <c:v>-5.3985904870530968E-2</c:v>
                </c:pt>
                <c:pt idx="229">
                  <c:v>-5.3985904870530968E-2</c:v>
                </c:pt>
                <c:pt idx="230">
                  <c:v>-5.3985904870530968E-2</c:v>
                </c:pt>
                <c:pt idx="231">
                  <c:v>-5.3985904870530968E-2</c:v>
                </c:pt>
                <c:pt idx="232">
                  <c:v>-5.3987750234710058E-2</c:v>
                </c:pt>
                <c:pt idx="233">
                  <c:v>-5.3303120124268577E-2</c:v>
                </c:pt>
                <c:pt idx="234">
                  <c:v>-5.4030193610829072E-2</c:v>
                </c:pt>
                <c:pt idx="235">
                  <c:v>-5.4664998888435193E-2</c:v>
                </c:pt>
                <c:pt idx="236">
                  <c:v>-5.4736968091419605E-2</c:v>
                </c:pt>
                <c:pt idx="237">
                  <c:v>-5.5288731980966788E-2</c:v>
                </c:pt>
                <c:pt idx="238">
                  <c:v>-5.5290577345145871E-2</c:v>
                </c:pt>
                <c:pt idx="239">
                  <c:v>-5.5340402177981238E-2</c:v>
                </c:pt>
                <c:pt idx="240">
                  <c:v>-5.5964135270512833E-2</c:v>
                </c:pt>
                <c:pt idx="241">
                  <c:v>-5.5969671363050089E-2</c:v>
                </c:pt>
                <c:pt idx="242">
                  <c:v>-5.6705971670506027E-2</c:v>
                </c:pt>
                <c:pt idx="243">
                  <c:v>-5.67096623988642E-2</c:v>
                </c:pt>
                <c:pt idx="244">
                  <c:v>-5.67096623988642E-2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51-4397-8288-E17D80BBB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5976"/>
        <c:axId val="1"/>
      </c:scatterChart>
      <c:valAx>
        <c:axId val="846865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01908406309027"/>
              <c:y val="0.853336132983377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074766355140186E-2"/>
              <c:y val="0.423334733158355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59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495366350234258"/>
          <c:y val="0.90666946631671042"/>
          <c:w val="0.2392525326857507"/>
          <c:h val="6.66670166229221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152400</xdr:colOff>
      <xdr:row>0</xdr:row>
      <xdr:rowOff>0</xdr:rowOff>
    </xdr:from>
    <xdr:to>
      <xdr:col>33</xdr:col>
      <xdr:colOff>561975</xdr:colOff>
      <xdr:row>18</xdr:row>
      <xdr:rowOff>38100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BF1B1AF4-CF1D-D4EC-1E1F-4092BAEA4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0</xdr:row>
      <xdr:rowOff>0</xdr:rowOff>
    </xdr:from>
    <xdr:to>
      <xdr:col>15</xdr:col>
      <xdr:colOff>47625</xdr:colOff>
      <xdr:row>18</xdr:row>
      <xdr:rowOff>47625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EAC4F0D0-60F2-821C-2471-0E5BACD47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85725</xdr:colOff>
      <xdr:row>0</xdr:row>
      <xdr:rowOff>133350</xdr:rowOff>
    </xdr:from>
    <xdr:to>
      <xdr:col>23</xdr:col>
      <xdr:colOff>409575</xdr:colOff>
      <xdr:row>17</xdr:row>
      <xdr:rowOff>142875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917DA1D7-773E-EE2E-92A8-20BFD71FA9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onkoly.hu/cgi-bin/IBVS?5421" TargetMode="External"/><Relationship Id="rId117" Type="http://schemas.openxmlformats.org/officeDocument/2006/relationships/hyperlink" Target="http://var.astro.cz/oejv/issues/oejv0137.pdf" TargetMode="External"/><Relationship Id="rId21" Type="http://schemas.openxmlformats.org/officeDocument/2006/relationships/hyperlink" Target="http://www.konkoly.hu/cgi-bin/IBVS?5421" TargetMode="External"/><Relationship Id="rId42" Type="http://schemas.openxmlformats.org/officeDocument/2006/relationships/hyperlink" Target="http://www.konkoly.hu/cgi-bin/IBVS?5577" TargetMode="External"/><Relationship Id="rId47" Type="http://schemas.openxmlformats.org/officeDocument/2006/relationships/hyperlink" Target="http://var.astro.cz/oejv/issues/oejv0074.pdf" TargetMode="External"/><Relationship Id="rId63" Type="http://schemas.openxmlformats.org/officeDocument/2006/relationships/hyperlink" Target="http://www.bav-astro.de/sfs/BAVM_link.php?BAVMnr=234" TargetMode="External"/><Relationship Id="rId68" Type="http://schemas.openxmlformats.org/officeDocument/2006/relationships/hyperlink" Target="http://www.bav-astro.de/sfs/BAVM_link.php?BAVMnr=239" TargetMode="External"/><Relationship Id="rId84" Type="http://schemas.openxmlformats.org/officeDocument/2006/relationships/hyperlink" Target="http://www.konkoly.hu/cgi-bin/IBVS?96" TargetMode="External"/><Relationship Id="rId89" Type="http://schemas.openxmlformats.org/officeDocument/2006/relationships/hyperlink" Target="http://www.bav-astro.de/sfs/BAVM_link.php?BAVMnr=18" TargetMode="External"/><Relationship Id="rId112" Type="http://schemas.openxmlformats.org/officeDocument/2006/relationships/hyperlink" Target="http://var.astro.cz/oejv/issues/oejv0137.pdf" TargetMode="External"/><Relationship Id="rId16" Type="http://schemas.openxmlformats.org/officeDocument/2006/relationships/hyperlink" Target="http://www.konkoly.hu/cgi-bin/IBVS?5421" TargetMode="External"/><Relationship Id="rId107" Type="http://schemas.openxmlformats.org/officeDocument/2006/relationships/hyperlink" Target="http://www.konkoly.hu/cgi-bin/IBVS?5910" TargetMode="External"/><Relationship Id="rId11" Type="http://schemas.openxmlformats.org/officeDocument/2006/relationships/hyperlink" Target="http://www.konkoly.hu/cgi-bin/IBVS?5421" TargetMode="External"/><Relationship Id="rId24" Type="http://schemas.openxmlformats.org/officeDocument/2006/relationships/hyperlink" Target="http://www.konkoly.hu/cgi-bin/IBVS?5421" TargetMode="External"/><Relationship Id="rId32" Type="http://schemas.openxmlformats.org/officeDocument/2006/relationships/hyperlink" Target="http://www.bav-astro.de/sfs/BAVM_link.php?BAVMnr=133" TargetMode="External"/><Relationship Id="rId37" Type="http://schemas.openxmlformats.org/officeDocument/2006/relationships/hyperlink" Target="http://www.konkoly.hu/cgi-bin/IBVS?5251" TargetMode="External"/><Relationship Id="rId40" Type="http://schemas.openxmlformats.org/officeDocument/2006/relationships/hyperlink" Target="http://www.konkoly.hu/cgi-bin/IBVS?5257" TargetMode="External"/><Relationship Id="rId45" Type="http://schemas.openxmlformats.org/officeDocument/2006/relationships/hyperlink" Target="http://var.astro.cz/oejv/issues/oejv0074.pdf" TargetMode="External"/><Relationship Id="rId53" Type="http://schemas.openxmlformats.org/officeDocument/2006/relationships/hyperlink" Target="http://www.konkoly.hu/cgi-bin/IBVS?5764" TargetMode="External"/><Relationship Id="rId58" Type="http://schemas.openxmlformats.org/officeDocument/2006/relationships/hyperlink" Target="http://www.konkoly.hu/cgi-bin/IBVS?6014" TargetMode="External"/><Relationship Id="rId66" Type="http://schemas.openxmlformats.org/officeDocument/2006/relationships/hyperlink" Target="http://www.konkoly.hu/cgi-bin/IBVS?6098" TargetMode="External"/><Relationship Id="rId74" Type="http://schemas.openxmlformats.org/officeDocument/2006/relationships/hyperlink" Target="http://www.konkoly.hu/cgi-bin/IBVS?96" TargetMode="External"/><Relationship Id="rId79" Type="http://schemas.openxmlformats.org/officeDocument/2006/relationships/hyperlink" Target="http://www.konkoly.hu/cgi-bin/IBVS?96" TargetMode="External"/><Relationship Id="rId87" Type="http://schemas.openxmlformats.org/officeDocument/2006/relationships/hyperlink" Target="http://www.konkoly.hu/cgi-bin/IBVS?96" TargetMode="External"/><Relationship Id="rId102" Type="http://schemas.openxmlformats.org/officeDocument/2006/relationships/hyperlink" Target="http://www.konkoly.hu/cgi-bin/IBVS?5910" TargetMode="External"/><Relationship Id="rId110" Type="http://schemas.openxmlformats.org/officeDocument/2006/relationships/hyperlink" Target="http://www.konkoly.hu/cgi-bin/IBVS?5910" TargetMode="External"/><Relationship Id="rId115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www.konkoly.hu/cgi-bin/IBVS?5421" TargetMode="External"/><Relationship Id="rId61" Type="http://schemas.openxmlformats.org/officeDocument/2006/relationships/hyperlink" Target="http://var.astro.cz/oejv/issues/oejv0160.pdf" TargetMode="External"/><Relationship Id="rId82" Type="http://schemas.openxmlformats.org/officeDocument/2006/relationships/hyperlink" Target="http://www.konkoly.hu/cgi-bin/IBVS?96" TargetMode="External"/><Relationship Id="rId90" Type="http://schemas.openxmlformats.org/officeDocument/2006/relationships/hyperlink" Target="http://www.bav-astro.de/sfs/BAVM_link.php?BAVMnr=18" TargetMode="External"/><Relationship Id="rId95" Type="http://schemas.openxmlformats.org/officeDocument/2006/relationships/hyperlink" Target="http://www.konkoly.hu/cgi-bin/IBVS?5251" TargetMode="External"/><Relationship Id="rId19" Type="http://schemas.openxmlformats.org/officeDocument/2006/relationships/hyperlink" Target="http://www.konkoly.hu/cgi-bin/IBVS?5421" TargetMode="External"/><Relationship Id="rId14" Type="http://schemas.openxmlformats.org/officeDocument/2006/relationships/hyperlink" Target="http://www.konkoly.hu/cgi-bin/IBVS?5421" TargetMode="External"/><Relationship Id="rId22" Type="http://schemas.openxmlformats.org/officeDocument/2006/relationships/hyperlink" Target="http://www.konkoly.hu/cgi-bin/IBVS?5421" TargetMode="External"/><Relationship Id="rId27" Type="http://schemas.openxmlformats.org/officeDocument/2006/relationships/hyperlink" Target="http://www.konkoly.hu/cgi-bin/IBVS?5421" TargetMode="External"/><Relationship Id="rId30" Type="http://schemas.openxmlformats.org/officeDocument/2006/relationships/hyperlink" Target="http://www.konkoly.hu/cgi-bin/IBVS?4737" TargetMode="External"/><Relationship Id="rId35" Type="http://schemas.openxmlformats.org/officeDocument/2006/relationships/hyperlink" Target="http://www.konkoly.hu/cgi-bin/IBVS?5251" TargetMode="External"/><Relationship Id="rId43" Type="http://schemas.openxmlformats.org/officeDocument/2006/relationships/hyperlink" Target="http://www.konkoly.hu/cgi-bin/IBVS?5583" TargetMode="External"/><Relationship Id="rId48" Type="http://schemas.openxmlformats.org/officeDocument/2006/relationships/hyperlink" Target="http://var.astro.cz/oejv/issues/oejv0074.pdf" TargetMode="External"/><Relationship Id="rId56" Type="http://schemas.openxmlformats.org/officeDocument/2006/relationships/hyperlink" Target="http://var.astro.cz/oejv/issues/oejv0094.pdf" TargetMode="External"/><Relationship Id="rId64" Type="http://schemas.openxmlformats.org/officeDocument/2006/relationships/hyperlink" Target="http://var.astro.cz/oejv/issues/oejv0160.pdf" TargetMode="External"/><Relationship Id="rId69" Type="http://schemas.openxmlformats.org/officeDocument/2006/relationships/hyperlink" Target="http://www.bav-astro.de/sfs/BAVM_link.php?BAVMnr=241" TargetMode="External"/><Relationship Id="rId77" Type="http://schemas.openxmlformats.org/officeDocument/2006/relationships/hyperlink" Target="http://www.konkoly.hu/cgi-bin/IBVS?96" TargetMode="External"/><Relationship Id="rId100" Type="http://schemas.openxmlformats.org/officeDocument/2006/relationships/hyperlink" Target="http://www.konkoly.hu/cgi-bin/IBVS?5670" TargetMode="External"/><Relationship Id="rId105" Type="http://schemas.openxmlformats.org/officeDocument/2006/relationships/hyperlink" Target="http://www.konkoly.hu/cgi-bin/IBVS?5910" TargetMode="External"/><Relationship Id="rId113" Type="http://schemas.openxmlformats.org/officeDocument/2006/relationships/hyperlink" Target="http://www.konkoly.hu/cgi-bin/IBVS?5910" TargetMode="External"/><Relationship Id="rId8" Type="http://schemas.openxmlformats.org/officeDocument/2006/relationships/hyperlink" Target="http://www.konkoly.hu/cgi-bin/IBVS?5421" TargetMode="External"/><Relationship Id="rId51" Type="http://schemas.openxmlformats.org/officeDocument/2006/relationships/hyperlink" Target="http://www.bav-astro.de/sfs/BAVM_link.php?BAVMnr=178" TargetMode="External"/><Relationship Id="rId72" Type="http://schemas.openxmlformats.org/officeDocument/2006/relationships/hyperlink" Target="http://www.konkoly.hu/cgi-bin/IBVS?96" TargetMode="External"/><Relationship Id="rId80" Type="http://schemas.openxmlformats.org/officeDocument/2006/relationships/hyperlink" Target="http://www.konkoly.hu/cgi-bin/IBVS?96" TargetMode="External"/><Relationship Id="rId85" Type="http://schemas.openxmlformats.org/officeDocument/2006/relationships/hyperlink" Target="http://www.konkoly.hu/cgi-bin/IBVS?96" TargetMode="External"/><Relationship Id="rId93" Type="http://schemas.openxmlformats.org/officeDocument/2006/relationships/hyperlink" Target="http://www.bav-astro.de/sfs/BAVM_link.php?BAVMnr=56" TargetMode="External"/><Relationship Id="rId98" Type="http://schemas.openxmlformats.org/officeDocument/2006/relationships/hyperlink" Target="http://www.konkoly.hu/cgi-bin/IBVS?5257" TargetMode="External"/><Relationship Id="rId3" Type="http://schemas.openxmlformats.org/officeDocument/2006/relationships/hyperlink" Target="http://www.konkoly.hu/cgi-bin/IBVS?5421" TargetMode="External"/><Relationship Id="rId12" Type="http://schemas.openxmlformats.org/officeDocument/2006/relationships/hyperlink" Target="http://www.konkoly.hu/cgi-bin/IBVS?5421" TargetMode="External"/><Relationship Id="rId17" Type="http://schemas.openxmlformats.org/officeDocument/2006/relationships/hyperlink" Target="http://www.konkoly.hu/cgi-bin/IBVS?5421" TargetMode="External"/><Relationship Id="rId25" Type="http://schemas.openxmlformats.org/officeDocument/2006/relationships/hyperlink" Target="http://www.konkoly.hu/cgi-bin/IBVS?5421" TargetMode="External"/><Relationship Id="rId33" Type="http://schemas.openxmlformats.org/officeDocument/2006/relationships/hyperlink" Target="http://www.bav-astro.de/sfs/BAVM_link.php?BAVMnr=133" TargetMode="External"/><Relationship Id="rId38" Type="http://schemas.openxmlformats.org/officeDocument/2006/relationships/hyperlink" Target="http://www.konkoly.hu/cgi-bin/IBVS?5257" TargetMode="External"/><Relationship Id="rId46" Type="http://schemas.openxmlformats.org/officeDocument/2006/relationships/hyperlink" Target="http://var.astro.cz/oejv/issues/oejv0074.pdf" TargetMode="External"/><Relationship Id="rId59" Type="http://schemas.openxmlformats.org/officeDocument/2006/relationships/hyperlink" Target="http://var.astro.cz/oejv/issues/oejv0160.pdf" TargetMode="External"/><Relationship Id="rId67" Type="http://schemas.openxmlformats.org/officeDocument/2006/relationships/hyperlink" Target="http://www.bav-astro.de/sfs/BAVM_link.php?BAVMnr=238" TargetMode="External"/><Relationship Id="rId103" Type="http://schemas.openxmlformats.org/officeDocument/2006/relationships/hyperlink" Target="http://www.konkoly.hu/cgi-bin/IBVS?5910" TargetMode="External"/><Relationship Id="rId108" Type="http://schemas.openxmlformats.org/officeDocument/2006/relationships/hyperlink" Target="http://www.bav-astro.de/sfs/BAVM_link.php?BAVMnr=203" TargetMode="External"/><Relationship Id="rId116" Type="http://schemas.openxmlformats.org/officeDocument/2006/relationships/hyperlink" Target="http://var.astro.cz/oejv/issues/oejv0137.pdf" TargetMode="External"/><Relationship Id="rId20" Type="http://schemas.openxmlformats.org/officeDocument/2006/relationships/hyperlink" Target="http://www.bav-astro.de/sfs/BAVM_link.php?BAVMnr=38" TargetMode="External"/><Relationship Id="rId41" Type="http://schemas.openxmlformats.org/officeDocument/2006/relationships/hyperlink" Target="http://www.konkoly.hu/cgi-bin/IBVS?5257" TargetMode="External"/><Relationship Id="rId54" Type="http://schemas.openxmlformats.org/officeDocument/2006/relationships/hyperlink" Target="http://www.konkoly.hu/cgi-bin/IBVS?5764" TargetMode="External"/><Relationship Id="rId62" Type="http://schemas.openxmlformats.org/officeDocument/2006/relationships/hyperlink" Target="http://var.astro.cz/oejv/issues/oejv0160.pdf" TargetMode="External"/><Relationship Id="rId70" Type="http://schemas.openxmlformats.org/officeDocument/2006/relationships/hyperlink" Target="http://www.bav-astro.de/sfs/BAVM_link.php?BAVMnr=241" TargetMode="External"/><Relationship Id="rId75" Type="http://schemas.openxmlformats.org/officeDocument/2006/relationships/hyperlink" Target="http://www.konkoly.hu/cgi-bin/IBVS?96" TargetMode="External"/><Relationship Id="rId83" Type="http://schemas.openxmlformats.org/officeDocument/2006/relationships/hyperlink" Target="http://www.konkoly.hu/cgi-bin/IBVS?96" TargetMode="External"/><Relationship Id="rId88" Type="http://schemas.openxmlformats.org/officeDocument/2006/relationships/hyperlink" Target="http://www.bav-astro.de/sfs/BAVM_link.php?BAVMnr=18" TargetMode="External"/><Relationship Id="rId91" Type="http://schemas.openxmlformats.org/officeDocument/2006/relationships/hyperlink" Target="http://www.bav-astro.de/sfs/BAVM_link.php?BAVMnr=26" TargetMode="External"/><Relationship Id="rId96" Type="http://schemas.openxmlformats.org/officeDocument/2006/relationships/hyperlink" Target="http://www.konkoly.hu/cgi-bin/IBVS?5251" TargetMode="External"/><Relationship Id="rId111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konkoly.hu/cgi-bin/IBVS?5421" TargetMode="External"/><Relationship Id="rId6" Type="http://schemas.openxmlformats.org/officeDocument/2006/relationships/hyperlink" Target="http://www.konkoly.hu/cgi-bin/IBVS?5421" TargetMode="External"/><Relationship Id="rId15" Type="http://schemas.openxmlformats.org/officeDocument/2006/relationships/hyperlink" Target="http://www.konkoly.hu/cgi-bin/IBVS?5421" TargetMode="External"/><Relationship Id="rId23" Type="http://schemas.openxmlformats.org/officeDocument/2006/relationships/hyperlink" Target="http://www.konkoly.hu/cgi-bin/IBVS?5421" TargetMode="External"/><Relationship Id="rId28" Type="http://schemas.openxmlformats.org/officeDocument/2006/relationships/hyperlink" Target="http://www.konkoly.hu/cgi-bin/IBVS?5421" TargetMode="External"/><Relationship Id="rId36" Type="http://schemas.openxmlformats.org/officeDocument/2006/relationships/hyperlink" Target="http://www.konkoly.hu/cgi-bin/IBVS?5251" TargetMode="External"/><Relationship Id="rId49" Type="http://schemas.openxmlformats.org/officeDocument/2006/relationships/hyperlink" Target="http://var.astro.cz/oejv/issues/oejv0074.pdf" TargetMode="External"/><Relationship Id="rId57" Type="http://schemas.openxmlformats.org/officeDocument/2006/relationships/hyperlink" Target="http://www.bav-astro.de/sfs/BAVM_link.php?BAVMnr=215" TargetMode="External"/><Relationship Id="rId106" Type="http://schemas.openxmlformats.org/officeDocument/2006/relationships/hyperlink" Target="http://www.bav-astro.de/sfs/BAVM_link.php?BAVMnr=193" TargetMode="External"/><Relationship Id="rId114" Type="http://schemas.openxmlformats.org/officeDocument/2006/relationships/hyperlink" Target="http://www.konkoly.hu/cgi-bin/IBVS?5972" TargetMode="External"/><Relationship Id="rId10" Type="http://schemas.openxmlformats.org/officeDocument/2006/relationships/hyperlink" Target="http://www.konkoly.hu/cgi-bin/IBVS?5421" TargetMode="External"/><Relationship Id="rId31" Type="http://schemas.openxmlformats.org/officeDocument/2006/relationships/hyperlink" Target="http://www.konkoly.hu/cgi-bin/IBVS?4737" TargetMode="External"/><Relationship Id="rId44" Type="http://schemas.openxmlformats.org/officeDocument/2006/relationships/hyperlink" Target="http://www.konkoly.hu/cgi-bin/IBVS?5670" TargetMode="External"/><Relationship Id="rId52" Type="http://schemas.openxmlformats.org/officeDocument/2006/relationships/hyperlink" Target="http://www.bav-astro.de/sfs/BAVM_link.php?BAVMnr=186" TargetMode="External"/><Relationship Id="rId60" Type="http://schemas.openxmlformats.org/officeDocument/2006/relationships/hyperlink" Target="http://www.bav-astro.de/sfs/BAVM_link.php?BAVMnr=232" TargetMode="External"/><Relationship Id="rId65" Type="http://schemas.openxmlformats.org/officeDocument/2006/relationships/hyperlink" Target="http://www.bav-astro.de/sfs/BAVM_link.php?BAVMnr=234" TargetMode="External"/><Relationship Id="rId73" Type="http://schemas.openxmlformats.org/officeDocument/2006/relationships/hyperlink" Target="http://www.konkoly.hu/cgi-bin/IBVS?96" TargetMode="External"/><Relationship Id="rId78" Type="http://schemas.openxmlformats.org/officeDocument/2006/relationships/hyperlink" Target="http://www.konkoly.hu/cgi-bin/IBVS?96" TargetMode="External"/><Relationship Id="rId81" Type="http://schemas.openxmlformats.org/officeDocument/2006/relationships/hyperlink" Target="http://www.konkoly.hu/cgi-bin/IBVS?96" TargetMode="External"/><Relationship Id="rId86" Type="http://schemas.openxmlformats.org/officeDocument/2006/relationships/hyperlink" Target="http://www.konkoly.hu/cgi-bin/IBVS?96" TargetMode="External"/><Relationship Id="rId94" Type="http://schemas.openxmlformats.org/officeDocument/2006/relationships/hyperlink" Target="http://www.konkoly.hu/cgi-bin/IBVS?5251" TargetMode="External"/><Relationship Id="rId99" Type="http://schemas.openxmlformats.org/officeDocument/2006/relationships/hyperlink" Target="http://www.konkoly.hu/cgi-bin/IBVS?5257" TargetMode="External"/><Relationship Id="rId101" Type="http://schemas.openxmlformats.org/officeDocument/2006/relationships/hyperlink" Target="http://www.bav-astro.de/sfs/BAVM_link.php?BAVMnr=193" TargetMode="External"/><Relationship Id="rId4" Type="http://schemas.openxmlformats.org/officeDocument/2006/relationships/hyperlink" Target="http://www.konkoly.hu/cgi-bin/IBVS?5421" TargetMode="External"/><Relationship Id="rId9" Type="http://schemas.openxmlformats.org/officeDocument/2006/relationships/hyperlink" Target="http://www.konkoly.hu/cgi-bin/IBVS?5421" TargetMode="External"/><Relationship Id="rId13" Type="http://schemas.openxmlformats.org/officeDocument/2006/relationships/hyperlink" Target="http://www.konkoly.hu/cgi-bin/IBVS?5421" TargetMode="External"/><Relationship Id="rId18" Type="http://schemas.openxmlformats.org/officeDocument/2006/relationships/hyperlink" Target="http://www.bav-astro.de/sfs/BAVM_link.php?BAVMnr=34" TargetMode="External"/><Relationship Id="rId39" Type="http://schemas.openxmlformats.org/officeDocument/2006/relationships/hyperlink" Target="http://www.konkoly.hu/cgi-bin/IBVS?5257" TargetMode="External"/><Relationship Id="rId109" Type="http://schemas.openxmlformats.org/officeDocument/2006/relationships/hyperlink" Target="http://www.bav-astro.de/sfs/BAVM_link.php?BAVMnr=203" TargetMode="External"/><Relationship Id="rId34" Type="http://schemas.openxmlformats.org/officeDocument/2006/relationships/hyperlink" Target="http://www.konkoly.hu/cgi-bin/IBVS?5251" TargetMode="External"/><Relationship Id="rId50" Type="http://schemas.openxmlformats.org/officeDocument/2006/relationships/hyperlink" Target="http://var.astro.cz/oejv/issues/oejv0074.pdf" TargetMode="External"/><Relationship Id="rId55" Type="http://schemas.openxmlformats.org/officeDocument/2006/relationships/hyperlink" Target="http://var.astro.cz/oejv/issues/oejv0094.pdf" TargetMode="External"/><Relationship Id="rId76" Type="http://schemas.openxmlformats.org/officeDocument/2006/relationships/hyperlink" Target="http://www.konkoly.hu/cgi-bin/IBVS?96" TargetMode="External"/><Relationship Id="rId97" Type="http://schemas.openxmlformats.org/officeDocument/2006/relationships/hyperlink" Target="http://www.konkoly.hu/cgi-bin/IBVS?5251" TargetMode="External"/><Relationship Id="rId104" Type="http://schemas.openxmlformats.org/officeDocument/2006/relationships/hyperlink" Target="http://www.konkoly.hu/cgi-bin/IBVS?5910" TargetMode="External"/><Relationship Id="rId7" Type="http://schemas.openxmlformats.org/officeDocument/2006/relationships/hyperlink" Target="http://www.konkoly.hu/cgi-bin/IBVS?5421" TargetMode="External"/><Relationship Id="rId71" Type="http://schemas.openxmlformats.org/officeDocument/2006/relationships/hyperlink" Target="http://www.konkoly.hu/cgi-bin/IBVS?96" TargetMode="External"/><Relationship Id="rId92" Type="http://schemas.openxmlformats.org/officeDocument/2006/relationships/hyperlink" Target="http://www.bav-astro.de/sfs/BAVM_link.php?BAVMnr=34" TargetMode="External"/><Relationship Id="rId2" Type="http://schemas.openxmlformats.org/officeDocument/2006/relationships/hyperlink" Target="http://www.konkoly.hu/cgi-bin/IBVS?5421" TargetMode="External"/><Relationship Id="rId29" Type="http://schemas.openxmlformats.org/officeDocument/2006/relationships/hyperlink" Target="http://www.konkoly.hu/cgi-bin/IBVS?47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9"/>
  <sheetViews>
    <sheetView tabSelected="1" workbookViewId="0">
      <pane xSplit="13" ySplit="22" topLeftCell="N254" activePane="bottomRight" state="frozen"/>
      <selection pane="topRight" activeCell="N1" sqref="N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7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28515625" style="1"/>
    <col min="6" max="6" width="17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D2" s="1" t="s">
        <v>3</v>
      </c>
    </row>
    <row r="3" spans="1:6" x14ac:dyDescent="0.2">
      <c r="C3" s="1" t="s">
        <v>4</v>
      </c>
    </row>
    <row r="4" spans="1:6" x14ac:dyDescent="0.2">
      <c r="A4" s="3" t="s">
        <v>5</v>
      </c>
      <c r="C4" s="4">
        <v>46003.248</v>
      </c>
      <c r="D4" s="5">
        <v>1.9403490999999999</v>
      </c>
    </row>
    <row r="5" spans="1:6" x14ac:dyDescent="0.2">
      <c r="A5" s="6" t="s">
        <v>6</v>
      </c>
      <c r="B5"/>
      <c r="C5" s="7">
        <v>-9.5</v>
      </c>
      <c r="D5" t="s">
        <v>7</v>
      </c>
    </row>
    <row r="6" spans="1:6" x14ac:dyDescent="0.2">
      <c r="A6" s="3" t="s">
        <v>8</v>
      </c>
    </row>
    <row r="7" spans="1:6" x14ac:dyDescent="0.2">
      <c r="A7" s="1" t="s">
        <v>9</v>
      </c>
      <c r="C7" s="1">
        <f>+C4</f>
        <v>46003.248</v>
      </c>
    </row>
    <row r="8" spans="1:6" x14ac:dyDescent="0.2">
      <c r="A8" s="1" t="s">
        <v>10</v>
      </c>
      <c r="C8" s="1">
        <f>+D4</f>
        <v>1.9403490999999999</v>
      </c>
    </row>
    <row r="9" spans="1:6" x14ac:dyDescent="0.2">
      <c r="A9" s="8" t="s">
        <v>11</v>
      </c>
      <c r="B9" s="8"/>
      <c r="C9" s="9">
        <v>150</v>
      </c>
      <c r="D9" s="9">
        <v>130</v>
      </c>
    </row>
    <row r="10" spans="1:6" x14ac:dyDescent="0.2">
      <c r="A10"/>
      <c r="B10"/>
      <c r="C10" s="10" t="s">
        <v>12</v>
      </c>
      <c r="D10" s="10" t="s">
        <v>13</v>
      </c>
    </row>
    <row r="11" spans="1:6" x14ac:dyDescent="0.2">
      <c r="A11" t="s">
        <v>14</v>
      </c>
      <c r="B11"/>
      <c r="C11" s="11">
        <f ca="1">INTERCEPT(INDIRECT(C14):R$935,INDIRECT(C13):$F$935)</f>
        <v>1.1325209036856174E-3</v>
      </c>
      <c r="D11" s="11">
        <f ca="1">INTERCEPT(INDIRECT(D14):S$935,INDIRECT(D13):$F$935)</f>
        <v>-3.3954476706535591E-2</v>
      </c>
      <c r="E11" s="8" t="s">
        <v>15</v>
      </c>
      <c r="F11" s="1">
        <v>1</v>
      </c>
    </row>
    <row r="12" spans="1:6" x14ac:dyDescent="0.2">
      <c r="A12" t="s">
        <v>16</v>
      </c>
      <c r="B12"/>
      <c r="C12" s="11">
        <f ca="1">SLOPE(INDIRECT(C14):R$935,INDIRECT(C13):$F$935)</f>
        <v>-3.055380624517211E-6</v>
      </c>
      <c r="D12" s="11">
        <f ca="1">SLOPE(INDIRECT(D14):S$935,INDIRECT(D13):$F$935)</f>
        <v>-3.6907283581751048E-6</v>
      </c>
      <c r="E12" s="8" t="s">
        <v>17</v>
      </c>
      <c r="F12" s="11">
        <f ca="1">NOW()+15018.5+$C$5/24</f>
        <v>59970.577923958328</v>
      </c>
    </row>
    <row r="13" spans="1:6" x14ac:dyDescent="0.2">
      <c r="A13"/>
      <c r="B13"/>
      <c r="C13" s="9" t="str">
        <f>"F"&amp;C9</f>
        <v>F150</v>
      </c>
      <c r="D13" s="9" t="str">
        <f>"F"&amp;D9</f>
        <v>F130</v>
      </c>
      <c r="E13" s="8" t="s">
        <v>18</v>
      </c>
      <c r="F13" s="11">
        <f ca="1">ROUND(2*(F12-$C$7)/$C$8,0)/2+F11</f>
        <v>7199.5</v>
      </c>
    </row>
    <row r="14" spans="1:6" x14ac:dyDescent="0.2">
      <c r="A14" t="s">
        <v>19</v>
      </c>
      <c r="B14"/>
      <c r="C14" s="9" t="str">
        <f>"R"&amp;C9</f>
        <v>R150</v>
      </c>
      <c r="D14" s="9" t="str">
        <f>"S"&amp;D9</f>
        <v>S130</v>
      </c>
      <c r="E14" s="8" t="s">
        <v>20</v>
      </c>
      <c r="F14" s="12">
        <f ca="1">ROUND(2*(F12-$C$15)/$C$16,0)/2+F11</f>
        <v>296.5</v>
      </c>
    </row>
    <row r="15" spans="1:6" x14ac:dyDescent="0.2">
      <c r="A15" s="13" t="s">
        <v>21</v>
      </c>
      <c r="B15"/>
      <c r="C15" s="14">
        <f ca="1">($C7+C11)+($C8+C12)*INT(MAX($F21:$F3533))</f>
        <v>59397.457878528454</v>
      </c>
      <c r="D15" s="14">
        <f ca="1">($C7+D11)+($C8+D12)*INT(MAX($F21:$F3533))</f>
        <v>59397.418405725439</v>
      </c>
      <c r="E15" s="8" t="s">
        <v>22</v>
      </c>
      <c r="F15" s="15">
        <f ca="1">+$C$15+$C$16*F14-15018.5-$C$5/24</f>
        <v>44954.666314091432</v>
      </c>
    </row>
    <row r="16" spans="1:6" x14ac:dyDescent="0.2">
      <c r="A16" s="13" t="s">
        <v>23</v>
      </c>
      <c r="B16"/>
      <c r="C16" s="14">
        <f ca="1">+$C8+C12</f>
        <v>1.9403460446193754</v>
      </c>
      <c r="D16" s="11">
        <f ca="1">+$C8+D12</f>
        <v>1.9403454092716417</v>
      </c>
    </row>
    <row r="17" spans="1:19" x14ac:dyDescent="0.2">
      <c r="A17" s="16" t="s">
        <v>24</v>
      </c>
      <c r="B17"/>
      <c r="C17">
        <f>COUNT(C21:C9915)</f>
        <v>249</v>
      </c>
      <c r="D17"/>
    </row>
    <row r="18" spans="1:19" x14ac:dyDescent="0.2">
      <c r="A18" s="13" t="s">
        <v>25</v>
      </c>
      <c r="B18"/>
      <c r="C18" s="17">
        <f ca="1">+C15</f>
        <v>59397.457878528454</v>
      </c>
      <c r="D18" s="18">
        <f ca="1">+C16</f>
        <v>1.9403460446193754</v>
      </c>
      <c r="E18" s="19">
        <f>R19</f>
        <v>193</v>
      </c>
    </row>
    <row r="19" spans="1:19" x14ac:dyDescent="0.2">
      <c r="A19" s="13" t="s">
        <v>26</v>
      </c>
      <c r="B19"/>
      <c r="C19" s="20">
        <f ca="1">D15</f>
        <v>59397.418405725439</v>
      </c>
      <c r="D19" s="21">
        <f ca="1">D16</f>
        <v>1.9403454092716417</v>
      </c>
      <c r="E19" s="19">
        <f>S19</f>
        <v>55</v>
      </c>
      <c r="R19" s="1">
        <f>COUNT(R21:R9988)</f>
        <v>193</v>
      </c>
      <c r="S19" s="1">
        <f>COUNT(S21:S9988)</f>
        <v>55</v>
      </c>
    </row>
    <row r="20" spans="1:19" x14ac:dyDescent="0.2">
      <c r="A20" s="10" t="s">
        <v>27</v>
      </c>
      <c r="B20" s="10" t="s">
        <v>28</v>
      </c>
      <c r="C20" s="10" t="s">
        <v>29</v>
      </c>
      <c r="D20" s="10" t="s">
        <v>30</v>
      </c>
      <c r="E20" s="10" t="s">
        <v>31</v>
      </c>
      <c r="F20" s="10" t="s">
        <v>32</v>
      </c>
      <c r="G20" s="10" t="s">
        <v>33</v>
      </c>
      <c r="H20" s="22" t="s">
        <v>34</v>
      </c>
      <c r="I20" s="22" t="s">
        <v>35</v>
      </c>
      <c r="J20" s="22" t="s">
        <v>36</v>
      </c>
      <c r="K20" s="22" t="s">
        <v>37</v>
      </c>
      <c r="L20" s="22" t="s">
        <v>38</v>
      </c>
      <c r="M20" s="22" t="s">
        <v>39</v>
      </c>
      <c r="N20" s="22" t="s">
        <v>40</v>
      </c>
      <c r="O20" s="22" t="s">
        <v>41</v>
      </c>
      <c r="P20" s="22" t="s">
        <v>42</v>
      </c>
      <c r="Q20" s="10" t="s">
        <v>43</v>
      </c>
      <c r="R20" s="23" t="s">
        <v>44</v>
      </c>
      <c r="S20" s="23" t="s">
        <v>45</v>
      </c>
    </row>
    <row r="21" spans="1:19" x14ac:dyDescent="0.2">
      <c r="A21" s="1" t="s">
        <v>46</v>
      </c>
      <c r="B21" s="24" t="s">
        <v>47</v>
      </c>
      <c r="C21" s="25">
        <v>21787.723000000002</v>
      </c>
      <c r="D21" s="25"/>
      <c r="E21" s="1">
        <f t="shared" ref="E21:E84" si="0">+(C21-C$7)/C$8</f>
        <v>-12479.98362768844</v>
      </c>
      <c r="F21" s="1">
        <f t="shared" ref="F21:F84" si="1">ROUND(2*E21,0)/2</f>
        <v>-12480</v>
      </c>
      <c r="G21" s="1">
        <f t="shared" ref="G21:G84" si="2">+C21-(C$7+F21*C$8)</f>
        <v>3.1768000000738539E-2</v>
      </c>
      <c r="K21" s="1">
        <f t="shared" ref="K21:K52" si="3">G21</f>
        <v>3.1768000000738539E-2</v>
      </c>
      <c r="O21" s="1">
        <f ca="1">+C$11+C$12*$F21</f>
        <v>3.9263671097660414E-2</v>
      </c>
      <c r="P21" s="1">
        <f ca="1">+D$11+D$12*$F21</f>
        <v>1.2105813203489718E-2</v>
      </c>
      <c r="Q21" s="74">
        <f t="shared" ref="Q21:Q84" si="4">+C21-15018.5</f>
        <v>6769.2230000000018</v>
      </c>
      <c r="R21" s="1">
        <f t="shared" ref="R21:R29" si="5">G21</f>
        <v>3.1768000000738539E-2</v>
      </c>
    </row>
    <row r="22" spans="1:19" x14ac:dyDescent="0.2">
      <c r="A22" s="1" t="s">
        <v>46</v>
      </c>
      <c r="B22" s="24" t="s">
        <v>47</v>
      </c>
      <c r="C22" s="25">
        <v>22144.75</v>
      </c>
      <c r="D22" s="25"/>
      <c r="E22" s="1">
        <f t="shared" si="0"/>
        <v>-12295.982202377912</v>
      </c>
      <c r="F22" s="1">
        <f t="shared" si="1"/>
        <v>-12296</v>
      </c>
      <c r="G22" s="1">
        <f t="shared" si="2"/>
        <v>3.4533599999122089E-2</v>
      </c>
      <c r="K22" s="1">
        <f t="shared" si="3"/>
        <v>3.4533599999122089E-2</v>
      </c>
      <c r="O22" s="1">
        <f t="shared" ref="O22:O85" ca="1" si="6">+C$11+C$12*F22</f>
        <v>3.8701481062749246E-2</v>
      </c>
      <c r="P22" s="1">
        <f t="shared" ref="P22:P85" ca="1" si="7">+D$11+D$12*$F22</f>
        <v>1.14267191855855E-2</v>
      </c>
      <c r="Q22" s="74">
        <f t="shared" si="4"/>
        <v>7126.25</v>
      </c>
      <c r="R22" s="1">
        <f t="shared" si="5"/>
        <v>3.4533599999122089E-2</v>
      </c>
    </row>
    <row r="23" spans="1:19" x14ac:dyDescent="0.2">
      <c r="A23" s="1" t="s">
        <v>46</v>
      </c>
      <c r="B23" s="24" t="s">
        <v>47</v>
      </c>
      <c r="C23" s="25">
        <v>22637.569</v>
      </c>
      <c r="D23" s="25"/>
      <c r="E23" s="1">
        <f t="shared" si="0"/>
        <v>-12041.997494162262</v>
      </c>
      <c r="F23" s="1">
        <f t="shared" si="1"/>
        <v>-12042</v>
      </c>
      <c r="G23" s="1">
        <f t="shared" si="2"/>
        <v>4.8621999994793441E-3</v>
      </c>
      <c r="K23" s="1">
        <f t="shared" si="3"/>
        <v>4.8621999994793441E-3</v>
      </c>
      <c r="O23" s="1">
        <f t="shared" ca="1" si="6"/>
        <v>3.7925414384121871E-2</v>
      </c>
      <c r="P23" s="1">
        <f t="shared" ca="1" si="7"/>
        <v>1.0489274182609018E-2</v>
      </c>
      <c r="Q23" s="74">
        <f t="shared" si="4"/>
        <v>7619.0689999999995</v>
      </c>
      <c r="R23" s="1">
        <f t="shared" si="5"/>
        <v>4.8621999994793441E-3</v>
      </c>
    </row>
    <row r="24" spans="1:19" x14ac:dyDescent="0.2">
      <c r="A24" s="1" t="s">
        <v>46</v>
      </c>
      <c r="B24" s="24" t="s">
        <v>47</v>
      </c>
      <c r="C24" s="25">
        <v>23607.741000000002</v>
      </c>
      <c r="D24" s="25"/>
      <c r="E24" s="1">
        <f t="shared" si="0"/>
        <v>-11541.998808358763</v>
      </c>
      <c r="F24" s="1">
        <f t="shared" si="1"/>
        <v>-11542</v>
      </c>
      <c r="G24" s="1">
        <f t="shared" si="2"/>
        <v>2.3122000020521227E-3</v>
      </c>
      <c r="K24" s="1">
        <f t="shared" si="3"/>
        <v>2.3122000020521227E-3</v>
      </c>
      <c r="O24" s="1">
        <f t="shared" ca="1" si="6"/>
        <v>3.6397724071863265E-2</v>
      </c>
      <c r="P24" s="1">
        <f t="shared" ca="1" si="7"/>
        <v>8.6439100035214655E-3</v>
      </c>
      <c r="Q24" s="74">
        <f t="shared" si="4"/>
        <v>8589.2410000000018</v>
      </c>
      <c r="R24" s="1">
        <f t="shared" si="5"/>
        <v>2.3122000020521227E-3</v>
      </c>
    </row>
    <row r="25" spans="1:19" x14ac:dyDescent="0.2">
      <c r="A25" s="26" t="s">
        <v>48</v>
      </c>
      <c r="B25" s="27" t="s">
        <v>47</v>
      </c>
      <c r="C25" s="28">
        <v>25831.362000000001</v>
      </c>
      <c r="D25" s="29"/>
      <c r="E25" s="30">
        <f t="shared" si="0"/>
        <v>-10396.008635765595</v>
      </c>
      <c r="F25" s="1">
        <f t="shared" si="1"/>
        <v>-10396</v>
      </c>
      <c r="G25" s="1">
        <f t="shared" si="2"/>
        <v>-1.6756400000303984E-2</v>
      </c>
      <c r="K25" s="1">
        <f t="shared" si="3"/>
        <v>-1.6756400000303984E-2</v>
      </c>
      <c r="O25" s="1">
        <f t="shared" ca="1" si="6"/>
        <v>3.289625787616654E-2</v>
      </c>
      <c r="P25" s="1">
        <f t="shared" ca="1" si="7"/>
        <v>4.4143353050528009E-3</v>
      </c>
      <c r="Q25" s="74">
        <f t="shared" si="4"/>
        <v>10812.862000000001</v>
      </c>
      <c r="R25" s="1">
        <f t="shared" si="5"/>
        <v>-1.6756400000303984E-2</v>
      </c>
    </row>
    <row r="26" spans="1:19" x14ac:dyDescent="0.2">
      <c r="A26" s="1" t="s">
        <v>46</v>
      </c>
      <c r="B26" s="24" t="s">
        <v>47</v>
      </c>
      <c r="C26" s="25">
        <v>26465.843000000001</v>
      </c>
      <c r="D26" s="25"/>
      <c r="E26" s="1">
        <f t="shared" si="0"/>
        <v>-10069.015415834192</v>
      </c>
      <c r="F26" s="1">
        <f t="shared" si="1"/>
        <v>-10069</v>
      </c>
      <c r="G26" s="1">
        <f t="shared" si="2"/>
        <v>-2.991209999890998E-2</v>
      </c>
      <c r="K26" s="1">
        <f t="shared" si="3"/>
        <v>-2.991209999890998E-2</v>
      </c>
      <c r="O26" s="1">
        <f t="shared" ca="1" si="6"/>
        <v>3.1897148411949419E-2</v>
      </c>
      <c r="P26" s="1">
        <f t="shared" ca="1" si="7"/>
        <v>3.2074671319295422E-3</v>
      </c>
      <c r="Q26" s="74">
        <f t="shared" si="4"/>
        <v>11447.343000000001</v>
      </c>
      <c r="R26" s="1">
        <f t="shared" si="5"/>
        <v>-2.991209999890998E-2</v>
      </c>
    </row>
    <row r="27" spans="1:19" x14ac:dyDescent="0.2">
      <c r="A27" s="26" t="s">
        <v>48</v>
      </c>
      <c r="B27" s="27" t="s">
        <v>47</v>
      </c>
      <c r="C27" s="28">
        <v>26512.438999999998</v>
      </c>
      <c r="D27" s="25"/>
      <c r="E27" s="30">
        <f t="shared" si="0"/>
        <v>-10045.001180457682</v>
      </c>
      <c r="F27" s="1">
        <f t="shared" si="1"/>
        <v>-10045</v>
      </c>
      <c r="G27" s="1">
        <f t="shared" si="2"/>
        <v>-2.2905000005266629E-3</v>
      </c>
      <c r="K27" s="1">
        <f t="shared" si="3"/>
        <v>-2.2905000005266629E-3</v>
      </c>
      <c r="O27" s="1">
        <f t="shared" ca="1" si="6"/>
        <v>3.1823819276960999E-2</v>
      </c>
      <c r="P27" s="1">
        <f t="shared" ca="1" si="7"/>
        <v>3.1188896513333342E-3</v>
      </c>
      <c r="Q27" s="74">
        <f t="shared" si="4"/>
        <v>11493.938999999998</v>
      </c>
      <c r="R27" s="1">
        <f t="shared" si="5"/>
        <v>-2.2905000005266629E-3</v>
      </c>
    </row>
    <row r="28" spans="1:19" x14ac:dyDescent="0.2">
      <c r="A28" s="1" t="s">
        <v>46</v>
      </c>
      <c r="B28" s="24" t="s">
        <v>47</v>
      </c>
      <c r="C28" s="25">
        <v>26535.718000000001</v>
      </c>
      <c r="D28" s="25"/>
      <c r="E28" s="1">
        <f t="shared" si="0"/>
        <v>-10033.003854821794</v>
      </c>
      <c r="F28" s="1">
        <f t="shared" si="1"/>
        <v>-10033</v>
      </c>
      <c r="G28" s="1">
        <f t="shared" si="2"/>
        <v>-7.4796999979298562E-3</v>
      </c>
      <c r="K28" s="1">
        <f t="shared" si="3"/>
        <v>-7.4796999979298562E-3</v>
      </c>
      <c r="O28" s="1">
        <f t="shared" ca="1" si="6"/>
        <v>3.1787154709466796E-2</v>
      </c>
      <c r="P28" s="1">
        <f t="shared" ca="1" si="7"/>
        <v>3.0746009110352371E-3</v>
      </c>
      <c r="Q28" s="74">
        <f t="shared" si="4"/>
        <v>11517.218000000001</v>
      </c>
      <c r="R28" s="1">
        <f t="shared" si="5"/>
        <v>-7.4796999979298562E-3</v>
      </c>
    </row>
    <row r="29" spans="1:19" x14ac:dyDescent="0.2">
      <c r="A29" s="26" t="s">
        <v>48</v>
      </c>
      <c r="B29" s="27" t="s">
        <v>47</v>
      </c>
      <c r="C29" s="28">
        <v>26545.469000000001</v>
      </c>
      <c r="D29" s="25"/>
      <c r="E29" s="30">
        <f t="shared" si="0"/>
        <v>-10027.978470472142</v>
      </c>
      <c r="F29" s="1">
        <f t="shared" si="1"/>
        <v>-10028</v>
      </c>
      <c r="G29" s="1">
        <f t="shared" si="2"/>
        <v>4.177479999998468E-2</v>
      </c>
      <c r="K29" s="1">
        <f t="shared" si="3"/>
        <v>4.177479999998468E-2</v>
      </c>
      <c r="O29" s="1">
        <f t="shared" ca="1" si="6"/>
        <v>3.1771877806344211E-2</v>
      </c>
      <c r="P29" s="1">
        <f t="shared" ca="1" si="7"/>
        <v>3.0561472692443581E-3</v>
      </c>
      <c r="Q29" s="74">
        <f t="shared" si="4"/>
        <v>11526.969000000001</v>
      </c>
      <c r="R29" s="1">
        <f t="shared" si="5"/>
        <v>4.177479999998468E-2</v>
      </c>
    </row>
    <row r="30" spans="1:19" x14ac:dyDescent="0.2">
      <c r="A30" s="26" t="s">
        <v>48</v>
      </c>
      <c r="B30" s="27" t="s">
        <v>49</v>
      </c>
      <c r="C30" s="28">
        <v>26647.308000000001</v>
      </c>
      <c r="D30" s="25"/>
      <c r="E30" s="30">
        <f t="shared" si="0"/>
        <v>-9975.4935851491882</v>
      </c>
      <c r="F30" s="1">
        <f t="shared" si="1"/>
        <v>-9975.5</v>
      </c>
      <c r="G30" s="1">
        <f t="shared" si="2"/>
        <v>1.2447050001355819E-2</v>
      </c>
      <c r="K30" s="1">
        <f t="shared" si="3"/>
        <v>1.2447050001355819E-2</v>
      </c>
      <c r="O30" s="1">
        <f t="shared" ca="1" si="6"/>
        <v>3.1611470323557059E-2</v>
      </c>
      <c r="P30" s="1">
        <f t="shared" ca="1" si="7"/>
        <v>2.8623840304401668E-3</v>
      </c>
      <c r="Q30" s="74">
        <f t="shared" si="4"/>
        <v>11628.808000000001</v>
      </c>
      <c r="S30" s="1">
        <f>G30</f>
        <v>1.2447050001355819E-2</v>
      </c>
    </row>
    <row r="31" spans="1:19" x14ac:dyDescent="0.2">
      <c r="A31" s="26" t="s">
        <v>48</v>
      </c>
      <c r="B31" s="27" t="s">
        <v>47</v>
      </c>
      <c r="C31" s="28">
        <v>26648.331999999999</v>
      </c>
      <c r="D31" s="25"/>
      <c r="E31" s="30">
        <f t="shared" si="0"/>
        <v>-9974.9658450636543</v>
      </c>
      <c r="F31" s="1">
        <f t="shared" si="1"/>
        <v>-9975</v>
      </c>
      <c r="G31" s="1">
        <f t="shared" si="2"/>
        <v>6.6272499996557599E-2</v>
      </c>
      <c r="K31" s="1">
        <f t="shared" si="3"/>
        <v>6.6272499996557599E-2</v>
      </c>
      <c r="O31" s="1">
        <f t="shared" ca="1" si="6"/>
        <v>3.1609942633244799E-2</v>
      </c>
      <c r="P31" s="1">
        <f t="shared" ca="1" si="7"/>
        <v>2.8605386662610768E-3</v>
      </c>
      <c r="Q31" s="74">
        <f t="shared" si="4"/>
        <v>11629.831999999999</v>
      </c>
      <c r="R31" s="1">
        <f>G31</f>
        <v>6.6272499996557599E-2</v>
      </c>
    </row>
    <row r="32" spans="1:19" x14ac:dyDescent="0.2">
      <c r="A32" s="26" t="s">
        <v>48</v>
      </c>
      <c r="B32" s="27" t="s">
        <v>49</v>
      </c>
      <c r="C32" s="28">
        <v>26868.522000000001</v>
      </c>
      <c r="D32" s="25"/>
      <c r="E32" s="30">
        <f t="shared" si="0"/>
        <v>-9861.4862655385059</v>
      </c>
      <c r="F32" s="1">
        <f t="shared" si="1"/>
        <v>-9861.5</v>
      </c>
      <c r="G32" s="1">
        <f t="shared" si="2"/>
        <v>2.6649650000763359E-2</v>
      </c>
      <c r="K32" s="1">
        <f t="shared" si="3"/>
        <v>2.6649650000763359E-2</v>
      </c>
      <c r="O32" s="1">
        <f t="shared" ca="1" si="6"/>
        <v>3.1263156932362091E-2</v>
      </c>
      <c r="P32" s="1">
        <f t="shared" ca="1" si="7"/>
        <v>2.4416409976082062E-3</v>
      </c>
      <c r="Q32" s="74">
        <f t="shared" si="4"/>
        <v>11850.022000000001</v>
      </c>
      <c r="S32" s="1">
        <f>G32</f>
        <v>2.6649650000763359E-2</v>
      </c>
    </row>
    <row r="33" spans="1:19" x14ac:dyDescent="0.2">
      <c r="A33" s="26" t="s">
        <v>48</v>
      </c>
      <c r="B33" s="27" t="s">
        <v>49</v>
      </c>
      <c r="C33" s="28">
        <v>26930.399000000001</v>
      </c>
      <c r="D33" s="25"/>
      <c r="E33" s="30">
        <f t="shared" si="0"/>
        <v>-9829.5966432019886</v>
      </c>
      <c r="F33" s="1">
        <f t="shared" si="1"/>
        <v>-9829.5</v>
      </c>
      <c r="G33" s="1">
        <f t="shared" si="2"/>
        <v>-0.18752155000038329</v>
      </c>
      <c r="K33" s="1">
        <f t="shared" si="3"/>
        <v>-0.18752155000038329</v>
      </c>
      <c r="O33" s="1">
        <f t="shared" ca="1" si="6"/>
        <v>3.1165384752377543E-2</v>
      </c>
      <c r="P33" s="1">
        <f t="shared" ca="1" si="7"/>
        <v>2.3235376901466001E-3</v>
      </c>
      <c r="Q33" s="74">
        <f t="shared" si="4"/>
        <v>11911.899000000001</v>
      </c>
      <c r="S33" s="1">
        <f>G33</f>
        <v>-0.18752155000038329</v>
      </c>
    </row>
    <row r="34" spans="1:19" x14ac:dyDescent="0.2">
      <c r="A34" s="1" t="s">
        <v>46</v>
      </c>
      <c r="B34" s="24" t="s">
        <v>47</v>
      </c>
      <c r="C34" s="25">
        <v>27965.784</v>
      </c>
      <c r="D34" s="25"/>
      <c r="E34" s="1">
        <f t="shared" si="0"/>
        <v>-9295.9890568145711</v>
      </c>
      <c r="F34" s="1">
        <f t="shared" si="1"/>
        <v>-9296</v>
      </c>
      <c r="G34" s="1">
        <f t="shared" si="2"/>
        <v>2.1233600000414299E-2</v>
      </c>
      <c r="K34" s="1">
        <f t="shared" si="3"/>
        <v>2.1233600000414299E-2</v>
      </c>
      <c r="O34" s="1">
        <f t="shared" ca="1" si="6"/>
        <v>2.953533918919761E-2</v>
      </c>
      <c r="P34" s="1">
        <f t="shared" ca="1" si="7"/>
        <v>3.5453411106018545E-4</v>
      </c>
      <c r="Q34" s="74">
        <f t="shared" si="4"/>
        <v>12947.284</v>
      </c>
      <c r="R34" s="1">
        <f t="shared" ref="R34:R71" si="8">G34</f>
        <v>2.1233600000414299E-2</v>
      </c>
    </row>
    <row r="35" spans="1:19" x14ac:dyDescent="0.2">
      <c r="A35" s="26" t="s">
        <v>48</v>
      </c>
      <c r="B35" s="27" t="s">
        <v>47</v>
      </c>
      <c r="C35" s="28">
        <v>28074.41</v>
      </c>
      <c r="D35" s="25"/>
      <c r="E35" s="30">
        <f t="shared" si="0"/>
        <v>-9240.0063473114187</v>
      </c>
      <c r="F35" s="1">
        <f t="shared" si="1"/>
        <v>-9240</v>
      </c>
      <c r="G35" s="1">
        <f t="shared" si="2"/>
        <v>-1.2316000000282656E-2</v>
      </c>
      <c r="K35" s="1">
        <f t="shared" si="3"/>
        <v>-1.2316000000282656E-2</v>
      </c>
      <c r="O35" s="1">
        <f t="shared" ca="1" si="6"/>
        <v>2.9364237874224649E-2</v>
      </c>
      <c r="P35" s="1">
        <f t="shared" ca="1" si="7"/>
        <v>1.4785332300237819E-4</v>
      </c>
      <c r="Q35" s="74">
        <f t="shared" si="4"/>
        <v>13055.91</v>
      </c>
      <c r="R35" s="1">
        <f t="shared" si="8"/>
        <v>-1.2316000000282656E-2</v>
      </c>
    </row>
    <row r="36" spans="1:19" x14ac:dyDescent="0.2">
      <c r="A36" s="26" t="s">
        <v>48</v>
      </c>
      <c r="B36" s="27" t="s">
        <v>47</v>
      </c>
      <c r="C36" s="28">
        <v>28078.298999999999</v>
      </c>
      <c r="D36" s="25"/>
      <c r="E36" s="30">
        <f t="shared" si="0"/>
        <v>-9238.0020688029799</v>
      </c>
      <c r="F36" s="1">
        <f t="shared" si="1"/>
        <v>-9238</v>
      </c>
      <c r="G36" s="1">
        <f t="shared" si="2"/>
        <v>-4.0141999998013489E-3</v>
      </c>
      <c r="K36" s="1">
        <f t="shared" si="3"/>
        <v>-4.0141999998013489E-3</v>
      </c>
      <c r="O36" s="1">
        <f t="shared" ca="1" si="6"/>
        <v>2.9358127112975613E-2</v>
      </c>
      <c r="P36" s="1">
        <f t="shared" ca="1" si="7"/>
        <v>1.404718662860252E-4</v>
      </c>
      <c r="Q36" s="74">
        <f t="shared" si="4"/>
        <v>13059.798999999999</v>
      </c>
      <c r="R36" s="1">
        <f t="shared" si="8"/>
        <v>-4.0141999998013489E-3</v>
      </c>
    </row>
    <row r="37" spans="1:19" x14ac:dyDescent="0.2">
      <c r="A37" s="1" t="s">
        <v>46</v>
      </c>
      <c r="B37" s="24" t="s">
        <v>47</v>
      </c>
      <c r="C37" s="25">
        <v>28460.526999999998</v>
      </c>
      <c r="D37" s="25"/>
      <c r="E37" s="1">
        <f t="shared" si="0"/>
        <v>-9041.0127744538349</v>
      </c>
      <c r="F37" s="1">
        <f t="shared" si="1"/>
        <v>-9041</v>
      </c>
      <c r="G37" s="1">
        <f t="shared" si="2"/>
        <v>-2.4786900001345202E-2</v>
      </c>
      <c r="K37" s="1">
        <f t="shared" si="3"/>
        <v>-2.4786900001345202E-2</v>
      </c>
      <c r="O37" s="1">
        <f t="shared" ca="1" si="6"/>
        <v>2.8756217129945721E-2</v>
      </c>
      <c r="P37" s="1">
        <f t="shared" ca="1" si="7"/>
        <v>-5.8660162027446977E-4</v>
      </c>
      <c r="Q37" s="74">
        <f t="shared" si="4"/>
        <v>13442.026999999998</v>
      </c>
      <c r="R37" s="1">
        <f t="shared" si="8"/>
        <v>-2.4786900001345202E-2</v>
      </c>
    </row>
    <row r="38" spans="1:19" x14ac:dyDescent="0.2">
      <c r="A38" s="1" t="s">
        <v>46</v>
      </c>
      <c r="B38" s="24" t="s">
        <v>47</v>
      </c>
      <c r="C38" s="25">
        <v>29073.743999999999</v>
      </c>
      <c r="D38" s="25"/>
      <c r="E38" s="1">
        <f t="shared" si="0"/>
        <v>-8724.9784072360999</v>
      </c>
      <c r="F38" s="1">
        <f t="shared" si="1"/>
        <v>-8725</v>
      </c>
      <c r="G38" s="1">
        <f t="shared" si="2"/>
        <v>4.1897499999322463E-2</v>
      </c>
      <c r="K38" s="1">
        <f t="shared" si="3"/>
        <v>4.1897499999322463E-2</v>
      </c>
      <c r="O38" s="1">
        <f t="shared" ca="1" si="6"/>
        <v>2.7790716852598284E-2</v>
      </c>
      <c r="P38" s="1">
        <f t="shared" ca="1" si="7"/>
        <v>-1.7528717814578043E-3</v>
      </c>
      <c r="Q38" s="74">
        <f t="shared" si="4"/>
        <v>14055.243999999999</v>
      </c>
      <c r="R38" s="1">
        <f t="shared" si="8"/>
        <v>4.1897499999322463E-2</v>
      </c>
    </row>
    <row r="39" spans="1:19" x14ac:dyDescent="0.2">
      <c r="A39" s="26" t="s">
        <v>48</v>
      </c>
      <c r="B39" s="27" t="s">
        <v>47</v>
      </c>
      <c r="C39" s="28">
        <v>29114.475999999999</v>
      </c>
      <c r="D39" s="25"/>
      <c r="E39" s="30">
        <f t="shared" si="0"/>
        <v>-8703.9863084431563</v>
      </c>
      <c r="F39" s="1">
        <f t="shared" si="1"/>
        <v>-8704</v>
      </c>
      <c r="G39" s="1">
        <f t="shared" si="2"/>
        <v>2.6566399999865098E-2</v>
      </c>
      <c r="K39" s="1">
        <f t="shared" si="3"/>
        <v>2.6566399999865098E-2</v>
      </c>
      <c r="O39" s="1">
        <f t="shared" ca="1" si="6"/>
        <v>2.7726553859483423E-2</v>
      </c>
      <c r="P39" s="1">
        <f t="shared" ca="1" si="7"/>
        <v>-1.8303770769794794E-3</v>
      </c>
      <c r="Q39" s="74">
        <f t="shared" si="4"/>
        <v>14095.975999999999</v>
      </c>
      <c r="R39" s="1">
        <f t="shared" si="8"/>
        <v>2.6566399999865098E-2</v>
      </c>
    </row>
    <row r="40" spans="1:19" x14ac:dyDescent="0.2">
      <c r="A40" s="1" t="s">
        <v>46</v>
      </c>
      <c r="B40" s="24" t="s">
        <v>47</v>
      </c>
      <c r="C40" s="25">
        <v>29857.636999999999</v>
      </c>
      <c r="D40" s="25"/>
      <c r="E40" s="1">
        <f t="shared" si="0"/>
        <v>-8320.9825489650302</v>
      </c>
      <c r="F40" s="1">
        <f t="shared" si="1"/>
        <v>-8321</v>
      </c>
      <c r="G40" s="1">
        <f t="shared" si="2"/>
        <v>3.3861100000649458E-2</v>
      </c>
      <c r="K40" s="1">
        <f t="shared" si="3"/>
        <v>3.3861100000649458E-2</v>
      </c>
      <c r="O40" s="1">
        <f t="shared" ca="1" si="6"/>
        <v>2.6556343080293331E-2</v>
      </c>
      <c r="P40" s="1">
        <f t="shared" ca="1" si="7"/>
        <v>-3.2439260381605453E-3</v>
      </c>
      <c r="Q40" s="74">
        <f t="shared" si="4"/>
        <v>14839.136999999999</v>
      </c>
      <c r="R40" s="1">
        <f t="shared" si="8"/>
        <v>3.3861100000649458E-2</v>
      </c>
    </row>
    <row r="41" spans="1:19" x14ac:dyDescent="0.2">
      <c r="A41" s="1" t="s">
        <v>46</v>
      </c>
      <c r="B41" s="24" t="s">
        <v>47</v>
      </c>
      <c r="C41" s="25">
        <v>31318.694</v>
      </c>
      <c r="D41" s="25"/>
      <c r="E41" s="1">
        <f t="shared" si="0"/>
        <v>-7567.9958828027393</v>
      </c>
      <c r="F41" s="1">
        <f t="shared" si="1"/>
        <v>-7568</v>
      </c>
      <c r="G41" s="1">
        <f t="shared" si="2"/>
        <v>7.9888000000210013E-3</v>
      </c>
      <c r="K41" s="1">
        <f t="shared" si="3"/>
        <v>7.9888000000210013E-3</v>
      </c>
      <c r="O41" s="1">
        <f t="shared" ca="1" si="6"/>
        <v>2.4255641470031869E-2</v>
      </c>
      <c r="P41" s="1">
        <f t="shared" ca="1" si="7"/>
        <v>-6.0230444918663965E-3</v>
      </c>
      <c r="Q41" s="74">
        <f t="shared" si="4"/>
        <v>16300.194</v>
      </c>
      <c r="R41" s="1">
        <f t="shared" si="8"/>
        <v>7.9888000000210013E-3</v>
      </c>
    </row>
    <row r="42" spans="1:19" x14ac:dyDescent="0.2">
      <c r="A42" s="1" t="s">
        <v>46</v>
      </c>
      <c r="B42" s="24" t="s">
        <v>47</v>
      </c>
      <c r="C42" s="25">
        <v>33854.692000000003</v>
      </c>
      <c r="D42" s="25"/>
      <c r="E42" s="1">
        <f t="shared" si="0"/>
        <v>-6261.0156079645658</v>
      </c>
      <c r="F42" s="1">
        <f t="shared" si="1"/>
        <v>-6261</v>
      </c>
      <c r="G42" s="1">
        <f t="shared" si="2"/>
        <v>-3.0284899999969639E-2</v>
      </c>
      <c r="K42" s="1">
        <f t="shared" si="3"/>
        <v>-3.0284899999969639E-2</v>
      </c>
      <c r="O42" s="1">
        <f t="shared" ca="1" si="6"/>
        <v>2.0262258993787877E-2</v>
      </c>
      <c r="P42" s="1">
        <f t="shared" ca="1" si="7"/>
        <v>-1.0846826456001261E-2</v>
      </c>
      <c r="Q42" s="74">
        <f t="shared" si="4"/>
        <v>18836.192000000003</v>
      </c>
      <c r="R42" s="1">
        <f t="shared" si="8"/>
        <v>-3.0284899999969639E-2</v>
      </c>
    </row>
    <row r="43" spans="1:19" x14ac:dyDescent="0.2">
      <c r="A43" s="1" t="s">
        <v>46</v>
      </c>
      <c r="B43" s="24" t="s">
        <v>47</v>
      </c>
      <c r="C43" s="25">
        <v>34209.792000000001</v>
      </c>
      <c r="D43" s="25"/>
      <c r="E43" s="1">
        <f t="shared" si="0"/>
        <v>-6078.0073029126552</v>
      </c>
      <c r="F43" s="1">
        <f t="shared" si="1"/>
        <v>-6078</v>
      </c>
      <c r="G43" s="1">
        <f t="shared" si="2"/>
        <v>-1.4170199996442534E-2</v>
      </c>
      <c r="K43" s="1">
        <f t="shared" si="3"/>
        <v>-1.4170199996442534E-2</v>
      </c>
      <c r="O43" s="1">
        <f t="shared" ca="1" si="6"/>
        <v>1.9703124339501225E-2</v>
      </c>
      <c r="P43" s="1">
        <f t="shared" ca="1" si="7"/>
        <v>-1.1522229745547303E-2</v>
      </c>
      <c r="Q43" s="74">
        <f t="shared" si="4"/>
        <v>19191.292000000001</v>
      </c>
      <c r="R43" s="1">
        <f t="shared" si="8"/>
        <v>-1.4170199996442534E-2</v>
      </c>
    </row>
    <row r="44" spans="1:19" x14ac:dyDescent="0.2">
      <c r="A44" s="26" t="s">
        <v>50</v>
      </c>
      <c r="B44" s="27" t="s">
        <v>47</v>
      </c>
      <c r="C44" s="28">
        <v>34221.446000000004</v>
      </c>
      <c r="D44" s="25"/>
      <c r="E44" s="30">
        <f t="shared" si="0"/>
        <v>-6072.0011672126402</v>
      </c>
      <c r="F44" s="1">
        <f t="shared" si="1"/>
        <v>-6072</v>
      </c>
      <c r="G44" s="1">
        <f t="shared" si="2"/>
        <v>-2.2647999940090813E-3</v>
      </c>
      <c r="K44" s="1">
        <f t="shared" si="3"/>
        <v>-2.2647999940090813E-3</v>
      </c>
      <c r="O44" s="1">
        <f t="shared" ca="1" si="6"/>
        <v>1.9684792055754123E-2</v>
      </c>
      <c r="P44" s="1">
        <f t="shared" ca="1" si="7"/>
        <v>-1.1544374115696355E-2</v>
      </c>
      <c r="Q44" s="74">
        <f t="shared" si="4"/>
        <v>19202.946000000004</v>
      </c>
      <c r="R44" s="1">
        <f t="shared" si="8"/>
        <v>-2.2647999940090813E-3</v>
      </c>
    </row>
    <row r="45" spans="1:19" x14ac:dyDescent="0.2">
      <c r="A45" s="26" t="s">
        <v>50</v>
      </c>
      <c r="B45" s="27" t="s">
        <v>47</v>
      </c>
      <c r="C45" s="28">
        <v>34580.427000000003</v>
      </c>
      <c r="D45" s="25"/>
      <c r="E45" s="30">
        <f t="shared" si="0"/>
        <v>-5886.9927066217087</v>
      </c>
      <c r="F45" s="1">
        <f t="shared" si="1"/>
        <v>-5887</v>
      </c>
      <c r="G45" s="1">
        <f t="shared" si="2"/>
        <v>1.4151700001093559E-2</v>
      </c>
      <c r="K45" s="1">
        <f t="shared" si="3"/>
        <v>1.4151700001093559E-2</v>
      </c>
      <c r="O45" s="1">
        <f t="shared" ca="1" si="6"/>
        <v>1.9119546640218438E-2</v>
      </c>
      <c r="P45" s="1">
        <f t="shared" ca="1" si="7"/>
        <v>-1.2227158861958749E-2</v>
      </c>
      <c r="Q45" s="74">
        <f t="shared" si="4"/>
        <v>19561.927000000003</v>
      </c>
      <c r="R45" s="1">
        <f t="shared" si="8"/>
        <v>1.4151700001093559E-2</v>
      </c>
    </row>
    <row r="46" spans="1:19" x14ac:dyDescent="0.2">
      <c r="A46" s="26" t="s">
        <v>50</v>
      </c>
      <c r="B46" s="27" t="s">
        <v>47</v>
      </c>
      <c r="C46" s="28">
        <v>35224.584999999999</v>
      </c>
      <c r="D46" s="25"/>
      <c r="E46" s="30">
        <f t="shared" si="0"/>
        <v>-5555.0122398077756</v>
      </c>
      <c r="F46" s="1">
        <f t="shared" si="1"/>
        <v>-5555</v>
      </c>
      <c r="G46" s="1">
        <f t="shared" si="2"/>
        <v>-2.3749499996483792E-2</v>
      </c>
      <c r="K46" s="1">
        <f t="shared" si="3"/>
        <v>-2.3749499996483792E-2</v>
      </c>
      <c r="O46" s="1">
        <f t="shared" ca="1" si="6"/>
        <v>1.8105160272878725E-2</v>
      </c>
      <c r="P46" s="1">
        <f t="shared" ca="1" si="7"/>
        <v>-1.3452480676872883E-2</v>
      </c>
      <c r="Q46" s="74">
        <f t="shared" si="4"/>
        <v>20206.084999999999</v>
      </c>
      <c r="R46" s="1">
        <f t="shared" si="8"/>
        <v>-2.3749499996483792E-2</v>
      </c>
    </row>
    <row r="47" spans="1:19" x14ac:dyDescent="0.2">
      <c r="A47" s="26" t="s">
        <v>50</v>
      </c>
      <c r="B47" s="27" t="s">
        <v>47</v>
      </c>
      <c r="C47" s="28">
        <v>35226.576000000001</v>
      </c>
      <c r="D47" s="25"/>
      <c r="E47" s="30">
        <f t="shared" si="0"/>
        <v>-5553.9861357938107</v>
      </c>
      <c r="F47" s="1">
        <f t="shared" si="1"/>
        <v>-5554</v>
      </c>
      <c r="G47" s="1">
        <f t="shared" si="2"/>
        <v>2.6901400000497233E-2</v>
      </c>
      <c r="K47" s="1">
        <f t="shared" si="3"/>
        <v>2.6901400000497233E-2</v>
      </c>
      <c r="O47" s="1">
        <f t="shared" ca="1" si="6"/>
        <v>1.8102104892254209E-2</v>
      </c>
      <c r="P47" s="1">
        <f t="shared" ca="1" si="7"/>
        <v>-1.345617140523106E-2</v>
      </c>
      <c r="Q47" s="74">
        <f t="shared" si="4"/>
        <v>20208.076000000001</v>
      </c>
      <c r="R47" s="1">
        <f t="shared" si="8"/>
        <v>2.6901400000497233E-2</v>
      </c>
    </row>
    <row r="48" spans="1:19" x14ac:dyDescent="0.2">
      <c r="A48" s="26" t="s">
        <v>50</v>
      </c>
      <c r="B48" s="27" t="s">
        <v>47</v>
      </c>
      <c r="C48" s="28">
        <v>35721.355000000003</v>
      </c>
      <c r="D48" s="25"/>
      <c r="E48" s="30">
        <f t="shared" si="0"/>
        <v>-5298.991300070692</v>
      </c>
      <c r="F48" s="1">
        <f t="shared" si="1"/>
        <v>-5299</v>
      </c>
      <c r="G48" s="1">
        <f t="shared" si="2"/>
        <v>1.6880900002433918E-2</v>
      </c>
      <c r="K48" s="1">
        <f t="shared" si="3"/>
        <v>1.6880900002433918E-2</v>
      </c>
      <c r="O48" s="1">
        <f t="shared" ca="1" si="6"/>
        <v>1.7322982833002317E-2</v>
      </c>
      <c r="P48" s="1">
        <f t="shared" ca="1" si="7"/>
        <v>-1.4397307136565712E-2</v>
      </c>
      <c r="Q48" s="74">
        <f t="shared" si="4"/>
        <v>20702.855000000003</v>
      </c>
      <c r="R48" s="1">
        <f t="shared" si="8"/>
        <v>1.6880900002433918E-2</v>
      </c>
    </row>
    <row r="49" spans="1:18" x14ac:dyDescent="0.2">
      <c r="A49" s="26" t="s">
        <v>50</v>
      </c>
      <c r="B49" s="27" t="s">
        <v>47</v>
      </c>
      <c r="C49" s="28">
        <v>36433.446000000004</v>
      </c>
      <c r="D49" s="25"/>
      <c r="E49" s="30">
        <f t="shared" si="0"/>
        <v>-4932.0001230706348</v>
      </c>
      <c r="F49" s="1">
        <f t="shared" si="1"/>
        <v>-4932</v>
      </c>
      <c r="G49" s="1">
        <f t="shared" si="2"/>
        <v>-2.3879999207565561E-4</v>
      </c>
      <c r="K49" s="1">
        <f t="shared" si="3"/>
        <v>-2.3879999207565561E-4</v>
      </c>
      <c r="O49" s="1">
        <f t="shared" ca="1" si="6"/>
        <v>1.6201658143804504E-2</v>
      </c>
      <c r="P49" s="1">
        <f t="shared" ca="1" si="7"/>
        <v>-1.5751804444015974E-2</v>
      </c>
      <c r="Q49" s="74">
        <f t="shared" si="4"/>
        <v>21414.946000000004</v>
      </c>
      <c r="R49" s="1">
        <f t="shared" si="8"/>
        <v>-2.3879999207565561E-4</v>
      </c>
    </row>
    <row r="50" spans="1:18" x14ac:dyDescent="0.2">
      <c r="A50" s="26" t="s">
        <v>50</v>
      </c>
      <c r="B50" s="27" t="s">
        <v>47</v>
      </c>
      <c r="C50" s="28">
        <v>36790.449999999997</v>
      </c>
      <c r="D50" s="25"/>
      <c r="E50" s="30">
        <f t="shared" si="0"/>
        <v>-4748.0105512971877</v>
      </c>
      <c r="F50" s="1">
        <f t="shared" si="1"/>
        <v>-4748</v>
      </c>
      <c r="G50" s="1">
        <f t="shared" si="2"/>
        <v>-2.0473199998377822E-2</v>
      </c>
      <c r="K50" s="1">
        <f t="shared" si="3"/>
        <v>-2.0473199998377822E-2</v>
      </c>
      <c r="O50" s="1">
        <f t="shared" ca="1" si="6"/>
        <v>1.5639468108893335E-2</v>
      </c>
      <c r="P50" s="1">
        <f t="shared" ca="1" si="7"/>
        <v>-1.6430898461920192E-2</v>
      </c>
      <c r="Q50" s="74">
        <f t="shared" si="4"/>
        <v>21771.949999999997</v>
      </c>
      <c r="R50" s="1">
        <f t="shared" si="8"/>
        <v>-2.0473199998377822E-2</v>
      </c>
    </row>
    <row r="51" spans="1:18" x14ac:dyDescent="0.2">
      <c r="A51" s="26" t="s">
        <v>51</v>
      </c>
      <c r="B51" s="27" t="s">
        <v>47</v>
      </c>
      <c r="C51" s="28">
        <v>36860.330999999998</v>
      </c>
      <c r="D51" s="25"/>
      <c r="E51" s="30">
        <f t="shared" si="0"/>
        <v>-4711.9958980577267</v>
      </c>
      <c r="F51" s="1">
        <f t="shared" si="1"/>
        <v>-4712</v>
      </c>
      <c r="G51" s="1">
        <f t="shared" si="2"/>
        <v>7.9591999965487048E-3</v>
      </c>
      <c r="K51" s="1">
        <f t="shared" si="3"/>
        <v>7.9591999965487048E-3</v>
      </c>
      <c r="O51" s="1">
        <f t="shared" ca="1" si="6"/>
        <v>1.5529474406410716E-2</v>
      </c>
      <c r="P51" s="1">
        <f t="shared" ca="1" si="7"/>
        <v>-1.6563764682814498E-2</v>
      </c>
      <c r="Q51" s="74">
        <f t="shared" si="4"/>
        <v>21841.830999999998</v>
      </c>
      <c r="R51" s="1">
        <f t="shared" si="8"/>
        <v>7.9591999965487048E-3</v>
      </c>
    </row>
    <row r="52" spans="1:18" x14ac:dyDescent="0.2">
      <c r="A52" s="26" t="s">
        <v>52</v>
      </c>
      <c r="B52" s="27" t="s">
        <v>47</v>
      </c>
      <c r="C52" s="28">
        <v>36895.252999999997</v>
      </c>
      <c r="D52" s="25"/>
      <c r="E52" s="30">
        <f t="shared" si="0"/>
        <v>-4693.998105804777</v>
      </c>
      <c r="F52" s="1">
        <f t="shared" si="1"/>
        <v>-4694</v>
      </c>
      <c r="G52" s="1">
        <f t="shared" si="2"/>
        <v>3.6753999956999905E-3</v>
      </c>
      <c r="K52" s="1">
        <f t="shared" si="3"/>
        <v>3.6753999956999905E-3</v>
      </c>
      <c r="O52" s="1">
        <f t="shared" ca="1" si="6"/>
        <v>1.5474477555169406E-2</v>
      </c>
      <c r="P52" s="1">
        <f t="shared" ca="1" si="7"/>
        <v>-1.663019779326165E-2</v>
      </c>
      <c r="Q52" s="74">
        <f t="shared" si="4"/>
        <v>21876.752999999997</v>
      </c>
      <c r="R52" s="1">
        <f t="shared" si="8"/>
        <v>3.6753999956999905E-3</v>
      </c>
    </row>
    <row r="53" spans="1:18" x14ac:dyDescent="0.2">
      <c r="A53" s="26" t="s">
        <v>50</v>
      </c>
      <c r="B53" s="27" t="s">
        <v>47</v>
      </c>
      <c r="C53" s="28">
        <v>37116.457999999999</v>
      </c>
      <c r="D53" s="25"/>
      <c r="E53" s="30">
        <f t="shared" si="0"/>
        <v>-4579.9954245346889</v>
      </c>
      <c r="F53" s="1">
        <f t="shared" si="1"/>
        <v>-4580</v>
      </c>
      <c r="G53" s="1">
        <f t="shared" si="2"/>
        <v>8.878000000549946E-3</v>
      </c>
      <c r="K53" s="1">
        <f t="shared" ref="K53:K69" si="9">G53</f>
        <v>8.878000000549946E-3</v>
      </c>
      <c r="O53" s="1">
        <f t="shared" ca="1" si="6"/>
        <v>1.5126164163974444E-2</v>
      </c>
      <c r="P53" s="1">
        <f t="shared" ca="1" si="7"/>
        <v>-1.7050940826093611E-2</v>
      </c>
      <c r="Q53" s="74">
        <f t="shared" si="4"/>
        <v>22097.957999999999</v>
      </c>
      <c r="R53" s="1">
        <f t="shared" si="8"/>
        <v>8.878000000549946E-3</v>
      </c>
    </row>
    <row r="54" spans="1:18" x14ac:dyDescent="0.2">
      <c r="A54" s="26" t="s">
        <v>50</v>
      </c>
      <c r="B54" s="27" t="s">
        <v>47</v>
      </c>
      <c r="C54" s="28">
        <v>37438.546999999999</v>
      </c>
      <c r="D54" s="25"/>
      <c r="E54" s="30">
        <f t="shared" si="0"/>
        <v>-4414.0000374159481</v>
      </c>
      <c r="F54" s="1">
        <f t="shared" si="1"/>
        <v>-4414</v>
      </c>
      <c r="G54" s="1">
        <f t="shared" si="2"/>
        <v>-7.2599999839439988E-5</v>
      </c>
      <c r="K54" s="1">
        <f t="shared" si="9"/>
        <v>-7.2599999839439988E-5</v>
      </c>
      <c r="O54" s="1">
        <f t="shared" ca="1" si="6"/>
        <v>1.4618970980304588E-2</v>
      </c>
      <c r="P54" s="1">
        <f t="shared" ca="1" si="7"/>
        <v>-1.766360173355068E-2</v>
      </c>
      <c r="Q54" s="74">
        <f t="shared" si="4"/>
        <v>22420.046999999999</v>
      </c>
      <c r="R54" s="1">
        <f t="shared" si="8"/>
        <v>-7.2599999839439988E-5</v>
      </c>
    </row>
    <row r="55" spans="1:18" x14ac:dyDescent="0.2">
      <c r="A55" s="26" t="s">
        <v>50</v>
      </c>
      <c r="B55" s="27" t="s">
        <v>47</v>
      </c>
      <c r="C55" s="28">
        <v>37642.26</v>
      </c>
      <c r="D55" s="25"/>
      <c r="E55" s="30">
        <f t="shared" si="0"/>
        <v>-4309.0122287788308</v>
      </c>
      <c r="F55" s="1">
        <f t="shared" si="1"/>
        <v>-4309</v>
      </c>
      <c r="G55" s="1">
        <f t="shared" si="2"/>
        <v>-2.3728099993604701E-2</v>
      </c>
      <c r="K55" s="1">
        <f t="shared" si="9"/>
        <v>-2.3728099993604701E-2</v>
      </c>
      <c r="O55" s="1">
        <f t="shared" ca="1" si="6"/>
        <v>1.4298156014730281E-2</v>
      </c>
      <c r="P55" s="1">
        <f t="shared" ca="1" si="7"/>
        <v>-1.8051128211159066E-2</v>
      </c>
      <c r="Q55" s="74">
        <f t="shared" si="4"/>
        <v>22623.760000000002</v>
      </c>
      <c r="R55" s="1">
        <f t="shared" si="8"/>
        <v>-2.3728099993604701E-2</v>
      </c>
    </row>
    <row r="56" spans="1:18" x14ac:dyDescent="0.2">
      <c r="A56" s="26" t="s">
        <v>50</v>
      </c>
      <c r="B56" s="27" t="s">
        <v>47</v>
      </c>
      <c r="C56" s="28">
        <v>37898.427000000003</v>
      </c>
      <c r="D56" s="25"/>
      <c r="E56" s="30">
        <f t="shared" si="0"/>
        <v>-4176.9911404087006</v>
      </c>
      <c r="F56" s="1">
        <f t="shared" si="1"/>
        <v>-4177</v>
      </c>
      <c r="G56" s="1">
        <f t="shared" si="2"/>
        <v>1.7190700003993697E-2</v>
      </c>
      <c r="K56" s="1">
        <f t="shared" si="9"/>
        <v>1.7190700003993697E-2</v>
      </c>
      <c r="O56" s="1">
        <f t="shared" ca="1" si="6"/>
        <v>1.3894845772294008E-2</v>
      </c>
      <c r="P56" s="1">
        <f t="shared" ca="1" si="7"/>
        <v>-1.8538304354438179E-2</v>
      </c>
      <c r="Q56" s="74">
        <f t="shared" si="4"/>
        <v>22879.927000000003</v>
      </c>
      <c r="R56" s="1">
        <f t="shared" si="8"/>
        <v>1.7190700003993697E-2</v>
      </c>
    </row>
    <row r="57" spans="1:18" x14ac:dyDescent="0.2">
      <c r="A57" s="26" t="s">
        <v>50</v>
      </c>
      <c r="B57" s="27" t="s">
        <v>47</v>
      </c>
      <c r="C57" s="28">
        <v>37933.364999999998</v>
      </c>
      <c r="D57" s="25"/>
      <c r="E57" s="30">
        <f t="shared" si="0"/>
        <v>-4158.9851022169169</v>
      </c>
      <c r="F57" s="1">
        <f t="shared" si="1"/>
        <v>-4159</v>
      </c>
      <c r="G57" s="1">
        <f t="shared" si="2"/>
        <v>2.8906899999128655E-2</v>
      </c>
      <c r="K57" s="1">
        <f t="shared" si="9"/>
        <v>2.8906899999128655E-2</v>
      </c>
      <c r="O57" s="1">
        <f t="shared" ca="1" si="6"/>
        <v>1.3839848921052698E-2</v>
      </c>
      <c r="P57" s="1">
        <f t="shared" ca="1" si="7"/>
        <v>-1.8604737464885328E-2</v>
      </c>
      <c r="Q57" s="74">
        <f t="shared" si="4"/>
        <v>22914.864999999998</v>
      </c>
      <c r="R57" s="1">
        <f t="shared" si="8"/>
        <v>2.8906899999128655E-2</v>
      </c>
    </row>
    <row r="58" spans="1:18" x14ac:dyDescent="0.2">
      <c r="A58" s="26" t="s">
        <v>50</v>
      </c>
      <c r="B58" s="27" t="s">
        <v>47</v>
      </c>
      <c r="C58" s="28">
        <v>37935.294000000002</v>
      </c>
      <c r="D58" s="25"/>
      <c r="E58" s="30">
        <f t="shared" si="0"/>
        <v>-4157.9909512159429</v>
      </c>
      <c r="F58" s="1">
        <f t="shared" si="1"/>
        <v>-4158</v>
      </c>
      <c r="G58" s="1">
        <f t="shared" si="2"/>
        <v>1.7557799998030532E-2</v>
      </c>
      <c r="K58" s="1">
        <f t="shared" si="9"/>
        <v>1.7557799998030532E-2</v>
      </c>
      <c r="O58" s="1">
        <f t="shared" ca="1" si="6"/>
        <v>1.3836793540428181E-2</v>
      </c>
      <c r="P58" s="1">
        <f t="shared" ca="1" si="7"/>
        <v>-1.8608428193243508E-2</v>
      </c>
      <c r="Q58" s="74">
        <f t="shared" si="4"/>
        <v>22916.794000000002</v>
      </c>
      <c r="R58" s="1">
        <f t="shared" si="8"/>
        <v>1.7557799998030532E-2</v>
      </c>
    </row>
    <row r="59" spans="1:18" x14ac:dyDescent="0.2">
      <c r="A59" s="26" t="s">
        <v>50</v>
      </c>
      <c r="B59" s="27" t="s">
        <v>47</v>
      </c>
      <c r="C59" s="28">
        <v>38001.256000000001</v>
      </c>
      <c r="D59" s="25"/>
      <c r="E59" s="30">
        <f t="shared" si="0"/>
        <v>-4123.9960376202398</v>
      </c>
      <c r="F59" s="1">
        <f t="shared" si="1"/>
        <v>-4124</v>
      </c>
      <c r="G59" s="1">
        <f t="shared" si="2"/>
        <v>7.6884000009158626E-3</v>
      </c>
      <c r="K59" s="1">
        <f t="shared" si="9"/>
        <v>7.6884000009158626E-3</v>
      </c>
      <c r="O59" s="1">
        <f t="shared" ca="1" si="6"/>
        <v>1.3732910599194596E-2</v>
      </c>
      <c r="P59" s="1">
        <f t="shared" ca="1" si="7"/>
        <v>-1.873391295742146E-2</v>
      </c>
      <c r="Q59" s="74">
        <f t="shared" si="4"/>
        <v>22982.756000000001</v>
      </c>
      <c r="R59" s="1">
        <f t="shared" si="8"/>
        <v>7.6884000009158626E-3</v>
      </c>
    </row>
    <row r="60" spans="1:18" x14ac:dyDescent="0.2">
      <c r="A60" s="26" t="s">
        <v>50</v>
      </c>
      <c r="B60" s="27" t="s">
        <v>47</v>
      </c>
      <c r="C60" s="28">
        <v>38255.436999999998</v>
      </c>
      <c r="D60" s="25"/>
      <c r="E60" s="30">
        <f t="shared" si="0"/>
        <v>-3992.9984764081896</v>
      </c>
      <c r="F60" s="1">
        <f t="shared" si="1"/>
        <v>-3993</v>
      </c>
      <c r="G60" s="1">
        <f t="shared" si="2"/>
        <v>2.9562999989138916E-3</v>
      </c>
      <c r="K60" s="1">
        <f t="shared" si="9"/>
        <v>2.9562999989138916E-3</v>
      </c>
      <c r="O60" s="1">
        <f t="shared" ca="1" si="6"/>
        <v>1.3332655737382841E-2</v>
      </c>
      <c r="P60" s="1">
        <f t="shared" ca="1" si="7"/>
        <v>-1.9217398372342397E-2</v>
      </c>
      <c r="Q60" s="74">
        <f t="shared" si="4"/>
        <v>23236.936999999998</v>
      </c>
      <c r="R60" s="1">
        <f t="shared" si="8"/>
        <v>2.9562999989138916E-3</v>
      </c>
    </row>
    <row r="61" spans="1:18" x14ac:dyDescent="0.2">
      <c r="A61" s="26" t="s">
        <v>52</v>
      </c>
      <c r="B61" s="27" t="s">
        <v>47</v>
      </c>
      <c r="C61" s="28">
        <v>38255.442000000003</v>
      </c>
      <c r="D61" s="25"/>
      <c r="E61" s="30">
        <f t="shared" si="0"/>
        <v>-3992.9958995523007</v>
      </c>
      <c r="F61" s="1">
        <f t="shared" si="1"/>
        <v>-3993</v>
      </c>
      <c r="G61" s="1">
        <f t="shared" si="2"/>
        <v>7.9563000035705045E-3</v>
      </c>
      <c r="K61" s="1">
        <f t="shared" si="9"/>
        <v>7.9563000035705045E-3</v>
      </c>
      <c r="O61" s="1">
        <f t="shared" ca="1" si="6"/>
        <v>1.3332655737382841E-2</v>
      </c>
      <c r="P61" s="1">
        <f t="shared" ca="1" si="7"/>
        <v>-1.9217398372342397E-2</v>
      </c>
      <c r="Q61" s="74">
        <f t="shared" si="4"/>
        <v>23236.942000000003</v>
      </c>
      <c r="R61" s="1">
        <f t="shared" si="8"/>
        <v>7.9563000035705045E-3</v>
      </c>
    </row>
    <row r="62" spans="1:18" x14ac:dyDescent="0.2">
      <c r="A62" s="26" t="s">
        <v>52</v>
      </c>
      <c r="B62" s="27" t="s">
        <v>47</v>
      </c>
      <c r="C62" s="28">
        <v>38288.428</v>
      </c>
      <c r="D62" s="25"/>
      <c r="E62" s="30">
        <f t="shared" si="0"/>
        <v>-3975.9958658985643</v>
      </c>
      <c r="F62" s="1">
        <f t="shared" si="1"/>
        <v>-3976</v>
      </c>
      <c r="G62" s="1">
        <f t="shared" si="2"/>
        <v>8.0215999987558462E-3</v>
      </c>
      <c r="K62" s="1">
        <f t="shared" si="9"/>
        <v>8.0215999987558462E-3</v>
      </c>
      <c r="O62" s="1">
        <f t="shared" ca="1" si="6"/>
        <v>1.3280714266766049E-2</v>
      </c>
      <c r="P62" s="1">
        <f t="shared" ca="1" si="7"/>
        <v>-1.9280140754431373E-2</v>
      </c>
      <c r="Q62" s="74">
        <f t="shared" si="4"/>
        <v>23269.928</v>
      </c>
      <c r="R62" s="1">
        <f t="shared" si="8"/>
        <v>8.0215999987558462E-3</v>
      </c>
    </row>
    <row r="63" spans="1:18" x14ac:dyDescent="0.2">
      <c r="A63" s="26" t="s">
        <v>50</v>
      </c>
      <c r="B63" s="27" t="s">
        <v>47</v>
      </c>
      <c r="C63" s="28">
        <v>38323.326000000001</v>
      </c>
      <c r="D63" s="25"/>
      <c r="E63" s="30">
        <f t="shared" si="0"/>
        <v>-3958.0104425538675</v>
      </c>
      <c r="F63" s="1">
        <f t="shared" si="1"/>
        <v>-3958</v>
      </c>
      <c r="G63" s="1">
        <f t="shared" si="2"/>
        <v>-2.0262199999706354E-2</v>
      </c>
      <c r="K63" s="1">
        <f t="shared" si="9"/>
        <v>-2.0262199999706354E-2</v>
      </c>
      <c r="O63" s="1">
        <f t="shared" ca="1" si="6"/>
        <v>1.3225717415524739E-2</v>
      </c>
      <c r="P63" s="1">
        <f t="shared" ca="1" si="7"/>
        <v>-1.9346573864878529E-2</v>
      </c>
      <c r="Q63" s="74">
        <f t="shared" si="4"/>
        <v>23304.826000000001</v>
      </c>
      <c r="R63" s="1">
        <f t="shared" si="8"/>
        <v>-2.0262199999706354E-2</v>
      </c>
    </row>
    <row r="64" spans="1:18" x14ac:dyDescent="0.2">
      <c r="A64" s="26" t="s">
        <v>52</v>
      </c>
      <c r="B64" s="27" t="s">
        <v>47</v>
      </c>
      <c r="C64" s="28">
        <v>38323.370000000003</v>
      </c>
      <c r="D64" s="25"/>
      <c r="E64" s="30">
        <f t="shared" si="0"/>
        <v>-3957.9877662220665</v>
      </c>
      <c r="F64" s="1">
        <f t="shared" si="1"/>
        <v>-3958</v>
      </c>
      <c r="G64" s="1">
        <f t="shared" si="2"/>
        <v>2.3737800001981668E-2</v>
      </c>
      <c r="K64" s="1">
        <f t="shared" si="9"/>
        <v>2.3737800001981668E-2</v>
      </c>
      <c r="O64" s="1">
        <f t="shared" ca="1" si="6"/>
        <v>1.3225717415524739E-2</v>
      </c>
      <c r="P64" s="1">
        <f t="shared" ca="1" si="7"/>
        <v>-1.9346573864878529E-2</v>
      </c>
      <c r="Q64" s="74">
        <f t="shared" si="4"/>
        <v>23304.870000000003</v>
      </c>
      <c r="R64" s="1">
        <f t="shared" si="8"/>
        <v>2.3737800001981668E-2</v>
      </c>
    </row>
    <row r="65" spans="1:19" x14ac:dyDescent="0.2">
      <c r="A65" s="26" t="s">
        <v>50</v>
      </c>
      <c r="B65" s="27" t="s">
        <v>47</v>
      </c>
      <c r="C65" s="28">
        <v>38614.432999999997</v>
      </c>
      <c r="D65" s="25"/>
      <c r="E65" s="30">
        <f t="shared" si="0"/>
        <v>-3807.982285249599</v>
      </c>
      <c r="F65" s="1">
        <f t="shared" si="1"/>
        <v>-3808</v>
      </c>
      <c r="G65" s="1">
        <f t="shared" si="2"/>
        <v>3.4372799993434455E-2</v>
      </c>
      <c r="K65" s="1">
        <f t="shared" si="9"/>
        <v>3.4372799993434455E-2</v>
      </c>
      <c r="O65" s="1">
        <f t="shared" ca="1" si="6"/>
        <v>1.2767410321847156E-2</v>
      </c>
      <c r="P65" s="1">
        <f t="shared" ca="1" si="7"/>
        <v>-1.9900183118604794E-2</v>
      </c>
      <c r="Q65" s="74">
        <f t="shared" si="4"/>
        <v>23595.932999999997</v>
      </c>
      <c r="R65" s="1">
        <f t="shared" si="8"/>
        <v>3.4372799993434455E-2</v>
      </c>
    </row>
    <row r="66" spans="1:19" x14ac:dyDescent="0.2">
      <c r="A66" s="26" t="s">
        <v>53</v>
      </c>
      <c r="B66" s="27" t="s">
        <v>47</v>
      </c>
      <c r="C66" s="28">
        <v>38938.446000000004</v>
      </c>
      <c r="D66" s="25"/>
      <c r="E66" s="30">
        <f t="shared" si="0"/>
        <v>-3640.9953239857696</v>
      </c>
      <c r="F66" s="1">
        <f t="shared" si="1"/>
        <v>-3641</v>
      </c>
      <c r="G66" s="1">
        <f t="shared" si="2"/>
        <v>9.0731000018422492E-3</v>
      </c>
      <c r="K66" s="1">
        <f t="shared" si="9"/>
        <v>9.0731000018422492E-3</v>
      </c>
      <c r="O66" s="1">
        <f t="shared" ca="1" si="6"/>
        <v>1.2257161757552783E-2</v>
      </c>
      <c r="P66" s="1">
        <f t="shared" ca="1" si="7"/>
        <v>-2.0516534754420036E-2</v>
      </c>
      <c r="Q66" s="74">
        <f t="shared" si="4"/>
        <v>23919.946000000004</v>
      </c>
      <c r="R66" s="1">
        <f t="shared" si="8"/>
        <v>9.0731000018422492E-3</v>
      </c>
    </row>
    <row r="67" spans="1:19" x14ac:dyDescent="0.2">
      <c r="A67" s="26" t="s">
        <v>53</v>
      </c>
      <c r="B67" s="27" t="s">
        <v>47</v>
      </c>
      <c r="C67" s="28">
        <v>38938.451999999997</v>
      </c>
      <c r="D67" s="25"/>
      <c r="E67" s="30">
        <f t="shared" si="0"/>
        <v>-3640.9922317587088</v>
      </c>
      <c r="F67" s="1">
        <f t="shared" si="1"/>
        <v>-3641</v>
      </c>
      <c r="G67" s="1">
        <f t="shared" si="2"/>
        <v>1.5073099995788652E-2</v>
      </c>
      <c r="K67" s="1">
        <f t="shared" si="9"/>
        <v>1.5073099995788652E-2</v>
      </c>
      <c r="O67" s="1">
        <f t="shared" ca="1" si="6"/>
        <v>1.2257161757552783E-2</v>
      </c>
      <c r="P67" s="1">
        <f t="shared" ca="1" si="7"/>
        <v>-2.0516534754420036E-2</v>
      </c>
      <c r="Q67" s="74">
        <f t="shared" si="4"/>
        <v>23919.951999999997</v>
      </c>
      <c r="R67" s="1">
        <f t="shared" si="8"/>
        <v>1.5073099995788652E-2</v>
      </c>
    </row>
    <row r="68" spans="1:19" x14ac:dyDescent="0.2">
      <c r="A68" s="26" t="s">
        <v>53</v>
      </c>
      <c r="B68" s="27" t="s">
        <v>47</v>
      </c>
      <c r="C68" s="28">
        <v>38938.453000000001</v>
      </c>
      <c r="D68" s="25"/>
      <c r="E68" s="30">
        <f t="shared" si="0"/>
        <v>-3640.9917163875298</v>
      </c>
      <c r="F68" s="1">
        <f t="shared" si="1"/>
        <v>-3641</v>
      </c>
      <c r="G68" s="1">
        <f t="shared" si="2"/>
        <v>1.6073099999630358E-2</v>
      </c>
      <c r="K68" s="1">
        <f t="shared" si="9"/>
        <v>1.6073099999630358E-2</v>
      </c>
      <c r="O68" s="1">
        <f t="shared" ca="1" si="6"/>
        <v>1.2257161757552783E-2</v>
      </c>
      <c r="P68" s="1">
        <f t="shared" ca="1" si="7"/>
        <v>-2.0516534754420036E-2</v>
      </c>
      <c r="Q68" s="74">
        <f t="shared" si="4"/>
        <v>23919.953000000001</v>
      </c>
      <c r="R68" s="1">
        <f t="shared" si="8"/>
        <v>1.6073099999630358E-2</v>
      </c>
    </row>
    <row r="69" spans="1:19" x14ac:dyDescent="0.2">
      <c r="A69" s="26" t="s">
        <v>54</v>
      </c>
      <c r="B69" s="27" t="s">
        <v>47</v>
      </c>
      <c r="C69" s="28">
        <v>39035.453000000001</v>
      </c>
      <c r="D69" s="25"/>
      <c r="E69" s="30">
        <f t="shared" si="0"/>
        <v>-3591.0007121914291</v>
      </c>
      <c r="F69" s="1">
        <f t="shared" si="1"/>
        <v>-3591</v>
      </c>
      <c r="G69" s="1">
        <f t="shared" si="2"/>
        <v>-1.381900001433678E-3</v>
      </c>
      <c r="K69" s="1">
        <f t="shared" si="9"/>
        <v>-1.381900001433678E-3</v>
      </c>
      <c r="O69" s="1">
        <f t="shared" ca="1" si="6"/>
        <v>1.2104392726326922E-2</v>
      </c>
      <c r="P69" s="1">
        <f t="shared" ca="1" si="7"/>
        <v>-2.0701071172328792E-2</v>
      </c>
      <c r="Q69" s="74">
        <f t="shared" si="4"/>
        <v>24016.953000000001</v>
      </c>
      <c r="R69" s="1">
        <f t="shared" si="8"/>
        <v>-1.381900001433678E-3</v>
      </c>
    </row>
    <row r="70" spans="1:19" x14ac:dyDescent="0.2">
      <c r="A70" s="1" t="s">
        <v>55</v>
      </c>
      <c r="B70" s="24"/>
      <c r="C70" s="25">
        <v>41082.508999999998</v>
      </c>
      <c r="D70" s="25"/>
      <c r="E70" s="1">
        <f t="shared" si="0"/>
        <v>-2536.0070515145967</v>
      </c>
      <c r="F70" s="1">
        <f t="shared" si="1"/>
        <v>-2536</v>
      </c>
      <c r="G70" s="1">
        <f t="shared" si="2"/>
        <v>-1.3682400000107009E-2</v>
      </c>
      <c r="I70" s="1">
        <f>+G70</f>
        <v>-1.3682400000107009E-2</v>
      </c>
      <c r="O70" s="1">
        <f t="shared" ca="1" si="6"/>
        <v>8.8809661674612642E-3</v>
      </c>
      <c r="P70" s="1">
        <f t="shared" ca="1" si="7"/>
        <v>-2.4594789590203524E-2</v>
      </c>
      <c r="Q70" s="74">
        <f t="shared" si="4"/>
        <v>26064.008999999998</v>
      </c>
      <c r="R70" s="1">
        <f t="shared" si="8"/>
        <v>-1.3682400000107009E-2</v>
      </c>
    </row>
    <row r="71" spans="1:19" x14ac:dyDescent="0.2">
      <c r="A71" s="26" t="s">
        <v>56</v>
      </c>
      <c r="B71" s="27" t="s">
        <v>47</v>
      </c>
      <c r="C71" s="28">
        <v>41082.527999999998</v>
      </c>
      <c r="D71" s="25"/>
      <c r="E71" s="30">
        <f t="shared" si="0"/>
        <v>-2535.9972594622282</v>
      </c>
      <c r="F71" s="1">
        <f t="shared" si="1"/>
        <v>-2536</v>
      </c>
      <c r="G71" s="1">
        <f t="shared" si="2"/>
        <v>5.3176000001258217E-3</v>
      </c>
      <c r="K71" s="1">
        <f>G71</f>
        <v>5.3176000001258217E-3</v>
      </c>
      <c r="O71" s="1">
        <f t="shared" ca="1" si="6"/>
        <v>8.8809661674612642E-3</v>
      </c>
      <c r="P71" s="1">
        <f t="shared" ca="1" si="7"/>
        <v>-2.4594789590203524E-2</v>
      </c>
      <c r="Q71" s="74">
        <f t="shared" si="4"/>
        <v>26064.027999999998</v>
      </c>
      <c r="R71" s="1">
        <f t="shared" si="8"/>
        <v>5.3176000001258217E-3</v>
      </c>
    </row>
    <row r="72" spans="1:19" x14ac:dyDescent="0.2">
      <c r="A72" s="1" t="s">
        <v>55</v>
      </c>
      <c r="B72" s="24"/>
      <c r="C72" s="31">
        <v>41107.548999999999</v>
      </c>
      <c r="D72" s="25"/>
      <c r="E72" s="1">
        <f t="shared" si="0"/>
        <v>-2523.1021572355203</v>
      </c>
      <c r="F72" s="1">
        <f t="shared" si="1"/>
        <v>-2523</v>
      </c>
      <c r="G72" s="1">
        <f t="shared" si="2"/>
        <v>-0.1982207000037306</v>
      </c>
      <c r="I72" s="12">
        <f>+G72</f>
        <v>-0.1982207000037306</v>
      </c>
      <c r="O72" s="1">
        <f t="shared" ca="1" si="6"/>
        <v>8.8412462193425412E-3</v>
      </c>
      <c r="P72" s="1">
        <f t="shared" ca="1" si="7"/>
        <v>-2.4642769058859801E-2</v>
      </c>
      <c r="Q72" s="74">
        <f t="shared" si="4"/>
        <v>26089.048999999999</v>
      </c>
    </row>
    <row r="73" spans="1:19" x14ac:dyDescent="0.2">
      <c r="A73" s="1" t="s">
        <v>55</v>
      </c>
      <c r="B73" s="24"/>
      <c r="C73" s="25">
        <v>41115.516000000003</v>
      </c>
      <c r="D73" s="25"/>
      <c r="E73" s="1">
        <f t="shared" si="0"/>
        <v>-2518.9961950661336</v>
      </c>
      <c r="F73" s="1">
        <f t="shared" si="1"/>
        <v>-2519</v>
      </c>
      <c r="G73" s="1">
        <f t="shared" si="2"/>
        <v>7.3829000029945746E-3</v>
      </c>
      <c r="I73" s="1">
        <f>+G73</f>
        <v>7.3829000029945746E-3</v>
      </c>
      <c r="O73" s="1">
        <f t="shared" ca="1" si="6"/>
        <v>8.8290246968444723E-3</v>
      </c>
      <c r="P73" s="1">
        <f t="shared" ca="1" si="7"/>
        <v>-2.46575319722925E-2</v>
      </c>
      <c r="Q73" s="74">
        <f t="shared" si="4"/>
        <v>26097.016000000003</v>
      </c>
      <c r="R73" s="1">
        <f>G73</f>
        <v>7.3829000029945746E-3</v>
      </c>
    </row>
    <row r="74" spans="1:19" x14ac:dyDescent="0.2">
      <c r="A74" s="26" t="s">
        <v>57</v>
      </c>
      <c r="B74" s="27" t="s">
        <v>49</v>
      </c>
      <c r="C74" s="28">
        <v>41576.313000000002</v>
      </c>
      <c r="D74" s="25"/>
      <c r="E74" s="30">
        <f t="shared" si="0"/>
        <v>-2281.5147026893242</v>
      </c>
      <c r="F74" s="1">
        <f t="shared" si="1"/>
        <v>-2281.5</v>
      </c>
      <c r="G74" s="1">
        <f t="shared" si="2"/>
        <v>-2.8528349997941405E-2</v>
      </c>
      <c r="K74" s="1">
        <f>G74</f>
        <v>-2.8528349997941405E-2</v>
      </c>
      <c r="O74" s="1">
        <f t="shared" ca="1" si="6"/>
        <v>8.1033717985216341E-3</v>
      </c>
      <c r="P74" s="1">
        <f t="shared" ca="1" si="7"/>
        <v>-2.5534079957359089E-2</v>
      </c>
      <c r="Q74" s="74">
        <f t="shared" si="4"/>
        <v>26557.813000000002</v>
      </c>
      <c r="S74" s="1">
        <f>G74</f>
        <v>-2.8528349997941405E-2</v>
      </c>
    </row>
    <row r="75" spans="1:19" x14ac:dyDescent="0.2">
      <c r="A75" s="1" t="s">
        <v>58</v>
      </c>
      <c r="B75" s="24"/>
      <c r="C75" s="25">
        <v>41965.387000000002</v>
      </c>
      <c r="D75" s="25"/>
      <c r="E75" s="1">
        <f t="shared" si="0"/>
        <v>-2080.9971772605236</v>
      </c>
      <c r="F75" s="1">
        <f t="shared" si="1"/>
        <v>-2081</v>
      </c>
      <c r="G75" s="1">
        <f t="shared" si="2"/>
        <v>5.4770999995525926E-3</v>
      </c>
      <c r="I75" s="1">
        <f>+G75</f>
        <v>5.4770999995525926E-3</v>
      </c>
      <c r="O75" s="1">
        <f t="shared" ca="1" si="6"/>
        <v>7.4907679833059338E-3</v>
      </c>
      <c r="P75" s="1">
        <f t="shared" ca="1" si="7"/>
        <v>-2.62740709931732E-2</v>
      </c>
      <c r="Q75" s="74">
        <f t="shared" si="4"/>
        <v>26946.887000000002</v>
      </c>
      <c r="R75" s="1">
        <f>G75</f>
        <v>5.4770999995525926E-3</v>
      </c>
    </row>
    <row r="76" spans="1:19" x14ac:dyDescent="0.2">
      <c r="A76" s="1" t="s">
        <v>46</v>
      </c>
      <c r="B76" s="24" t="s">
        <v>47</v>
      </c>
      <c r="C76" s="25">
        <v>42386.455999999998</v>
      </c>
      <c r="D76" s="25"/>
      <c r="E76" s="1">
        <f t="shared" si="0"/>
        <v>-1863.9903510146712</v>
      </c>
      <c r="F76" s="1">
        <f t="shared" si="1"/>
        <v>-1864</v>
      </c>
      <c r="G76" s="1">
        <f t="shared" si="2"/>
        <v>1.8722399996477179E-2</v>
      </c>
      <c r="K76" s="1">
        <f>G76</f>
        <v>1.8722399996477179E-2</v>
      </c>
      <c r="O76" s="1">
        <f t="shared" ca="1" si="6"/>
        <v>6.827750387785699E-3</v>
      </c>
      <c r="P76" s="1">
        <f t="shared" ca="1" si="7"/>
        <v>-2.7074959046897197E-2</v>
      </c>
      <c r="Q76" s="74">
        <f t="shared" si="4"/>
        <v>27367.955999999998</v>
      </c>
      <c r="R76" s="1">
        <f>G76</f>
        <v>1.8722399996477179E-2</v>
      </c>
    </row>
    <row r="77" spans="1:19" x14ac:dyDescent="0.2">
      <c r="A77" s="1" t="s">
        <v>46</v>
      </c>
      <c r="B77" s="24" t="s">
        <v>49</v>
      </c>
      <c r="C77" s="25">
        <v>42666.771999999997</v>
      </c>
      <c r="D77" s="25"/>
      <c r="E77" s="1">
        <f t="shared" si="0"/>
        <v>-1719.523564084423</v>
      </c>
      <c r="F77" s="1">
        <f t="shared" si="1"/>
        <v>-1719.5</v>
      </c>
      <c r="G77" s="1">
        <f t="shared" si="2"/>
        <v>-4.5722549999481998E-2</v>
      </c>
      <c r="K77" s="1">
        <f>G77</f>
        <v>-4.5722549999481998E-2</v>
      </c>
      <c r="O77" s="1">
        <f t="shared" ca="1" si="6"/>
        <v>6.3862478875429621E-3</v>
      </c>
      <c r="P77" s="1">
        <f t="shared" ca="1" si="7"/>
        <v>-2.7608269294653497E-2</v>
      </c>
      <c r="Q77" s="74">
        <f t="shared" si="4"/>
        <v>27648.271999999997</v>
      </c>
      <c r="S77" s="1">
        <f>G77</f>
        <v>-4.5722549999481998E-2</v>
      </c>
    </row>
    <row r="78" spans="1:19" x14ac:dyDescent="0.2">
      <c r="A78" s="1" t="s">
        <v>46</v>
      </c>
      <c r="B78" s="24" t="s">
        <v>47</v>
      </c>
      <c r="C78" s="25">
        <v>43317.78</v>
      </c>
      <c r="D78" s="25"/>
      <c r="E78" s="1">
        <f t="shared" si="0"/>
        <v>-1384.0128047061226</v>
      </c>
      <c r="F78" s="1">
        <f t="shared" si="1"/>
        <v>-1384</v>
      </c>
      <c r="G78" s="1">
        <f t="shared" si="2"/>
        <v>-2.4845599997206591E-2</v>
      </c>
      <c r="K78" s="1">
        <f>G78</f>
        <v>-2.4845599997206591E-2</v>
      </c>
      <c r="O78" s="1">
        <f t="shared" ca="1" si="6"/>
        <v>5.3611676880174373E-3</v>
      </c>
      <c r="P78" s="1">
        <f t="shared" ca="1" si="7"/>
        <v>-2.8846508658821247E-2</v>
      </c>
      <c r="Q78" s="74">
        <f t="shared" si="4"/>
        <v>28299.279999999999</v>
      </c>
      <c r="R78" s="1">
        <f>G78</f>
        <v>-2.4845599997206591E-2</v>
      </c>
    </row>
    <row r="79" spans="1:19" x14ac:dyDescent="0.2">
      <c r="A79" s="1" t="s">
        <v>46</v>
      </c>
      <c r="B79" s="24" t="s">
        <v>49</v>
      </c>
      <c r="C79" s="25">
        <v>43423.529000000002</v>
      </c>
      <c r="D79" s="25"/>
      <c r="E79" s="1">
        <f t="shared" si="0"/>
        <v>-1329.5128180800029</v>
      </c>
      <c r="F79" s="1">
        <f t="shared" si="1"/>
        <v>-1329.5</v>
      </c>
      <c r="G79" s="1">
        <f t="shared" si="2"/>
        <v>-2.4871549998351838E-2</v>
      </c>
      <c r="K79" s="1">
        <f>G79</f>
        <v>-2.4871549998351838E-2</v>
      </c>
      <c r="O79" s="1">
        <f t="shared" ca="1" si="6"/>
        <v>5.1946494439812493E-3</v>
      </c>
      <c r="P79" s="1">
        <f t="shared" ca="1" si="7"/>
        <v>-2.9047653354341788E-2</v>
      </c>
      <c r="Q79" s="74">
        <f t="shared" si="4"/>
        <v>28405.029000000002</v>
      </c>
      <c r="S79" s="1">
        <f>G79</f>
        <v>-2.4871549998351838E-2</v>
      </c>
    </row>
    <row r="80" spans="1:19" x14ac:dyDescent="0.2">
      <c r="A80" s="26" t="s">
        <v>59</v>
      </c>
      <c r="B80" s="27" t="s">
        <v>47</v>
      </c>
      <c r="C80" s="28">
        <v>44466.5</v>
      </c>
      <c r="D80" s="25"/>
      <c r="E80" s="30">
        <f t="shared" si="0"/>
        <v>-791.99562594174404</v>
      </c>
      <c r="F80" s="1">
        <f t="shared" si="1"/>
        <v>-792</v>
      </c>
      <c r="G80" s="1">
        <f t="shared" si="2"/>
        <v>8.4872000006726012E-3</v>
      </c>
      <c r="K80" s="1">
        <f>G80</f>
        <v>8.4872000006726012E-3</v>
      </c>
      <c r="O80" s="1">
        <f t="shared" ca="1" si="6"/>
        <v>3.5523823583032484E-3</v>
      </c>
      <c r="P80" s="1">
        <f t="shared" ca="1" si="7"/>
        <v>-3.1031419846860909E-2</v>
      </c>
      <c r="Q80" s="74">
        <f t="shared" si="4"/>
        <v>29448</v>
      </c>
      <c r="R80" s="1">
        <f t="shared" ref="R80:R92" si="10">G80</f>
        <v>8.4872000006726012E-3</v>
      </c>
    </row>
    <row r="81" spans="1:18" x14ac:dyDescent="0.2">
      <c r="A81" s="1" t="s">
        <v>60</v>
      </c>
      <c r="B81" s="24"/>
      <c r="C81" s="25">
        <v>44757.54</v>
      </c>
      <c r="D81" s="25"/>
      <c r="E81" s="1">
        <f t="shared" si="0"/>
        <v>-642.00199850635056</v>
      </c>
      <c r="F81" s="1">
        <f t="shared" si="1"/>
        <v>-642</v>
      </c>
      <c r="G81" s="1">
        <f t="shared" si="2"/>
        <v>-3.877800001646392E-3</v>
      </c>
      <c r="N81" s="1">
        <f>+G81</f>
        <v>-3.877800001646392E-3</v>
      </c>
      <c r="O81" s="1">
        <f t="shared" ca="1" si="6"/>
        <v>3.0940752646256668E-3</v>
      </c>
      <c r="P81" s="1">
        <f t="shared" ca="1" si="7"/>
        <v>-3.1585029100587171E-2</v>
      </c>
      <c r="Q81" s="74">
        <f t="shared" si="4"/>
        <v>29739.040000000001</v>
      </c>
      <c r="R81" s="1">
        <f t="shared" si="10"/>
        <v>-3.877800001646392E-3</v>
      </c>
    </row>
    <row r="82" spans="1:18" x14ac:dyDescent="0.2">
      <c r="A82" s="1" t="s">
        <v>46</v>
      </c>
      <c r="B82" s="24" t="s">
        <v>47</v>
      </c>
      <c r="C82" s="25">
        <v>44875.875</v>
      </c>
      <c r="D82" s="25"/>
      <c r="E82" s="1">
        <f t="shared" si="0"/>
        <v>-581.01555024299478</v>
      </c>
      <c r="F82" s="1">
        <f t="shared" si="1"/>
        <v>-581</v>
      </c>
      <c r="G82" s="1">
        <f t="shared" si="2"/>
        <v>-3.0172899998433422E-2</v>
      </c>
      <c r="K82" s="1">
        <f>G82</f>
        <v>-3.0172899998433422E-2</v>
      </c>
      <c r="O82" s="1">
        <f t="shared" ca="1" si="6"/>
        <v>2.9076970465301169E-3</v>
      </c>
      <c r="P82" s="1">
        <f t="shared" ca="1" si="7"/>
        <v>-3.1810163530435857E-2</v>
      </c>
      <c r="Q82" s="74">
        <f t="shared" si="4"/>
        <v>29857.375</v>
      </c>
      <c r="R82" s="1">
        <f t="shared" si="10"/>
        <v>-3.0172899998433422E-2</v>
      </c>
    </row>
    <row r="83" spans="1:18" x14ac:dyDescent="0.2">
      <c r="A83" s="1" t="s">
        <v>61</v>
      </c>
      <c r="B83" s="24"/>
      <c r="C83" s="25">
        <v>45114.550999999999</v>
      </c>
      <c r="D83" s="25"/>
      <c r="E83" s="1">
        <f t="shared" si="0"/>
        <v>-458.00881913465992</v>
      </c>
      <c r="F83" s="1">
        <f t="shared" si="1"/>
        <v>-458</v>
      </c>
      <c r="G83" s="1">
        <f t="shared" si="2"/>
        <v>-1.7112200002884492E-2</v>
      </c>
      <c r="I83" s="1">
        <f>+G83</f>
        <v>-1.7112200002884492E-2</v>
      </c>
      <c r="O83" s="1">
        <f t="shared" ca="1" si="6"/>
        <v>2.5318852297145002E-3</v>
      </c>
      <c r="P83" s="1">
        <f t="shared" ca="1" si="7"/>
        <v>-3.2264123118491396E-2</v>
      </c>
      <c r="Q83" s="74">
        <f t="shared" si="4"/>
        <v>30096.050999999999</v>
      </c>
      <c r="R83" s="1">
        <f t="shared" si="10"/>
        <v>-1.7112200002884492E-2</v>
      </c>
    </row>
    <row r="84" spans="1:18" x14ac:dyDescent="0.2">
      <c r="A84" s="1" t="s">
        <v>62</v>
      </c>
      <c r="B84" s="24"/>
      <c r="C84" s="25">
        <v>45504.565999999999</v>
      </c>
      <c r="D84" s="25"/>
      <c r="E84" s="1">
        <f t="shared" si="0"/>
        <v>-257.00632942803986</v>
      </c>
      <c r="F84" s="1">
        <f t="shared" si="1"/>
        <v>-257</v>
      </c>
      <c r="G84" s="1">
        <f t="shared" si="2"/>
        <v>-1.2281299997994211E-2</v>
      </c>
      <c r="I84" s="1">
        <f>+G84</f>
        <v>-1.2281299997994211E-2</v>
      </c>
      <c r="O84" s="1">
        <f t="shared" ca="1" si="6"/>
        <v>1.9177537241865405E-3</v>
      </c>
      <c r="P84" s="1">
        <f t="shared" ca="1" si="7"/>
        <v>-3.300595951848459E-2</v>
      </c>
      <c r="Q84" s="74">
        <f t="shared" si="4"/>
        <v>30486.065999999999</v>
      </c>
      <c r="R84" s="1">
        <f t="shared" si="10"/>
        <v>-1.2281299997994211E-2</v>
      </c>
    </row>
    <row r="85" spans="1:18" x14ac:dyDescent="0.2">
      <c r="A85" s="1" t="s">
        <v>63</v>
      </c>
      <c r="B85" s="24"/>
      <c r="C85" s="25">
        <v>45541.451999999997</v>
      </c>
      <c r="D85" s="25"/>
      <c r="E85" s="1">
        <f t="shared" ref="E85:E148" si="11">+(C85-C$7)/C$8</f>
        <v>-237.99634818291312</v>
      </c>
      <c r="F85" s="1">
        <f t="shared" ref="F85:F148" si="12">ROUND(2*E85,0)/2</f>
        <v>-238</v>
      </c>
      <c r="G85" s="1">
        <f t="shared" ref="G85:G148" si="13">+C85-(C$7+F85*C$8)</f>
        <v>7.0857999962754548E-3</v>
      </c>
      <c r="N85" s="1">
        <f>+G85</f>
        <v>7.0857999962754548E-3</v>
      </c>
      <c r="O85" s="1">
        <f t="shared" ca="1" si="6"/>
        <v>1.8597014923207136E-3</v>
      </c>
      <c r="P85" s="1">
        <f t="shared" ca="1" si="7"/>
        <v>-3.3076083357289919E-2</v>
      </c>
      <c r="Q85" s="74">
        <f t="shared" ref="Q85:Q148" si="14">+C85-15018.5</f>
        <v>30522.951999999997</v>
      </c>
      <c r="R85" s="1">
        <f t="shared" si="10"/>
        <v>7.0857999962754548E-3</v>
      </c>
    </row>
    <row r="86" spans="1:18" x14ac:dyDescent="0.2">
      <c r="A86" s="1" t="s">
        <v>64</v>
      </c>
      <c r="B86" s="24"/>
      <c r="C86" s="25">
        <v>45611.294999999998</v>
      </c>
      <c r="D86" s="25"/>
      <c r="E86" s="1">
        <f t="shared" si="11"/>
        <v>-202.00127904818848</v>
      </c>
      <c r="F86" s="1">
        <f t="shared" si="12"/>
        <v>-202</v>
      </c>
      <c r="G86" s="1">
        <f t="shared" si="13"/>
        <v>-2.4818000019877218E-3</v>
      </c>
      <c r="I86" s="1">
        <f>+G86</f>
        <v>-2.4818000019877218E-3</v>
      </c>
      <c r="O86" s="1">
        <f t="shared" ref="O86:O149" ca="1" si="15">+C$11+C$12*F86</f>
        <v>1.7497077898380939E-3</v>
      </c>
      <c r="P86" s="1">
        <f t="shared" ref="P86:P149" ca="1" si="16">+D$11+D$12*$F86</f>
        <v>-3.3208949578184217E-2</v>
      </c>
      <c r="Q86" s="74">
        <f t="shared" si="14"/>
        <v>30592.794999999998</v>
      </c>
      <c r="R86" s="1">
        <f t="shared" si="10"/>
        <v>-2.4818000019877218E-3</v>
      </c>
    </row>
    <row r="87" spans="1:18" x14ac:dyDescent="0.2">
      <c r="A87" s="1" t="s">
        <v>64</v>
      </c>
      <c r="B87" s="24"/>
      <c r="C87" s="25">
        <v>45611.302000000003</v>
      </c>
      <c r="D87" s="25"/>
      <c r="E87" s="1">
        <f t="shared" si="11"/>
        <v>-201.9976714499449</v>
      </c>
      <c r="F87" s="1">
        <f t="shared" si="12"/>
        <v>-202</v>
      </c>
      <c r="G87" s="1">
        <f t="shared" si="13"/>
        <v>4.5182000030763447E-3</v>
      </c>
      <c r="I87" s="1">
        <f>+G87</f>
        <v>4.5182000030763447E-3</v>
      </c>
      <c r="O87" s="1">
        <f t="shared" ca="1" si="15"/>
        <v>1.7497077898380939E-3</v>
      </c>
      <c r="P87" s="1">
        <f t="shared" ca="1" si="16"/>
        <v>-3.3208949578184217E-2</v>
      </c>
      <c r="Q87" s="74">
        <f t="shared" si="14"/>
        <v>30592.802000000003</v>
      </c>
      <c r="R87" s="1">
        <f t="shared" si="10"/>
        <v>4.5182000030763447E-3</v>
      </c>
    </row>
    <row r="88" spans="1:18" x14ac:dyDescent="0.2">
      <c r="A88" s="1" t="s">
        <v>46</v>
      </c>
      <c r="B88" s="24" t="s">
        <v>47</v>
      </c>
      <c r="C88" s="25">
        <v>45636.49</v>
      </c>
      <c r="D88" s="25"/>
      <c r="E88" s="1">
        <f t="shared" si="11"/>
        <v>-189.01650223663444</v>
      </c>
      <c r="F88" s="1">
        <f t="shared" si="12"/>
        <v>-189</v>
      </c>
      <c r="G88" s="1">
        <f t="shared" si="13"/>
        <v>-3.2020099999499507E-2</v>
      </c>
      <c r="K88" s="1">
        <f>G88</f>
        <v>-3.2020099999499507E-2</v>
      </c>
      <c r="O88" s="1">
        <f t="shared" ca="1" si="15"/>
        <v>1.7099878417193703E-3</v>
      </c>
      <c r="P88" s="1">
        <f t="shared" ca="1" si="16"/>
        <v>-3.3256929046840494E-2</v>
      </c>
      <c r="Q88" s="74">
        <f t="shared" si="14"/>
        <v>30617.989999999998</v>
      </c>
      <c r="R88" s="1">
        <f t="shared" si="10"/>
        <v>-3.2020099999499507E-2</v>
      </c>
    </row>
    <row r="89" spans="1:18" x14ac:dyDescent="0.2">
      <c r="A89" s="1" t="s">
        <v>46</v>
      </c>
      <c r="B89" s="24" t="s">
        <v>47</v>
      </c>
      <c r="C89" s="25">
        <v>45785.881999999998</v>
      </c>
      <c r="D89" s="25"/>
      <c r="E89" s="1">
        <f t="shared" si="11"/>
        <v>-112.02417132051228</v>
      </c>
      <c r="F89" s="1">
        <f t="shared" si="12"/>
        <v>-112</v>
      </c>
      <c r="G89" s="1">
        <f t="shared" si="13"/>
        <v>-4.6900800000003073E-2</v>
      </c>
      <c r="K89" s="1">
        <f>G89</f>
        <v>-4.6900800000003073E-2</v>
      </c>
      <c r="O89" s="1">
        <f t="shared" ca="1" si="15"/>
        <v>1.474723533631545E-3</v>
      </c>
      <c r="P89" s="1">
        <f t="shared" ca="1" si="16"/>
        <v>-3.3541115130419977E-2</v>
      </c>
      <c r="Q89" s="74">
        <f t="shared" si="14"/>
        <v>30767.381999999998</v>
      </c>
      <c r="R89" s="1">
        <f t="shared" si="10"/>
        <v>-4.6900800000003073E-2</v>
      </c>
    </row>
    <row r="90" spans="1:18" x14ac:dyDescent="0.2">
      <c r="A90" s="1" t="s">
        <v>46</v>
      </c>
      <c r="B90" s="24" t="s">
        <v>47</v>
      </c>
      <c r="C90" s="25">
        <v>45855.777999999998</v>
      </c>
      <c r="D90" s="25"/>
      <c r="E90" s="1">
        <f t="shared" si="11"/>
        <v>-76.001787513391875</v>
      </c>
      <c r="F90" s="1">
        <f t="shared" si="12"/>
        <v>-76</v>
      </c>
      <c r="G90" s="1">
        <f t="shared" si="13"/>
        <v>-3.4683999983826652E-3</v>
      </c>
      <c r="K90" s="1">
        <f>G90</f>
        <v>-3.4683999983826652E-3</v>
      </c>
      <c r="O90" s="1">
        <f t="shared" ca="1" si="15"/>
        <v>1.3647298311489254E-3</v>
      </c>
      <c r="P90" s="1">
        <f t="shared" ca="1" si="16"/>
        <v>-3.3673981351314282E-2</v>
      </c>
      <c r="Q90" s="74">
        <f t="shared" si="14"/>
        <v>30837.277999999998</v>
      </c>
      <c r="R90" s="1">
        <f t="shared" si="10"/>
        <v>-3.4683999983826652E-3</v>
      </c>
    </row>
    <row r="91" spans="1:18" x14ac:dyDescent="0.2">
      <c r="A91" s="1" t="s">
        <v>65</v>
      </c>
      <c r="B91" s="24"/>
      <c r="C91" s="25">
        <v>45931.461000000003</v>
      </c>
      <c r="D91" s="25"/>
      <c r="E91" s="1">
        <f t="shared" si="11"/>
        <v>-36.996950703353654</v>
      </c>
      <c r="F91" s="1">
        <f t="shared" si="12"/>
        <v>-37</v>
      </c>
      <c r="G91" s="1">
        <f t="shared" si="13"/>
        <v>5.9166999999433756E-3</v>
      </c>
      <c r="N91" s="1">
        <f>+G91</f>
        <v>5.9166999999433756E-3</v>
      </c>
      <c r="O91" s="1">
        <f t="shared" ca="1" si="15"/>
        <v>1.2455699867927543E-3</v>
      </c>
      <c r="P91" s="1">
        <f t="shared" ca="1" si="16"/>
        <v>-3.3817919757283113E-2</v>
      </c>
      <c r="Q91" s="74">
        <f t="shared" si="14"/>
        <v>30912.961000000003</v>
      </c>
      <c r="R91" s="1">
        <f t="shared" si="10"/>
        <v>5.9166999999433756E-3</v>
      </c>
    </row>
    <row r="92" spans="1:18" x14ac:dyDescent="0.2">
      <c r="A92" s="1" t="s">
        <v>66</v>
      </c>
      <c r="B92" s="24"/>
      <c r="C92" s="25">
        <v>45933.404000000002</v>
      </c>
      <c r="D92" s="25"/>
      <c r="E92" s="1">
        <f t="shared" si="11"/>
        <v>-35.995584505900162</v>
      </c>
      <c r="F92" s="1">
        <f t="shared" si="12"/>
        <v>-36</v>
      </c>
      <c r="G92" s="1">
        <f t="shared" si="13"/>
        <v>8.5676000016974285E-3</v>
      </c>
      <c r="I92" s="1">
        <f>+G92</f>
        <v>8.5676000016974285E-3</v>
      </c>
      <c r="O92" s="1">
        <f t="shared" ca="1" si="15"/>
        <v>1.242514606168237E-3</v>
      </c>
      <c r="P92" s="1">
        <f t="shared" ca="1" si="16"/>
        <v>-3.3821610485641286E-2</v>
      </c>
      <c r="Q92" s="74">
        <f t="shared" si="14"/>
        <v>30914.904000000002</v>
      </c>
      <c r="R92" s="1">
        <f t="shared" si="10"/>
        <v>8.5676000016974285E-3</v>
      </c>
    </row>
    <row r="93" spans="1:18" x14ac:dyDescent="0.2">
      <c r="A93" s="1" t="s">
        <v>34</v>
      </c>
      <c r="B93" s="24"/>
      <c r="C93" s="25">
        <v>46003.248</v>
      </c>
      <c r="D93" s="25"/>
      <c r="E93" s="1">
        <f t="shared" si="11"/>
        <v>0</v>
      </c>
      <c r="F93" s="1">
        <f t="shared" si="12"/>
        <v>0</v>
      </c>
      <c r="G93" s="1">
        <f t="shared" si="13"/>
        <v>0</v>
      </c>
      <c r="H93" s="1">
        <f>+G93</f>
        <v>0</v>
      </c>
      <c r="O93" s="1">
        <f t="shared" ca="1" si="15"/>
        <v>1.1325209036856174E-3</v>
      </c>
      <c r="P93" s="1">
        <f t="shared" ca="1" si="16"/>
        <v>-3.3954476706535591E-2</v>
      </c>
      <c r="Q93" s="74">
        <f t="shared" si="14"/>
        <v>30984.748</v>
      </c>
      <c r="R93" s="1">
        <v>0</v>
      </c>
    </row>
    <row r="94" spans="1:18" x14ac:dyDescent="0.2">
      <c r="A94" s="26" t="s">
        <v>67</v>
      </c>
      <c r="B94" s="27" t="s">
        <v>47</v>
      </c>
      <c r="C94" s="28">
        <v>46290.411</v>
      </c>
      <c r="D94" s="25"/>
      <c r="E94" s="30">
        <f t="shared" si="11"/>
        <v>147.995533381081</v>
      </c>
      <c r="F94" s="1">
        <f t="shared" si="12"/>
        <v>148</v>
      </c>
      <c r="G94" s="1">
        <f t="shared" si="13"/>
        <v>-8.666800000355579E-3</v>
      </c>
      <c r="K94" s="1">
        <f>G94</f>
        <v>-8.666800000355579E-3</v>
      </c>
      <c r="O94" s="1">
        <f t="shared" ca="1" si="15"/>
        <v>6.8032457125707013E-4</v>
      </c>
      <c r="P94" s="1">
        <f t="shared" ca="1" si="16"/>
        <v>-3.4500704503545504E-2</v>
      </c>
      <c r="Q94" s="74">
        <f t="shared" si="14"/>
        <v>31271.911</v>
      </c>
      <c r="R94" s="1">
        <f t="shared" ref="R94:R123" si="17">G94</f>
        <v>-8.666800000355579E-3</v>
      </c>
    </row>
    <row r="95" spans="1:18" x14ac:dyDescent="0.2">
      <c r="A95" s="26" t="s">
        <v>67</v>
      </c>
      <c r="B95" s="27" t="s">
        <v>47</v>
      </c>
      <c r="C95" s="28">
        <v>46290.415999999997</v>
      </c>
      <c r="D95" s="25"/>
      <c r="E95" s="30">
        <f t="shared" si="11"/>
        <v>147.99811023696606</v>
      </c>
      <c r="F95" s="1">
        <f t="shared" si="12"/>
        <v>148</v>
      </c>
      <c r="G95" s="1">
        <f t="shared" si="13"/>
        <v>-3.6668000029749237E-3</v>
      </c>
      <c r="K95" s="1">
        <f>G95</f>
        <v>-3.6668000029749237E-3</v>
      </c>
      <c r="O95" s="1">
        <f t="shared" ca="1" si="15"/>
        <v>6.8032457125707013E-4</v>
      </c>
      <c r="P95" s="1">
        <f t="shared" ca="1" si="16"/>
        <v>-3.4500704503545504E-2</v>
      </c>
      <c r="Q95" s="74">
        <f t="shared" si="14"/>
        <v>31271.915999999997</v>
      </c>
      <c r="R95" s="1">
        <f t="shared" si="17"/>
        <v>-3.6668000029749237E-3</v>
      </c>
    </row>
    <row r="96" spans="1:18" x14ac:dyDescent="0.2">
      <c r="A96" s="26" t="s">
        <v>67</v>
      </c>
      <c r="B96" s="27" t="s">
        <v>47</v>
      </c>
      <c r="C96" s="28">
        <v>46290.42</v>
      </c>
      <c r="D96" s="25"/>
      <c r="E96" s="30">
        <f t="shared" si="11"/>
        <v>148.00017172167557</v>
      </c>
      <c r="F96" s="1">
        <f t="shared" si="12"/>
        <v>148</v>
      </c>
      <c r="G96" s="1">
        <f t="shared" si="13"/>
        <v>3.3319999783998355E-4</v>
      </c>
      <c r="K96" s="1">
        <f>G96</f>
        <v>3.3319999783998355E-4</v>
      </c>
      <c r="O96" s="1">
        <f t="shared" ca="1" si="15"/>
        <v>6.8032457125707013E-4</v>
      </c>
      <c r="P96" s="1">
        <f t="shared" ca="1" si="16"/>
        <v>-3.4500704503545504E-2</v>
      </c>
      <c r="Q96" s="74">
        <f t="shared" si="14"/>
        <v>31271.919999999998</v>
      </c>
      <c r="R96" s="1">
        <f t="shared" si="17"/>
        <v>3.3319999783998355E-4</v>
      </c>
    </row>
    <row r="97" spans="1:18" x14ac:dyDescent="0.2">
      <c r="A97" s="1" t="s">
        <v>68</v>
      </c>
      <c r="B97" s="24"/>
      <c r="C97" s="25">
        <v>46290.423999999999</v>
      </c>
      <c r="D97" s="25"/>
      <c r="E97" s="1">
        <f t="shared" si="11"/>
        <v>148.00223320638511</v>
      </c>
      <c r="F97" s="1">
        <f t="shared" si="12"/>
        <v>148</v>
      </c>
      <c r="G97" s="1">
        <f t="shared" si="13"/>
        <v>4.3331999986548908E-3</v>
      </c>
      <c r="I97" s="1">
        <f>+G97</f>
        <v>4.3331999986548908E-3</v>
      </c>
      <c r="O97" s="1">
        <f t="shared" ca="1" si="15"/>
        <v>6.8032457125707013E-4</v>
      </c>
      <c r="P97" s="1">
        <f t="shared" ca="1" si="16"/>
        <v>-3.4500704503545504E-2</v>
      </c>
      <c r="Q97" s="74">
        <f t="shared" si="14"/>
        <v>31271.923999999999</v>
      </c>
      <c r="R97" s="1">
        <f t="shared" si="17"/>
        <v>4.3331999986548908E-3</v>
      </c>
    </row>
    <row r="98" spans="1:18" x14ac:dyDescent="0.2">
      <c r="A98" s="1" t="s">
        <v>68</v>
      </c>
      <c r="B98" s="24"/>
      <c r="C98" s="25">
        <v>46321.464</v>
      </c>
      <c r="D98" s="25"/>
      <c r="E98" s="1">
        <f t="shared" si="11"/>
        <v>163.99935454913776</v>
      </c>
      <c r="F98" s="1">
        <f t="shared" si="12"/>
        <v>164</v>
      </c>
      <c r="G98" s="1">
        <f t="shared" si="13"/>
        <v>-1.2523999976110645E-3</v>
      </c>
      <c r="I98" s="1">
        <f>+G98</f>
        <v>-1.2523999976110645E-3</v>
      </c>
      <c r="O98" s="1">
        <f t="shared" ca="1" si="15"/>
        <v>6.3143848126479473E-4</v>
      </c>
      <c r="P98" s="1">
        <f t="shared" ca="1" si="16"/>
        <v>-3.4559756157276307E-2</v>
      </c>
      <c r="Q98" s="74">
        <f t="shared" si="14"/>
        <v>31302.964</v>
      </c>
      <c r="R98" s="1">
        <f t="shared" si="17"/>
        <v>-1.2523999976110645E-3</v>
      </c>
    </row>
    <row r="99" spans="1:18" x14ac:dyDescent="0.2">
      <c r="A99" s="1" t="s">
        <v>68</v>
      </c>
      <c r="B99" s="24"/>
      <c r="C99" s="25">
        <v>46356.387000000002</v>
      </c>
      <c r="D99" s="25"/>
      <c r="E99" s="1">
        <f t="shared" si="11"/>
        <v>181.99766217326709</v>
      </c>
      <c r="F99" s="1">
        <f t="shared" si="12"/>
        <v>182</v>
      </c>
      <c r="G99" s="1">
        <f t="shared" si="13"/>
        <v>-4.5361999946180731E-3</v>
      </c>
      <c r="I99" s="1">
        <f>+G99</f>
        <v>-4.5361999946180731E-3</v>
      </c>
      <c r="O99" s="1">
        <f t="shared" ca="1" si="15"/>
        <v>5.7644163002348501E-4</v>
      </c>
      <c r="P99" s="1">
        <f t="shared" ca="1" si="16"/>
        <v>-3.4626189267723463E-2</v>
      </c>
      <c r="Q99" s="74">
        <f t="shared" si="14"/>
        <v>31337.887000000002</v>
      </c>
      <c r="R99" s="1">
        <f t="shared" si="17"/>
        <v>-4.5361999946180731E-3</v>
      </c>
    </row>
    <row r="100" spans="1:18" x14ac:dyDescent="0.2">
      <c r="A100" s="1" t="s">
        <v>46</v>
      </c>
      <c r="B100" s="24" t="s">
        <v>47</v>
      </c>
      <c r="C100" s="25">
        <v>46385.508000000002</v>
      </c>
      <c r="D100" s="25"/>
      <c r="E100" s="1">
        <f t="shared" si="11"/>
        <v>197.00578622681974</v>
      </c>
      <c r="F100" s="1">
        <f t="shared" si="12"/>
        <v>197</v>
      </c>
      <c r="G100" s="1">
        <f t="shared" si="13"/>
        <v>1.1227300004975405E-2</v>
      </c>
      <c r="K100" s="1">
        <f>G100</f>
        <v>1.1227300004975405E-2</v>
      </c>
      <c r="O100" s="1">
        <f t="shared" ca="1" si="15"/>
        <v>5.3061092065572683E-4</v>
      </c>
      <c r="P100" s="1">
        <f t="shared" ca="1" si="16"/>
        <v>-3.4681550193096086E-2</v>
      </c>
      <c r="Q100" s="74">
        <f t="shared" si="14"/>
        <v>31367.008000000002</v>
      </c>
      <c r="R100" s="1">
        <f t="shared" si="17"/>
        <v>1.1227300004975405E-2</v>
      </c>
    </row>
    <row r="101" spans="1:18" x14ac:dyDescent="0.2">
      <c r="A101" s="1" t="s">
        <v>46</v>
      </c>
      <c r="B101" s="24" t="s">
        <v>47</v>
      </c>
      <c r="C101" s="25">
        <v>46534.864000000001</v>
      </c>
      <c r="D101" s="25"/>
      <c r="E101" s="1">
        <f t="shared" si="11"/>
        <v>273.97956378055983</v>
      </c>
      <c r="F101" s="1">
        <f t="shared" si="12"/>
        <v>274</v>
      </c>
      <c r="G101" s="1">
        <f t="shared" si="13"/>
        <v>-3.9653399995586369E-2</v>
      </c>
      <c r="K101" s="1">
        <f>G101</f>
        <v>-3.9653399995586369E-2</v>
      </c>
      <c r="O101" s="1">
        <f t="shared" ca="1" si="15"/>
        <v>2.953466125679015E-4</v>
      </c>
      <c r="P101" s="1">
        <f t="shared" ca="1" si="16"/>
        <v>-3.4965736276675569E-2</v>
      </c>
      <c r="Q101" s="74">
        <f t="shared" si="14"/>
        <v>31516.364000000001</v>
      </c>
      <c r="R101" s="1">
        <f t="shared" si="17"/>
        <v>-3.9653399995586369E-2</v>
      </c>
    </row>
    <row r="102" spans="1:18" x14ac:dyDescent="0.2">
      <c r="A102" s="1" t="s">
        <v>69</v>
      </c>
      <c r="B102" s="24"/>
      <c r="C102" s="25">
        <v>46612.497000000003</v>
      </c>
      <c r="D102" s="25"/>
      <c r="E102" s="1">
        <f t="shared" si="11"/>
        <v>313.98937438629133</v>
      </c>
      <c r="F102" s="1">
        <f t="shared" si="12"/>
        <v>314</v>
      </c>
      <c r="G102" s="1">
        <f t="shared" si="13"/>
        <v>-2.0617399997718167E-2</v>
      </c>
      <c r="J102" s="1">
        <f t="shared" ref="J102:J117" si="18">+G102</f>
        <v>-2.0617399997718167E-2</v>
      </c>
      <c r="O102" s="1">
        <f t="shared" ca="1" si="15"/>
        <v>1.7313138758721306E-4</v>
      </c>
      <c r="P102" s="1">
        <f t="shared" ca="1" si="16"/>
        <v>-3.5113365411002573E-2</v>
      </c>
      <c r="Q102" s="74">
        <f t="shared" si="14"/>
        <v>31593.997000000003</v>
      </c>
      <c r="R102" s="1">
        <f t="shared" si="17"/>
        <v>-2.0617399997718167E-2</v>
      </c>
    </row>
    <row r="103" spans="1:18" x14ac:dyDescent="0.2">
      <c r="A103" s="1" t="s">
        <v>69</v>
      </c>
      <c r="B103" s="24"/>
      <c r="C103" s="25">
        <v>46612.497000000003</v>
      </c>
      <c r="D103" s="25"/>
      <c r="E103" s="1">
        <f t="shared" si="11"/>
        <v>313.98937438629133</v>
      </c>
      <c r="F103" s="1">
        <f t="shared" si="12"/>
        <v>314</v>
      </c>
      <c r="G103" s="1">
        <f t="shared" si="13"/>
        <v>-2.0617399997718167E-2</v>
      </c>
      <c r="J103" s="1">
        <f t="shared" si="18"/>
        <v>-2.0617399997718167E-2</v>
      </c>
      <c r="O103" s="1">
        <f t="shared" ca="1" si="15"/>
        <v>1.7313138758721306E-4</v>
      </c>
      <c r="P103" s="1">
        <f t="shared" ca="1" si="16"/>
        <v>-3.5113365411002573E-2</v>
      </c>
      <c r="Q103" s="74">
        <f t="shared" si="14"/>
        <v>31593.997000000003</v>
      </c>
      <c r="R103" s="1">
        <f t="shared" si="17"/>
        <v>-2.0617399997718167E-2</v>
      </c>
    </row>
    <row r="104" spans="1:18" x14ac:dyDescent="0.2">
      <c r="A104" s="1" t="s">
        <v>69</v>
      </c>
      <c r="B104" s="24"/>
      <c r="C104" s="25">
        <v>46612.5</v>
      </c>
      <c r="D104" s="25"/>
      <c r="E104" s="1">
        <f t="shared" si="11"/>
        <v>313.99092049982164</v>
      </c>
      <c r="F104" s="1">
        <f t="shared" si="12"/>
        <v>314</v>
      </c>
      <c r="G104" s="1">
        <f t="shared" si="13"/>
        <v>-1.7617400000744965E-2</v>
      </c>
      <c r="J104" s="1">
        <f t="shared" si="18"/>
        <v>-1.7617400000744965E-2</v>
      </c>
      <c r="O104" s="1">
        <f t="shared" ca="1" si="15"/>
        <v>1.7313138758721306E-4</v>
      </c>
      <c r="P104" s="1">
        <f t="shared" ca="1" si="16"/>
        <v>-3.5113365411002573E-2</v>
      </c>
      <c r="Q104" s="74">
        <f t="shared" si="14"/>
        <v>31594</v>
      </c>
      <c r="R104" s="1">
        <f t="shared" si="17"/>
        <v>-1.7617400000744965E-2</v>
      </c>
    </row>
    <row r="105" spans="1:18" x14ac:dyDescent="0.2">
      <c r="A105" s="1" t="s">
        <v>69</v>
      </c>
      <c r="B105" s="24"/>
      <c r="C105" s="25">
        <v>46612.500999999997</v>
      </c>
      <c r="D105" s="25"/>
      <c r="E105" s="1">
        <f t="shared" si="11"/>
        <v>313.99143587099712</v>
      </c>
      <c r="F105" s="1">
        <f t="shared" si="12"/>
        <v>314</v>
      </c>
      <c r="G105" s="1">
        <f t="shared" si="13"/>
        <v>-1.6617400004179217E-2</v>
      </c>
      <c r="J105" s="1">
        <f t="shared" si="18"/>
        <v>-1.6617400004179217E-2</v>
      </c>
      <c r="O105" s="1">
        <f t="shared" ca="1" si="15"/>
        <v>1.7313138758721306E-4</v>
      </c>
      <c r="P105" s="1">
        <f t="shared" ca="1" si="16"/>
        <v>-3.5113365411002573E-2</v>
      </c>
      <c r="Q105" s="74">
        <f t="shared" si="14"/>
        <v>31594.000999999997</v>
      </c>
      <c r="R105" s="1">
        <f t="shared" si="17"/>
        <v>-1.6617400004179217E-2</v>
      </c>
    </row>
    <row r="106" spans="1:18" x14ac:dyDescent="0.2">
      <c r="A106" s="1" t="s">
        <v>69</v>
      </c>
      <c r="B106" s="24"/>
      <c r="C106" s="25">
        <v>46612.502</v>
      </c>
      <c r="D106" s="25"/>
      <c r="E106" s="1">
        <f t="shared" si="11"/>
        <v>313.99195124217641</v>
      </c>
      <c r="F106" s="1">
        <f t="shared" si="12"/>
        <v>314</v>
      </c>
      <c r="G106" s="1">
        <f t="shared" si="13"/>
        <v>-1.5617400000337511E-2</v>
      </c>
      <c r="J106" s="1">
        <f t="shared" si="18"/>
        <v>-1.5617400000337511E-2</v>
      </c>
      <c r="O106" s="1">
        <f t="shared" ca="1" si="15"/>
        <v>1.7313138758721306E-4</v>
      </c>
      <c r="P106" s="1">
        <f t="shared" ca="1" si="16"/>
        <v>-3.5113365411002573E-2</v>
      </c>
      <c r="Q106" s="74">
        <f t="shared" si="14"/>
        <v>31594.002</v>
      </c>
      <c r="R106" s="1">
        <f t="shared" si="17"/>
        <v>-1.5617400000337511E-2</v>
      </c>
    </row>
    <row r="107" spans="1:18" x14ac:dyDescent="0.2">
      <c r="A107" s="1" t="s">
        <v>69</v>
      </c>
      <c r="B107" s="24"/>
      <c r="C107" s="25">
        <v>46612.502999999997</v>
      </c>
      <c r="D107" s="25"/>
      <c r="E107" s="1">
        <f t="shared" si="11"/>
        <v>313.99246661335189</v>
      </c>
      <c r="F107" s="1">
        <f t="shared" si="12"/>
        <v>314</v>
      </c>
      <c r="G107" s="1">
        <f t="shared" si="13"/>
        <v>-1.4617400003771763E-2</v>
      </c>
      <c r="J107" s="1">
        <f t="shared" si="18"/>
        <v>-1.4617400003771763E-2</v>
      </c>
      <c r="O107" s="1">
        <f t="shared" ca="1" si="15"/>
        <v>1.7313138758721306E-4</v>
      </c>
      <c r="P107" s="1">
        <f t="shared" ca="1" si="16"/>
        <v>-3.5113365411002573E-2</v>
      </c>
      <c r="Q107" s="74">
        <f t="shared" si="14"/>
        <v>31594.002999999997</v>
      </c>
      <c r="R107" s="1">
        <f t="shared" si="17"/>
        <v>-1.4617400003771763E-2</v>
      </c>
    </row>
    <row r="108" spans="1:18" x14ac:dyDescent="0.2">
      <c r="A108" s="1" t="s">
        <v>69</v>
      </c>
      <c r="B108" s="24"/>
      <c r="C108" s="25">
        <v>46612.504000000001</v>
      </c>
      <c r="D108" s="25"/>
      <c r="E108" s="1">
        <f t="shared" si="11"/>
        <v>313.99298198453118</v>
      </c>
      <c r="F108" s="1">
        <f t="shared" si="12"/>
        <v>314</v>
      </c>
      <c r="G108" s="1">
        <f t="shared" si="13"/>
        <v>-1.3617399999930058E-2</v>
      </c>
      <c r="J108" s="1">
        <f t="shared" si="18"/>
        <v>-1.3617399999930058E-2</v>
      </c>
      <c r="O108" s="1">
        <f t="shared" ca="1" si="15"/>
        <v>1.7313138758721306E-4</v>
      </c>
      <c r="P108" s="1">
        <f t="shared" ca="1" si="16"/>
        <v>-3.5113365411002573E-2</v>
      </c>
      <c r="Q108" s="74">
        <f t="shared" si="14"/>
        <v>31594.004000000001</v>
      </c>
      <c r="R108" s="1">
        <f t="shared" si="17"/>
        <v>-1.3617399999930058E-2</v>
      </c>
    </row>
    <row r="109" spans="1:18" x14ac:dyDescent="0.2">
      <c r="A109" s="1" t="s">
        <v>69</v>
      </c>
      <c r="B109" s="24"/>
      <c r="C109" s="25">
        <v>46612.506000000001</v>
      </c>
      <c r="D109" s="25"/>
      <c r="E109" s="1">
        <f t="shared" si="11"/>
        <v>313.9940127268859</v>
      </c>
      <c r="F109" s="1">
        <f t="shared" si="12"/>
        <v>314</v>
      </c>
      <c r="G109" s="1">
        <f t="shared" si="13"/>
        <v>-1.1617399999522604E-2</v>
      </c>
      <c r="J109" s="1">
        <f t="shared" si="18"/>
        <v>-1.1617399999522604E-2</v>
      </c>
      <c r="O109" s="1">
        <f t="shared" ca="1" si="15"/>
        <v>1.7313138758721306E-4</v>
      </c>
      <c r="P109" s="1">
        <f t="shared" ca="1" si="16"/>
        <v>-3.5113365411002573E-2</v>
      </c>
      <c r="Q109" s="74">
        <f t="shared" si="14"/>
        <v>31594.006000000001</v>
      </c>
      <c r="R109" s="1">
        <f t="shared" si="17"/>
        <v>-1.1617399999522604E-2</v>
      </c>
    </row>
    <row r="110" spans="1:18" x14ac:dyDescent="0.2">
      <c r="A110" s="1" t="s">
        <v>69</v>
      </c>
      <c r="B110" s="24"/>
      <c r="C110" s="25">
        <v>46612.506999999998</v>
      </c>
      <c r="D110" s="25"/>
      <c r="E110" s="1">
        <f t="shared" si="11"/>
        <v>313.99452809806144</v>
      </c>
      <c r="F110" s="1">
        <f t="shared" si="12"/>
        <v>314</v>
      </c>
      <c r="G110" s="1">
        <f t="shared" si="13"/>
        <v>-1.0617400002956856E-2</v>
      </c>
      <c r="J110" s="1">
        <f t="shared" si="18"/>
        <v>-1.0617400002956856E-2</v>
      </c>
      <c r="O110" s="1">
        <f t="shared" ca="1" si="15"/>
        <v>1.7313138758721306E-4</v>
      </c>
      <c r="P110" s="1">
        <f t="shared" ca="1" si="16"/>
        <v>-3.5113365411002573E-2</v>
      </c>
      <c r="Q110" s="74">
        <f t="shared" si="14"/>
        <v>31594.006999999998</v>
      </c>
      <c r="R110" s="1">
        <f t="shared" si="17"/>
        <v>-1.0617400002956856E-2</v>
      </c>
    </row>
    <row r="111" spans="1:18" x14ac:dyDescent="0.2">
      <c r="A111" s="1" t="s">
        <v>69</v>
      </c>
      <c r="B111" s="24"/>
      <c r="C111" s="25">
        <v>46612.508999999998</v>
      </c>
      <c r="D111" s="25"/>
      <c r="E111" s="1">
        <f t="shared" si="11"/>
        <v>313.99555884041621</v>
      </c>
      <c r="F111" s="1">
        <f t="shared" si="12"/>
        <v>314</v>
      </c>
      <c r="G111" s="1">
        <f t="shared" si="13"/>
        <v>-8.6174000025494024E-3</v>
      </c>
      <c r="J111" s="1">
        <f t="shared" si="18"/>
        <v>-8.6174000025494024E-3</v>
      </c>
      <c r="O111" s="1">
        <f t="shared" ca="1" si="15"/>
        <v>1.7313138758721306E-4</v>
      </c>
      <c r="P111" s="1">
        <f t="shared" ca="1" si="16"/>
        <v>-3.5113365411002573E-2</v>
      </c>
      <c r="Q111" s="74">
        <f t="shared" si="14"/>
        <v>31594.008999999998</v>
      </c>
      <c r="R111" s="1">
        <f t="shared" si="17"/>
        <v>-8.6174000025494024E-3</v>
      </c>
    </row>
    <row r="112" spans="1:18" x14ac:dyDescent="0.2">
      <c r="A112" s="1" t="s">
        <v>69</v>
      </c>
      <c r="B112" s="24"/>
      <c r="C112" s="25">
        <v>46614.440999999999</v>
      </c>
      <c r="D112" s="25"/>
      <c r="E112" s="1">
        <f t="shared" si="11"/>
        <v>314.99125595492035</v>
      </c>
      <c r="F112" s="1">
        <f t="shared" si="12"/>
        <v>315</v>
      </c>
      <c r="G112" s="1">
        <f t="shared" si="13"/>
        <v>-1.6966499999398366E-2</v>
      </c>
      <c r="J112" s="1">
        <f t="shared" si="18"/>
        <v>-1.6966499999398366E-2</v>
      </c>
      <c r="O112" s="1">
        <f t="shared" ca="1" si="15"/>
        <v>1.7007600696269584E-4</v>
      </c>
      <c r="P112" s="1">
        <f t="shared" ca="1" si="16"/>
        <v>-3.5117056139360753E-2</v>
      </c>
      <c r="Q112" s="74">
        <f t="shared" si="14"/>
        <v>31595.940999999999</v>
      </c>
      <c r="R112" s="1">
        <f t="shared" si="17"/>
        <v>-1.6966499999398366E-2</v>
      </c>
    </row>
    <row r="113" spans="1:19" x14ac:dyDescent="0.2">
      <c r="A113" s="1" t="s">
        <v>69</v>
      </c>
      <c r="B113" s="24"/>
      <c r="C113" s="25">
        <v>46614.445</v>
      </c>
      <c r="D113" s="25"/>
      <c r="E113" s="1">
        <f t="shared" si="11"/>
        <v>314.99331743962989</v>
      </c>
      <c r="F113" s="1">
        <f t="shared" si="12"/>
        <v>315</v>
      </c>
      <c r="G113" s="1">
        <f t="shared" si="13"/>
        <v>-1.2966499998583458E-2</v>
      </c>
      <c r="J113" s="1">
        <f t="shared" si="18"/>
        <v>-1.2966499998583458E-2</v>
      </c>
      <c r="O113" s="1">
        <f t="shared" ca="1" si="15"/>
        <v>1.7007600696269584E-4</v>
      </c>
      <c r="P113" s="1">
        <f t="shared" ca="1" si="16"/>
        <v>-3.5117056139360753E-2</v>
      </c>
      <c r="Q113" s="74">
        <f t="shared" si="14"/>
        <v>31595.945</v>
      </c>
      <c r="R113" s="1">
        <f t="shared" si="17"/>
        <v>-1.2966499998583458E-2</v>
      </c>
    </row>
    <row r="114" spans="1:19" x14ac:dyDescent="0.2">
      <c r="A114" s="1" t="s">
        <v>69</v>
      </c>
      <c r="B114" s="24"/>
      <c r="C114" s="25">
        <v>46614.447</v>
      </c>
      <c r="D114" s="25"/>
      <c r="E114" s="1">
        <f t="shared" si="11"/>
        <v>314.99434818198466</v>
      </c>
      <c r="F114" s="1">
        <f t="shared" si="12"/>
        <v>315</v>
      </c>
      <c r="G114" s="1">
        <f t="shared" si="13"/>
        <v>-1.0966499998176005E-2</v>
      </c>
      <c r="J114" s="1">
        <f t="shared" si="18"/>
        <v>-1.0966499998176005E-2</v>
      </c>
      <c r="O114" s="1">
        <f t="shared" ca="1" si="15"/>
        <v>1.7007600696269584E-4</v>
      </c>
      <c r="P114" s="1">
        <f t="shared" ca="1" si="16"/>
        <v>-3.5117056139360753E-2</v>
      </c>
      <c r="Q114" s="74">
        <f t="shared" si="14"/>
        <v>31595.947</v>
      </c>
      <c r="R114" s="1">
        <f t="shared" si="17"/>
        <v>-1.0966499998176005E-2</v>
      </c>
    </row>
    <row r="115" spans="1:19" x14ac:dyDescent="0.2">
      <c r="A115" s="1" t="s">
        <v>69</v>
      </c>
      <c r="B115" s="24"/>
      <c r="C115" s="25">
        <v>46614.447</v>
      </c>
      <c r="D115" s="25"/>
      <c r="E115" s="1">
        <f t="shared" si="11"/>
        <v>314.99434818198466</v>
      </c>
      <c r="F115" s="1">
        <f t="shared" si="12"/>
        <v>315</v>
      </c>
      <c r="G115" s="1">
        <f t="shared" si="13"/>
        <v>-1.0966499998176005E-2</v>
      </c>
      <c r="J115" s="1">
        <f t="shared" si="18"/>
        <v>-1.0966499998176005E-2</v>
      </c>
      <c r="O115" s="1">
        <f t="shared" ca="1" si="15"/>
        <v>1.7007600696269584E-4</v>
      </c>
      <c r="P115" s="1">
        <f t="shared" ca="1" si="16"/>
        <v>-3.5117056139360753E-2</v>
      </c>
      <c r="Q115" s="74">
        <f t="shared" si="14"/>
        <v>31595.947</v>
      </c>
      <c r="R115" s="1">
        <f t="shared" si="17"/>
        <v>-1.0966499998176005E-2</v>
      </c>
    </row>
    <row r="116" spans="1:19" x14ac:dyDescent="0.2">
      <c r="A116" s="1" t="s">
        <v>69</v>
      </c>
      <c r="B116" s="24"/>
      <c r="C116" s="25">
        <v>46614.447999999997</v>
      </c>
      <c r="D116" s="25"/>
      <c r="E116" s="1">
        <f t="shared" si="11"/>
        <v>314.99486355316014</v>
      </c>
      <c r="F116" s="1">
        <f t="shared" si="12"/>
        <v>315</v>
      </c>
      <c r="G116" s="1">
        <f t="shared" si="13"/>
        <v>-9.9665000016102567E-3</v>
      </c>
      <c r="J116" s="1">
        <f t="shared" si="18"/>
        <v>-9.9665000016102567E-3</v>
      </c>
      <c r="O116" s="1">
        <f t="shared" ca="1" si="15"/>
        <v>1.7007600696269584E-4</v>
      </c>
      <c r="P116" s="1">
        <f t="shared" ca="1" si="16"/>
        <v>-3.5117056139360753E-2</v>
      </c>
      <c r="Q116" s="74">
        <f t="shared" si="14"/>
        <v>31595.947999999997</v>
      </c>
      <c r="R116" s="1">
        <f t="shared" si="17"/>
        <v>-9.9665000016102567E-3</v>
      </c>
    </row>
    <row r="117" spans="1:19" x14ac:dyDescent="0.2">
      <c r="A117" s="1" t="s">
        <v>69</v>
      </c>
      <c r="B117" s="24"/>
      <c r="C117" s="25">
        <v>46614.451999999997</v>
      </c>
      <c r="D117" s="25"/>
      <c r="E117" s="1">
        <f t="shared" si="11"/>
        <v>314.99692503786969</v>
      </c>
      <c r="F117" s="1">
        <f t="shared" si="12"/>
        <v>315</v>
      </c>
      <c r="G117" s="1">
        <f t="shared" si="13"/>
        <v>-5.9665000007953495E-3</v>
      </c>
      <c r="J117" s="1">
        <f t="shared" si="18"/>
        <v>-5.9665000007953495E-3</v>
      </c>
      <c r="O117" s="1">
        <f t="shared" ca="1" si="15"/>
        <v>1.7007600696269584E-4</v>
      </c>
      <c r="P117" s="1">
        <f t="shared" ca="1" si="16"/>
        <v>-3.5117056139360753E-2</v>
      </c>
      <c r="Q117" s="74">
        <f t="shared" si="14"/>
        <v>31595.951999999997</v>
      </c>
      <c r="R117" s="1">
        <f t="shared" si="17"/>
        <v>-5.9665000007953495E-3</v>
      </c>
    </row>
    <row r="118" spans="1:19" x14ac:dyDescent="0.2">
      <c r="A118" s="26" t="s">
        <v>70</v>
      </c>
      <c r="B118" s="27" t="s">
        <v>47</v>
      </c>
      <c r="C118" s="28">
        <v>46647.447999999997</v>
      </c>
      <c r="D118" s="25"/>
      <c r="E118" s="30">
        <f t="shared" si="11"/>
        <v>332.00211240337995</v>
      </c>
      <c r="F118" s="1">
        <f t="shared" si="12"/>
        <v>332</v>
      </c>
      <c r="G118" s="1">
        <f t="shared" si="13"/>
        <v>4.0987999964272603E-3</v>
      </c>
      <c r="K118" s="1">
        <f>G118</f>
        <v>4.0987999964272603E-3</v>
      </c>
      <c r="O118" s="1">
        <f t="shared" ca="1" si="15"/>
        <v>1.1813453634590323E-4</v>
      </c>
      <c r="P118" s="1">
        <f t="shared" ca="1" si="16"/>
        <v>-3.5179798521449729E-2</v>
      </c>
      <c r="Q118" s="74">
        <f t="shared" si="14"/>
        <v>31628.947999999997</v>
      </c>
      <c r="R118" s="1">
        <f t="shared" si="17"/>
        <v>4.0987999964272603E-3</v>
      </c>
    </row>
    <row r="119" spans="1:19" x14ac:dyDescent="0.2">
      <c r="A119" s="1" t="s">
        <v>69</v>
      </c>
      <c r="B119" s="24"/>
      <c r="C119" s="25">
        <v>46678.476000000002</v>
      </c>
      <c r="D119" s="25"/>
      <c r="E119" s="1">
        <f t="shared" si="11"/>
        <v>347.9930492920077</v>
      </c>
      <c r="F119" s="1">
        <f t="shared" si="12"/>
        <v>348</v>
      </c>
      <c r="G119" s="1">
        <f t="shared" si="13"/>
        <v>-1.3486799995007459E-2</v>
      </c>
      <c r="J119" s="1">
        <f>+G119</f>
        <v>-1.3486799995007459E-2</v>
      </c>
      <c r="O119" s="1">
        <f t="shared" ca="1" si="15"/>
        <v>6.9248446353627939E-5</v>
      </c>
      <c r="P119" s="1">
        <f t="shared" ca="1" si="16"/>
        <v>-3.5238850175180525E-2</v>
      </c>
      <c r="Q119" s="74">
        <f t="shared" si="14"/>
        <v>31659.976000000002</v>
      </c>
      <c r="R119" s="1">
        <f t="shared" si="17"/>
        <v>-1.3486799995007459E-2</v>
      </c>
    </row>
    <row r="120" spans="1:19" x14ac:dyDescent="0.2">
      <c r="A120" s="1" t="s">
        <v>69</v>
      </c>
      <c r="B120" s="24"/>
      <c r="C120" s="25">
        <v>46678.478000000003</v>
      </c>
      <c r="D120" s="25"/>
      <c r="E120" s="1">
        <f t="shared" si="11"/>
        <v>347.99408003436247</v>
      </c>
      <c r="F120" s="1">
        <f t="shared" si="12"/>
        <v>348</v>
      </c>
      <c r="G120" s="1">
        <f t="shared" si="13"/>
        <v>-1.1486799994600005E-2</v>
      </c>
      <c r="J120" s="1">
        <f>+G120</f>
        <v>-1.1486799994600005E-2</v>
      </c>
      <c r="O120" s="1">
        <f t="shared" ca="1" si="15"/>
        <v>6.9248446353627939E-5</v>
      </c>
      <c r="P120" s="1">
        <f t="shared" ca="1" si="16"/>
        <v>-3.5238850175180525E-2</v>
      </c>
      <c r="Q120" s="74">
        <f t="shared" si="14"/>
        <v>31659.978000000003</v>
      </c>
      <c r="R120" s="1">
        <f t="shared" si="17"/>
        <v>-1.1486799994600005E-2</v>
      </c>
    </row>
    <row r="121" spans="1:19" x14ac:dyDescent="0.2">
      <c r="A121" s="1" t="s">
        <v>46</v>
      </c>
      <c r="B121" s="24" t="s">
        <v>47</v>
      </c>
      <c r="C121" s="25">
        <v>46709.546999999999</v>
      </c>
      <c r="D121" s="25"/>
      <c r="E121" s="1">
        <f t="shared" si="11"/>
        <v>364.00614714125368</v>
      </c>
      <c r="F121" s="1">
        <f t="shared" si="12"/>
        <v>364</v>
      </c>
      <c r="G121" s="1">
        <f t="shared" si="13"/>
        <v>1.1927599996852223E-2</v>
      </c>
      <c r="K121" s="1">
        <f>G121</f>
        <v>1.1927599996852223E-2</v>
      </c>
      <c r="O121" s="1">
        <f t="shared" ca="1" si="15"/>
        <v>2.0362356361352651E-5</v>
      </c>
      <c r="P121" s="1">
        <f t="shared" ca="1" si="16"/>
        <v>-3.5297901828911328E-2</v>
      </c>
      <c r="Q121" s="74">
        <f t="shared" si="14"/>
        <v>31691.046999999999</v>
      </c>
      <c r="R121" s="1">
        <f t="shared" si="17"/>
        <v>1.1927599996852223E-2</v>
      </c>
    </row>
    <row r="122" spans="1:19" x14ac:dyDescent="0.2">
      <c r="A122" s="26" t="s">
        <v>70</v>
      </c>
      <c r="B122" s="27" t="s">
        <v>47</v>
      </c>
      <c r="C122" s="28">
        <v>46715.356</v>
      </c>
      <c r="D122" s="25"/>
      <c r="E122" s="30">
        <f t="shared" si="11"/>
        <v>366.99993831007021</v>
      </c>
      <c r="F122" s="1">
        <f t="shared" si="12"/>
        <v>367</v>
      </c>
      <c r="G122" s="1">
        <f t="shared" si="13"/>
        <v>-1.1970000196015462E-4</v>
      </c>
      <c r="K122" s="1">
        <f>G122</f>
        <v>-1.1970000196015462E-4</v>
      </c>
      <c r="O122" s="1">
        <f t="shared" ca="1" si="15"/>
        <v>1.1196214487800994E-5</v>
      </c>
      <c r="P122" s="1">
        <f t="shared" ca="1" si="16"/>
        <v>-3.5308974013985854E-2</v>
      </c>
      <c r="Q122" s="74">
        <f t="shared" si="14"/>
        <v>31696.856</v>
      </c>
      <c r="R122" s="1">
        <f t="shared" si="17"/>
        <v>-1.1970000196015462E-4</v>
      </c>
    </row>
    <row r="123" spans="1:19" x14ac:dyDescent="0.2">
      <c r="A123" s="1" t="s">
        <v>71</v>
      </c>
      <c r="B123" s="24"/>
      <c r="C123" s="25">
        <v>46973.428</v>
      </c>
      <c r="D123" s="25"/>
      <c r="E123" s="1">
        <f t="shared" si="11"/>
        <v>500.00280877291635</v>
      </c>
      <c r="F123" s="1">
        <f t="shared" si="12"/>
        <v>500</v>
      </c>
      <c r="G123" s="1">
        <f t="shared" si="13"/>
        <v>5.4499999969266355E-3</v>
      </c>
      <c r="I123" s="1">
        <f>+G123</f>
        <v>5.4499999969266355E-3</v>
      </c>
      <c r="O123" s="1">
        <f t="shared" ca="1" si="15"/>
        <v>-3.9516940857298806E-4</v>
      </c>
      <c r="P123" s="1">
        <f t="shared" ca="1" si="16"/>
        <v>-3.5799840885623144E-2</v>
      </c>
      <c r="Q123" s="74">
        <f t="shared" si="14"/>
        <v>31954.928</v>
      </c>
      <c r="R123" s="1">
        <f t="shared" si="17"/>
        <v>5.4499999969266355E-3</v>
      </c>
    </row>
    <row r="124" spans="1:19" x14ac:dyDescent="0.2">
      <c r="A124" s="1" t="s">
        <v>46</v>
      </c>
      <c r="B124" s="24" t="s">
        <v>49</v>
      </c>
      <c r="C124" s="25">
        <v>47026.696000000004</v>
      </c>
      <c r="D124" s="25"/>
      <c r="E124" s="1">
        <f t="shared" si="11"/>
        <v>527.4556006442366</v>
      </c>
      <c r="F124" s="1">
        <f t="shared" si="12"/>
        <v>527.5</v>
      </c>
      <c r="G124" s="1">
        <f t="shared" si="13"/>
        <v>-8.6150249997444917E-2</v>
      </c>
      <c r="K124" s="1">
        <f>G124</f>
        <v>-8.6150249997444917E-2</v>
      </c>
      <c r="O124" s="1">
        <f t="shared" ca="1" si="15"/>
        <v>-4.7919237574721137E-4</v>
      </c>
      <c r="P124" s="1">
        <f t="shared" ca="1" si="16"/>
        <v>-3.5901335915472961E-2</v>
      </c>
      <c r="Q124" s="74">
        <f t="shared" si="14"/>
        <v>32008.196000000004</v>
      </c>
      <c r="S124" s="1">
        <f>G124</f>
        <v>-8.6150249997444917E-2</v>
      </c>
    </row>
    <row r="125" spans="1:19" x14ac:dyDescent="0.2">
      <c r="A125" s="1" t="s">
        <v>72</v>
      </c>
      <c r="B125" s="24"/>
      <c r="C125" s="25">
        <v>47039.37</v>
      </c>
      <c r="D125" s="25"/>
      <c r="E125" s="1">
        <f t="shared" si="11"/>
        <v>533.9874149450751</v>
      </c>
      <c r="F125" s="1">
        <f t="shared" si="12"/>
        <v>534</v>
      </c>
      <c r="G125" s="1">
        <f t="shared" si="13"/>
        <v>-2.4419399996986613E-2</v>
      </c>
      <c r="I125" s="1">
        <f>+G125</f>
        <v>-2.4419399996986613E-2</v>
      </c>
      <c r="O125" s="1">
        <f t="shared" ca="1" si="15"/>
        <v>-4.9905234980657329E-4</v>
      </c>
      <c r="P125" s="1">
        <f t="shared" ca="1" si="16"/>
        <v>-3.5925325649801096E-2</v>
      </c>
      <c r="Q125" s="74">
        <f t="shared" si="14"/>
        <v>32020.870000000003</v>
      </c>
      <c r="R125" s="1">
        <f t="shared" ref="R125:R170" si="19">G125</f>
        <v>-2.4419399996986613E-2</v>
      </c>
    </row>
    <row r="126" spans="1:19" x14ac:dyDescent="0.2">
      <c r="A126" s="1" t="s">
        <v>46</v>
      </c>
      <c r="B126" s="24" t="s">
        <v>47</v>
      </c>
      <c r="C126" s="25">
        <v>47064.618000000002</v>
      </c>
      <c r="D126" s="25"/>
      <c r="E126" s="1">
        <f t="shared" si="11"/>
        <v>546.9995064290249</v>
      </c>
      <c r="F126" s="1">
        <f t="shared" si="12"/>
        <v>547</v>
      </c>
      <c r="G126" s="1">
        <f t="shared" si="13"/>
        <v>-9.5769999461481348E-4</v>
      </c>
      <c r="K126" s="1">
        <f>G126</f>
        <v>-9.5769999461481348E-4</v>
      </c>
      <c r="O126" s="1">
        <f t="shared" ca="1" si="15"/>
        <v>-5.3877229792529714E-4</v>
      </c>
      <c r="P126" s="1">
        <f t="shared" ca="1" si="16"/>
        <v>-3.5973305118457373E-2</v>
      </c>
      <c r="Q126" s="74">
        <f t="shared" si="14"/>
        <v>32046.118000000002</v>
      </c>
      <c r="R126" s="1">
        <f t="shared" si="19"/>
        <v>-9.5769999461481348E-4</v>
      </c>
    </row>
    <row r="127" spans="1:19" x14ac:dyDescent="0.2">
      <c r="A127" s="1" t="s">
        <v>73</v>
      </c>
      <c r="B127" s="24"/>
      <c r="C127" s="25">
        <v>47361.497000000003</v>
      </c>
      <c r="D127" s="25"/>
      <c r="E127" s="1">
        <f t="shared" si="11"/>
        <v>700.00238616855256</v>
      </c>
      <c r="F127" s="1">
        <f t="shared" si="12"/>
        <v>700</v>
      </c>
      <c r="G127" s="1">
        <f t="shared" si="13"/>
        <v>4.6300000030896626E-3</v>
      </c>
      <c r="I127" s="1">
        <f>+G127</f>
        <v>4.6300000030896626E-3</v>
      </c>
      <c r="O127" s="1">
        <f t="shared" ca="1" si="15"/>
        <v>-1.0062455334764304E-3</v>
      </c>
      <c r="P127" s="1">
        <f t="shared" ca="1" si="16"/>
        <v>-3.6537986557258165E-2</v>
      </c>
      <c r="Q127" s="74">
        <f t="shared" si="14"/>
        <v>32342.997000000003</v>
      </c>
      <c r="R127" s="1">
        <f t="shared" si="19"/>
        <v>4.6300000030896626E-3</v>
      </c>
    </row>
    <row r="128" spans="1:19" x14ac:dyDescent="0.2">
      <c r="A128" s="1" t="s">
        <v>73</v>
      </c>
      <c r="B128" s="24"/>
      <c r="C128" s="25">
        <v>47363.440999999999</v>
      </c>
      <c r="D128" s="25"/>
      <c r="E128" s="1">
        <f t="shared" si="11"/>
        <v>701.00426773718164</v>
      </c>
      <c r="F128" s="1">
        <f t="shared" si="12"/>
        <v>701</v>
      </c>
      <c r="G128" s="1">
        <f t="shared" si="13"/>
        <v>8.2809000014094636E-3</v>
      </c>
      <c r="I128" s="1">
        <f>+G128</f>
        <v>8.2809000014094636E-3</v>
      </c>
      <c r="O128" s="1">
        <f t="shared" ca="1" si="15"/>
        <v>-1.0093009141009476E-3</v>
      </c>
      <c r="P128" s="1">
        <f t="shared" ca="1" si="16"/>
        <v>-3.6541677285616338E-2</v>
      </c>
      <c r="Q128" s="74">
        <f t="shared" si="14"/>
        <v>32344.940999999999</v>
      </c>
      <c r="R128" s="1">
        <f t="shared" si="19"/>
        <v>8.2809000014094636E-3</v>
      </c>
    </row>
    <row r="129" spans="1:18" x14ac:dyDescent="0.2">
      <c r="A129" s="1" t="s">
        <v>74</v>
      </c>
      <c r="B129" s="24"/>
      <c r="C129" s="25">
        <v>47392.53</v>
      </c>
      <c r="D129" s="25"/>
      <c r="E129" s="1">
        <f t="shared" si="11"/>
        <v>715.99589991306163</v>
      </c>
      <c r="F129" s="1">
        <f t="shared" si="12"/>
        <v>716</v>
      </c>
      <c r="G129" s="1">
        <f t="shared" si="13"/>
        <v>-7.9555999982403591E-3</v>
      </c>
      <c r="J129" s="1">
        <f>+G129</f>
        <v>-7.9555999982403591E-3</v>
      </c>
      <c r="O129" s="1">
        <f t="shared" ca="1" si="15"/>
        <v>-1.0551316234687059E-3</v>
      </c>
      <c r="P129" s="1">
        <f t="shared" ca="1" si="16"/>
        <v>-3.6597038210988968E-2</v>
      </c>
      <c r="Q129" s="74">
        <f t="shared" si="14"/>
        <v>32374.03</v>
      </c>
      <c r="R129" s="1">
        <f t="shared" si="19"/>
        <v>-7.9555999982403591E-3</v>
      </c>
    </row>
    <row r="130" spans="1:18" x14ac:dyDescent="0.2">
      <c r="A130" s="1" t="s">
        <v>74</v>
      </c>
      <c r="B130" s="24"/>
      <c r="C130" s="25">
        <v>47392.535000000003</v>
      </c>
      <c r="D130" s="25"/>
      <c r="E130" s="1">
        <f t="shared" si="11"/>
        <v>715.99847676895047</v>
      </c>
      <c r="F130" s="1">
        <f t="shared" si="12"/>
        <v>716</v>
      </c>
      <c r="G130" s="1">
        <f t="shared" si="13"/>
        <v>-2.9555999935837463E-3</v>
      </c>
      <c r="J130" s="1">
        <f>+G130</f>
        <v>-2.9555999935837463E-3</v>
      </c>
      <c r="O130" s="1">
        <f t="shared" ca="1" si="15"/>
        <v>-1.0551316234687059E-3</v>
      </c>
      <c r="P130" s="1">
        <f t="shared" ca="1" si="16"/>
        <v>-3.6597038210988968E-2</v>
      </c>
      <c r="Q130" s="74">
        <f t="shared" si="14"/>
        <v>32374.035000000003</v>
      </c>
      <c r="R130" s="1">
        <f t="shared" si="19"/>
        <v>-2.9555999935837463E-3</v>
      </c>
    </row>
    <row r="131" spans="1:18" x14ac:dyDescent="0.2">
      <c r="A131" s="1" t="s">
        <v>74</v>
      </c>
      <c r="B131" s="24"/>
      <c r="C131" s="25">
        <v>47392.542999999998</v>
      </c>
      <c r="D131" s="25"/>
      <c r="E131" s="1">
        <f t="shared" si="11"/>
        <v>716.0025997383658</v>
      </c>
      <c r="F131" s="1">
        <f t="shared" si="12"/>
        <v>716</v>
      </c>
      <c r="G131" s="1">
        <f t="shared" si="13"/>
        <v>5.0444000007701106E-3</v>
      </c>
      <c r="J131" s="1">
        <f>+G131</f>
        <v>5.0444000007701106E-3</v>
      </c>
      <c r="O131" s="1">
        <f t="shared" ca="1" si="15"/>
        <v>-1.0551316234687059E-3</v>
      </c>
      <c r="P131" s="1">
        <f t="shared" ca="1" si="16"/>
        <v>-3.6597038210988968E-2</v>
      </c>
      <c r="Q131" s="74">
        <f t="shared" si="14"/>
        <v>32374.042999999998</v>
      </c>
      <c r="R131" s="1">
        <f t="shared" si="19"/>
        <v>5.0444000007701106E-3</v>
      </c>
    </row>
    <row r="132" spans="1:18" x14ac:dyDescent="0.2">
      <c r="A132" s="1" t="s">
        <v>73</v>
      </c>
      <c r="B132" s="24"/>
      <c r="C132" s="25">
        <v>47396.423999999999</v>
      </c>
      <c r="D132" s="25"/>
      <c r="E132" s="1">
        <f t="shared" si="11"/>
        <v>718.00275527738768</v>
      </c>
      <c r="F132" s="1">
        <f t="shared" si="12"/>
        <v>718</v>
      </c>
      <c r="G132" s="1">
        <f t="shared" si="13"/>
        <v>5.3461999996216036E-3</v>
      </c>
      <c r="I132" s="1">
        <f>+G132</f>
        <v>5.3461999996216036E-3</v>
      </c>
      <c r="O132" s="1">
        <f t="shared" ca="1" si="15"/>
        <v>-1.0612423847177403E-3</v>
      </c>
      <c r="P132" s="1">
        <f t="shared" ca="1" si="16"/>
        <v>-3.6604419667705314E-2</v>
      </c>
      <c r="Q132" s="74">
        <f t="shared" si="14"/>
        <v>32377.923999999999</v>
      </c>
      <c r="R132" s="1">
        <f t="shared" si="19"/>
        <v>5.3461999996216036E-3</v>
      </c>
    </row>
    <row r="133" spans="1:18" x14ac:dyDescent="0.2">
      <c r="A133" s="1" t="s">
        <v>75</v>
      </c>
      <c r="B133" s="24"/>
      <c r="C133" s="25">
        <v>47431.330999999998</v>
      </c>
      <c r="D133" s="25"/>
      <c r="E133" s="1">
        <f t="shared" si="11"/>
        <v>735.99281696267894</v>
      </c>
      <c r="F133" s="1">
        <f t="shared" si="12"/>
        <v>736</v>
      </c>
      <c r="G133" s="1">
        <f t="shared" si="13"/>
        <v>-1.3937600000645034E-2</v>
      </c>
      <c r="I133" s="1">
        <f>+G133</f>
        <v>-1.3937600000645034E-2</v>
      </c>
      <c r="O133" s="1">
        <f t="shared" ca="1" si="15"/>
        <v>-1.1162392359590498E-3</v>
      </c>
      <c r="P133" s="1">
        <f t="shared" ca="1" si="16"/>
        <v>-3.667085277815247E-2</v>
      </c>
      <c r="Q133" s="74">
        <f t="shared" si="14"/>
        <v>32412.830999999998</v>
      </c>
      <c r="R133" s="1">
        <f t="shared" si="19"/>
        <v>-1.3937600000645034E-2</v>
      </c>
    </row>
    <row r="134" spans="1:18" x14ac:dyDescent="0.2">
      <c r="A134" s="1" t="s">
        <v>75</v>
      </c>
      <c r="B134" s="24"/>
      <c r="C134" s="25">
        <v>47466.271000000001</v>
      </c>
      <c r="D134" s="25"/>
      <c r="E134" s="1">
        <f t="shared" si="11"/>
        <v>753.99988589682187</v>
      </c>
      <c r="F134" s="1">
        <f t="shared" si="12"/>
        <v>754</v>
      </c>
      <c r="G134" s="1">
        <f t="shared" si="13"/>
        <v>-2.2139999782666564E-4</v>
      </c>
      <c r="I134" s="1">
        <f>+G134</f>
        <v>-2.2139999782666564E-4</v>
      </c>
      <c r="O134" s="1">
        <f t="shared" ca="1" si="15"/>
        <v>-1.1712360872003598E-3</v>
      </c>
      <c r="P134" s="1">
        <f t="shared" ca="1" si="16"/>
        <v>-3.6737285888599619E-2</v>
      </c>
      <c r="Q134" s="74">
        <f t="shared" si="14"/>
        <v>32447.771000000001</v>
      </c>
      <c r="R134" s="1">
        <f t="shared" si="19"/>
        <v>-2.2139999782666564E-4</v>
      </c>
    </row>
    <row r="135" spans="1:18" x14ac:dyDescent="0.2">
      <c r="A135" s="26" t="s">
        <v>76</v>
      </c>
      <c r="B135" s="27" t="s">
        <v>47</v>
      </c>
      <c r="C135" s="28">
        <v>47757.330999999998</v>
      </c>
      <c r="D135" s="25"/>
      <c r="E135" s="30">
        <f t="shared" si="11"/>
        <v>904.00382075575919</v>
      </c>
      <c r="F135" s="1">
        <f t="shared" si="12"/>
        <v>904</v>
      </c>
      <c r="G135" s="1">
        <f t="shared" si="13"/>
        <v>7.4135999966529198E-3</v>
      </c>
      <c r="K135" s="1">
        <f>G135</f>
        <v>7.4135999966529198E-3</v>
      </c>
      <c r="O135" s="1">
        <f t="shared" ca="1" si="15"/>
        <v>-1.6295431808779413E-3</v>
      </c>
      <c r="P135" s="1">
        <f t="shared" ca="1" si="16"/>
        <v>-3.7290895142325885E-2</v>
      </c>
      <c r="Q135" s="74">
        <f t="shared" si="14"/>
        <v>32738.830999999998</v>
      </c>
      <c r="R135" s="1">
        <f t="shared" si="19"/>
        <v>7.4135999966529198E-3</v>
      </c>
    </row>
    <row r="136" spans="1:18" x14ac:dyDescent="0.2">
      <c r="A136" s="1" t="s">
        <v>77</v>
      </c>
      <c r="B136" s="24"/>
      <c r="C136" s="25">
        <v>47788.366900000001</v>
      </c>
      <c r="D136" s="25"/>
      <c r="E136" s="1">
        <f t="shared" si="11"/>
        <v>919.99882907668598</v>
      </c>
      <c r="F136" s="1">
        <f t="shared" si="12"/>
        <v>920</v>
      </c>
      <c r="G136" s="1">
        <f t="shared" si="13"/>
        <v>-2.2719999979017302E-3</v>
      </c>
      <c r="N136" s="1">
        <f>+G136</f>
        <v>-2.2719999979017302E-3</v>
      </c>
      <c r="O136" s="1">
        <f t="shared" ca="1" si="15"/>
        <v>-1.6784292708702168E-3</v>
      </c>
      <c r="P136" s="1">
        <f t="shared" ca="1" si="16"/>
        <v>-3.7349946796056688E-2</v>
      </c>
      <c r="Q136" s="74">
        <f t="shared" si="14"/>
        <v>32769.866900000001</v>
      </c>
      <c r="R136" s="1">
        <f t="shared" si="19"/>
        <v>-2.2719999979017302E-3</v>
      </c>
    </row>
    <row r="137" spans="1:18" x14ac:dyDescent="0.2">
      <c r="A137" s="26" t="s">
        <v>78</v>
      </c>
      <c r="B137" s="27" t="s">
        <v>47</v>
      </c>
      <c r="C137" s="28">
        <v>47788.367400000003</v>
      </c>
      <c r="D137" s="25"/>
      <c r="E137" s="30">
        <f t="shared" si="11"/>
        <v>919.99908676227551</v>
      </c>
      <c r="F137" s="1">
        <f t="shared" si="12"/>
        <v>920</v>
      </c>
      <c r="G137" s="1">
        <f t="shared" si="13"/>
        <v>-1.7719999959808774E-3</v>
      </c>
      <c r="K137" s="1">
        <f>G137</f>
        <v>-1.7719999959808774E-3</v>
      </c>
      <c r="O137" s="1">
        <f t="shared" ca="1" si="15"/>
        <v>-1.6784292708702168E-3</v>
      </c>
      <c r="P137" s="1">
        <f t="shared" ca="1" si="16"/>
        <v>-3.7349946796056688E-2</v>
      </c>
      <c r="Q137" s="74">
        <f t="shared" si="14"/>
        <v>32769.867400000003</v>
      </c>
      <c r="R137" s="1">
        <f t="shared" si="19"/>
        <v>-1.7719999959808774E-3</v>
      </c>
    </row>
    <row r="138" spans="1:18" x14ac:dyDescent="0.2">
      <c r="A138" s="1" t="s">
        <v>77</v>
      </c>
      <c r="B138" s="24"/>
      <c r="C138" s="25">
        <v>47788.367899999997</v>
      </c>
      <c r="D138" s="25"/>
      <c r="E138" s="1">
        <f t="shared" si="11"/>
        <v>919.9993444478614</v>
      </c>
      <c r="F138" s="1">
        <f t="shared" si="12"/>
        <v>920</v>
      </c>
      <c r="G138" s="1">
        <f t="shared" si="13"/>
        <v>-1.2720000013359822E-3</v>
      </c>
      <c r="N138" s="1">
        <f>+G138</f>
        <v>-1.2720000013359822E-3</v>
      </c>
      <c r="O138" s="1">
        <f t="shared" ca="1" si="15"/>
        <v>-1.6784292708702168E-3</v>
      </c>
      <c r="P138" s="1">
        <f t="shared" ca="1" si="16"/>
        <v>-3.7349946796056688E-2</v>
      </c>
      <c r="Q138" s="74">
        <f t="shared" si="14"/>
        <v>32769.867899999997</v>
      </c>
      <c r="R138" s="1">
        <f t="shared" si="19"/>
        <v>-1.2720000013359822E-3</v>
      </c>
    </row>
    <row r="139" spans="1:18" x14ac:dyDescent="0.2">
      <c r="A139" s="1" t="s">
        <v>79</v>
      </c>
      <c r="B139" s="24"/>
      <c r="C139" s="25">
        <v>47790.313000000002</v>
      </c>
      <c r="D139" s="25"/>
      <c r="E139" s="1">
        <f t="shared" si="11"/>
        <v>921.00179292478981</v>
      </c>
      <c r="F139" s="1">
        <f t="shared" si="12"/>
        <v>921</v>
      </c>
      <c r="G139" s="1">
        <f t="shared" si="13"/>
        <v>3.4789000055752695E-3</v>
      </c>
      <c r="I139" s="1">
        <f>+G139</f>
        <v>3.4789000055752695E-3</v>
      </c>
      <c r="O139" s="1">
        <f t="shared" ca="1" si="15"/>
        <v>-1.681484651494734E-3</v>
      </c>
      <c r="P139" s="1">
        <f t="shared" ca="1" si="16"/>
        <v>-3.7353637524414861E-2</v>
      </c>
      <c r="Q139" s="74">
        <f t="shared" si="14"/>
        <v>32771.813000000002</v>
      </c>
      <c r="R139" s="1">
        <f t="shared" si="19"/>
        <v>3.4789000055752695E-3</v>
      </c>
    </row>
    <row r="140" spans="1:18" x14ac:dyDescent="0.2">
      <c r="A140" s="1" t="s">
        <v>80</v>
      </c>
      <c r="B140" s="24"/>
      <c r="C140" s="25">
        <v>47823.313000000002</v>
      </c>
      <c r="D140" s="25"/>
      <c r="E140" s="1">
        <f t="shared" si="11"/>
        <v>938.00904177500968</v>
      </c>
      <c r="F140" s="1">
        <f t="shared" si="12"/>
        <v>938</v>
      </c>
      <c r="G140" s="1">
        <f t="shared" si="13"/>
        <v>1.7544200003612787E-2</v>
      </c>
      <c r="I140" s="1">
        <f>+G140</f>
        <v>1.7544200003612787E-2</v>
      </c>
      <c r="O140" s="1">
        <f t="shared" ca="1" si="15"/>
        <v>-1.7334261221115268E-3</v>
      </c>
      <c r="P140" s="1">
        <f t="shared" ca="1" si="16"/>
        <v>-3.7416379906503837E-2</v>
      </c>
      <c r="Q140" s="74">
        <f t="shared" si="14"/>
        <v>32804.813000000002</v>
      </c>
      <c r="R140" s="1">
        <f t="shared" si="19"/>
        <v>1.7544200003612787E-2</v>
      </c>
    </row>
    <row r="141" spans="1:18" x14ac:dyDescent="0.2">
      <c r="A141" s="26" t="s">
        <v>76</v>
      </c>
      <c r="B141" s="27" t="s">
        <v>47</v>
      </c>
      <c r="C141" s="28">
        <v>47856.290999999997</v>
      </c>
      <c r="D141" s="25"/>
      <c r="E141" s="30">
        <f t="shared" si="11"/>
        <v>955.004952459327</v>
      </c>
      <c r="F141" s="1">
        <f t="shared" si="12"/>
        <v>955</v>
      </c>
      <c r="G141" s="1">
        <f t="shared" si="13"/>
        <v>9.6094999971683137E-3</v>
      </c>
      <c r="K141" s="1">
        <f>G141</f>
        <v>9.6094999971683137E-3</v>
      </c>
      <c r="O141" s="1">
        <f t="shared" ca="1" si="15"/>
        <v>-1.7853675927283191E-3</v>
      </c>
      <c r="P141" s="1">
        <f t="shared" ca="1" si="16"/>
        <v>-3.747912228859282E-2</v>
      </c>
      <c r="Q141" s="74">
        <f t="shared" si="14"/>
        <v>32837.790999999997</v>
      </c>
      <c r="R141" s="1">
        <f t="shared" si="19"/>
        <v>9.6094999971683137E-3</v>
      </c>
    </row>
    <row r="142" spans="1:18" x14ac:dyDescent="0.2">
      <c r="A142" s="1" t="s">
        <v>81</v>
      </c>
      <c r="B142" s="24"/>
      <c r="C142" s="25">
        <v>48112.404999999999</v>
      </c>
      <c r="D142" s="25"/>
      <c r="E142" s="1">
        <f t="shared" si="11"/>
        <v>1086.9987261570607</v>
      </c>
      <c r="F142" s="1">
        <f t="shared" si="12"/>
        <v>1087</v>
      </c>
      <c r="G142" s="1">
        <f t="shared" si="13"/>
        <v>-2.4716999978409149E-3</v>
      </c>
      <c r="I142" s="1">
        <f t="shared" ref="I142:I148" si="20">+G142</f>
        <v>-2.4716999978409149E-3</v>
      </c>
      <c r="O142" s="1">
        <f t="shared" ca="1" si="15"/>
        <v>-2.1886778351645911E-3</v>
      </c>
      <c r="P142" s="1">
        <f t="shared" ca="1" si="16"/>
        <v>-3.796629843187193E-2</v>
      </c>
      <c r="Q142" s="74">
        <f t="shared" si="14"/>
        <v>33093.904999999999</v>
      </c>
      <c r="R142" s="1">
        <f t="shared" si="19"/>
        <v>-2.4716999978409149E-3</v>
      </c>
    </row>
    <row r="143" spans="1:18" x14ac:dyDescent="0.2">
      <c r="A143" s="1" t="s">
        <v>81</v>
      </c>
      <c r="B143" s="24"/>
      <c r="C143" s="25">
        <v>48112.411999999997</v>
      </c>
      <c r="D143" s="25"/>
      <c r="E143" s="1">
        <f t="shared" si="11"/>
        <v>1087.0023337553005</v>
      </c>
      <c r="F143" s="1">
        <f t="shared" si="12"/>
        <v>1087</v>
      </c>
      <c r="G143" s="1">
        <f t="shared" si="13"/>
        <v>4.528299999947194E-3</v>
      </c>
      <c r="I143" s="1">
        <f t="shared" si="20"/>
        <v>4.528299999947194E-3</v>
      </c>
      <c r="O143" s="1">
        <f t="shared" ca="1" si="15"/>
        <v>-2.1886778351645911E-3</v>
      </c>
      <c r="P143" s="1">
        <f t="shared" ca="1" si="16"/>
        <v>-3.796629843187193E-2</v>
      </c>
      <c r="Q143" s="74">
        <f t="shared" si="14"/>
        <v>33093.911999999997</v>
      </c>
      <c r="R143" s="1">
        <f t="shared" si="19"/>
        <v>4.528299999947194E-3</v>
      </c>
    </row>
    <row r="144" spans="1:18" x14ac:dyDescent="0.2">
      <c r="A144" s="1" t="s">
        <v>81</v>
      </c>
      <c r="B144" s="24"/>
      <c r="C144" s="25">
        <v>48147.326999999997</v>
      </c>
      <c r="D144" s="25"/>
      <c r="E144" s="1">
        <f t="shared" si="11"/>
        <v>1104.9965184100108</v>
      </c>
      <c r="F144" s="1">
        <f t="shared" si="12"/>
        <v>1105</v>
      </c>
      <c r="G144" s="1">
        <f t="shared" si="13"/>
        <v>-6.7554999986896291E-3</v>
      </c>
      <c r="I144" s="1">
        <f t="shared" si="20"/>
        <v>-6.7554999986896291E-3</v>
      </c>
      <c r="O144" s="1">
        <f t="shared" ca="1" si="15"/>
        <v>-2.2436746864059006E-3</v>
      </c>
      <c r="P144" s="1">
        <f t="shared" ca="1" si="16"/>
        <v>-3.8032731542319079E-2</v>
      </c>
      <c r="Q144" s="74">
        <f t="shared" si="14"/>
        <v>33128.826999999997</v>
      </c>
      <c r="R144" s="1">
        <f t="shared" si="19"/>
        <v>-6.7554999986896291E-3</v>
      </c>
    </row>
    <row r="145" spans="1:18" x14ac:dyDescent="0.2">
      <c r="A145" s="1" t="s">
        <v>81</v>
      </c>
      <c r="B145" s="24"/>
      <c r="C145" s="25">
        <v>48176.432000000001</v>
      </c>
      <c r="D145" s="25"/>
      <c r="E145" s="1">
        <f t="shared" si="11"/>
        <v>1119.9963965247291</v>
      </c>
      <c r="F145" s="1">
        <f t="shared" si="12"/>
        <v>1120</v>
      </c>
      <c r="G145" s="1">
        <f t="shared" si="13"/>
        <v>-6.9919999950798228E-3</v>
      </c>
      <c r="I145" s="1">
        <f t="shared" si="20"/>
        <v>-6.9919999950798228E-3</v>
      </c>
      <c r="O145" s="1">
        <f t="shared" ca="1" si="15"/>
        <v>-2.2895053957736589E-3</v>
      </c>
      <c r="P145" s="1">
        <f t="shared" ca="1" si="16"/>
        <v>-3.8088092467691709E-2</v>
      </c>
      <c r="Q145" s="74">
        <f t="shared" si="14"/>
        <v>33157.932000000001</v>
      </c>
      <c r="R145" s="1">
        <f t="shared" si="19"/>
        <v>-6.9919999950798228E-3</v>
      </c>
    </row>
    <row r="146" spans="1:18" x14ac:dyDescent="0.2">
      <c r="A146" s="1" t="s">
        <v>82</v>
      </c>
      <c r="B146" s="24"/>
      <c r="C146" s="25">
        <v>48533.457000000002</v>
      </c>
      <c r="D146" s="25">
        <v>7.0000000000000001E-3</v>
      </c>
      <c r="E146" s="1">
        <f t="shared" si="11"/>
        <v>1303.9967910929031</v>
      </c>
      <c r="F146" s="1">
        <f t="shared" si="12"/>
        <v>1304</v>
      </c>
      <c r="G146" s="1">
        <f t="shared" si="13"/>
        <v>-6.2264000007417053E-3</v>
      </c>
      <c r="I146" s="1">
        <f t="shared" si="20"/>
        <v>-6.2264000007417053E-3</v>
      </c>
      <c r="O146" s="1">
        <f t="shared" ca="1" si="15"/>
        <v>-2.8516954306848259E-3</v>
      </c>
      <c r="P146" s="1">
        <f t="shared" ca="1" si="16"/>
        <v>-3.8767186485595927E-2</v>
      </c>
      <c r="Q146" s="74">
        <f t="shared" si="14"/>
        <v>33514.957000000002</v>
      </c>
      <c r="R146" s="1">
        <f t="shared" si="19"/>
        <v>-6.2264000007417053E-3</v>
      </c>
    </row>
    <row r="147" spans="1:18" x14ac:dyDescent="0.2">
      <c r="A147" s="1" t="s">
        <v>83</v>
      </c>
      <c r="B147" s="24"/>
      <c r="C147" s="25">
        <v>48723.608999999997</v>
      </c>
      <c r="D147" s="25">
        <v>4.0000000000000001E-3</v>
      </c>
      <c r="E147" s="1">
        <f t="shared" si="11"/>
        <v>1401.9956511949304</v>
      </c>
      <c r="F147" s="1">
        <f t="shared" si="12"/>
        <v>1402</v>
      </c>
      <c r="G147" s="1">
        <f t="shared" si="13"/>
        <v>-8.438200005912222E-3</v>
      </c>
      <c r="I147" s="1">
        <f t="shared" si="20"/>
        <v>-8.438200005912222E-3</v>
      </c>
      <c r="O147" s="1">
        <f t="shared" ca="1" si="15"/>
        <v>-3.1511227318875125E-3</v>
      </c>
      <c r="P147" s="1">
        <f t="shared" ca="1" si="16"/>
        <v>-3.9128877864697091E-2</v>
      </c>
      <c r="Q147" s="74">
        <f t="shared" si="14"/>
        <v>33705.108999999997</v>
      </c>
      <c r="R147" s="1">
        <f t="shared" si="19"/>
        <v>-8.438200005912222E-3</v>
      </c>
    </row>
    <row r="148" spans="1:18" x14ac:dyDescent="0.2">
      <c r="A148" s="1" t="s">
        <v>84</v>
      </c>
      <c r="B148" s="24"/>
      <c r="C148" s="25">
        <v>48859.421999999999</v>
      </c>
      <c r="D148" s="25">
        <v>4.0000000000000001E-3</v>
      </c>
      <c r="E148" s="1">
        <f t="shared" si="11"/>
        <v>1471.989756894777</v>
      </c>
      <c r="F148" s="1">
        <f t="shared" si="12"/>
        <v>1472</v>
      </c>
      <c r="G148" s="1">
        <f t="shared" si="13"/>
        <v>-1.9875199999660254E-2</v>
      </c>
      <c r="I148" s="1">
        <f t="shared" si="20"/>
        <v>-1.9875199999660254E-2</v>
      </c>
      <c r="O148" s="1">
        <f t="shared" ca="1" si="15"/>
        <v>-3.364999375603717E-3</v>
      </c>
      <c r="P148" s="1">
        <f t="shared" ca="1" si="16"/>
        <v>-3.9387228849769348E-2</v>
      </c>
      <c r="Q148" s="74">
        <f t="shared" si="14"/>
        <v>33840.921999999999</v>
      </c>
      <c r="R148" s="1">
        <f t="shared" si="19"/>
        <v>-1.9875199999660254E-2</v>
      </c>
    </row>
    <row r="149" spans="1:18" x14ac:dyDescent="0.2">
      <c r="A149" s="1" t="s">
        <v>85</v>
      </c>
      <c r="B149" s="24"/>
      <c r="C149" s="25">
        <v>49216.45</v>
      </c>
      <c r="D149" s="25"/>
      <c r="E149" s="1">
        <f t="shared" ref="E149:E212" si="21">+(C149-C$7)/C$8</f>
        <v>1655.9916975764813</v>
      </c>
      <c r="F149" s="1">
        <f t="shared" ref="F149:F212" si="22">ROUND(2*E149,0)/2</f>
        <v>1656</v>
      </c>
      <c r="G149" s="1">
        <f t="shared" ref="G149:G212" si="23">+C149-(C$7+F149*C$8)</f>
        <v>-1.6109600001072977E-2</v>
      </c>
      <c r="J149" s="1">
        <f>+G149</f>
        <v>-1.6109600001072977E-2</v>
      </c>
      <c r="O149" s="1">
        <f t="shared" ca="1" si="15"/>
        <v>-3.9271894105148844E-3</v>
      </c>
      <c r="P149" s="1">
        <f t="shared" ca="1" si="16"/>
        <v>-4.0066322867673566E-2</v>
      </c>
      <c r="Q149" s="74">
        <f t="shared" ref="Q149:Q212" si="24">+C149-15018.5</f>
        <v>34197.949999999997</v>
      </c>
      <c r="R149" s="1">
        <f t="shared" si="19"/>
        <v>-1.6109600001072977E-2</v>
      </c>
    </row>
    <row r="150" spans="1:18" x14ac:dyDescent="0.2">
      <c r="A150" s="1" t="s">
        <v>85</v>
      </c>
      <c r="B150" s="24"/>
      <c r="C150" s="25">
        <v>49216.461000000003</v>
      </c>
      <c r="D150" s="25"/>
      <c r="E150" s="1">
        <f t="shared" si="21"/>
        <v>1655.9973666594344</v>
      </c>
      <c r="F150" s="1">
        <f t="shared" si="22"/>
        <v>1656</v>
      </c>
      <c r="G150" s="1">
        <f t="shared" si="23"/>
        <v>-5.109599995194003E-3</v>
      </c>
      <c r="J150" s="1">
        <f>+G150</f>
        <v>-5.109599995194003E-3</v>
      </c>
      <c r="O150" s="1">
        <f t="shared" ref="O150:O213" ca="1" si="25">+C$11+C$12*F150</f>
        <v>-3.9271894105148844E-3</v>
      </c>
      <c r="P150" s="1">
        <f t="shared" ref="P150:P213" ca="1" si="26">+D$11+D$12*$F150</f>
        <v>-4.0066322867673566E-2</v>
      </c>
      <c r="Q150" s="74">
        <f t="shared" si="24"/>
        <v>34197.961000000003</v>
      </c>
      <c r="R150" s="1">
        <f t="shared" si="19"/>
        <v>-5.109599995194003E-3</v>
      </c>
    </row>
    <row r="151" spans="1:18" x14ac:dyDescent="0.2">
      <c r="A151" s="1" t="s">
        <v>86</v>
      </c>
      <c r="B151" s="24"/>
      <c r="C151" s="25">
        <v>49216.464</v>
      </c>
      <c r="D151" s="25">
        <v>5.0000000000000001E-3</v>
      </c>
      <c r="E151" s="1">
        <f t="shared" si="21"/>
        <v>1655.9989127729646</v>
      </c>
      <c r="F151" s="1">
        <f t="shared" si="22"/>
        <v>1656</v>
      </c>
      <c r="G151" s="1">
        <f t="shared" si="23"/>
        <v>-2.1095999982208014E-3</v>
      </c>
      <c r="I151" s="1">
        <f>+G151</f>
        <v>-2.1095999982208014E-3</v>
      </c>
      <c r="O151" s="1">
        <f t="shared" ca="1" si="25"/>
        <v>-3.9271894105148844E-3</v>
      </c>
      <c r="P151" s="1">
        <f t="shared" ca="1" si="26"/>
        <v>-4.0066322867673566E-2</v>
      </c>
      <c r="Q151" s="74">
        <f t="shared" si="24"/>
        <v>34197.964</v>
      </c>
      <c r="R151" s="1">
        <f t="shared" si="19"/>
        <v>-2.1095999982208014E-3</v>
      </c>
    </row>
    <row r="152" spans="1:18" x14ac:dyDescent="0.2">
      <c r="A152" s="1" t="s">
        <v>86</v>
      </c>
      <c r="B152" s="24"/>
      <c r="C152" s="25">
        <v>49216.468000000001</v>
      </c>
      <c r="D152" s="25">
        <v>6.0000000000000001E-3</v>
      </c>
      <c r="E152" s="1">
        <f t="shared" si="21"/>
        <v>1656.0009742576742</v>
      </c>
      <c r="F152" s="1">
        <f t="shared" si="22"/>
        <v>1656</v>
      </c>
      <c r="G152" s="1">
        <f t="shared" si="23"/>
        <v>1.8904000025941059E-3</v>
      </c>
      <c r="I152" s="1">
        <f>+G152</f>
        <v>1.8904000025941059E-3</v>
      </c>
      <c r="O152" s="1">
        <f t="shared" ca="1" si="25"/>
        <v>-3.9271894105148844E-3</v>
      </c>
      <c r="P152" s="1">
        <f t="shared" ca="1" si="26"/>
        <v>-4.0066322867673566E-2</v>
      </c>
      <c r="Q152" s="74">
        <f t="shared" si="24"/>
        <v>34197.968000000001</v>
      </c>
      <c r="R152" s="1">
        <f t="shared" si="19"/>
        <v>1.8904000025941059E-3</v>
      </c>
    </row>
    <row r="153" spans="1:18" x14ac:dyDescent="0.2">
      <c r="A153" s="1" t="s">
        <v>85</v>
      </c>
      <c r="B153" s="24"/>
      <c r="C153" s="25">
        <v>49218.392999999996</v>
      </c>
      <c r="D153" s="25"/>
      <c r="E153" s="1">
        <f t="shared" si="21"/>
        <v>1656.9930637739349</v>
      </c>
      <c r="F153" s="1">
        <f t="shared" si="22"/>
        <v>1657</v>
      </c>
      <c r="G153" s="1">
        <f t="shared" si="23"/>
        <v>-1.3458700006594881E-2</v>
      </c>
      <c r="J153" s="1">
        <f>+G153</f>
        <v>-1.3458700006594881E-2</v>
      </c>
      <c r="O153" s="1">
        <f t="shared" ca="1" si="25"/>
        <v>-3.9302447911394017E-3</v>
      </c>
      <c r="P153" s="1">
        <f t="shared" ca="1" si="26"/>
        <v>-4.0070013596031739E-2</v>
      </c>
      <c r="Q153" s="74">
        <f t="shared" si="24"/>
        <v>34199.892999999996</v>
      </c>
      <c r="R153" s="1">
        <f t="shared" si="19"/>
        <v>-1.3458700006594881E-2</v>
      </c>
    </row>
    <row r="154" spans="1:18" x14ac:dyDescent="0.2">
      <c r="A154" s="1" t="s">
        <v>85</v>
      </c>
      <c r="B154" s="24"/>
      <c r="C154" s="25">
        <v>49218.402000000002</v>
      </c>
      <c r="D154" s="25"/>
      <c r="E154" s="1">
        <f t="shared" si="21"/>
        <v>1656.997702114533</v>
      </c>
      <c r="F154" s="1">
        <f t="shared" si="22"/>
        <v>1657</v>
      </c>
      <c r="G154" s="1">
        <f t="shared" si="23"/>
        <v>-4.4587000011233613E-3</v>
      </c>
      <c r="J154" s="1">
        <f>+G154</f>
        <v>-4.4587000011233613E-3</v>
      </c>
      <c r="O154" s="1">
        <f t="shared" ca="1" si="25"/>
        <v>-3.9302447911394017E-3</v>
      </c>
      <c r="P154" s="1">
        <f t="shared" ca="1" si="26"/>
        <v>-4.0070013596031739E-2</v>
      </c>
      <c r="Q154" s="74">
        <f t="shared" si="24"/>
        <v>34199.902000000002</v>
      </c>
      <c r="R154" s="1">
        <f t="shared" si="19"/>
        <v>-4.4587000011233613E-3</v>
      </c>
    </row>
    <row r="155" spans="1:18" x14ac:dyDescent="0.2">
      <c r="A155" s="1" t="s">
        <v>86</v>
      </c>
      <c r="B155" s="24"/>
      <c r="C155" s="25">
        <v>49218.411</v>
      </c>
      <c r="D155" s="25">
        <v>6.0000000000000001E-3</v>
      </c>
      <c r="E155" s="1">
        <f t="shared" si="21"/>
        <v>1657.0023404551278</v>
      </c>
      <c r="F155" s="1">
        <f t="shared" si="22"/>
        <v>1657</v>
      </c>
      <c r="G155" s="1">
        <f t="shared" si="23"/>
        <v>4.5412999970722012E-3</v>
      </c>
      <c r="I155" s="1">
        <f>+G155</f>
        <v>4.5412999970722012E-3</v>
      </c>
      <c r="O155" s="1">
        <f t="shared" ca="1" si="25"/>
        <v>-3.9302447911394017E-3</v>
      </c>
      <c r="P155" s="1">
        <f t="shared" ca="1" si="26"/>
        <v>-4.0070013596031739E-2</v>
      </c>
      <c r="Q155" s="74">
        <f t="shared" si="24"/>
        <v>34199.911</v>
      </c>
      <c r="R155" s="1">
        <f t="shared" si="19"/>
        <v>4.5412999970722012E-3</v>
      </c>
    </row>
    <row r="156" spans="1:18" x14ac:dyDescent="0.2">
      <c r="A156" s="1" t="s">
        <v>87</v>
      </c>
      <c r="B156" s="24"/>
      <c r="C156" s="25">
        <v>49218.413</v>
      </c>
      <c r="D156" s="25">
        <v>4.0000000000000001E-3</v>
      </c>
      <c r="E156" s="1">
        <f t="shared" si="21"/>
        <v>1657.0033711974825</v>
      </c>
      <c r="F156" s="1">
        <f t="shared" si="22"/>
        <v>1657</v>
      </c>
      <c r="G156" s="1">
        <f t="shared" si="23"/>
        <v>6.5412999974796548E-3</v>
      </c>
      <c r="I156" s="1">
        <f>+G156</f>
        <v>6.5412999974796548E-3</v>
      </c>
      <c r="O156" s="1">
        <f t="shared" ca="1" si="25"/>
        <v>-3.9302447911394017E-3</v>
      </c>
      <c r="P156" s="1">
        <f t="shared" ca="1" si="26"/>
        <v>-4.0070013596031739E-2</v>
      </c>
      <c r="Q156" s="74">
        <f t="shared" si="24"/>
        <v>34199.913</v>
      </c>
      <c r="R156" s="1">
        <f t="shared" si="19"/>
        <v>6.5412999974796548E-3</v>
      </c>
    </row>
    <row r="157" spans="1:18" x14ac:dyDescent="0.2">
      <c r="A157" s="1" t="s">
        <v>86</v>
      </c>
      <c r="B157" s="24"/>
      <c r="C157" s="25">
        <v>49251.39</v>
      </c>
      <c r="D157" s="25">
        <v>6.0000000000000001E-3</v>
      </c>
      <c r="E157" s="1">
        <f t="shared" si="21"/>
        <v>1673.9987665106244</v>
      </c>
      <c r="F157" s="1">
        <f t="shared" si="22"/>
        <v>1674</v>
      </c>
      <c r="G157" s="1">
        <f t="shared" si="23"/>
        <v>-2.3933999982546084E-3</v>
      </c>
      <c r="I157" s="1">
        <f>+G157</f>
        <v>-2.3933999982546084E-3</v>
      </c>
      <c r="O157" s="1">
        <f t="shared" ca="1" si="25"/>
        <v>-3.9821862617561935E-3</v>
      </c>
      <c r="P157" s="1">
        <f t="shared" ca="1" si="26"/>
        <v>-4.0132755978120715E-2</v>
      </c>
      <c r="Q157" s="74">
        <f t="shared" si="24"/>
        <v>34232.89</v>
      </c>
      <c r="R157" s="1">
        <f t="shared" si="19"/>
        <v>-2.3933999982546084E-3</v>
      </c>
    </row>
    <row r="158" spans="1:18" x14ac:dyDescent="0.2">
      <c r="A158" s="1" t="s">
        <v>86</v>
      </c>
      <c r="B158" s="24"/>
      <c r="C158" s="25">
        <v>49321.241999999998</v>
      </c>
      <c r="D158" s="25">
        <v>6.0000000000000001E-3</v>
      </c>
      <c r="E158" s="1">
        <f t="shared" si="21"/>
        <v>1709.9984739859435</v>
      </c>
      <c r="F158" s="1">
        <f t="shared" si="22"/>
        <v>1710</v>
      </c>
      <c r="G158" s="1">
        <f t="shared" si="23"/>
        <v>-2.9609999983222224E-3</v>
      </c>
      <c r="I158" s="1">
        <f>+G158</f>
        <v>-2.9609999983222224E-3</v>
      </c>
      <c r="O158" s="1">
        <f t="shared" ca="1" si="25"/>
        <v>-4.0921799642388134E-3</v>
      </c>
      <c r="P158" s="1">
        <f t="shared" ca="1" si="26"/>
        <v>-4.0265622199015021E-2</v>
      </c>
      <c r="Q158" s="74">
        <f t="shared" si="24"/>
        <v>34302.741999999998</v>
      </c>
      <c r="R158" s="1">
        <f t="shared" si="19"/>
        <v>-2.9609999983222224E-3</v>
      </c>
    </row>
    <row r="159" spans="1:18" x14ac:dyDescent="0.2">
      <c r="A159" s="26" t="s">
        <v>88</v>
      </c>
      <c r="B159" s="27" t="s">
        <v>47</v>
      </c>
      <c r="C159" s="28">
        <v>49579.307000000001</v>
      </c>
      <c r="D159" s="25"/>
      <c r="E159" s="30">
        <f t="shared" si="21"/>
        <v>1842.9977368505499</v>
      </c>
      <c r="F159" s="1">
        <f t="shared" si="22"/>
        <v>1843</v>
      </c>
      <c r="G159" s="1">
        <f t="shared" si="23"/>
        <v>-4.3912999972235411E-3</v>
      </c>
      <c r="K159" s="1">
        <f>G159</f>
        <v>-4.3912999972235411E-3</v>
      </c>
      <c r="O159" s="1">
        <f t="shared" ca="1" si="25"/>
        <v>-4.4985455872996027E-3</v>
      </c>
      <c r="P159" s="1">
        <f t="shared" ca="1" si="26"/>
        <v>-4.075648907065231E-2</v>
      </c>
      <c r="Q159" s="74">
        <f t="shared" si="24"/>
        <v>34560.807000000001</v>
      </c>
      <c r="R159" s="1">
        <f t="shared" si="19"/>
        <v>-4.3912999972235411E-3</v>
      </c>
    </row>
    <row r="160" spans="1:18" x14ac:dyDescent="0.2">
      <c r="A160" s="1" t="s">
        <v>89</v>
      </c>
      <c r="B160" s="24"/>
      <c r="C160" s="25">
        <v>49934.39</v>
      </c>
      <c r="D160" s="25">
        <v>6.0000000000000001E-3</v>
      </c>
      <c r="E160" s="1">
        <f t="shared" si="21"/>
        <v>2025.997280592446</v>
      </c>
      <c r="F160" s="1">
        <f t="shared" si="22"/>
        <v>2026</v>
      </c>
      <c r="G160" s="1">
        <f t="shared" si="23"/>
        <v>-5.2766000007977709E-3</v>
      </c>
      <c r="I160" s="1">
        <f t="shared" ref="I160:I169" si="27">+G160</f>
        <v>-5.2766000007977709E-3</v>
      </c>
      <c r="O160" s="1">
        <f t="shared" ca="1" si="25"/>
        <v>-5.057680241586252E-3</v>
      </c>
      <c r="P160" s="1">
        <f t="shared" ca="1" si="26"/>
        <v>-4.1431892360198355E-2</v>
      </c>
      <c r="Q160" s="74">
        <f t="shared" si="24"/>
        <v>34915.89</v>
      </c>
      <c r="R160" s="1">
        <f t="shared" si="19"/>
        <v>-5.2766000007977709E-3</v>
      </c>
    </row>
    <row r="161" spans="1:19" x14ac:dyDescent="0.2">
      <c r="A161" s="1" t="s">
        <v>89</v>
      </c>
      <c r="B161" s="24"/>
      <c r="C161" s="25">
        <v>49967.38</v>
      </c>
      <c r="D161" s="25">
        <v>5.0000000000000001E-3</v>
      </c>
      <c r="E161" s="1">
        <f t="shared" si="21"/>
        <v>2042.9993757308919</v>
      </c>
      <c r="F161" s="1">
        <f t="shared" si="22"/>
        <v>2043</v>
      </c>
      <c r="G161" s="1">
        <f t="shared" si="23"/>
        <v>-1.211300004797522E-3</v>
      </c>
      <c r="I161" s="1">
        <f t="shared" si="27"/>
        <v>-1.211300004797522E-3</v>
      </c>
      <c r="O161" s="1">
        <f t="shared" ca="1" si="25"/>
        <v>-5.1096217122030448E-3</v>
      </c>
      <c r="P161" s="1">
        <f t="shared" ca="1" si="26"/>
        <v>-4.1494634742287331E-2</v>
      </c>
      <c r="Q161" s="74">
        <f t="shared" si="24"/>
        <v>34948.879999999997</v>
      </c>
      <c r="R161" s="1">
        <f t="shared" si="19"/>
        <v>-1.211300004797522E-3</v>
      </c>
    </row>
    <row r="162" spans="1:19" x14ac:dyDescent="0.2">
      <c r="A162" s="1" t="s">
        <v>89</v>
      </c>
      <c r="B162" s="24"/>
      <c r="C162" s="25">
        <v>50002.313000000002</v>
      </c>
      <c r="D162" s="25">
        <v>6.0000000000000001E-3</v>
      </c>
      <c r="E162" s="1">
        <f t="shared" si="21"/>
        <v>2061.0028370667951</v>
      </c>
      <c r="F162" s="1">
        <f t="shared" si="22"/>
        <v>2061</v>
      </c>
      <c r="G162" s="1">
        <f t="shared" si="23"/>
        <v>5.5049000002327375E-3</v>
      </c>
      <c r="I162" s="1">
        <f t="shared" si="27"/>
        <v>5.5049000002327375E-3</v>
      </c>
      <c r="O162" s="1">
        <f t="shared" ca="1" si="25"/>
        <v>-5.1646185634443547E-3</v>
      </c>
      <c r="P162" s="1">
        <f t="shared" ca="1" si="26"/>
        <v>-4.156106785273448E-2</v>
      </c>
      <c r="Q162" s="74">
        <f t="shared" si="24"/>
        <v>34983.813000000002</v>
      </c>
      <c r="R162" s="1">
        <f t="shared" si="19"/>
        <v>5.5049000002327375E-3</v>
      </c>
    </row>
    <row r="163" spans="1:19" x14ac:dyDescent="0.2">
      <c r="A163" s="1" t="s">
        <v>90</v>
      </c>
      <c r="B163" s="24"/>
      <c r="C163" s="25">
        <v>50324.4</v>
      </c>
      <c r="D163" s="25">
        <v>5.0000000000000001E-3</v>
      </c>
      <c r="E163" s="1">
        <f t="shared" si="21"/>
        <v>2226.997193443181</v>
      </c>
      <c r="F163" s="1">
        <f t="shared" si="22"/>
        <v>2227</v>
      </c>
      <c r="G163" s="1">
        <f t="shared" si="23"/>
        <v>-5.4457000005641021E-3</v>
      </c>
      <c r="I163" s="1">
        <f t="shared" si="27"/>
        <v>-5.4457000005641021E-3</v>
      </c>
      <c r="O163" s="1">
        <f t="shared" ca="1" si="25"/>
        <v>-5.6718117471142113E-3</v>
      </c>
      <c r="P163" s="1">
        <f t="shared" ca="1" si="26"/>
        <v>-4.2173728760191549E-2</v>
      </c>
      <c r="Q163" s="74">
        <f t="shared" si="24"/>
        <v>35305.9</v>
      </c>
      <c r="R163" s="1">
        <f t="shared" si="19"/>
        <v>-5.4457000005641021E-3</v>
      </c>
    </row>
    <row r="164" spans="1:19" x14ac:dyDescent="0.2">
      <c r="A164" s="1" t="s">
        <v>90</v>
      </c>
      <c r="B164" s="24"/>
      <c r="C164" s="25">
        <v>50357.372000000003</v>
      </c>
      <c r="D164" s="25">
        <v>5.0000000000000001E-3</v>
      </c>
      <c r="E164" s="1">
        <f t="shared" si="21"/>
        <v>2243.9900119004378</v>
      </c>
      <c r="F164" s="1">
        <f t="shared" si="22"/>
        <v>2244</v>
      </c>
      <c r="G164" s="1">
        <f t="shared" si="23"/>
        <v>-1.9380399993679021E-2</v>
      </c>
      <c r="I164" s="1">
        <f t="shared" si="27"/>
        <v>-1.9380399993679021E-2</v>
      </c>
      <c r="O164" s="1">
        <f t="shared" ca="1" si="25"/>
        <v>-5.7237532177310041E-3</v>
      </c>
      <c r="P164" s="1">
        <f t="shared" ca="1" si="26"/>
        <v>-4.2236471142280525E-2</v>
      </c>
      <c r="Q164" s="74">
        <f t="shared" si="24"/>
        <v>35338.872000000003</v>
      </c>
      <c r="R164" s="1">
        <f t="shared" si="19"/>
        <v>-1.9380399993679021E-2</v>
      </c>
    </row>
    <row r="165" spans="1:19" x14ac:dyDescent="0.2">
      <c r="A165" s="1" t="s">
        <v>91</v>
      </c>
      <c r="B165" s="24"/>
      <c r="C165" s="25">
        <v>50547.550999999999</v>
      </c>
      <c r="D165" s="25">
        <v>8.9999999999999993E-3</v>
      </c>
      <c r="E165" s="1">
        <f t="shared" si="21"/>
        <v>2342.0027870242525</v>
      </c>
      <c r="F165" s="1">
        <f t="shared" si="22"/>
        <v>2342</v>
      </c>
      <c r="G165" s="1">
        <f t="shared" si="23"/>
        <v>5.4078000030131079E-3</v>
      </c>
      <c r="I165" s="1">
        <f t="shared" si="27"/>
        <v>5.4078000030131079E-3</v>
      </c>
      <c r="O165" s="1">
        <f t="shared" ca="1" si="25"/>
        <v>-6.0231805189336907E-3</v>
      </c>
      <c r="P165" s="1">
        <f t="shared" ca="1" si="26"/>
        <v>-4.2598162521381683E-2</v>
      </c>
      <c r="Q165" s="74">
        <f t="shared" si="24"/>
        <v>35529.050999999999</v>
      </c>
      <c r="R165" s="1">
        <f t="shared" si="19"/>
        <v>5.4078000030131079E-3</v>
      </c>
    </row>
    <row r="166" spans="1:19" x14ac:dyDescent="0.2">
      <c r="A166" s="1" t="s">
        <v>91</v>
      </c>
      <c r="B166" s="24"/>
      <c r="C166" s="25">
        <v>50681.417999999998</v>
      </c>
      <c r="D166" s="25">
        <v>5.0000000000000001E-3</v>
      </c>
      <c r="E166" s="1">
        <f t="shared" si="21"/>
        <v>2410.9939804131113</v>
      </c>
      <c r="F166" s="1">
        <f t="shared" si="22"/>
        <v>2411</v>
      </c>
      <c r="G166" s="1">
        <f t="shared" si="23"/>
        <v>-1.1680100004014093E-2</v>
      </c>
      <c r="I166" s="1">
        <f t="shared" si="27"/>
        <v>-1.1680100004014093E-2</v>
      </c>
      <c r="O166" s="1">
        <f t="shared" ca="1" si="25"/>
        <v>-6.2340017820253788E-3</v>
      </c>
      <c r="P166" s="1">
        <f t="shared" ca="1" si="26"/>
        <v>-4.2852822778095767E-2</v>
      </c>
      <c r="Q166" s="74">
        <f t="shared" si="24"/>
        <v>35662.917999999998</v>
      </c>
      <c r="R166" s="1">
        <f t="shared" si="19"/>
        <v>-1.1680100004014093E-2</v>
      </c>
    </row>
    <row r="167" spans="1:19" x14ac:dyDescent="0.2">
      <c r="A167" s="1" t="s">
        <v>92</v>
      </c>
      <c r="B167" s="24"/>
      <c r="C167" s="25">
        <v>50718.283000000003</v>
      </c>
      <c r="D167" s="25">
        <v>5.0000000000000001E-3</v>
      </c>
      <c r="E167" s="1">
        <f t="shared" si="21"/>
        <v>2429.9931388635187</v>
      </c>
      <c r="F167" s="1">
        <f t="shared" si="22"/>
        <v>2430</v>
      </c>
      <c r="G167" s="1">
        <f t="shared" si="23"/>
        <v>-1.3312999995832797E-2</v>
      </c>
      <c r="I167" s="1">
        <f t="shared" si="27"/>
        <v>-1.3312999995832797E-2</v>
      </c>
      <c r="O167" s="1">
        <f t="shared" ca="1" si="25"/>
        <v>-6.2920540138912051E-3</v>
      </c>
      <c r="P167" s="1">
        <f t="shared" ca="1" si="26"/>
        <v>-4.2922946616901096E-2</v>
      </c>
      <c r="Q167" s="74">
        <f t="shared" si="24"/>
        <v>35699.783000000003</v>
      </c>
      <c r="R167" s="1">
        <f t="shared" si="19"/>
        <v>-1.3312999995832797E-2</v>
      </c>
    </row>
    <row r="168" spans="1:19" x14ac:dyDescent="0.2">
      <c r="A168" s="1" t="s">
        <v>92</v>
      </c>
      <c r="B168" s="24"/>
      <c r="C168" s="25">
        <v>50751.277000000002</v>
      </c>
      <c r="D168" s="25">
        <v>7.0000000000000001E-3</v>
      </c>
      <c r="E168" s="1">
        <f t="shared" si="21"/>
        <v>2446.9972954866744</v>
      </c>
      <c r="F168" s="1">
        <f t="shared" si="22"/>
        <v>2447</v>
      </c>
      <c r="G168" s="1">
        <f t="shared" si="23"/>
        <v>-5.2476999990176409E-3</v>
      </c>
      <c r="I168" s="1">
        <f t="shared" si="27"/>
        <v>-5.2476999990176409E-3</v>
      </c>
      <c r="O168" s="1">
        <f t="shared" ca="1" si="25"/>
        <v>-6.3439954845079978E-3</v>
      </c>
      <c r="P168" s="1">
        <f t="shared" ca="1" si="26"/>
        <v>-4.2985688998990072E-2</v>
      </c>
      <c r="Q168" s="74">
        <f t="shared" si="24"/>
        <v>35732.777000000002</v>
      </c>
      <c r="R168" s="1">
        <f t="shared" si="19"/>
        <v>-5.2476999990176409E-3</v>
      </c>
    </row>
    <row r="169" spans="1:19" x14ac:dyDescent="0.2">
      <c r="A169" s="1" t="s">
        <v>93</v>
      </c>
      <c r="B169" s="24"/>
      <c r="C169" s="25">
        <v>51036.495999999999</v>
      </c>
      <c r="D169" s="25">
        <v>5.0000000000000001E-3</v>
      </c>
      <c r="E169" s="1">
        <f t="shared" si="21"/>
        <v>2593.9909472991226</v>
      </c>
      <c r="F169" s="1">
        <f t="shared" si="22"/>
        <v>2594</v>
      </c>
      <c r="G169" s="1">
        <f t="shared" si="23"/>
        <v>-1.7565399997693021E-2</v>
      </c>
      <c r="I169" s="1">
        <f t="shared" si="27"/>
        <v>-1.7565399997693021E-2</v>
      </c>
      <c r="O169" s="1">
        <f t="shared" ca="1" si="25"/>
        <v>-6.7931364363120281E-3</v>
      </c>
      <c r="P169" s="1">
        <f t="shared" ca="1" si="26"/>
        <v>-4.3528226067641812E-2</v>
      </c>
      <c r="Q169" s="74">
        <f t="shared" si="24"/>
        <v>36017.995999999999</v>
      </c>
      <c r="R169" s="1">
        <f t="shared" si="19"/>
        <v>-1.7565399997693021E-2</v>
      </c>
    </row>
    <row r="170" spans="1:19" x14ac:dyDescent="0.2">
      <c r="A170" s="1" t="s">
        <v>94</v>
      </c>
      <c r="B170" s="24" t="s">
        <v>47</v>
      </c>
      <c r="C170" s="25">
        <v>51063.671699999999</v>
      </c>
      <c r="D170" s="25">
        <v>2.9999999999999997E-4</v>
      </c>
      <c r="E170" s="1">
        <f t="shared" si="21"/>
        <v>2607.9965198015138</v>
      </c>
      <c r="F170" s="1">
        <f t="shared" si="22"/>
        <v>2608</v>
      </c>
      <c r="G170" s="1">
        <f t="shared" si="23"/>
        <v>-6.7527999999583699E-3</v>
      </c>
      <c r="O170" s="1">
        <f t="shared" ca="1" si="25"/>
        <v>-6.8359117650552692E-3</v>
      </c>
      <c r="P170" s="1">
        <f t="shared" ca="1" si="26"/>
        <v>-4.3579896264656262E-2</v>
      </c>
      <c r="Q170" s="74">
        <f t="shared" si="24"/>
        <v>36045.171699999999</v>
      </c>
      <c r="R170" s="1">
        <f t="shared" si="19"/>
        <v>-6.7527999999583699E-3</v>
      </c>
    </row>
    <row r="171" spans="1:19" x14ac:dyDescent="0.2">
      <c r="A171" s="1" t="s">
        <v>94</v>
      </c>
      <c r="B171" s="24" t="s">
        <v>49</v>
      </c>
      <c r="C171" s="25">
        <v>51128.644999999997</v>
      </c>
      <c r="D171" s="25">
        <v>5.0000000000000001E-3</v>
      </c>
      <c r="E171" s="1">
        <f t="shared" si="21"/>
        <v>2641.4818859142397</v>
      </c>
      <c r="F171" s="1">
        <f t="shared" si="22"/>
        <v>2641.5</v>
      </c>
      <c r="G171" s="1">
        <f t="shared" si="23"/>
        <v>-3.5147649999998976E-2</v>
      </c>
      <c r="K171" s="1">
        <f>G171</f>
        <v>-3.5147649999998976E-2</v>
      </c>
      <c r="O171" s="1">
        <f t="shared" ca="1" si="25"/>
        <v>-6.9382670159765947E-3</v>
      </c>
      <c r="P171" s="1">
        <f t="shared" ca="1" si="26"/>
        <v>-4.3703535664655131E-2</v>
      </c>
      <c r="Q171" s="74">
        <f t="shared" si="24"/>
        <v>36110.144999999997</v>
      </c>
      <c r="S171" s="1">
        <f>G171</f>
        <v>-3.5147649999998976E-2</v>
      </c>
    </row>
    <row r="172" spans="1:19" x14ac:dyDescent="0.2">
      <c r="A172" s="1" t="s">
        <v>94</v>
      </c>
      <c r="B172" s="24" t="s">
        <v>47</v>
      </c>
      <c r="C172" s="25">
        <v>51129.646000000001</v>
      </c>
      <c r="D172" s="25">
        <v>1E-3</v>
      </c>
      <c r="E172" s="1">
        <f t="shared" si="21"/>
        <v>2641.9977724626983</v>
      </c>
      <c r="F172" s="1">
        <f t="shared" si="22"/>
        <v>2642</v>
      </c>
      <c r="G172" s="1">
        <f t="shared" si="23"/>
        <v>-4.3222000022069551E-3</v>
      </c>
      <c r="K172" s="1">
        <f>G172</f>
        <v>-4.3222000022069551E-3</v>
      </c>
      <c r="O172" s="1">
        <f t="shared" ca="1" si="25"/>
        <v>-6.9397947062888547E-3</v>
      </c>
      <c r="P172" s="1">
        <f t="shared" ca="1" si="26"/>
        <v>-4.3705381028834214E-2</v>
      </c>
      <c r="Q172" s="74">
        <f t="shared" si="24"/>
        <v>36111.146000000001</v>
      </c>
      <c r="R172" s="1">
        <f>G172</f>
        <v>-4.3222000022069551E-3</v>
      </c>
    </row>
    <row r="173" spans="1:19" x14ac:dyDescent="0.2">
      <c r="A173" s="1" t="s">
        <v>95</v>
      </c>
      <c r="B173" s="24"/>
      <c r="C173" s="25">
        <v>51327.563999999998</v>
      </c>
      <c r="D173" s="25">
        <v>4.0000000000000001E-3</v>
      </c>
      <c r="E173" s="1">
        <f t="shared" si="21"/>
        <v>2743.999005127479</v>
      </c>
      <c r="F173" s="1">
        <f t="shared" si="22"/>
        <v>2744</v>
      </c>
      <c r="G173" s="1">
        <f t="shared" si="23"/>
        <v>-1.9304000015836209E-3</v>
      </c>
      <c r="I173" s="1">
        <f>+G173</f>
        <v>-1.9304000015836209E-3</v>
      </c>
      <c r="O173" s="1">
        <f t="shared" ca="1" si="25"/>
        <v>-7.2514435299896093E-3</v>
      </c>
      <c r="P173" s="1">
        <f t="shared" ca="1" si="26"/>
        <v>-4.4081835321368078E-2</v>
      </c>
      <c r="Q173" s="74">
        <f t="shared" si="24"/>
        <v>36309.063999999998</v>
      </c>
      <c r="R173" s="1">
        <f>G173</f>
        <v>-1.9304000015836209E-3</v>
      </c>
    </row>
    <row r="174" spans="1:19" x14ac:dyDescent="0.2">
      <c r="A174" s="26" t="s">
        <v>88</v>
      </c>
      <c r="B174" s="27" t="s">
        <v>47</v>
      </c>
      <c r="C174" s="28">
        <v>51364.416299999997</v>
      </c>
      <c r="D174" s="25"/>
      <c r="E174" s="30">
        <f t="shared" si="21"/>
        <v>2762.9916183639316</v>
      </c>
      <c r="F174" s="1">
        <f t="shared" si="22"/>
        <v>2763</v>
      </c>
      <c r="G174" s="1">
        <f t="shared" si="23"/>
        <v>-1.6263299999991432E-2</v>
      </c>
      <c r="K174" s="1">
        <f t="shared" ref="K174:K197" si="28">G174</f>
        <v>-1.6263299999991432E-2</v>
      </c>
      <c r="O174" s="1">
        <f t="shared" ca="1" si="25"/>
        <v>-7.3094957618554373E-3</v>
      </c>
      <c r="P174" s="1">
        <f t="shared" ca="1" si="26"/>
        <v>-4.4151959160173407E-2</v>
      </c>
      <c r="Q174" s="74">
        <f t="shared" si="24"/>
        <v>36345.916299999997</v>
      </c>
      <c r="R174" s="1">
        <f>G174</f>
        <v>-1.6263299999991432E-2</v>
      </c>
    </row>
    <row r="175" spans="1:19" x14ac:dyDescent="0.2">
      <c r="A175" s="1" t="s">
        <v>96</v>
      </c>
      <c r="B175" s="24" t="s">
        <v>47</v>
      </c>
      <c r="C175" s="25">
        <v>51397.411399999997</v>
      </c>
      <c r="D175" s="25">
        <v>1E-4</v>
      </c>
      <c r="E175" s="1">
        <f t="shared" si="21"/>
        <v>2779.9963418953826</v>
      </c>
      <c r="F175" s="1">
        <f t="shared" si="22"/>
        <v>2780</v>
      </c>
      <c r="G175" s="1">
        <f t="shared" si="23"/>
        <v>-7.0980000018607825E-3</v>
      </c>
      <c r="K175" s="1">
        <f t="shared" si="28"/>
        <v>-7.0980000018607825E-3</v>
      </c>
      <c r="O175" s="1">
        <f t="shared" ca="1" si="25"/>
        <v>-7.3614372324722292E-3</v>
      </c>
      <c r="P175" s="1">
        <f t="shared" ca="1" si="26"/>
        <v>-4.4214701542262383E-2</v>
      </c>
      <c r="Q175" s="74">
        <f t="shared" si="24"/>
        <v>36378.911399999997</v>
      </c>
      <c r="R175" s="1">
        <f>G175</f>
        <v>-7.0980000018607825E-3</v>
      </c>
    </row>
    <row r="176" spans="1:19" x14ac:dyDescent="0.2">
      <c r="A176" s="26" t="s">
        <v>97</v>
      </c>
      <c r="B176" s="27" t="s">
        <v>47</v>
      </c>
      <c r="C176" s="28">
        <v>51432.343000000001</v>
      </c>
      <c r="D176" s="25"/>
      <c r="E176" s="30">
        <f t="shared" si="21"/>
        <v>2797.9990817116368</v>
      </c>
      <c r="F176" s="1">
        <f t="shared" si="22"/>
        <v>2798</v>
      </c>
      <c r="G176" s="1">
        <f t="shared" si="23"/>
        <v>-1.7817999978433363E-3</v>
      </c>
      <c r="K176" s="1">
        <f t="shared" si="28"/>
        <v>-1.7817999978433363E-3</v>
      </c>
      <c r="O176" s="1">
        <f t="shared" ca="1" si="25"/>
        <v>-7.4164340837135391E-3</v>
      </c>
      <c r="P176" s="1">
        <f t="shared" ca="1" si="26"/>
        <v>-4.4281134652709532E-2</v>
      </c>
      <c r="Q176" s="74">
        <f t="shared" si="24"/>
        <v>36413.843000000001</v>
      </c>
      <c r="R176" s="1">
        <f>G176</f>
        <v>-1.7817999978433363E-3</v>
      </c>
    </row>
    <row r="177" spans="1:19" x14ac:dyDescent="0.2">
      <c r="A177" s="1" t="s">
        <v>96</v>
      </c>
      <c r="B177" s="24" t="s">
        <v>49</v>
      </c>
      <c r="C177" s="25">
        <v>51464.310400000002</v>
      </c>
      <c r="D177" s="25">
        <v>5.9999999999999995E-4</v>
      </c>
      <c r="E177" s="1">
        <f t="shared" si="21"/>
        <v>2814.4741582841989</v>
      </c>
      <c r="F177" s="1">
        <f t="shared" si="22"/>
        <v>2814.5</v>
      </c>
      <c r="G177" s="1">
        <f t="shared" si="23"/>
        <v>-5.0141949999670032E-2</v>
      </c>
      <c r="K177" s="1">
        <f t="shared" si="28"/>
        <v>-5.0141949999670032E-2</v>
      </c>
      <c r="O177" s="1">
        <f t="shared" ca="1" si="25"/>
        <v>-7.4668478640180728E-3</v>
      </c>
      <c r="P177" s="1">
        <f t="shared" ca="1" si="26"/>
        <v>-4.4342031670619425E-2</v>
      </c>
      <c r="Q177" s="74">
        <f t="shared" si="24"/>
        <v>36445.810400000002</v>
      </c>
      <c r="S177" s="1">
        <f>G177</f>
        <v>-5.0141949999670032E-2</v>
      </c>
    </row>
    <row r="178" spans="1:19" x14ac:dyDescent="0.2">
      <c r="A178" s="1" t="s">
        <v>98</v>
      </c>
      <c r="B178" s="24" t="s">
        <v>47</v>
      </c>
      <c r="C178" s="25">
        <v>52031.904499999997</v>
      </c>
      <c r="D178" s="25">
        <v>1.4999999999999999E-4</v>
      </c>
      <c r="E178" s="1">
        <f t="shared" si="21"/>
        <v>3106.9957978180305</v>
      </c>
      <c r="F178" s="1">
        <f t="shared" si="22"/>
        <v>3107</v>
      </c>
      <c r="G178" s="1">
        <f t="shared" si="23"/>
        <v>-8.1537000005482696E-3</v>
      </c>
      <c r="K178" s="1">
        <f t="shared" si="28"/>
        <v>-8.1537000005482696E-3</v>
      </c>
      <c r="O178" s="1">
        <f t="shared" ca="1" si="25"/>
        <v>-8.3605466966893572E-3</v>
      </c>
      <c r="P178" s="1">
        <f t="shared" ca="1" si="26"/>
        <v>-4.5421569715385642E-2</v>
      </c>
      <c r="Q178" s="74">
        <f t="shared" si="24"/>
        <v>37013.404499999997</v>
      </c>
      <c r="R178" s="1">
        <f>G178</f>
        <v>-8.1537000005482696E-3</v>
      </c>
    </row>
    <row r="179" spans="1:19" x14ac:dyDescent="0.2">
      <c r="A179" s="26" t="s">
        <v>99</v>
      </c>
      <c r="B179" s="27" t="s">
        <v>47</v>
      </c>
      <c r="C179" s="28">
        <v>52045.482000000004</v>
      </c>
      <c r="D179" s="25"/>
      <c r="E179" s="30">
        <f t="shared" si="21"/>
        <v>3113.993249977545</v>
      </c>
      <c r="F179" s="1">
        <f t="shared" si="22"/>
        <v>3114</v>
      </c>
      <c r="G179" s="1">
        <f t="shared" si="23"/>
        <v>-1.3097399998514447E-2</v>
      </c>
      <c r="K179" s="1">
        <f t="shared" si="28"/>
        <v>-1.3097399998514447E-2</v>
      </c>
      <c r="O179" s="1">
        <f t="shared" ca="1" si="25"/>
        <v>-8.3819343610609786E-3</v>
      </c>
      <c r="P179" s="1">
        <f t="shared" ca="1" si="26"/>
        <v>-4.5447404813892867E-2</v>
      </c>
      <c r="Q179" s="74">
        <f t="shared" si="24"/>
        <v>37026.982000000004</v>
      </c>
      <c r="R179" s="1">
        <f>G179</f>
        <v>-1.3097399998514447E-2</v>
      </c>
    </row>
    <row r="180" spans="1:19" x14ac:dyDescent="0.2">
      <c r="A180" s="1" t="s">
        <v>98</v>
      </c>
      <c r="B180" s="24" t="s">
        <v>47</v>
      </c>
      <c r="C180" s="25">
        <v>52064.89086</v>
      </c>
      <c r="D180" s="25">
        <v>9.0000000000000006E-5</v>
      </c>
      <c r="E180" s="1">
        <f t="shared" si="21"/>
        <v>3123.9960170053937</v>
      </c>
      <c r="F180" s="1">
        <f t="shared" si="22"/>
        <v>3124</v>
      </c>
      <c r="G180" s="1">
        <f t="shared" si="23"/>
        <v>-7.7283999999053776E-3</v>
      </c>
      <c r="K180" s="1">
        <f t="shared" si="28"/>
        <v>-7.7283999999053776E-3</v>
      </c>
      <c r="O180" s="1">
        <f t="shared" ca="1" si="25"/>
        <v>-8.4124881673061508E-3</v>
      </c>
      <c r="P180" s="1">
        <f t="shared" ca="1" si="26"/>
        <v>-4.5484312097474618E-2</v>
      </c>
      <c r="Q180" s="74">
        <f t="shared" si="24"/>
        <v>37046.39086</v>
      </c>
      <c r="R180" s="1">
        <f>G180</f>
        <v>-7.7283999999053776E-3</v>
      </c>
    </row>
    <row r="181" spans="1:19" x14ac:dyDescent="0.2">
      <c r="A181" s="26" t="s">
        <v>100</v>
      </c>
      <c r="B181" s="27" t="s">
        <v>47</v>
      </c>
      <c r="C181" s="28">
        <v>52064.890899999999</v>
      </c>
      <c r="D181" s="25"/>
      <c r="E181" s="30">
        <f t="shared" si="21"/>
        <v>3123.9960376202403</v>
      </c>
      <c r="F181" s="1">
        <f t="shared" si="22"/>
        <v>3124</v>
      </c>
      <c r="G181" s="1">
        <f t="shared" si="23"/>
        <v>-7.6884000009158626E-3</v>
      </c>
      <c r="K181" s="1">
        <f t="shared" si="28"/>
        <v>-7.6884000009158626E-3</v>
      </c>
      <c r="O181" s="1">
        <f t="shared" ca="1" si="25"/>
        <v>-8.4124881673061508E-3</v>
      </c>
      <c r="P181" s="1">
        <f t="shared" ca="1" si="26"/>
        <v>-4.5484312097474618E-2</v>
      </c>
      <c r="Q181" s="74">
        <f t="shared" si="24"/>
        <v>37046.390899999999</v>
      </c>
      <c r="R181" s="1">
        <f>G181</f>
        <v>-7.6884000009158626E-3</v>
      </c>
    </row>
    <row r="182" spans="1:19" x14ac:dyDescent="0.2">
      <c r="A182" s="1" t="s">
        <v>98</v>
      </c>
      <c r="B182" s="24" t="s">
        <v>49</v>
      </c>
      <c r="C182" s="25">
        <v>52096.867570000002</v>
      </c>
      <c r="D182" s="25">
        <v>1.4999999999999999E-4</v>
      </c>
      <c r="E182" s="1">
        <f t="shared" si="21"/>
        <v>3140.4758916836163</v>
      </c>
      <c r="F182" s="1">
        <f t="shared" si="22"/>
        <v>3140.5</v>
      </c>
      <c r="G182" s="1">
        <f t="shared" si="23"/>
        <v>-4.6778549993177876E-2</v>
      </c>
      <c r="K182" s="1">
        <f t="shared" si="28"/>
        <v>-4.6778549993177876E-2</v>
      </c>
      <c r="O182" s="1">
        <f t="shared" ca="1" si="25"/>
        <v>-8.4629019476106845E-3</v>
      </c>
      <c r="P182" s="1">
        <f t="shared" ca="1" si="26"/>
        <v>-4.5545209115384511E-2</v>
      </c>
      <c r="Q182" s="74">
        <f t="shared" si="24"/>
        <v>37078.367570000002</v>
      </c>
      <c r="S182" s="1">
        <f>G182</f>
        <v>-4.6778549993177876E-2</v>
      </c>
    </row>
    <row r="183" spans="1:19" x14ac:dyDescent="0.2">
      <c r="A183" s="26" t="s">
        <v>100</v>
      </c>
      <c r="B183" s="27" t="s">
        <v>49</v>
      </c>
      <c r="C183" s="28">
        <v>52096.867599999998</v>
      </c>
      <c r="D183" s="25"/>
      <c r="E183" s="30">
        <f t="shared" si="21"/>
        <v>3140.4759071447497</v>
      </c>
      <c r="F183" s="1">
        <f t="shared" si="22"/>
        <v>3140.5</v>
      </c>
      <c r="G183" s="1">
        <f t="shared" si="23"/>
        <v>-4.6748549997573718E-2</v>
      </c>
      <c r="K183" s="1">
        <f t="shared" si="28"/>
        <v>-4.6748549997573718E-2</v>
      </c>
      <c r="O183" s="1">
        <f t="shared" ca="1" si="25"/>
        <v>-8.4629019476106845E-3</v>
      </c>
      <c r="P183" s="1">
        <f t="shared" ca="1" si="26"/>
        <v>-4.5545209115384511E-2</v>
      </c>
      <c r="Q183" s="74">
        <f t="shared" si="24"/>
        <v>37078.367599999998</v>
      </c>
      <c r="S183" s="1">
        <f>G183</f>
        <v>-4.6748549997573718E-2</v>
      </c>
    </row>
    <row r="184" spans="1:19" x14ac:dyDescent="0.2">
      <c r="A184" s="26" t="s">
        <v>100</v>
      </c>
      <c r="B184" s="27" t="s">
        <v>49</v>
      </c>
      <c r="C184" s="28">
        <v>52098.808299999997</v>
      </c>
      <c r="D184" s="25"/>
      <c r="E184" s="30">
        <f t="shared" si="21"/>
        <v>3141.4760879884952</v>
      </c>
      <c r="F184" s="1">
        <f t="shared" si="22"/>
        <v>3141.5</v>
      </c>
      <c r="G184" s="1">
        <f t="shared" si="23"/>
        <v>-4.6397650003200397E-2</v>
      </c>
      <c r="K184" s="1">
        <f t="shared" si="28"/>
        <v>-4.6397650003200397E-2</v>
      </c>
      <c r="O184" s="1">
        <f t="shared" ca="1" si="25"/>
        <v>-8.4659573282352008E-3</v>
      </c>
      <c r="P184" s="1">
        <f t="shared" ca="1" si="26"/>
        <v>-4.5548899843742684E-2</v>
      </c>
      <c r="Q184" s="74">
        <f t="shared" si="24"/>
        <v>37080.308299999997</v>
      </c>
      <c r="S184" s="1">
        <f>G184</f>
        <v>-4.6397650003200397E-2</v>
      </c>
    </row>
    <row r="185" spans="1:19" x14ac:dyDescent="0.2">
      <c r="A185" s="1" t="s">
        <v>98</v>
      </c>
      <c r="B185" s="24" t="s">
        <v>49</v>
      </c>
      <c r="C185" s="25">
        <v>52098.808340000003</v>
      </c>
      <c r="D185" s="25">
        <v>1.6000000000000001E-4</v>
      </c>
      <c r="E185" s="1">
        <f t="shared" si="21"/>
        <v>3141.4761086033454</v>
      </c>
      <c r="F185" s="1">
        <f t="shared" si="22"/>
        <v>3141.5</v>
      </c>
      <c r="G185" s="1">
        <f t="shared" si="23"/>
        <v>-4.6357649996934924E-2</v>
      </c>
      <c r="K185" s="1">
        <f t="shared" si="28"/>
        <v>-4.6357649996934924E-2</v>
      </c>
      <c r="O185" s="1">
        <f t="shared" ca="1" si="25"/>
        <v>-8.4659573282352008E-3</v>
      </c>
      <c r="P185" s="1">
        <f t="shared" ca="1" si="26"/>
        <v>-4.5548899843742684E-2</v>
      </c>
      <c r="Q185" s="74">
        <f t="shared" si="24"/>
        <v>37080.308340000003</v>
      </c>
      <c r="S185" s="1">
        <f>G185</f>
        <v>-4.6357649996934924E-2</v>
      </c>
    </row>
    <row r="186" spans="1:19" x14ac:dyDescent="0.2">
      <c r="A186" s="1" t="s">
        <v>98</v>
      </c>
      <c r="B186" s="24" t="s">
        <v>47</v>
      </c>
      <c r="C186" s="25">
        <v>52099.816599999998</v>
      </c>
      <c r="D186" s="25">
        <v>2.0000000000000001E-4</v>
      </c>
      <c r="E186" s="1">
        <f t="shared" si="21"/>
        <v>3141.9957367465468</v>
      </c>
      <c r="F186" s="1">
        <f t="shared" si="22"/>
        <v>3142</v>
      </c>
      <c r="G186" s="1">
        <f t="shared" si="23"/>
        <v>-8.2722000006469898E-3</v>
      </c>
      <c r="K186" s="1">
        <f t="shared" si="28"/>
        <v>-8.2722000006469898E-3</v>
      </c>
      <c r="O186" s="1">
        <f t="shared" ca="1" si="25"/>
        <v>-8.467485018547459E-3</v>
      </c>
      <c r="P186" s="1">
        <f t="shared" ca="1" si="26"/>
        <v>-4.5550745207921767E-2</v>
      </c>
      <c r="Q186" s="74">
        <f t="shared" si="24"/>
        <v>37081.316599999998</v>
      </c>
      <c r="R186" s="1">
        <f>G186</f>
        <v>-8.2722000006469898E-3</v>
      </c>
    </row>
    <row r="187" spans="1:19" x14ac:dyDescent="0.2">
      <c r="A187" s="26" t="s">
        <v>100</v>
      </c>
      <c r="B187" s="27" t="s">
        <v>47</v>
      </c>
      <c r="C187" s="28">
        <v>52101.756999999998</v>
      </c>
      <c r="D187" s="25"/>
      <c r="E187" s="30">
        <f t="shared" si="21"/>
        <v>3142.9957629789392</v>
      </c>
      <c r="F187" s="1">
        <f t="shared" si="22"/>
        <v>3143</v>
      </c>
      <c r="G187" s="1">
        <f t="shared" si="23"/>
        <v>-8.2212999986950308E-3</v>
      </c>
      <c r="K187" s="1">
        <f t="shared" si="28"/>
        <v>-8.2212999986950308E-3</v>
      </c>
      <c r="O187" s="1">
        <f t="shared" ca="1" si="25"/>
        <v>-8.4705403991719771E-3</v>
      </c>
      <c r="P187" s="1">
        <f t="shared" ca="1" si="26"/>
        <v>-4.5554435936279947E-2</v>
      </c>
      <c r="Q187" s="74">
        <f t="shared" si="24"/>
        <v>37083.256999999998</v>
      </c>
      <c r="R187" s="1">
        <f>G187</f>
        <v>-8.2212999986950308E-3</v>
      </c>
    </row>
    <row r="188" spans="1:19" x14ac:dyDescent="0.2">
      <c r="A188" s="1" t="s">
        <v>98</v>
      </c>
      <c r="B188" s="24" t="s">
        <v>47</v>
      </c>
      <c r="C188" s="25">
        <v>52101.757019999997</v>
      </c>
      <c r="D188" s="25">
        <v>1E-4</v>
      </c>
      <c r="E188" s="1">
        <f t="shared" si="21"/>
        <v>3142.9957732863627</v>
      </c>
      <c r="F188" s="1">
        <f t="shared" si="22"/>
        <v>3143</v>
      </c>
      <c r="G188" s="1">
        <f t="shared" si="23"/>
        <v>-8.2012999992002733E-3</v>
      </c>
      <c r="K188" s="1">
        <f t="shared" si="28"/>
        <v>-8.2012999992002733E-3</v>
      </c>
      <c r="O188" s="1">
        <f t="shared" ca="1" si="25"/>
        <v>-8.4705403991719771E-3</v>
      </c>
      <c r="P188" s="1">
        <f t="shared" ca="1" si="26"/>
        <v>-4.5554435936279947E-2</v>
      </c>
      <c r="Q188" s="74">
        <f t="shared" si="24"/>
        <v>37083.257019999997</v>
      </c>
      <c r="R188" s="1">
        <f>G188</f>
        <v>-8.2012999992002733E-3</v>
      </c>
    </row>
    <row r="189" spans="1:19" x14ac:dyDescent="0.2">
      <c r="A189" s="1" t="s">
        <v>98</v>
      </c>
      <c r="B189" s="24" t="s">
        <v>49</v>
      </c>
      <c r="C189" s="25">
        <v>52164.779399999999</v>
      </c>
      <c r="D189" s="25">
        <v>2.9999999999999997E-4</v>
      </c>
      <c r="E189" s="1">
        <f t="shared" si="21"/>
        <v>3175.4756914619129</v>
      </c>
      <c r="F189" s="1">
        <f t="shared" si="22"/>
        <v>3175.5</v>
      </c>
      <c r="G189" s="1">
        <f t="shared" si="23"/>
        <v>-4.7167049997369759E-2</v>
      </c>
      <c r="K189" s="1">
        <f t="shared" si="28"/>
        <v>-4.7167049997369759E-2</v>
      </c>
      <c r="O189" s="1">
        <f t="shared" ca="1" si="25"/>
        <v>-8.5698402694687863E-3</v>
      </c>
      <c r="P189" s="1">
        <f t="shared" ca="1" si="26"/>
        <v>-4.5674384607920636E-2</v>
      </c>
      <c r="Q189" s="74">
        <f t="shared" si="24"/>
        <v>37146.279399999999</v>
      </c>
      <c r="S189" s="1">
        <f>G189</f>
        <v>-4.7167049997369759E-2</v>
      </c>
    </row>
    <row r="190" spans="1:19" x14ac:dyDescent="0.2">
      <c r="A190" s="1" t="s">
        <v>98</v>
      </c>
      <c r="B190" s="24" t="s">
        <v>47</v>
      </c>
      <c r="C190" s="25">
        <v>52165.788999999997</v>
      </c>
      <c r="D190" s="25">
        <v>1.2E-4</v>
      </c>
      <c r="E190" s="1">
        <f t="shared" si="21"/>
        <v>3175.9960102024929</v>
      </c>
      <c r="F190" s="1">
        <f t="shared" si="22"/>
        <v>3176</v>
      </c>
      <c r="G190" s="1">
        <f t="shared" si="23"/>
        <v>-7.7416000058292411E-3</v>
      </c>
      <c r="K190" s="1">
        <f t="shared" si="28"/>
        <v>-7.7416000058292411E-3</v>
      </c>
      <c r="O190" s="1">
        <f t="shared" ca="1" si="25"/>
        <v>-8.5713679597810444E-3</v>
      </c>
      <c r="P190" s="1">
        <f t="shared" ca="1" si="26"/>
        <v>-4.5676229972099726E-2</v>
      </c>
      <c r="Q190" s="74">
        <f t="shared" si="24"/>
        <v>37147.288999999997</v>
      </c>
      <c r="R190" s="1">
        <f>G190</f>
        <v>-7.7416000058292411E-3</v>
      </c>
    </row>
    <row r="191" spans="1:19" x14ac:dyDescent="0.2">
      <c r="A191" s="26" t="s">
        <v>101</v>
      </c>
      <c r="B191" s="27" t="s">
        <v>47</v>
      </c>
      <c r="C191" s="28">
        <v>52181.29</v>
      </c>
      <c r="D191" s="25"/>
      <c r="E191" s="30">
        <f t="shared" si="21"/>
        <v>3183.9847788215025</v>
      </c>
      <c r="F191" s="1">
        <f t="shared" si="22"/>
        <v>3184</v>
      </c>
      <c r="G191" s="1">
        <f t="shared" si="23"/>
        <v>-2.9534399996919092E-2</v>
      </c>
      <c r="K191" s="1">
        <f t="shared" si="28"/>
        <v>-2.9534399996919092E-2</v>
      </c>
      <c r="O191" s="1">
        <f t="shared" ca="1" si="25"/>
        <v>-8.5958110047771822E-3</v>
      </c>
      <c r="P191" s="1">
        <f t="shared" ca="1" si="26"/>
        <v>-4.5705755798965124E-2</v>
      </c>
      <c r="Q191" s="74">
        <f t="shared" si="24"/>
        <v>37162.79</v>
      </c>
      <c r="R191" s="1">
        <f>G191</f>
        <v>-2.9534399996919092E-2</v>
      </c>
    </row>
    <row r="192" spans="1:19" x14ac:dyDescent="0.2">
      <c r="A192" s="1" t="s">
        <v>102</v>
      </c>
      <c r="B192" s="24" t="s">
        <v>47</v>
      </c>
      <c r="C192" s="25">
        <v>52425.795700000002</v>
      </c>
      <c r="D192" s="25">
        <v>1.7000000000000001E-4</v>
      </c>
      <c r="E192" s="1">
        <f t="shared" si="21"/>
        <v>3309.9959692820239</v>
      </c>
      <c r="F192" s="1">
        <f t="shared" si="22"/>
        <v>3310</v>
      </c>
      <c r="G192" s="1">
        <f t="shared" si="23"/>
        <v>-7.8209999992395751E-3</v>
      </c>
      <c r="K192" s="1">
        <f t="shared" si="28"/>
        <v>-7.8209999992395751E-3</v>
      </c>
      <c r="O192" s="1">
        <f t="shared" ca="1" si="25"/>
        <v>-8.9807889634663518E-3</v>
      </c>
      <c r="P192" s="1">
        <f t="shared" ca="1" si="26"/>
        <v>-4.6170787572095189E-2</v>
      </c>
      <c r="Q192" s="74">
        <f t="shared" si="24"/>
        <v>37407.295700000002</v>
      </c>
      <c r="R192" s="1">
        <f>G192</f>
        <v>-7.8209999992395751E-3</v>
      </c>
    </row>
    <row r="193" spans="1:19" x14ac:dyDescent="0.2">
      <c r="A193" s="1" t="s">
        <v>102</v>
      </c>
      <c r="B193" s="24" t="s">
        <v>47</v>
      </c>
      <c r="C193" s="25">
        <v>52487.887649999997</v>
      </c>
      <c r="D193" s="25">
        <v>1.4999999999999999E-4</v>
      </c>
      <c r="E193" s="1">
        <f t="shared" si="21"/>
        <v>3341.9963706530939</v>
      </c>
      <c r="F193" s="1">
        <f t="shared" si="22"/>
        <v>3342</v>
      </c>
      <c r="G193" s="1">
        <f t="shared" si="23"/>
        <v>-7.0422000062535517E-3</v>
      </c>
      <c r="K193" s="1">
        <f t="shared" si="28"/>
        <v>-7.0422000062535517E-3</v>
      </c>
      <c r="O193" s="1">
        <f t="shared" ca="1" si="25"/>
        <v>-9.0785611434509011E-3</v>
      </c>
      <c r="P193" s="1">
        <f t="shared" ca="1" si="26"/>
        <v>-4.6288890879556788E-2</v>
      </c>
      <c r="Q193" s="74">
        <f t="shared" si="24"/>
        <v>37469.387649999997</v>
      </c>
      <c r="R193" s="1">
        <f>G193</f>
        <v>-7.0422000062535517E-3</v>
      </c>
    </row>
    <row r="194" spans="1:19" x14ac:dyDescent="0.2">
      <c r="A194" s="26" t="s">
        <v>103</v>
      </c>
      <c r="B194" s="27" t="s">
        <v>47</v>
      </c>
      <c r="C194" s="28">
        <v>52487.887699999999</v>
      </c>
      <c r="D194" s="25"/>
      <c r="E194" s="30">
        <f t="shared" si="21"/>
        <v>3341.996396421654</v>
      </c>
      <c r="F194" s="1">
        <f t="shared" si="22"/>
        <v>3342</v>
      </c>
      <c r="G194" s="1">
        <f t="shared" si="23"/>
        <v>-6.9922000038786791E-3</v>
      </c>
      <c r="K194" s="1">
        <f t="shared" si="28"/>
        <v>-6.9922000038786791E-3</v>
      </c>
      <c r="O194" s="1">
        <f t="shared" ca="1" si="25"/>
        <v>-9.0785611434509011E-3</v>
      </c>
      <c r="P194" s="1">
        <f t="shared" ca="1" si="26"/>
        <v>-4.6288890879556788E-2</v>
      </c>
      <c r="Q194" s="74">
        <f t="shared" si="24"/>
        <v>37469.387699999999</v>
      </c>
      <c r="R194" s="1">
        <f>G194</f>
        <v>-6.9922000038786791E-3</v>
      </c>
    </row>
    <row r="195" spans="1:19" x14ac:dyDescent="0.2">
      <c r="A195" s="1" t="s">
        <v>102</v>
      </c>
      <c r="B195" s="24" t="s">
        <v>49</v>
      </c>
      <c r="C195" s="25">
        <v>52488.819170000002</v>
      </c>
      <c r="D195" s="25">
        <v>2.0000000000000001E-4</v>
      </c>
      <c r="E195" s="1">
        <f t="shared" si="21"/>
        <v>3342.4764492121562</v>
      </c>
      <c r="F195" s="1">
        <f t="shared" si="22"/>
        <v>3342.5</v>
      </c>
      <c r="G195" s="1">
        <f t="shared" si="23"/>
        <v>-4.5696749999478925E-2</v>
      </c>
      <c r="K195" s="1">
        <f t="shared" si="28"/>
        <v>-4.5696749999478925E-2</v>
      </c>
      <c r="O195" s="1">
        <f t="shared" ca="1" si="25"/>
        <v>-9.080088833763161E-3</v>
      </c>
      <c r="P195" s="1">
        <f t="shared" ca="1" si="26"/>
        <v>-4.6290736243735878E-2</v>
      </c>
      <c r="Q195" s="74">
        <f t="shared" si="24"/>
        <v>37470.319170000002</v>
      </c>
      <c r="S195" s="1">
        <f>G195</f>
        <v>-4.5696749999478925E-2</v>
      </c>
    </row>
    <row r="196" spans="1:19" x14ac:dyDescent="0.2">
      <c r="A196" s="26" t="s">
        <v>103</v>
      </c>
      <c r="B196" s="27" t="s">
        <v>49</v>
      </c>
      <c r="C196" s="28">
        <v>52488.819199999998</v>
      </c>
      <c r="D196" s="25"/>
      <c r="E196" s="30">
        <f t="shared" si="21"/>
        <v>3342.4764646732892</v>
      </c>
      <c r="F196" s="1">
        <f t="shared" si="22"/>
        <v>3342.5</v>
      </c>
      <c r="G196" s="1">
        <f t="shared" si="23"/>
        <v>-4.5666750003874768E-2</v>
      </c>
      <c r="K196" s="1">
        <f t="shared" si="28"/>
        <v>-4.5666750003874768E-2</v>
      </c>
      <c r="O196" s="1">
        <f t="shared" ca="1" si="25"/>
        <v>-9.080088833763161E-3</v>
      </c>
      <c r="P196" s="1">
        <f t="shared" ca="1" si="26"/>
        <v>-4.6290736243735878E-2</v>
      </c>
      <c r="Q196" s="74">
        <f t="shared" si="24"/>
        <v>37470.319199999998</v>
      </c>
      <c r="S196" s="1">
        <f>G196</f>
        <v>-4.5666750003874768E-2</v>
      </c>
    </row>
    <row r="197" spans="1:19" x14ac:dyDescent="0.2">
      <c r="A197" s="1" t="s">
        <v>102</v>
      </c>
      <c r="B197" s="24" t="s">
        <v>47</v>
      </c>
      <c r="C197" s="25">
        <v>52495.648800000003</v>
      </c>
      <c r="D197" s="25">
        <v>1.1E-4</v>
      </c>
      <c r="E197" s="1">
        <f t="shared" si="21"/>
        <v>3345.9962436656388</v>
      </c>
      <c r="F197" s="1">
        <f t="shared" si="22"/>
        <v>3346</v>
      </c>
      <c r="G197" s="1">
        <f t="shared" si="23"/>
        <v>-7.288599997991696E-3</v>
      </c>
      <c r="K197" s="1">
        <f t="shared" si="28"/>
        <v>-7.288599997991696E-3</v>
      </c>
      <c r="O197" s="1">
        <f t="shared" ca="1" si="25"/>
        <v>-9.09078266594897E-3</v>
      </c>
      <c r="P197" s="1">
        <f t="shared" ca="1" si="26"/>
        <v>-4.6303653792989494E-2</v>
      </c>
      <c r="Q197" s="74">
        <f t="shared" si="24"/>
        <v>37477.148800000003</v>
      </c>
      <c r="R197" s="1">
        <f>G197</f>
        <v>-7.288599997991696E-3</v>
      </c>
    </row>
    <row r="198" spans="1:19" x14ac:dyDescent="0.2">
      <c r="A198" s="1" t="s">
        <v>104</v>
      </c>
      <c r="B198" s="24" t="s">
        <v>47</v>
      </c>
      <c r="C198" s="25">
        <v>52503.402000000002</v>
      </c>
      <c r="D198" s="25">
        <v>5.0000000000000001E-3</v>
      </c>
      <c r="E198" s="1">
        <f t="shared" si="21"/>
        <v>3349.9920194773213</v>
      </c>
      <c r="F198" s="1">
        <f t="shared" si="22"/>
        <v>3350</v>
      </c>
      <c r="G198" s="1">
        <f t="shared" si="23"/>
        <v>-1.548499999626074E-2</v>
      </c>
      <c r="I198" s="1">
        <f>+G198</f>
        <v>-1.548499999626074E-2</v>
      </c>
      <c r="O198" s="1">
        <f t="shared" ca="1" si="25"/>
        <v>-9.1030041884470388E-3</v>
      </c>
      <c r="P198" s="1">
        <f t="shared" ca="1" si="26"/>
        <v>-4.6318416706422193E-2</v>
      </c>
      <c r="Q198" s="74">
        <f t="shared" si="24"/>
        <v>37484.902000000002</v>
      </c>
      <c r="R198" s="1">
        <f>G198</f>
        <v>-1.548499999626074E-2</v>
      </c>
    </row>
    <row r="199" spans="1:19" x14ac:dyDescent="0.2">
      <c r="A199" s="1" t="s">
        <v>102</v>
      </c>
      <c r="B199" s="24" t="s">
        <v>49</v>
      </c>
      <c r="C199" s="25">
        <v>52562.551700000004</v>
      </c>
      <c r="D199" s="25">
        <v>2.9999999999999997E-4</v>
      </c>
      <c r="E199" s="1">
        <f t="shared" si="21"/>
        <v>3380.4760700020447</v>
      </c>
      <c r="F199" s="1">
        <f t="shared" si="22"/>
        <v>3380.5</v>
      </c>
      <c r="G199" s="1">
        <f t="shared" si="23"/>
        <v>-4.6432549999735784E-2</v>
      </c>
      <c r="K199" s="1">
        <f t="shared" ref="K199:K209" si="29">G199</f>
        <v>-4.6432549999735784E-2</v>
      </c>
      <c r="O199" s="1">
        <f t="shared" ca="1" si="25"/>
        <v>-9.1961932974948153E-3</v>
      </c>
      <c r="P199" s="1">
        <f t="shared" ca="1" si="26"/>
        <v>-4.6430983921346536E-2</v>
      </c>
      <c r="Q199" s="74">
        <f t="shared" si="24"/>
        <v>37544.051700000004</v>
      </c>
      <c r="S199" s="1">
        <f>G199</f>
        <v>-4.6432549999735784E-2</v>
      </c>
    </row>
    <row r="200" spans="1:19" x14ac:dyDescent="0.2">
      <c r="A200" s="1" t="s">
        <v>102</v>
      </c>
      <c r="B200" s="24" t="s">
        <v>49</v>
      </c>
      <c r="C200" s="25">
        <v>52595.537900000003</v>
      </c>
      <c r="D200" s="25">
        <v>5.0000000000000001E-4</v>
      </c>
      <c r="E200" s="1">
        <f t="shared" si="21"/>
        <v>3397.4762067300176</v>
      </c>
      <c r="F200" s="1">
        <f t="shared" si="22"/>
        <v>3397.5</v>
      </c>
      <c r="G200" s="1">
        <f t="shared" si="23"/>
        <v>-4.6167249995050952E-2</v>
      </c>
      <c r="K200" s="1">
        <f t="shared" si="29"/>
        <v>-4.6167249995050952E-2</v>
      </c>
      <c r="O200" s="1">
        <f t="shared" ca="1" si="25"/>
        <v>-9.2481347681116072E-3</v>
      </c>
      <c r="P200" s="1">
        <f t="shared" ca="1" si="26"/>
        <v>-4.6493726303435512E-2</v>
      </c>
      <c r="Q200" s="74">
        <f t="shared" si="24"/>
        <v>37577.037900000003</v>
      </c>
      <c r="S200" s="1">
        <f>G200</f>
        <v>-4.6167249995050952E-2</v>
      </c>
    </row>
    <row r="201" spans="1:19" x14ac:dyDescent="0.2">
      <c r="A201" s="29" t="s">
        <v>105</v>
      </c>
      <c r="B201" s="32" t="s">
        <v>47</v>
      </c>
      <c r="C201" s="29">
        <v>52724.589</v>
      </c>
      <c r="D201" s="29">
        <v>8.0000000000000002E-3</v>
      </c>
      <c r="E201" s="1">
        <f t="shared" si="21"/>
        <v>3463.9854240662162</v>
      </c>
      <c r="F201" s="1">
        <f t="shared" si="22"/>
        <v>3464</v>
      </c>
      <c r="G201" s="1">
        <f t="shared" si="23"/>
        <v>-2.8282400002353825E-2</v>
      </c>
      <c r="K201" s="1">
        <f t="shared" si="29"/>
        <v>-2.8282400002353825E-2</v>
      </c>
      <c r="O201" s="1">
        <f t="shared" ca="1" si="25"/>
        <v>-9.4513175796420018E-3</v>
      </c>
      <c r="P201" s="1">
        <f t="shared" ca="1" si="26"/>
        <v>-4.6739159739254153E-2</v>
      </c>
      <c r="Q201" s="74">
        <f t="shared" si="24"/>
        <v>37706.089</v>
      </c>
      <c r="R201" s="1">
        <f>G201</f>
        <v>-2.8282400002353825E-2</v>
      </c>
    </row>
    <row r="202" spans="1:19" x14ac:dyDescent="0.2">
      <c r="A202" s="1" t="s">
        <v>106</v>
      </c>
      <c r="B202" s="33" t="s">
        <v>47</v>
      </c>
      <c r="C202" s="25">
        <v>52782.819199999998</v>
      </c>
      <c r="D202" s="25">
        <v>2.9999999999999997E-4</v>
      </c>
      <c r="E202" s="1">
        <f t="shared" si="21"/>
        <v>3493.9955907934291</v>
      </c>
      <c r="F202" s="1">
        <f t="shared" si="22"/>
        <v>3494</v>
      </c>
      <c r="G202" s="1">
        <f t="shared" si="23"/>
        <v>-8.5554000033880584E-3</v>
      </c>
      <c r="K202" s="1">
        <f t="shared" si="29"/>
        <v>-8.5554000033880584E-3</v>
      </c>
      <c r="O202" s="1">
        <f t="shared" ca="1" si="25"/>
        <v>-9.5429789983775184E-3</v>
      </c>
      <c r="P202" s="1">
        <f t="shared" ca="1" si="26"/>
        <v>-4.6849881589999406E-2</v>
      </c>
      <c r="Q202" s="74">
        <f t="shared" si="24"/>
        <v>37764.319199999998</v>
      </c>
      <c r="R202" s="1">
        <f>G202</f>
        <v>-8.5554000033880584E-3</v>
      </c>
    </row>
    <row r="203" spans="1:19" x14ac:dyDescent="0.2">
      <c r="A203" s="1" t="s">
        <v>106</v>
      </c>
      <c r="B203" s="33" t="s">
        <v>49</v>
      </c>
      <c r="C203" s="25">
        <v>52814.796399999999</v>
      </c>
      <c r="D203" s="25">
        <v>5.0000000000000001E-4</v>
      </c>
      <c r="E203" s="1">
        <f t="shared" si="21"/>
        <v>3510.4757180035281</v>
      </c>
      <c r="F203" s="1">
        <f t="shared" si="22"/>
        <v>3510.5</v>
      </c>
      <c r="G203" s="1">
        <f t="shared" si="23"/>
        <v>-4.7115549998125061E-2</v>
      </c>
      <c r="K203" s="1">
        <f t="shared" si="29"/>
        <v>-4.7115549998125061E-2</v>
      </c>
      <c r="O203" s="1">
        <f t="shared" ca="1" si="25"/>
        <v>-9.5933927786820521E-3</v>
      </c>
      <c r="P203" s="1">
        <f t="shared" ca="1" si="26"/>
        <v>-4.6910778607909293E-2</v>
      </c>
      <c r="Q203" s="74">
        <f t="shared" si="24"/>
        <v>37796.296399999999</v>
      </c>
      <c r="S203" s="1">
        <f>G203</f>
        <v>-4.7115549998125061E-2</v>
      </c>
    </row>
    <row r="204" spans="1:19" x14ac:dyDescent="0.2">
      <c r="A204" s="1" t="s">
        <v>106</v>
      </c>
      <c r="B204" s="33" t="s">
        <v>47</v>
      </c>
      <c r="C204" s="25">
        <v>52817.74512</v>
      </c>
      <c r="D204" s="25">
        <v>1E-4</v>
      </c>
      <c r="E204" s="1">
        <f t="shared" si="21"/>
        <v>3511.9954033013955</v>
      </c>
      <c r="F204" s="1">
        <f t="shared" si="22"/>
        <v>3512</v>
      </c>
      <c r="G204" s="1">
        <f t="shared" si="23"/>
        <v>-8.9192000014008954E-3</v>
      </c>
      <c r="K204" s="1">
        <f t="shared" si="29"/>
        <v>-8.9192000014008954E-3</v>
      </c>
      <c r="O204" s="1">
        <f t="shared" ca="1" si="25"/>
        <v>-9.5979758496188283E-3</v>
      </c>
      <c r="P204" s="1">
        <f t="shared" ca="1" si="26"/>
        <v>-4.6916314700446562E-2</v>
      </c>
      <c r="Q204" s="74">
        <f t="shared" si="24"/>
        <v>37799.24512</v>
      </c>
      <c r="R204" s="1">
        <f>G204</f>
        <v>-8.9192000014008954E-3</v>
      </c>
    </row>
    <row r="205" spans="1:19" x14ac:dyDescent="0.2">
      <c r="A205" s="34" t="s">
        <v>107</v>
      </c>
      <c r="B205" s="35" t="s">
        <v>49</v>
      </c>
      <c r="C205" s="25">
        <v>53169.878900000003</v>
      </c>
      <c r="D205" s="36">
        <v>5.9999999999999995E-4</v>
      </c>
      <c r="E205" s="1">
        <f t="shared" si="21"/>
        <v>3693.4750040598383</v>
      </c>
      <c r="F205" s="1">
        <f t="shared" si="22"/>
        <v>3693.5</v>
      </c>
      <c r="G205" s="1">
        <f t="shared" si="23"/>
        <v>-4.8500849996344186E-2</v>
      </c>
      <c r="K205" s="1">
        <f t="shared" si="29"/>
        <v>-4.8500849996344186E-2</v>
      </c>
      <c r="O205" s="1">
        <f t="shared" ca="1" si="25"/>
        <v>-1.0152527432968702E-2</v>
      </c>
      <c r="P205" s="1">
        <f t="shared" ca="1" si="26"/>
        <v>-4.7586181897455337E-2</v>
      </c>
      <c r="Q205" s="74">
        <f t="shared" si="24"/>
        <v>38151.378900000003</v>
      </c>
      <c r="S205" s="1">
        <f>G205</f>
        <v>-4.8500849996344186E-2</v>
      </c>
    </row>
    <row r="206" spans="1:19" x14ac:dyDescent="0.2">
      <c r="A206" s="37" t="s">
        <v>108</v>
      </c>
      <c r="B206" s="35" t="s">
        <v>47</v>
      </c>
      <c r="C206" s="25">
        <v>53186.411099999998</v>
      </c>
      <c r="D206" s="36">
        <v>3.0999999999999999E-3</v>
      </c>
      <c r="E206" s="1">
        <f t="shared" si="21"/>
        <v>3701.9952234368538</v>
      </c>
      <c r="F206" s="1">
        <f t="shared" si="22"/>
        <v>3702</v>
      </c>
      <c r="G206" s="1">
        <f t="shared" si="23"/>
        <v>-9.2682000031345524E-3</v>
      </c>
      <c r="K206" s="1">
        <f t="shared" si="29"/>
        <v>-9.2682000031345524E-3</v>
      </c>
      <c r="O206" s="1">
        <f t="shared" ca="1" si="25"/>
        <v>-1.0178498168277098E-2</v>
      </c>
      <c r="P206" s="1">
        <f t="shared" ca="1" si="26"/>
        <v>-4.7617553088499825E-2</v>
      </c>
      <c r="Q206" s="74">
        <f t="shared" si="24"/>
        <v>38167.911099999998</v>
      </c>
      <c r="R206" s="1">
        <f>G206</f>
        <v>-9.2682000031345524E-3</v>
      </c>
    </row>
    <row r="207" spans="1:19" x14ac:dyDescent="0.2">
      <c r="A207" s="38" t="s">
        <v>109</v>
      </c>
      <c r="B207" s="24" t="s">
        <v>49</v>
      </c>
      <c r="C207" s="25">
        <v>53526.904199999997</v>
      </c>
      <c r="D207" s="25">
        <v>2.9999999999999997E-4</v>
      </c>
      <c r="E207" s="1">
        <f t="shared" si="21"/>
        <v>3877.4755532393619</v>
      </c>
      <c r="F207" s="1">
        <f t="shared" si="22"/>
        <v>3877.5</v>
      </c>
      <c r="G207" s="1">
        <f t="shared" si="23"/>
        <v>-4.7435250002308749E-2</v>
      </c>
      <c r="K207" s="1">
        <f t="shared" si="29"/>
        <v>-4.7435250002308749E-2</v>
      </c>
      <c r="O207" s="1">
        <f t="shared" ca="1" si="25"/>
        <v>-1.0714717467879869E-2</v>
      </c>
      <c r="P207" s="1">
        <f t="shared" ca="1" si="26"/>
        <v>-4.8265275915359562E-2</v>
      </c>
      <c r="Q207" s="74">
        <f t="shared" si="24"/>
        <v>38508.404199999997</v>
      </c>
      <c r="S207" s="1">
        <f>G207</f>
        <v>-4.7435250002308749E-2</v>
      </c>
    </row>
    <row r="208" spans="1:19" x14ac:dyDescent="0.2">
      <c r="A208" s="38" t="s">
        <v>109</v>
      </c>
      <c r="B208" s="24" t="s">
        <v>47</v>
      </c>
      <c r="C208" s="25">
        <v>53527.91289</v>
      </c>
      <c r="D208" s="25">
        <v>9.0000000000000006E-5</v>
      </c>
      <c r="E208" s="1">
        <f t="shared" si="21"/>
        <v>3877.9954029921732</v>
      </c>
      <c r="F208" s="1">
        <f t="shared" si="22"/>
        <v>3878</v>
      </c>
      <c r="G208" s="1">
        <f t="shared" si="23"/>
        <v>-8.9197999986936338E-3</v>
      </c>
      <c r="K208" s="1">
        <f t="shared" si="29"/>
        <v>-8.9197999986936338E-3</v>
      </c>
      <c r="O208" s="1">
        <f t="shared" ca="1" si="25"/>
        <v>-1.0716245158192127E-2</v>
      </c>
      <c r="P208" s="1">
        <f t="shared" ca="1" si="26"/>
        <v>-4.8267121279538645E-2</v>
      </c>
      <c r="Q208" s="74">
        <f t="shared" si="24"/>
        <v>38509.41289</v>
      </c>
      <c r="R208" s="1">
        <f>G208</f>
        <v>-8.9197999986936338E-3</v>
      </c>
    </row>
    <row r="209" spans="1:19" x14ac:dyDescent="0.2">
      <c r="A209" s="26" t="s">
        <v>110</v>
      </c>
      <c r="B209" s="27" t="s">
        <v>47</v>
      </c>
      <c r="C209" s="28">
        <v>53527.912900000003</v>
      </c>
      <c r="D209" s="25"/>
      <c r="E209" s="30">
        <f t="shared" si="21"/>
        <v>3877.9954081458864</v>
      </c>
      <c r="F209" s="1">
        <f t="shared" si="22"/>
        <v>3878</v>
      </c>
      <c r="G209" s="1">
        <f t="shared" si="23"/>
        <v>-8.9097999953082763E-3</v>
      </c>
      <c r="K209" s="1">
        <f t="shared" si="29"/>
        <v>-8.9097999953082763E-3</v>
      </c>
      <c r="O209" s="1">
        <f t="shared" ca="1" si="25"/>
        <v>-1.0716245158192127E-2</v>
      </c>
      <c r="P209" s="1">
        <f t="shared" ca="1" si="26"/>
        <v>-4.8267121279538645E-2</v>
      </c>
      <c r="Q209" s="74">
        <f t="shared" si="24"/>
        <v>38509.412900000003</v>
      </c>
      <c r="R209" s="1">
        <f>G209</f>
        <v>-8.9097999953082763E-3</v>
      </c>
    </row>
    <row r="210" spans="1:19" x14ac:dyDescent="0.2">
      <c r="A210" s="39" t="s">
        <v>111</v>
      </c>
      <c r="B210" s="40" t="s">
        <v>47</v>
      </c>
      <c r="C210" s="39">
        <v>53607.467530000002</v>
      </c>
      <c r="D210" s="39">
        <v>1E-4</v>
      </c>
      <c r="E210" s="1">
        <f t="shared" si="21"/>
        <v>3918.9955714670118</v>
      </c>
      <c r="F210" s="1">
        <f t="shared" si="22"/>
        <v>3919</v>
      </c>
      <c r="G210" s="1">
        <f t="shared" si="23"/>
        <v>-8.5928999978932552E-3</v>
      </c>
      <c r="L210" s="1">
        <f t="shared" ref="L210:L215" si="30">G210</f>
        <v>-8.5928999978932552E-3</v>
      </c>
      <c r="O210" s="1">
        <f t="shared" ca="1" si="25"/>
        <v>-1.0841515763797332E-2</v>
      </c>
      <c r="P210" s="1">
        <f t="shared" ca="1" si="26"/>
        <v>-4.8418441142223829E-2</v>
      </c>
      <c r="Q210" s="74">
        <f t="shared" si="24"/>
        <v>38588.967530000002</v>
      </c>
      <c r="R210" s="1">
        <f>G210</f>
        <v>-8.5928999978932552E-3</v>
      </c>
    </row>
    <row r="211" spans="1:19" x14ac:dyDescent="0.2">
      <c r="A211" s="39" t="s">
        <v>111</v>
      </c>
      <c r="B211" s="40" t="s">
        <v>47</v>
      </c>
      <c r="C211" s="39">
        <v>53639.442730000002</v>
      </c>
      <c r="D211" s="39">
        <v>2.8E-3</v>
      </c>
      <c r="E211" s="1">
        <f t="shared" si="21"/>
        <v>3935.4746679347563</v>
      </c>
      <c r="F211" s="1">
        <f t="shared" si="22"/>
        <v>3935.5</v>
      </c>
      <c r="G211" s="1">
        <f t="shared" si="23"/>
        <v>-4.9153049993037712E-2</v>
      </c>
      <c r="L211" s="1">
        <f t="shared" si="30"/>
        <v>-4.9153049993037712E-2</v>
      </c>
      <c r="O211" s="1">
        <f t="shared" ca="1" si="25"/>
        <v>-1.0891929544101866E-2</v>
      </c>
      <c r="P211" s="1">
        <f t="shared" ca="1" si="26"/>
        <v>-4.8479338160133716E-2</v>
      </c>
      <c r="Q211" s="74">
        <f t="shared" si="24"/>
        <v>38620.942730000002</v>
      </c>
      <c r="S211" s="1">
        <f>G211</f>
        <v>-4.9153049993037712E-2</v>
      </c>
    </row>
    <row r="212" spans="1:19" x14ac:dyDescent="0.2">
      <c r="A212" s="39" t="s">
        <v>111</v>
      </c>
      <c r="B212" s="40" t="s">
        <v>47</v>
      </c>
      <c r="C212" s="39">
        <v>53639.44412</v>
      </c>
      <c r="D212" s="39">
        <v>2.3E-3</v>
      </c>
      <c r="E212" s="1">
        <f t="shared" si="21"/>
        <v>3935.4753843006915</v>
      </c>
      <c r="F212" s="1">
        <f t="shared" si="22"/>
        <v>3935.5</v>
      </c>
      <c r="G212" s="1">
        <f t="shared" si="23"/>
        <v>-4.7763049995410256E-2</v>
      </c>
      <c r="L212" s="1">
        <f t="shared" si="30"/>
        <v>-4.7763049995410256E-2</v>
      </c>
      <c r="O212" s="1">
        <f t="shared" ca="1" si="25"/>
        <v>-1.0891929544101866E-2</v>
      </c>
      <c r="P212" s="1">
        <f t="shared" ca="1" si="26"/>
        <v>-4.8479338160133716E-2</v>
      </c>
      <c r="Q212" s="74">
        <f t="shared" si="24"/>
        <v>38620.94412</v>
      </c>
      <c r="S212" s="1">
        <f>G212</f>
        <v>-4.7763049995410256E-2</v>
      </c>
    </row>
    <row r="213" spans="1:19" x14ac:dyDescent="0.2">
      <c r="A213" s="39" t="s">
        <v>111</v>
      </c>
      <c r="B213" s="40" t="s">
        <v>47</v>
      </c>
      <c r="C213" s="39">
        <v>53639.44412</v>
      </c>
      <c r="D213" s="39">
        <v>3.0000000000000001E-3</v>
      </c>
      <c r="E213" s="1">
        <f t="shared" ref="E213:E253" si="31">+(C213-C$7)/C$8</f>
        <v>3935.4753843006915</v>
      </c>
      <c r="F213" s="1">
        <f t="shared" ref="F213:F253" si="32">ROUND(2*E213,0)/2</f>
        <v>3935.5</v>
      </c>
      <c r="G213" s="1">
        <f t="shared" ref="G213:G253" si="33">+C213-(C$7+F213*C$8)</f>
        <v>-4.7763049995410256E-2</v>
      </c>
      <c r="L213" s="1">
        <f t="shared" si="30"/>
        <v>-4.7763049995410256E-2</v>
      </c>
      <c r="O213" s="1">
        <f t="shared" ca="1" si="25"/>
        <v>-1.0891929544101866E-2</v>
      </c>
      <c r="P213" s="1">
        <f t="shared" ca="1" si="26"/>
        <v>-4.8479338160133716E-2</v>
      </c>
      <c r="Q213" s="74">
        <f t="shared" ref="Q213:Q253" si="34">+C213-15018.5</f>
        <v>38620.94412</v>
      </c>
      <c r="S213" s="1">
        <f>G213</f>
        <v>-4.7763049995410256E-2</v>
      </c>
    </row>
    <row r="214" spans="1:19" x14ac:dyDescent="0.2">
      <c r="A214" s="39" t="s">
        <v>111</v>
      </c>
      <c r="B214" s="40" t="s">
        <v>47</v>
      </c>
      <c r="C214" s="39">
        <v>53639.444819999997</v>
      </c>
      <c r="D214" s="39">
        <v>2.5000000000000001E-3</v>
      </c>
      <c r="E214" s="1">
        <f t="shared" si="31"/>
        <v>3935.4757450605139</v>
      </c>
      <c r="F214" s="1">
        <f t="shared" si="32"/>
        <v>3935.5</v>
      </c>
      <c r="G214" s="1">
        <f t="shared" si="33"/>
        <v>-4.7063049998541828E-2</v>
      </c>
      <c r="L214" s="1">
        <f t="shared" si="30"/>
        <v>-4.7063049998541828E-2</v>
      </c>
      <c r="O214" s="1">
        <f t="shared" ref="O214:O253" ca="1" si="35">+C$11+C$12*F214</f>
        <v>-1.0891929544101866E-2</v>
      </c>
      <c r="P214" s="1">
        <f t="shared" ref="P214:P253" ca="1" si="36">+D$11+D$12*$F214</f>
        <v>-4.8479338160133716E-2</v>
      </c>
      <c r="Q214" s="74">
        <f t="shared" si="34"/>
        <v>38620.944819999997</v>
      </c>
      <c r="S214" s="1">
        <f>G214</f>
        <v>-4.7063049998541828E-2</v>
      </c>
    </row>
    <row r="215" spans="1:19" x14ac:dyDescent="0.2">
      <c r="A215" s="39" t="s">
        <v>111</v>
      </c>
      <c r="B215" s="40" t="s">
        <v>47</v>
      </c>
      <c r="C215" s="39">
        <v>53898.517899999999</v>
      </c>
      <c r="D215" s="39" t="s">
        <v>112</v>
      </c>
      <c r="E215" s="1">
        <f t="shared" si="31"/>
        <v>4068.9945433015118</v>
      </c>
      <c r="F215" s="1">
        <f t="shared" si="32"/>
        <v>4069</v>
      </c>
      <c r="G215" s="1">
        <f t="shared" si="33"/>
        <v>-1.058789999660803E-2</v>
      </c>
      <c r="L215" s="1">
        <f t="shared" si="30"/>
        <v>-1.058789999660803E-2</v>
      </c>
      <c r="O215" s="1">
        <f t="shared" ca="1" si="35"/>
        <v>-1.1299822857474915E-2</v>
      </c>
      <c r="P215" s="1">
        <f t="shared" ca="1" si="36"/>
        <v>-4.8972050395950095E-2</v>
      </c>
      <c r="Q215" s="74">
        <f t="shared" si="34"/>
        <v>38880.017899999999</v>
      </c>
      <c r="R215" s="1">
        <f t="shared" ref="R215:R221" si="37">G215</f>
        <v>-1.058789999660803E-2</v>
      </c>
    </row>
    <row r="216" spans="1:19" x14ac:dyDescent="0.2">
      <c r="A216" s="41" t="s">
        <v>113</v>
      </c>
      <c r="B216" s="42"/>
      <c r="C216" s="29">
        <v>53898.519200000002</v>
      </c>
      <c r="D216" s="29">
        <v>2.0999999999999999E-3</v>
      </c>
      <c r="E216" s="1">
        <f t="shared" si="31"/>
        <v>4068.995213284044</v>
      </c>
      <c r="F216" s="1">
        <f t="shared" si="32"/>
        <v>4069</v>
      </c>
      <c r="G216" s="1">
        <f t="shared" si="33"/>
        <v>-9.2878999930690043E-3</v>
      </c>
      <c r="K216" s="1">
        <f t="shared" ref="K216:K225" si="38">G216</f>
        <v>-9.2878999930690043E-3</v>
      </c>
      <c r="O216" s="1">
        <f t="shared" ca="1" si="35"/>
        <v>-1.1299822857474915E-2</v>
      </c>
      <c r="P216" s="1">
        <f t="shared" ca="1" si="36"/>
        <v>-4.8972050395950095E-2</v>
      </c>
      <c r="Q216" s="74">
        <f t="shared" si="34"/>
        <v>38880.019200000002</v>
      </c>
      <c r="R216" s="1">
        <f t="shared" si="37"/>
        <v>-9.2878999930690043E-3</v>
      </c>
    </row>
    <row r="217" spans="1:19" x14ac:dyDescent="0.2">
      <c r="A217" s="29" t="s">
        <v>114</v>
      </c>
      <c r="B217" s="43"/>
      <c r="C217" s="29">
        <v>53933.443200000002</v>
      </c>
      <c r="D217" s="29">
        <v>1E-4</v>
      </c>
      <c r="E217" s="1">
        <f t="shared" si="31"/>
        <v>4086.9940362793491</v>
      </c>
      <c r="F217" s="1">
        <f t="shared" si="32"/>
        <v>4087</v>
      </c>
      <c r="G217" s="1">
        <f t="shared" si="33"/>
        <v>-1.1571700000786223E-2</v>
      </c>
      <c r="K217" s="1">
        <f t="shared" si="38"/>
        <v>-1.1571700000786223E-2</v>
      </c>
      <c r="O217" s="1">
        <f t="shared" ca="1" si="35"/>
        <v>-1.1354819708716225E-2</v>
      </c>
      <c r="P217" s="1">
        <f t="shared" ca="1" si="36"/>
        <v>-4.9038483506397244E-2</v>
      </c>
      <c r="Q217" s="74">
        <f t="shared" si="34"/>
        <v>38914.943200000002</v>
      </c>
      <c r="R217" s="1">
        <f t="shared" si="37"/>
        <v>-1.1571700000786223E-2</v>
      </c>
    </row>
    <row r="218" spans="1:19" x14ac:dyDescent="0.2">
      <c r="A218" s="29" t="s">
        <v>115</v>
      </c>
      <c r="B218" s="43">
        <v>1</v>
      </c>
      <c r="C218" s="44">
        <v>53987.773999999998</v>
      </c>
      <c r="D218" s="44">
        <v>1E-4</v>
      </c>
      <c r="E218" s="1">
        <f t="shared" si="31"/>
        <v>4114.9945646378783</v>
      </c>
      <c r="F218" s="1">
        <f t="shared" si="32"/>
        <v>4115</v>
      </c>
      <c r="G218" s="1">
        <f t="shared" si="33"/>
        <v>-1.054650000151014E-2</v>
      </c>
      <c r="K218" s="1">
        <f t="shared" si="38"/>
        <v>-1.054650000151014E-2</v>
      </c>
      <c r="O218" s="1">
        <f t="shared" ca="1" si="35"/>
        <v>-1.1440370366202705E-2</v>
      </c>
      <c r="P218" s="1">
        <f t="shared" ca="1" si="36"/>
        <v>-4.9141823900426151E-2</v>
      </c>
      <c r="Q218" s="74">
        <f t="shared" si="34"/>
        <v>38969.273999999998</v>
      </c>
      <c r="R218" s="1">
        <f t="shared" si="37"/>
        <v>-1.054650000151014E-2</v>
      </c>
    </row>
    <row r="219" spans="1:19" x14ac:dyDescent="0.2">
      <c r="A219" s="29" t="s">
        <v>115</v>
      </c>
      <c r="B219" s="43">
        <v>1</v>
      </c>
      <c r="C219" s="44">
        <v>54026.580900000001</v>
      </c>
      <c r="D219" s="44">
        <v>1E-4</v>
      </c>
      <c r="E219" s="1">
        <f t="shared" si="31"/>
        <v>4134.994522377443</v>
      </c>
      <c r="F219" s="1">
        <f t="shared" si="32"/>
        <v>4135</v>
      </c>
      <c r="G219" s="1">
        <f t="shared" si="33"/>
        <v>-1.0628500000166241E-2</v>
      </c>
      <c r="K219" s="1">
        <f t="shared" si="38"/>
        <v>-1.0628500000166241E-2</v>
      </c>
      <c r="O219" s="1">
        <f t="shared" ca="1" si="35"/>
        <v>-1.150147797869305E-2</v>
      </c>
      <c r="P219" s="1">
        <f t="shared" ca="1" si="36"/>
        <v>-4.9215638467589654E-2</v>
      </c>
      <c r="Q219" s="74">
        <f t="shared" si="34"/>
        <v>39008.080900000001</v>
      </c>
      <c r="R219" s="1">
        <f t="shared" si="37"/>
        <v>-1.0628500000166241E-2</v>
      </c>
    </row>
    <row r="220" spans="1:19" x14ac:dyDescent="0.2">
      <c r="A220" s="26" t="s">
        <v>116</v>
      </c>
      <c r="B220" s="27" t="s">
        <v>47</v>
      </c>
      <c r="C220" s="28">
        <v>54325.393900000003</v>
      </c>
      <c r="D220" s="25"/>
      <c r="E220" s="30">
        <f t="shared" si="31"/>
        <v>4288.9941299738293</v>
      </c>
      <c r="F220" s="1">
        <f t="shared" si="32"/>
        <v>4289</v>
      </c>
      <c r="G220" s="1">
        <f t="shared" si="33"/>
        <v>-1.1389899998903275E-2</v>
      </c>
      <c r="K220" s="1">
        <f t="shared" si="38"/>
        <v>-1.1389899998903275E-2</v>
      </c>
      <c r="O220" s="1">
        <f t="shared" ca="1" si="35"/>
        <v>-1.1972006594868701E-2</v>
      </c>
      <c r="P220" s="1">
        <f t="shared" ca="1" si="36"/>
        <v>-4.9784010634748618E-2</v>
      </c>
      <c r="Q220" s="74">
        <f t="shared" si="34"/>
        <v>39306.893900000003</v>
      </c>
      <c r="R220" s="1">
        <f t="shared" si="37"/>
        <v>-1.1389899998903275E-2</v>
      </c>
    </row>
    <row r="221" spans="1:19" x14ac:dyDescent="0.2">
      <c r="A221" s="26" t="s">
        <v>117</v>
      </c>
      <c r="B221" s="27" t="s">
        <v>47</v>
      </c>
      <c r="C221" s="28">
        <v>54346.737000000001</v>
      </c>
      <c r="D221" s="25"/>
      <c r="E221" s="30">
        <f t="shared" si="31"/>
        <v>4299.9937485476203</v>
      </c>
      <c r="F221" s="1">
        <f t="shared" si="32"/>
        <v>4300</v>
      </c>
      <c r="G221" s="1">
        <f t="shared" si="33"/>
        <v>-1.2129999995522667E-2</v>
      </c>
      <c r="K221" s="1">
        <f t="shared" si="38"/>
        <v>-1.2129999995522667E-2</v>
      </c>
      <c r="O221" s="1">
        <f t="shared" ca="1" si="35"/>
        <v>-1.200561578173839E-2</v>
      </c>
      <c r="P221" s="1">
        <f t="shared" ca="1" si="36"/>
        <v>-4.9824608646688542E-2</v>
      </c>
      <c r="Q221" s="74">
        <f t="shared" si="34"/>
        <v>39328.237000000001</v>
      </c>
      <c r="R221" s="1">
        <f t="shared" si="37"/>
        <v>-1.2129999995522667E-2</v>
      </c>
    </row>
    <row r="222" spans="1:19" x14ac:dyDescent="0.2">
      <c r="A222" s="26" t="s">
        <v>117</v>
      </c>
      <c r="B222" s="27" t="s">
        <v>49</v>
      </c>
      <c r="C222" s="28">
        <v>54347.6682</v>
      </c>
      <c r="D222" s="25"/>
      <c r="E222" s="30">
        <f t="shared" si="31"/>
        <v>4300.4736621879028</v>
      </c>
      <c r="F222" s="1">
        <f t="shared" si="32"/>
        <v>4300.5</v>
      </c>
      <c r="G222" s="1">
        <f t="shared" si="33"/>
        <v>-5.1104550002492033E-2</v>
      </c>
      <c r="K222" s="1">
        <f t="shared" si="38"/>
        <v>-5.1104550002492033E-2</v>
      </c>
      <c r="O222" s="1">
        <f t="shared" ca="1" si="35"/>
        <v>-1.2007143472050648E-2</v>
      </c>
      <c r="P222" s="1">
        <f t="shared" ca="1" si="36"/>
        <v>-4.9826454010867632E-2</v>
      </c>
      <c r="Q222" s="74">
        <f t="shared" si="34"/>
        <v>39329.1682</v>
      </c>
      <c r="S222" s="1">
        <f>G222</f>
        <v>-5.1104550002492033E-2</v>
      </c>
    </row>
    <row r="223" spans="1:19" x14ac:dyDescent="0.2">
      <c r="A223" s="26" t="s">
        <v>117</v>
      </c>
      <c r="B223" s="27" t="s">
        <v>49</v>
      </c>
      <c r="C223" s="28">
        <v>54380.6558</v>
      </c>
      <c r="D223" s="25"/>
      <c r="E223" s="30">
        <f t="shared" si="31"/>
        <v>4317.474520435524</v>
      </c>
      <c r="F223" s="1">
        <f t="shared" si="32"/>
        <v>4317.5</v>
      </c>
      <c r="G223" s="1">
        <f t="shared" si="33"/>
        <v>-4.9439249996794388E-2</v>
      </c>
      <c r="K223" s="1">
        <f t="shared" si="38"/>
        <v>-4.9439249996794388E-2</v>
      </c>
      <c r="O223" s="1">
        <f t="shared" ca="1" si="35"/>
        <v>-1.2059084942667442E-2</v>
      </c>
      <c r="P223" s="1">
        <f t="shared" ca="1" si="36"/>
        <v>-4.9889196392956608E-2</v>
      </c>
      <c r="Q223" s="74">
        <f t="shared" si="34"/>
        <v>39362.1558</v>
      </c>
      <c r="S223" s="1">
        <f>G223</f>
        <v>-4.9439249996794388E-2</v>
      </c>
    </row>
    <row r="224" spans="1:19" x14ac:dyDescent="0.2">
      <c r="A224" s="26" t="s">
        <v>117</v>
      </c>
      <c r="B224" s="27" t="s">
        <v>47</v>
      </c>
      <c r="C224" s="28">
        <v>54381.663999999997</v>
      </c>
      <c r="D224" s="25"/>
      <c r="E224" s="30">
        <f t="shared" si="31"/>
        <v>4317.9941176564553</v>
      </c>
      <c r="F224" s="1">
        <f t="shared" si="32"/>
        <v>4318</v>
      </c>
      <c r="G224" s="1">
        <f t="shared" si="33"/>
        <v>-1.1413799998990726E-2</v>
      </c>
      <c r="K224" s="1">
        <f t="shared" si="38"/>
        <v>-1.1413799998990726E-2</v>
      </c>
      <c r="O224" s="1">
        <f t="shared" ca="1" si="35"/>
        <v>-1.20606126329797E-2</v>
      </c>
      <c r="P224" s="1">
        <f t="shared" ca="1" si="36"/>
        <v>-4.9891041757135698E-2</v>
      </c>
      <c r="Q224" s="74">
        <f t="shared" si="34"/>
        <v>39363.163999999997</v>
      </c>
      <c r="R224" s="1">
        <f>G224</f>
        <v>-1.1413799998990726E-2</v>
      </c>
    </row>
    <row r="225" spans="1:19" x14ac:dyDescent="0.2">
      <c r="A225" s="26" t="s">
        <v>116</v>
      </c>
      <c r="B225" s="27" t="s">
        <v>49</v>
      </c>
      <c r="C225" s="28">
        <v>54388.417300000001</v>
      </c>
      <c r="D225" s="25"/>
      <c r="E225" s="30">
        <f t="shared" si="31"/>
        <v>4321.4745738279789</v>
      </c>
      <c r="F225" s="1">
        <f t="shared" si="32"/>
        <v>4321.5</v>
      </c>
      <c r="G225" s="1">
        <f t="shared" si="33"/>
        <v>-4.9335650001012255E-2</v>
      </c>
      <c r="K225" s="1">
        <f t="shared" si="38"/>
        <v>-4.9335650001012255E-2</v>
      </c>
      <c r="O225" s="1">
        <f t="shared" ca="1" si="35"/>
        <v>-1.2071306465165511E-2</v>
      </c>
      <c r="P225" s="1">
        <f t="shared" ca="1" si="36"/>
        <v>-4.9903959306389307E-2</v>
      </c>
      <c r="Q225" s="74">
        <f t="shared" si="34"/>
        <v>39369.917300000001</v>
      </c>
      <c r="S225" s="1">
        <f>G225</f>
        <v>-4.9335650001012255E-2</v>
      </c>
    </row>
    <row r="226" spans="1:19" x14ac:dyDescent="0.2">
      <c r="A226" s="29" t="s">
        <v>118</v>
      </c>
      <c r="B226" s="32" t="s">
        <v>47</v>
      </c>
      <c r="C226" s="29">
        <v>54391.366000000002</v>
      </c>
      <c r="D226" s="29">
        <v>2.9999999999999997E-4</v>
      </c>
      <c r="E226" s="1">
        <f t="shared" si="31"/>
        <v>4322.9942488184224</v>
      </c>
      <c r="F226" s="1">
        <f t="shared" si="32"/>
        <v>4323</v>
      </c>
      <c r="G226" s="1">
        <f t="shared" si="33"/>
        <v>-1.1159299996506888E-2</v>
      </c>
      <c r="L226" s="1">
        <f>G226</f>
        <v>-1.1159299996506888E-2</v>
      </c>
      <c r="O226" s="1">
        <f t="shared" ca="1" si="35"/>
        <v>-1.2075889536102285E-2</v>
      </c>
      <c r="P226" s="1">
        <f t="shared" ca="1" si="36"/>
        <v>-4.990949539892657E-2</v>
      </c>
      <c r="Q226" s="74">
        <f t="shared" si="34"/>
        <v>39372.866000000002</v>
      </c>
      <c r="R226" s="1">
        <f>G226</f>
        <v>-1.1159299996506888E-2</v>
      </c>
    </row>
    <row r="227" spans="1:19" x14ac:dyDescent="0.2">
      <c r="A227" s="29" t="s">
        <v>118</v>
      </c>
      <c r="B227" s="32" t="s">
        <v>47</v>
      </c>
      <c r="C227" s="29">
        <v>54391.366000000002</v>
      </c>
      <c r="D227" s="29">
        <v>2.9999999999999997E-4</v>
      </c>
      <c r="E227" s="1">
        <f t="shared" si="31"/>
        <v>4322.9942488184224</v>
      </c>
      <c r="F227" s="1">
        <f t="shared" si="32"/>
        <v>4323</v>
      </c>
      <c r="G227" s="1">
        <f t="shared" si="33"/>
        <v>-1.1159299996506888E-2</v>
      </c>
      <c r="L227" s="1">
        <f>G227</f>
        <v>-1.1159299996506888E-2</v>
      </c>
      <c r="O227" s="1">
        <f t="shared" ca="1" si="35"/>
        <v>-1.2075889536102285E-2</v>
      </c>
      <c r="P227" s="1">
        <f t="shared" ca="1" si="36"/>
        <v>-4.990949539892657E-2</v>
      </c>
      <c r="Q227" s="74">
        <f t="shared" si="34"/>
        <v>39372.866000000002</v>
      </c>
      <c r="R227" s="1">
        <f>G227</f>
        <v>-1.1159299996506888E-2</v>
      </c>
    </row>
    <row r="228" spans="1:19" x14ac:dyDescent="0.2">
      <c r="A228" s="26" t="s">
        <v>117</v>
      </c>
      <c r="B228" s="27" t="s">
        <v>49</v>
      </c>
      <c r="C228" s="28">
        <v>54632.900300000001</v>
      </c>
      <c r="D228" s="25"/>
      <c r="E228" s="30">
        <f t="shared" si="31"/>
        <v>4447.474065362775</v>
      </c>
      <c r="F228" s="1">
        <f t="shared" si="32"/>
        <v>4447.5</v>
      </c>
      <c r="G228" s="1">
        <f t="shared" si="33"/>
        <v>-5.0322249997407198E-2</v>
      </c>
      <c r="K228" s="1">
        <f>G228</f>
        <v>-5.0322249997407198E-2</v>
      </c>
      <c r="O228" s="1">
        <f t="shared" ca="1" si="35"/>
        <v>-1.2456284423854679E-2</v>
      </c>
      <c r="P228" s="1">
        <f t="shared" ca="1" si="36"/>
        <v>-5.0368991079519365E-2</v>
      </c>
      <c r="Q228" s="74">
        <f t="shared" si="34"/>
        <v>39614.400300000001</v>
      </c>
      <c r="S228" s="1">
        <f>G228</f>
        <v>-5.0322249997407198E-2</v>
      </c>
    </row>
    <row r="229" spans="1:19" x14ac:dyDescent="0.2">
      <c r="A229" s="26" t="s">
        <v>119</v>
      </c>
      <c r="B229" s="27" t="s">
        <v>49</v>
      </c>
      <c r="C229" s="28">
        <v>54648.424099999997</v>
      </c>
      <c r="D229" s="25"/>
      <c r="E229" s="30">
        <f t="shared" si="31"/>
        <v>4455.4745844446225</v>
      </c>
      <c r="F229" s="1">
        <f t="shared" si="32"/>
        <v>4455.5</v>
      </c>
      <c r="G229" s="1">
        <f t="shared" si="33"/>
        <v>-4.9315050004224759E-2</v>
      </c>
      <c r="K229" s="1">
        <f>G229</f>
        <v>-4.9315050004224759E-2</v>
      </c>
      <c r="O229" s="1">
        <f t="shared" ca="1" si="35"/>
        <v>-1.2480727468850816E-2</v>
      </c>
      <c r="P229" s="1">
        <f t="shared" ca="1" si="36"/>
        <v>-5.039851690638477E-2</v>
      </c>
      <c r="Q229" s="74">
        <f t="shared" si="34"/>
        <v>39629.924099999997</v>
      </c>
      <c r="S229" s="1">
        <f>G229</f>
        <v>-4.9315050004224759E-2</v>
      </c>
    </row>
    <row r="230" spans="1:19" x14ac:dyDescent="0.2">
      <c r="A230" s="26" t="s">
        <v>119</v>
      </c>
      <c r="B230" s="27" t="s">
        <v>47</v>
      </c>
      <c r="C230" s="28">
        <v>54682.418400000002</v>
      </c>
      <c r="D230" s="25"/>
      <c r="E230" s="30">
        <f t="shared" si="31"/>
        <v>4472.9942668564145</v>
      </c>
      <c r="F230" s="1">
        <f t="shared" si="32"/>
        <v>4473</v>
      </c>
      <c r="G230" s="1">
        <f t="shared" si="33"/>
        <v>-1.1124299999210052E-2</v>
      </c>
      <c r="K230" s="1">
        <f>G230</f>
        <v>-1.1124299999210052E-2</v>
      </c>
      <c r="O230" s="1">
        <f t="shared" ca="1" si="35"/>
        <v>-1.2534196629779868E-2</v>
      </c>
      <c r="P230" s="1">
        <f t="shared" ca="1" si="36"/>
        <v>-5.0463104652652836E-2</v>
      </c>
      <c r="Q230" s="74">
        <f t="shared" si="34"/>
        <v>39663.918400000002</v>
      </c>
      <c r="R230" s="1">
        <f t="shared" ref="R230:R236" si="39">G230</f>
        <v>-1.1124299999210052E-2</v>
      </c>
    </row>
    <row r="231" spans="1:19" x14ac:dyDescent="0.2">
      <c r="A231" s="26" t="s">
        <v>117</v>
      </c>
      <c r="B231" s="27" t="s">
        <v>47</v>
      </c>
      <c r="C231" s="28">
        <v>54740.628900000003</v>
      </c>
      <c r="D231" s="25"/>
      <c r="E231" s="30">
        <f t="shared" si="31"/>
        <v>4502.994280771436</v>
      </c>
      <c r="F231" s="1">
        <f t="shared" si="32"/>
        <v>4503</v>
      </c>
      <c r="G231" s="1">
        <f t="shared" si="33"/>
        <v>-1.1097299997345544E-2</v>
      </c>
      <c r="K231" s="1">
        <f>G231</f>
        <v>-1.1097299997345544E-2</v>
      </c>
      <c r="O231" s="1">
        <f t="shared" ca="1" si="35"/>
        <v>-1.2625858048515385E-2</v>
      </c>
      <c r="P231" s="1">
        <f t="shared" ca="1" si="36"/>
        <v>-5.0573826503398089E-2</v>
      </c>
      <c r="Q231" s="74">
        <f t="shared" si="34"/>
        <v>39722.128900000003</v>
      </c>
      <c r="R231" s="1">
        <f t="shared" si="39"/>
        <v>-1.1097299997345544E-2</v>
      </c>
    </row>
    <row r="232" spans="1:19" x14ac:dyDescent="0.2">
      <c r="A232" s="26" t="s">
        <v>120</v>
      </c>
      <c r="B232" s="27" t="s">
        <v>47</v>
      </c>
      <c r="C232" s="28">
        <v>55076.307399999998</v>
      </c>
      <c r="D232" s="25"/>
      <c r="E232" s="30">
        <f t="shared" si="31"/>
        <v>4675.9933045038124</v>
      </c>
      <c r="F232" s="1">
        <f t="shared" si="32"/>
        <v>4676</v>
      </c>
      <c r="G232" s="1">
        <f t="shared" si="33"/>
        <v>-1.2991600000532344E-2</v>
      </c>
      <c r="K232" s="1">
        <f>G232</f>
        <v>-1.2991600000532344E-2</v>
      </c>
      <c r="O232" s="1">
        <f t="shared" ca="1" si="35"/>
        <v>-1.3154438896556861E-2</v>
      </c>
      <c r="P232" s="1">
        <f t="shared" ca="1" si="36"/>
        <v>-5.1212322509362376E-2</v>
      </c>
      <c r="Q232" s="74">
        <f t="shared" si="34"/>
        <v>40057.807399999998</v>
      </c>
      <c r="R232" s="1">
        <f t="shared" si="39"/>
        <v>-1.2991600000532344E-2</v>
      </c>
    </row>
    <row r="233" spans="1:19" x14ac:dyDescent="0.2">
      <c r="A233" s="41" t="s">
        <v>121</v>
      </c>
      <c r="B233" s="32" t="s">
        <v>47</v>
      </c>
      <c r="C233" s="29">
        <v>55076.307460000004</v>
      </c>
      <c r="D233" s="29">
        <v>2.0000000000000001E-4</v>
      </c>
      <c r="E233" s="1">
        <f t="shared" si="31"/>
        <v>4675.9933354260866</v>
      </c>
      <c r="F233" s="1">
        <f t="shared" si="32"/>
        <v>4676</v>
      </c>
      <c r="G233" s="1">
        <f t="shared" si="33"/>
        <v>-1.2931599994772114E-2</v>
      </c>
      <c r="L233" s="1">
        <f>G233</f>
        <v>-1.2931599994772114E-2</v>
      </c>
      <c r="O233" s="1">
        <f t="shared" ca="1" si="35"/>
        <v>-1.3154438896556861E-2</v>
      </c>
      <c r="P233" s="1">
        <f t="shared" ca="1" si="36"/>
        <v>-5.1212322509362376E-2</v>
      </c>
      <c r="Q233" s="74">
        <f t="shared" si="34"/>
        <v>40057.807460000004</v>
      </c>
      <c r="R233" s="1">
        <f t="shared" si="39"/>
        <v>-1.2931599994772114E-2</v>
      </c>
    </row>
    <row r="234" spans="1:19" x14ac:dyDescent="0.2">
      <c r="A234" s="26" t="s">
        <v>120</v>
      </c>
      <c r="B234" s="27" t="s">
        <v>47</v>
      </c>
      <c r="C234" s="28">
        <v>55076.308199999999</v>
      </c>
      <c r="D234" s="25"/>
      <c r="E234" s="30">
        <f t="shared" si="31"/>
        <v>4675.9937168007555</v>
      </c>
      <c r="F234" s="1">
        <f t="shared" si="32"/>
        <v>4676</v>
      </c>
      <c r="G234" s="1">
        <f t="shared" si="33"/>
        <v>-1.2191599998914171E-2</v>
      </c>
      <c r="K234" s="1">
        <f>G234</f>
        <v>-1.2191599998914171E-2</v>
      </c>
      <c r="O234" s="1">
        <f t="shared" ca="1" si="35"/>
        <v>-1.3154438896556861E-2</v>
      </c>
      <c r="P234" s="1">
        <f t="shared" ca="1" si="36"/>
        <v>-5.1212322509362376E-2</v>
      </c>
      <c r="Q234" s="74">
        <f t="shared" si="34"/>
        <v>40057.808199999999</v>
      </c>
      <c r="R234" s="1">
        <f t="shared" si="39"/>
        <v>-1.2191599998914171E-2</v>
      </c>
    </row>
    <row r="235" spans="1:19" x14ac:dyDescent="0.2">
      <c r="A235" s="41" t="s">
        <v>121</v>
      </c>
      <c r="B235" s="32" t="s">
        <v>47</v>
      </c>
      <c r="C235" s="29">
        <v>55076.308259999998</v>
      </c>
      <c r="D235" s="29">
        <v>2.0000000000000001E-4</v>
      </c>
      <c r="E235" s="1">
        <f t="shared" si="31"/>
        <v>4675.9937477230251</v>
      </c>
      <c r="F235" s="1">
        <f t="shared" si="32"/>
        <v>4676</v>
      </c>
      <c r="G235" s="1">
        <f t="shared" si="33"/>
        <v>-1.2131600000429899E-2</v>
      </c>
      <c r="L235" s="1">
        <f>G235</f>
        <v>-1.2131600000429899E-2</v>
      </c>
      <c r="O235" s="1">
        <f t="shared" ca="1" si="35"/>
        <v>-1.3154438896556861E-2</v>
      </c>
      <c r="P235" s="1">
        <f t="shared" ca="1" si="36"/>
        <v>-5.1212322509362376E-2</v>
      </c>
      <c r="Q235" s="74">
        <f t="shared" si="34"/>
        <v>40057.808259999998</v>
      </c>
      <c r="R235" s="1">
        <f t="shared" si="39"/>
        <v>-1.2131600000429899E-2</v>
      </c>
    </row>
    <row r="236" spans="1:19" x14ac:dyDescent="0.2">
      <c r="A236" s="26" t="s">
        <v>117</v>
      </c>
      <c r="B236" s="27" t="s">
        <v>47</v>
      </c>
      <c r="C236" s="28">
        <v>55097.652000000002</v>
      </c>
      <c r="D236" s="25"/>
      <c r="E236" s="30">
        <f t="shared" si="31"/>
        <v>4686.9936961343719</v>
      </c>
      <c r="F236" s="1">
        <f t="shared" si="32"/>
        <v>4687</v>
      </c>
      <c r="G236" s="1">
        <f t="shared" si="33"/>
        <v>-1.2231699998665135E-2</v>
      </c>
      <c r="K236" s="1">
        <f>G236</f>
        <v>-1.2231699998665135E-2</v>
      </c>
      <c r="O236" s="1">
        <f t="shared" ca="1" si="35"/>
        <v>-1.3188048083426551E-2</v>
      </c>
      <c r="P236" s="1">
        <f t="shared" ca="1" si="36"/>
        <v>-5.1252920521302307E-2</v>
      </c>
      <c r="Q236" s="74">
        <f t="shared" si="34"/>
        <v>40079.152000000002</v>
      </c>
      <c r="R236" s="1">
        <f t="shared" si="39"/>
        <v>-1.2231699998665135E-2</v>
      </c>
    </row>
    <row r="237" spans="1:19" x14ac:dyDescent="0.2">
      <c r="A237" s="26" t="s">
        <v>122</v>
      </c>
      <c r="B237" s="27" t="s">
        <v>49</v>
      </c>
      <c r="C237" s="28">
        <v>55350.8269</v>
      </c>
      <c r="D237" s="25"/>
      <c r="E237" s="30">
        <f t="shared" si="31"/>
        <v>4817.4727424049624</v>
      </c>
      <c r="F237" s="1">
        <f t="shared" si="32"/>
        <v>4817.5</v>
      </c>
      <c r="G237" s="1">
        <f t="shared" si="33"/>
        <v>-5.2889250000589527E-2</v>
      </c>
      <c r="K237" s="1">
        <f>G237</f>
        <v>-5.2889250000589527E-2</v>
      </c>
      <c r="O237" s="1">
        <f t="shared" ca="1" si="35"/>
        <v>-1.3586775254926046E-2</v>
      </c>
      <c r="P237" s="1">
        <f t="shared" ca="1" si="36"/>
        <v>-5.1734560572044161E-2</v>
      </c>
      <c r="Q237" s="74">
        <f t="shared" si="34"/>
        <v>40332.3269</v>
      </c>
      <c r="S237" s="1">
        <f t="shared" ref="S237:S245" si="40">G237</f>
        <v>-5.2889250000589527E-2</v>
      </c>
    </row>
    <row r="238" spans="1:19" x14ac:dyDescent="0.2">
      <c r="A238" s="45" t="s">
        <v>123</v>
      </c>
      <c r="B238" s="45"/>
      <c r="C238" s="46">
        <v>55393.517699999997</v>
      </c>
      <c r="D238" s="46">
        <v>3.8999999999999998E-3</v>
      </c>
      <c r="E238" s="30">
        <f t="shared" si="31"/>
        <v>4839.4743502599595</v>
      </c>
      <c r="F238" s="1">
        <f t="shared" si="32"/>
        <v>4839.5</v>
      </c>
      <c r="G238" s="1">
        <f t="shared" si="33"/>
        <v>-4.9769450000894722E-2</v>
      </c>
      <c r="K238" s="1">
        <f>G238</f>
        <v>-4.9769450000894722E-2</v>
      </c>
      <c r="O238" s="1">
        <f t="shared" ca="1" si="35"/>
        <v>-1.3653993628665425E-2</v>
      </c>
      <c r="P238" s="1">
        <f t="shared" ca="1" si="36"/>
        <v>-5.1815756595924009E-2</v>
      </c>
      <c r="Q238" s="74">
        <f t="shared" si="34"/>
        <v>40375.017699999997</v>
      </c>
      <c r="S238" s="1">
        <f t="shared" si="40"/>
        <v>-4.9769450000894722E-2</v>
      </c>
    </row>
    <row r="239" spans="1:19" x14ac:dyDescent="0.2">
      <c r="A239" s="26" t="s">
        <v>120</v>
      </c>
      <c r="B239" s="27" t="s">
        <v>49</v>
      </c>
      <c r="C239" s="28">
        <v>55461.427799999998</v>
      </c>
      <c r="D239" s="25"/>
      <c r="E239" s="30">
        <f t="shared" si="31"/>
        <v>4874.4732584461208</v>
      </c>
      <c r="F239" s="1">
        <f t="shared" si="32"/>
        <v>4874.5</v>
      </c>
      <c r="G239" s="1">
        <f t="shared" si="33"/>
        <v>-5.1887950001400895E-2</v>
      </c>
      <c r="K239" s="1">
        <f>G239</f>
        <v>-5.1887950001400895E-2</v>
      </c>
      <c r="O239" s="1">
        <f t="shared" ca="1" si="35"/>
        <v>-1.3760931950523528E-2</v>
      </c>
      <c r="P239" s="1">
        <f t="shared" ca="1" si="36"/>
        <v>-5.1944932088460141E-2</v>
      </c>
      <c r="Q239" s="74">
        <f t="shared" si="34"/>
        <v>40442.927799999998</v>
      </c>
      <c r="S239" s="1">
        <f t="shared" si="40"/>
        <v>-5.1887950001400895E-2</v>
      </c>
    </row>
    <row r="240" spans="1:19" x14ac:dyDescent="0.2">
      <c r="A240" s="41" t="s">
        <v>121</v>
      </c>
      <c r="B240" s="32" t="s">
        <v>49</v>
      </c>
      <c r="C240" s="29">
        <v>55461.42785</v>
      </c>
      <c r="D240" s="29">
        <v>6.9999999999999999E-4</v>
      </c>
      <c r="E240" s="1">
        <f t="shared" si="31"/>
        <v>4874.4732842146814</v>
      </c>
      <c r="F240" s="1">
        <f t="shared" si="32"/>
        <v>4874.5</v>
      </c>
      <c r="G240" s="1">
        <f t="shared" si="33"/>
        <v>-5.1837949999026023E-2</v>
      </c>
      <c r="L240" s="1">
        <f>G240</f>
        <v>-5.1837949999026023E-2</v>
      </c>
      <c r="O240" s="1">
        <f t="shared" ca="1" si="35"/>
        <v>-1.3760931950523528E-2</v>
      </c>
      <c r="P240" s="1">
        <f t="shared" ca="1" si="36"/>
        <v>-5.1944932088460141E-2</v>
      </c>
      <c r="Q240" s="74">
        <f t="shared" si="34"/>
        <v>40442.92785</v>
      </c>
      <c r="S240" s="1">
        <f t="shared" si="40"/>
        <v>-5.1837949999026023E-2</v>
      </c>
    </row>
    <row r="241" spans="1:19" x14ac:dyDescent="0.2">
      <c r="A241" s="26" t="s">
        <v>120</v>
      </c>
      <c r="B241" s="27" t="s">
        <v>49</v>
      </c>
      <c r="C241" s="28">
        <v>55461.428</v>
      </c>
      <c r="D241" s="25"/>
      <c r="E241" s="30">
        <f t="shared" si="31"/>
        <v>4874.4733615203577</v>
      </c>
      <c r="F241" s="1">
        <f t="shared" si="32"/>
        <v>4874.5</v>
      </c>
      <c r="G241" s="1">
        <f t="shared" si="33"/>
        <v>-5.1687949999177363E-2</v>
      </c>
      <c r="K241" s="1">
        <f>G241</f>
        <v>-5.1687949999177363E-2</v>
      </c>
      <c r="O241" s="1">
        <f t="shared" ca="1" si="35"/>
        <v>-1.3760931950523528E-2</v>
      </c>
      <c r="P241" s="1">
        <f t="shared" ca="1" si="36"/>
        <v>-5.1944932088460141E-2</v>
      </c>
      <c r="Q241" s="74">
        <f t="shared" si="34"/>
        <v>40442.928</v>
      </c>
      <c r="S241" s="1">
        <f t="shared" si="40"/>
        <v>-5.1687949999177363E-2</v>
      </c>
    </row>
    <row r="242" spans="1:19" x14ac:dyDescent="0.2">
      <c r="A242" s="47" t="s">
        <v>121</v>
      </c>
      <c r="B242" s="24" t="s">
        <v>49</v>
      </c>
      <c r="C242" s="25">
        <v>55461.428050000002</v>
      </c>
      <c r="D242" s="25">
        <v>6.9999999999999999E-4</v>
      </c>
      <c r="E242" s="48">
        <f t="shared" si="31"/>
        <v>4874.4733872889174</v>
      </c>
      <c r="F242" s="1">
        <f t="shared" si="32"/>
        <v>4874.5</v>
      </c>
      <c r="G242" s="1">
        <f t="shared" si="33"/>
        <v>-5.163794999680249E-2</v>
      </c>
      <c r="L242" s="1">
        <f>G242</f>
        <v>-5.163794999680249E-2</v>
      </c>
      <c r="O242" s="1">
        <f t="shared" ca="1" si="35"/>
        <v>-1.3760931950523528E-2</v>
      </c>
      <c r="P242" s="1">
        <f t="shared" ca="1" si="36"/>
        <v>-5.1944932088460141E-2</v>
      </c>
      <c r="Q242" s="74">
        <f t="shared" si="34"/>
        <v>40442.928050000002</v>
      </c>
      <c r="S242" s="1">
        <f t="shared" si="40"/>
        <v>-5.163794999680249E-2</v>
      </c>
    </row>
    <row r="243" spans="1:19" x14ac:dyDescent="0.2">
      <c r="A243" s="26" t="s">
        <v>120</v>
      </c>
      <c r="B243" s="27" t="s">
        <v>49</v>
      </c>
      <c r="C243" s="28">
        <v>55461.428099999997</v>
      </c>
      <c r="D243" s="25"/>
      <c r="E243" s="30">
        <f t="shared" si="31"/>
        <v>4874.4734130574743</v>
      </c>
      <c r="F243" s="1">
        <f t="shared" si="32"/>
        <v>4874.5</v>
      </c>
      <c r="G243" s="1">
        <f t="shared" si="33"/>
        <v>-5.1587950001703575E-2</v>
      </c>
      <c r="K243" s="1">
        <f>G243</f>
        <v>-5.1587950001703575E-2</v>
      </c>
      <c r="O243" s="1">
        <f t="shared" ca="1" si="35"/>
        <v>-1.3760931950523528E-2</v>
      </c>
      <c r="P243" s="1">
        <f t="shared" ca="1" si="36"/>
        <v>-5.1944932088460141E-2</v>
      </c>
      <c r="Q243" s="74">
        <f t="shared" si="34"/>
        <v>40442.928099999997</v>
      </c>
      <c r="S243" s="1">
        <f t="shared" si="40"/>
        <v>-5.1587950001703575E-2</v>
      </c>
    </row>
    <row r="244" spans="1:19" x14ac:dyDescent="0.2">
      <c r="A244" s="47" t="s">
        <v>121</v>
      </c>
      <c r="B244" s="24" t="s">
        <v>49</v>
      </c>
      <c r="C244" s="25">
        <v>55461.42815</v>
      </c>
      <c r="D244" s="25">
        <v>5.0000000000000001E-4</v>
      </c>
      <c r="E244" s="48">
        <f t="shared" si="31"/>
        <v>4874.473438826034</v>
      </c>
      <c r="F244" s="1">
        <f t="shared" si="32"/>
        <v>4874.5</v>
      </c>
      <c r="G244" s="1">
        <f t="shared" si="33"/>
        <v>-5.1537949999328703E-2</v>
      </c>
      <c r="L244" s="1">
        <f>G244</f>
        <v>-5.1537949999328703E-2</v>
      </c>
      <c r="O244" s="1">
        <f t="shared" ca="1" si="35"/>
        <v>-1.3760931950523528E-2</v>
      </c>
      <c r="P244" s="1">
        <f t="shared" ca="1" si="36"/>
        <v>-5.1944932088460141E-2</v>
      </c>
      <c r="Q244" s="74">
        <f t="shared" si="34"/>
        <v>40442.92815</v>
      </c>
      <c r="S244" s="1">
        <f t="shared" si="40"/>
        <v>-5.1537949999328703E-2</v>
      </c>
    </row>
    <row r="245" spans="1:19" x14ac:dyDescent="0.2">
      <c r="A245" s="49" t="s">
        <v>124</v>
      </c>
      <c r="B245" s="50" t="s">
        <v>47</v>
      </c>
      <c r="C245" s="49">
        <v>55775.764000000003</v>
      </c>
      <c r="D245" s="49">
        <v>2.0000000000000001E-4</v>
      </c>
      <c r="E245" s="48">
        <f t="shared" si="31"/>
        <v>5036.4730759016529</v>
      </c>
      <c r="F245" s="1">
        <f t="shared" si="32"/>
        <v>5036.5</v>
      </c>
      <c r="G245" s="1">
        <f t="shared" si="33"/>
        <v>-5.2242149999074172E-2</v>
      </c>
      <c r="K245" s="1">
        <f>G245</f>
        <v>-5.2242149999074172E-2</v>
      </c>
      <c r="O245" s="1">
        <f t="shared" ca="1" si="35"/>
        <v>-1.4255903611695316E-2</v>
      </c>
      <c r="P245" s="1">
        <f t="shared" ca="1" si="36"/>
        <v>-5.2542830082484504E-2</v>
      </c>
      <c r="Q245" s="74">
        <f t="shared" si="34"/>
        <v>40757.264000000003</v>
      </c>
      <c r="S245" s="1">
        <f t="shared" si="40"/>
        <v>-5.2242149999074172E-2</v>
      </c>
    </row>
    <row r="246" spans="1:19" x14ac:dyDescent="0.2">
      <c r="A246" s="41" t="s">
        <v>125</v>
      </c>
      <c r="B246" s="32" t="s">
        <v>47</v>
      </c>
      <c r="C246" s="29">
        <v>55821.401940000003</v>
      </c>
      <c r="D246" s="29">
        <v>1E-4</v>
      </c>
      <c r="E246" s="30">
        <f t="shared" si="31"/>
        <v>5059.9935547680589</v>
      </c>
      <c r="F246" s="1">
        <f t="shared" si="32"/>
        <v>5060</v>
      </c>
      <c r="G246" s="1">
        <f t="shared" si="33"/>
        <v>-1.2505999991844874E-2</v>
      </c>
      <c r="L246" s="1">
        <f>G246</f>
        <v>-1.2505999991844874E-2</v>
      </c>
      <c r="O246" s="1">
        <f t="shared" ca="1" si="35"/>
        <v>-1.4327705056371471E-2</v>
      </c>
      <c r="P246" s="1">
        <f t="shared" ca="1" si="36"/>
        <v>-5.2629562198901622E-2</v>
      </c>
      <c r="Q246" s="74">
        <f t="shared" si="34"/>
        <v>40802.901940000003</v>
      </c>
      <c r="R246" s="1">
        <f>G246</f>
        <v>-1.2505999991844874E-2</v>
      </c>
    </row>
    <row r="247" spans="1:19" x14ac:dyDescent="0.2">
      <c r="A247" s="29" t="s">
        <v>126</v>
      </c>
      <c r="B247" s="32" t="s">
        <v>47</v>
      </c>
      <c r="C247" s="29">
        <v>56112.452599999997</v>
      </c>
      <c r="D247" s="29">
        <v>2.0000000000000001E-4</v>
      </c>
      <c r="E247" s="30">
        <f t="shared" si="31"/>
        <v>5209.9926760601984</v>
      </c>
      <c r="F247" s="1">
        <f t="shared" si="32"/>
        <v>5210</v>
      </c>
      <c r="G247" s="1">
        <f t="shared" si="33"/>
        <v>-1.4211000001523644E-2</v>
      </c>
      <c r="K247" s="1">
        <f>G247</f>
        <v>-1.4211000001523644E-2</v>
      </c>
      <c r="O247" s="1">
        <f t="shared" ca="1" si="35"/>
        <v>-1.4786012150049051E-2</v>
      </c>
      <c r="P247" s="1">
        <f t="shared" ca="1" si="36"/>
        <v>-5.3183171452627888E-2</v>
      </c>
      <c r="Q247" s="74">
        <f t="shared" si="34"/>
        <v>41093.952599999997</v>
      </c>
      <c r="R247" s="1">
        <f>G247</f>
        <v>-1.4211000001523644E-2</v>
      </c>
    </row>
    <row r="248" spans="1:19" x14ac:dyDescent="0.2">
      <c r="A248" s="41" t="s">
        <v>125</v>
      </c>
      <c r="B248" s="32" t="s">
        <v>47</v>
      </c>
      <c r="C248" s="29">
        <v>56182.305039999999</v>
      </c>
      <c r="D248" s="29">
        <v>2.0000000000000001E-4</v>
      </c>
      <c r="E248" s="30">
        <f t="shared" si="31"/>
        <v>5245.9926102988375</v>
      </c>
      <c r="F248" s="1">
        <f t="shared" si="32"/>
        <v>5246</v>
      </c>
      <c r="G248" s="1">
        <f t="shared" si="33"/>
        <v>-1.4338599998154677E-2</v>
      </c>
      <c r="L248" s="1">
        <f>G248</f>
        <v>-1.4338599998154677E-2</v>
      </c>
      <c r="O248" s="1">
        <f t="shared" ca="1" si="35"/>
        <v>-1.4896005852531671E-2</v>
      </c>
      <c r="P248" s="1">
        <f t="shared" ca="1" si="36"/>
        <v>-5.3316037673522193E-2</v>
      </c>
      <c r="Q248" s="74">
        <f t="shared" si="34"/>
        <v>41163.805039999999</v>
      </c>
      <c r="R248" s="1">
        <f>G248</f>
        <v>-1.4338599998154677E-2</v>
      </c>
    </row>
    <row r="249" spans="1:19" x14ac:dyDescent="0.2">
      <c r="A249" s="41" t="s">
        <v>125</v>
      </c>
      <c r="B249" s="32" t="s">
        <v>49</v>
      </c>
      <c r="C249" s="29">
        <v>56534.432829999998</v>
      </c>
      <c r="D249" s="29">
        <v>2.9999999999999997E-4</v>
      </c>
      <c r="E249" s="30">
        <f t="shared" si="31"/>
        <v>5427.4691239839258</v>
      </c>
      <c r="F249" s="1">
        <f t="shared" si="32"/>
        <v>5427.5</v>
      </c>
      <c r="G249" s="1">
        <f t="shared" si="33"/>
        <v>-5.9910250005486887E-2</v>
      </c>
      <c r="L249" s="1">
        <f>G249</f>
        <v>-5.9910250005486887E-2</v>
      </c>
      <c r="O249" s="1">
        <f t="shared" ca="1" si="35"/>
        <v>-1.5450557435881546E-2</v>
      </c>
      <c r="P249" s="1">
        <f t="shared" ca="1" si="36"/>
        <v>-5.3985904870530968E-2</v>
      </c>
      <c r="Q249" s="74">
        <f t="shared" si="34"/>
        <v>41515.932829999998</v>
      </c>
      <c r="S249" s="1">
        <f>G249</f>
        <v>-5.9910250005486887E-2</v>
      </c>
    </row>
    <row r="250" spans="1:19" x14ac:dyDescent="0.2">
      <c r="A250" s="29" t="s">
        <v>127</v>
      </c>
      <c r="B250" s="32"/>
      <c r="C250" s="29">
        <v>56534.437720000002</v>
      </c>
      <c r="D250" s="29">
        <v>2.5000000000000001E-4</v>
      </c>
      <c r="E250" s="30">
        <f t="shared" si="31"/>
        <v>5427.4716441489845</v>
      </c>
      <c r="F250" s="1">
        <f t="shared" si="32"/>
        <v>5427.5</v>
      </c>
      <c r="G250" s="1">
        <f t="shared" si="33"/>
        <v>-5.5020250001689419E-2</v>
      </c>
      <c r="L250" s="1">
        <f>G250</f>
        <v>-5.5020250001689419E-2</v>
      </c>
      <c r="O250" s="1">
        <f t="shared" ca="1" si="35"/>
        <v>-1.5450557435881546E-2</v>
      </c>
      <c r="P250" s="1">
        <f t="shared" ca="1" si="36"/>
        <v>-5.3985904870530968E-2</v>
      </c>
      <c r="Q250" s="74">
        <f t="shared" si="34"/>
        <v>41515.937720000002</v>
      </c>
      <c r="S250" s="1">
        <f>G250</f>
        <v>-5.5020250001689419E-2</v>
      </c>
    </row>
    <row r="251" spans="1:19" x14ac:dyDescent="0.2">
      <c r="A251" s="42" t="s">
        <v>128</v>
      </c>
      <c r="B251" s="43" t="s">
        <v>47</v>
      </c>
      <c r="C251" s="29">
        <v>56534.438499999997</v>
      </c>
      <c r="D251" s="44">
        <v>2.8E-3</v>
      </c>
      <c r="E251" s="30">
        <f t="shared" si="31"/>
        <v>5427.4720461385004</v>
      </c>
      <c r="F251" s="1">
        <f t="shared" si="32"/>
        <v>5427.5</v>
      </c>
      <c r="G251" s="1">
        <f t="shared" si="33"/>
        <v>-5.4240250006841961E-2</v>
      </c>
      <c r="K251" s="1">
        <f>G251</f>
        <v>-5.4240250006841961E-2</v>
      </c>
      <c r="O251" s="1">
        <f t="shared" ca="1" si="35"/>
        <v>-1.5450557435881546E-2</v>
      </c>
      <c r="P251" s="1">
        <f t="shared" ca="1" si="36"/>
        <v>-5.3985904870530968E-2</v>
      </c>
      <c r="Q251" s="74">
        <f t="shared" si="34"/>
        <v>41515.938499999997</v>
      </c>
      <c r="S251" s="1">
        <f>G251</f>
        <v>-5.4240250006841961E-2</v>
      </c>
    </row>
    <row r="252" spans="1:19" x14ac:dyDescent="0.2">
      <c r="A252" s="41" t="s">
        <v>125</v>
      </c>
      <c r="B252" s="32" t="s">
        <v>49</v>
      </c>
      <c r="C252" s="29">
        <v>56534.43864</v>
      </c>
      <c r="D252" s="29">
        <v>4.0000000000000002E-4</v>
      </c>
      <c r="E252" s="30">
        <f t="shared" si="31"/>
        <v>5427.4721182904668</v>
      </c>
      <c r="F252" s="1">
        <f t="shared" si="32"/>
        <v>5427.5</v>
      </c>
      <c r="G252" s="1">
        <f t="shared" si="33"/>
        <v>-5.4100250003102701E-2</v>
      </c>
      <c r="L252" s="1">
        <f>G252</f>
        <v>-5.4100250003102701E-2</v>
      </c>
      <c r="O252" s="1">
        <f t="shared" ca="1" si="35"/>
        <v>-1.5450557435881546E-2</v>
      </c>
      <c r="P252" s="1">
        <f t="shared" ca="1" si="36"/>
        <v>-5.3985904870530968E-2</v>
      </c>
      <c r="Q252" s="74">
        <f t="shared" si="34"/>
        <v>41515.93864</v>
      </c>
      <c r="S252" s="1">
        <f>G252</f>
        <v>-5.4100250003102701E-2</v>
      </c>
    </row>
    <row r="253" spans="1:19" x14ac:dyDescent="0.2">
      <c r="A253" s="42" t="s">
        <v>128</v>
      </c>
      <c r="B253" s="43" t="s">
        <v>47</v>
      </c>
      <c r="C253" s="29">
        <v>56535.447899999999</v>
      </c>
      <c r="D253" s="44">
        <v>1.1999999999999999E-3</v>
      </c>
      <c r="E253" s="30">
        <f t="shared" si="31"/>
        <v>5427.9922618048477</v>
      </c>
      <c r="F253" s="1">
        <f t="shared" si="32"/>
        <v>5428</v>
      </c>
      <c r="G253" s="1">
        <f t="shared" si="33"/>
        <v>-1.5014799995697103E-2</v>
      </c>
      <c r="K253" s="1">
        <f t="shared" ref="K253:K262" si="41">G253</f>
        <v>-1.5014799995697103E-2</v>
      </c>
      <c r="O253" s="1">
        <f t="shared" ca="1" si="35"/>
        <v>-1.5452085126193803E-2</v>
      </c>
      <c r="P253" s="1">
        <f t="shared" ca="1" si="36"/>
        <v>-5.3987750234710058E-2</v>
      </c>
      <c r="Q253" s="74">
        <f t="shared" si="34"/>
        <v>41516.947899999999</v>
      </c>
      <c r="R253" s="1">
        <f>G253</f>
        <v>-1.5014799995697103E-2</v>
      </c>
    </row>
    <row r="254" spans="1:19" x14ac:dyDescent="0.2">
      <c r="A254" s="51" t="s">
        <v>129</v>
      </c>
      <c r="B254" s="52" t="s">
        <v>49</v>
      </c>
      <c r="C254" s="53">
        <v>56175.475299999998</v>
      </c>
      <c r="D254" s="53">
        <v>1E-4</v>
      </c>
      <c r="E254" s="30">
        <f t="shared" ref="E254:E262" si="42">+(C254-C$7)/C$8</f>
        <v>5242.4727591545252</v>
      </c>
      <c r="F254" s="1">
        <f t="shared" ref="F254:F264" si="43">ROUND(2*E254,0)/2</f>
        <v>5242.5</v>
      </c>
      <c r="G254" s="1">
        <f t="shared" ref="G254:G262" si="44">+C254-(C$7+F254*C$8)</f>
        <v>-5.2856750000501052E-2</v>
      </c>
      <c r="K254" s="1">
        <f t="shared" si="41"/>
        <v>-5.2856750000501052E-2</v>
      </c>
      <c r="O254" s="1">
        <f t="shared" ref="O254:O262" ca="1" si="45">+C$11+C$12*F254</f>
        <v>-1.4885312020345862E-2</v>
      </c>
      <c r="P254" s="1">
        <f t="shared" ref="P254:P262" ca="1" si="46">+D$11+D$12*$F254</f>
        <v>-5.3303120124268577E-2</v>
      </c>
      <c r="Q254" s="74">
        <f t="shared" ref="Q254:Q262" si="47">+C254-15018.5</f>
        <v>41156.975299999998</v>
      </c>
      <c r="S254" s="1">
        <f>G254</f>
        <v>-5.2856750000501052E-2</v>
      </c>
    </row>
    <row r="255" spans="1:19" x14ac:dyDescent="0.2">
      <c r="A255" s="42" t="s">
        <v>130</v>
      </c>
      <c r="B255" s="43" t="s">
        <v>49</v>
      </c>
      <c r="C255" s="44">
        <v>56557.722399999999</v>
      </c>
      <c r="D255" s="44">
        <v>2.0000000000000001E-4</v>
      </c>
      <c r="E255" s="30">
        <f t="shared" si="42"/>
        <v>5439.4718970931572</v>
      </c>
      <c r="F255" s="1">
        <f t="shared" si="43"/>
        <v>5439.5</v>
      </c>
      <c r="G255" s="1">
        <f t="shared" si="44"/>
        <v>-5.4529450004338287E-2</v>
      </c>
      <c r="K255" s="1">
        <f t="shared" si="41"/>
        <v>-5.4529450004338287E-2</v>
      </c>
      <c r="O255" s="1">
        <f t="shared" ca="1" si="45"/>
        <v>-1.5487222003375753E-2</v>
      </c>
      <c r="P255" s="1">
        <f t="shared" ca="1" si="46"/>
        <v>-5.4030193610829072E-2</v>
      </c>
      <c r="Q255" s="74">
        <f t="shared" si="47"/>
        <v>41539.222399999999</v>
      </c>
      <c r="S255" s="1">
        <f>G255</f>
        <v>-5.4529450004338287E-2</v>
      </c>
    </row>
    <row r="256" spans="1:19" x14ac:dyDescent="0.2">
      <c r="A256" s="44" t="s">
        <v>131</v>
      </c>
      <c r="B256" s="43" t="s">
        <v>47</v>
      </c>
      <c r="C256" s="44">
        <v>56891.462099999997</v>
      </c>
      <c r="D256" s="44">
        <v>1.2999999999999999E-3</v>
      </c>
      <c r="E256" s="30">
        <f t="shared" si="42"/>
        <v>5611.4717191870259</v>
      </c>
      <c r="F256" s="1">
        <f t="shared" si="43"/>
        <v>5611.5</v>
      </c>
      <c r="G256" s="1">
        <f t="shared" si="44"/>
        <v>-5.4874650006240699E-2</v>
      </c>
      <c r="K256" s="1">
        <f t="shared" si="41"/>
        <v>-5.4874650006240699E-2</v>
      </c>
      <c r="O256" s="1">
        <f t="shared" ca="1" si="45"/>
        <v>-1.6012747470792711E-2</v>
      </c>
      <c r="P256" s="1">
        <f t="shared" ca="1" si="46"/>
        <v>-5.4664998888435193E-2</v>
      </c>
      <c r="Q256" s="74">
        <f t="shared" si="47"/>
        <v>41872.962099999997</v>
      </c>
      <c r="S256" s="1">
        <f>G256</f>
        <v>-5.4874650006240699E-2</v>
      </c>
    </row>
    <row r="257" spans="1:19" x14ac:dyDescent="0.2">
      <c r="A257" s="44" t="s">
        <v>132</v>
      </c>
      <c r="B257" s="32"/>
      <c r="C257" s="44">
        <v>56929.338499999998</v>
      </c>
      <c r="D257" s="44">
        <v>2.3E-3</v>
      </c>
      <c r="E257" s="30">
        <f t="shared" si="42"/>
        <v>5630.9921240461308</v>
      </c>
      <c r="F257" s="1">
        <f t="shared" si="43"/>
        <v>5631</v>
      </c>
      <c r="G257" s="1">
        <f t="shared" si="44"/>
        <v>-1.5282100001059007E-2</v>
      </c>
      <c r="K257" s="1">
        <f t="shared" si="41"/>
        <v>-1.5282100001059007E-2</v>
      </c>
      <c r="O257" s="1">
        <f t="shared" ca="1" si="45"/>
        <v>-1.6072327392970799E-2</v>
      </c>
      <c r="P257" s="1">
        <f t="shared" ca="1" si="46"/>
        <v>-5.4736968091419605E-2</v>
      </c>
      <c r="Q257" s="74">
        <f t="shared" si="47"/>
        <v>41910.838499999998</v>
      </c>
      <c r="R257" s="1">
        <f>G257</f>
        <v>-1.5282100001059007E-2</v>
      </c>
    </row>
    <row r="258" spans="1:19" x14ac:dyDescent="0.2">
      <c r="A258" s="29" t="s">
        <v>133</v>
      </c>
      <c r="B258" s="32"/>
      <c r="C258" s="29">
        <v>57219.381999999998</v>
      </c>
      <c r="D258" s="29">
        <v>1.2999999999999999E-3</v>
      </c>
      <c r="E258" s="30">
        <f t="shared" si="42"/>
        <v>5780.4721841033652</v>
      </c>
      <c r="F258" s="1">
        <f t="shared" si="43"/>
        <v>5780.5</v>
      </c>
      <c r="G258" s="1">
        <f t="shared" si="44"/>
        <v>-5.397254999843426E-2</v>
      </c>
      <c r="K258" s="1">
        <f t="shared" si="41"/>
        <v>-5.397254999843426E-2</v>
      </c>
      <c r="O258" s="1">
        <f t="shared" ca="1" si="45"/>
        <v>-1.652910679633612E-2</v>
      </c>
      <c r="P258" s="1">
        <f t="shared" ca="1" si="46"/>
        <v>-5.5288731980966788E-2</v>
      </c>
      <c r="Q258" s="74">
        <f t="shared" si="47"/>
        <v>42200.881999999998</v>
      </c>
      <c r="S258" s="1">
        <f>G258</f>
        <v>-5.397254999843426E-2</v>
      </c>
    </row>
    <row r="259" spans="1:19" x14ac:dyDescent="0.2">
      <c r="A259" s="29" t="s">
        <v>133</v>
      </c>
      <c r="B259" s="32"/>
      <c r="C259" s="29">
        <v>57220.390500000001</v>
      </c>
      <c r="D259" s="29">
        <v>1.8E-3</v>
      </c>
      <c r="E259" s="30">
        <f t="shared" si="42"/>
        <v>5780.9919359356527</v>
      </c>
      <c r="F259" s="1">
        <f t="shared" si="43"/>
        <v>5781</v>
      </c>
      <c r="G259" s="1">
        <f t="shared" si="44"/>
        <v>-1.5647100000933278E-2</v>
      </c>
      <c r="K259" s="1">
        <f t="shared" si="41"/>
        <v>-1.5647100000933278E-2</v>
      </c>
      <c r="O259" s="1">
        <f t="shared" ca="1" si="45"/>
        <v>-1.653063448664838E-2</v>
      </c>
      <c r="P259" s="1">
        <f t="shared" ca="1" si="46"/>
        <v>-5.5290577345145871E-2</v>
      </c>
      <c r="Q259" s="74">
        <f t="shared" si="47"/>
        <v>42201.890500000001</v>
      </c>
      <c r="R259" s="1">
        <f>G259</f>
        <v>-1.5647100000933278E-2</v>
      </c>
    </row>
    <row r="260" spans="1:19" x14ac:dyDescent="0.2">
      <c r="A260" s="51" t="s">
        <v>129</v>
      </c>
      <c r="B260" s="52" t="s">
        <v>49</v>
      </c>
      <c r="C260" s="53">
        <v>57246.544300000001</v>
      </c>
      <c r="D260" s="53">
        <v>1E-4</v>
      </c>
      <c r="E260" s="30">
        <f t="shared" si="42"/>
        <v>5794.470850631983</v>
      </c>
      <c r="F260" s="1">
        <f t="shared" si="43"/>
        <v>5794.5</v>
      </c>
      <c r="G260" s="1">
        <f t="shared" si="44"/>
        <v>-5.6559949996881187E-2</v>
      </c>
      <c r="K260" s="1">
        <f t="shared" si="41"/>
        <v>-5.6559949996881187E-2</v>
      </c>
      <c r="O260" s="1">
        <f t="shared" ca="1" si="45"/>
        <v>-1.6571882125079363E-2</v>
      </c>
      <c r="P260" s="1">
        <f t="shared" ca="1" si="46"/>
        <v>-5.5340402177981238E-2</v>
      </c>
      <c r="Q260" s="74">
        <f t="shared" si="47"/>
        <v>42228.044300000001</v>
      </c>
      <c r="S260" s="1">
        <f>G260</f>
        <v>-5.6559949996881187E-2</v>
      </c>
    </row>
    <row r="261" spans="1:19" x14ac:dyDescent="0.2">
      <c r="A261" s="51" t="s">
        <v>134</v>
      </c>
      <c r="B261" s="52" t="s">
        <v>47</v>
      </c>
      <c r="C261" s="53">
        <v>57574.463000000003</v>
      </c>
      <c r="D261" s="53">
        <v>8.9999999999999998E-4</v>
      </c>
      <c r="E261" s="30">
        <f t="shared" si="42"/>
        <v>5963.47069710291</v>
      </c>
      <c r="F261" s="1">
        <f t="shared" si="43"/>
        <v>5963.5</v>
      </c>
      <c r="G261" s="1">
        <f t="shared" si="44"/>
        <v>-5.6857849995139986E-2</v>
      </c>
      <c r="K261" s="1">
        <f t="shared" si="41"/>
        <v>-5.6857849995139986E-2</v>
      </c>
      <c r="O261" s="1">
        <f t="shared" ca="1" si="45"/>
        <v>-1.7088241450622772E-2</v>
      </c>
      <c r="P261" s="1">
        <f t="shared" ca="1" si="46"/>
        <v>-5.5964135270512833E-2</v>
      </c>
      <c r="Q261" s="74">
        <f t="shared" si="47"/>
        <v>42555.963000000003</v>
      </c>
      <c r="S261" s="1">
        <f>G261</f>
        <v>-5.6857849995139986E-2</v>
      </c>
    </row>
    <row r="262" spans="1:19" x14ac:dyDescent="0.2">
      <c r="A262" s="51" t="s">
        <v>134</v>
      </c>
      <c r="B262" s="52" t="s">
        <v>47</v>
      </c>
      <c r="C262" s="53">
        <v>57577.413399999998</v>
      </c>
      <c r="D262" s="53">
        <v>8.0000000000000004E-4</v>
      </c>
      <c r="E262" s="30">
        <f t="shared" si="42"/>
        <v>5964.9912482243526</v>
      </c>
      <c r="F262" s="1">
        <f t="shared" si="43"/>
        <v>5965</v>
      </c>
      <c r="G262" s="1">
        <f t="shared" si="44"/>
        <v>-1.6981500004476402E-2</v>
      </c>
      <c r="K262" s="1">
        <f t="shared" si="41"/>
        <v>-1.6981500004476402E-2</v>
      </c>
      <c r="O262" s="1">
        <f t="shared" ca="1" si="45"/>
        <v>-1.7092824521559545E-2</v>
      </c>
      <c r="P262" s="1">
        <f t="shared" ca="1" si="46"/>
        <v>-5.5969671363050089E-2</v>
      </c>
      <c r="Q262" s="74">
        <f t="shared" si="47"/>
        <v>42558.913399999998</v>
      </c>
      <c r="R262" s="1">
        <f>G262</f>
        <v>-1.6981500004476402E-2</v>
      </c>
    </row>
    <row r="263" spans="1:19" x14ac:dyDescent="0.2">
      <c r="A263" s="54" t="s">
        <v>135</v>
      </c>
      <c r="B263" s="55" t="s">
        <v>47</v>
      </c>
      <c r="C263" s="56">
        <v>57964.4732</v>
      </c>
      <c r="D263" s="56">
        <v>8.0000000000000004E-4</v>
      </c>
      <c r="E263" s="30">
        <f>+(C263-C$7)/C$8</f>
        <v>6164.4707130278775</v>
      </c>
      <c r="F263" s="1">
        <f t="shared" si="43"/>
        <v>6164.5</v>
      </c>
      <c r="G263" s="1">
        <f>+C263-(C$7+F263*C$8)</f>
        <v>-5.6826949999958742E-2</v>
      </c>
      <c r="K263" s="1">
        <f>G263</f>
        <v>-5.6826949999958742E-2</v>
      </c>
      <c r="O263" s="1">
        <f ca="1">+C$11+C$12*F263</f>
        <v>-1.7702372956150729E-2</v>
      </c>
      <c r="P263" s="1">
        <f ca="1">+D$11+D$12*$F263</f>
        <v>-5.6705971670506027E-2</v>
      </c>
      <c r="Q263" s="74">
        <f>+C263-15018.5</f>
        <v>42945.9732</v>
      </c>
      <c r="S263" s="1">
        <f>G263</f>
        <v>-5.6826949999958742E-2</v>
      </c>
    </row>
    <row r="264" spans="1:19" x14ac:dyDescent="0.2">
      <c r="A264" s="54" t="s">
        <v>135</v>
      </c>
      <c r="B264" s="55" t="s">
        <v>47</v>
      </c>
      <c r="C264" s="56">
        <v>57966.4139</v>
      </c>
      <c r="D264" s="56">
        <v>1.2999999999999999E-3</v>
      </c>
      <c r="E264" s="30">
        <f>+(C264-C$7)/C$8</f>
        <v>6165.470893871624</v>
      </c>
      <c r="F264" s="1">
        <f t="shared" si="43"/>
        <v>6165.5</v>
      </c>
      <c r="G264" s="1">
        <f>+C264-(C$7+F264*C$8)</f>
        <v>-5.6476049998309463E-2</v>
      </c>
      <c r="K264" s="1">
        <f>G264</f>
        <v>-5.6476049998309463E-2</v>
      </c>
      <c r="O264" s="1">
        <f ca="1">+C$11+C$12*F264</f>
        <v>-1.7705428336775249E-2</v>
      </c>
      <c r="P264" s="1">
        <f ca="1">+D$11+D$12*$F264</f>
        <v>-5.67096623988642E-2</v>
      </c>
      <c r="Q264" s="74">
        <f>+C264-15018.5</f>
        <v>42947.9139</v>
      </c>
      <c r="S264" s="1">
        <f>G264</f>
        <v>-5.6476049998309463E-2</v>
      </c>
    </row>
    <row r="265" spans="1:19" x14ac:dyDescent="0.2">
      <c r="A265" s="57" t="s">
        <v>136</v>
      </c>
      <c r="B265" s="58" t="s">
        <v>49</v>
      </c>
      <c r="C265" s="59">
        <v>57966.415029999996</v>
      </c>
      <c r="D265" s="59">
        <v>1.2E-4</v>
      </c>
      <c r="E265" s="30">
        <f>+(C265-C$7)/C$8</f>
        <v>6165.4714762410522</v>
      </c>
      <c r="F265" s="1">
        <f>ROUND(2*E265,0)/2</f>
        <v>6165.5</v>
      </c>
      <c r="G265" s="1">
        <f>+C265-(C$7+F265*C$8)</f>
        <v>-5.5346050001389813E-2</v>
      </c>
      <c r="K265" s="1">
        <f>G265</f>
        <v>-5.5346050001389813E-2</v>
      </c>
      <c r="O265" s="1">
        <f ca="1">+C$11+C$12*F265</f>
        <v>-1.7705428336775249E-2</v>
      </c>
      <c r="P265" s="1">
        <f ca="1">+D$11+D$12*$F265</f>
        <v>-5.67096623988642E-2</v>
      </c>
      <c r="Q265" s="74">
        <f>+C265-15018.5</f>
        <v>42947.915029999996</v>
      </c>
      <c r="S265" s="1">
        <f>G265</f>
        <v>-5.5346050001389813E-2</v>
      </c>
    </row>
    <row r="266" spans="1:19" x14ac:dyDescent="0.2">
      <c r="A266" s="75" t="s">
        <v>832</v>
      </c>
      <c r="B266" s="76" t="s">
        <v>47</v>
      </c>
      <c r="C266" s="77">
        <v>59068.5317</v>
      </c>
      <c r="D266" s="75">
        <v>6.9999999999999999E-4</v>
      </c>
      <c r="E266" s="30">
        <f t="shared" ref="E266:E269" si="48">+(C266-C$7)/C$8</f>
        <v>6733.4706419581926</v>
      </c>
      <c r="F266" s="1">
        <f t="shared" ref="F266:F269" si="49">ROUND(2*E266,0)/2</f>
        <v>6733.5</v>
      </c>
      <c r="G266" s="1">
        <f t="shared" ref="G266:G269" si="50">+C266-(C$7+F266*C$8)</f>
        <v>-5.6964850002259482E-2</v>
      </c>
      <c r="K266" s="1">
        <f t="shared" ref="K266:K269" si="51">G266</f>
        <v>-5.6964850002259482E-2</v>
      </c>
      <c r="O266" s="1">
        <f t="shared" ref="O266:O269" ca="1" si="52">+C$11+C$12*F266</f>
        <v>-1.9440884531501022E-2</v>
      </c>
      <c r="P266" s="1">
        <f t="shared" ref="P266:P269" ca="1" si="53">+D$11+D$12*$F266</f>
        <v>-5.8805996106307656E-2</v>
      </c>
      <c r="Q266" s="74">
        <f t="shared" ref="Q266:Q269" si="54">+C266-15018.5</f>
        <v>44050.0317</v>
      </c>
      <c r="S266" s="1">
        <f t="shared" ref="S266:S269" si="55">G266</f>
        <v>-5.6964850002259482E-2</v>
      </c>
    </row>
    <row r="267" spans="1:19" x14ac:dyDescent="0.2">
      <c r="A267" s="75" t="s">
        <v>832</v>
      </c>
      <c r="B267" s="76" t="s">
        <v>47</v>
      </c>
      <c r="C267" s="77">
        <v>59069.539599999996</v>
      </c>
      <c r="D267" s="75">
        <v>5.9999999999999995E-4</v>
      </c>
      <c r="E267" s="30">
        <f t="shared" si="48"/>
        <v>6733.9900845677703</v>
      </c>
      <c r="F267" s="1">
        <f t="shared" si="49"/>
        <v>6734</v>
      </c>
      <c r="G267" s="1">
        <f t="shared" si="50"/>
        <v>-1.923940000415314E-2</v>
      </c>
      <c r="K267" s="1">
        <f t="shared" si="51"/>
        <v>-1.923940000415314E-2</v>
      </c>
      <c r="O267" s="1">
        <f t="shared" ca="1" si="52"/>
        <v>-1.9442412221813282E-2</v>
      </c>
      <c r="P267" s="1">
        <f t="shared" ca="1" si="53"/>
        <v>-5.8807841470486746E-2</v>
      </c>
      <c r="Q267" s="74">
        <f t="shared" si="54"/>
        <v>44051.039599999996</v>
      </c>
      <c r="R267" s="1">
        <f>G267</f>
        <v>-1.923940000415314E-2</v>
      </c>
    </row>
    <row r="268" spans="1:19" x14ac:dyDescent="0.2">
      <c r="A268" s="75" t="s">
        <v>832</v>
      </c>
      <c r="B268" s="76" t="s">
        <v>47</v>
      </c>
      <c r="C268" s="77">
        <v>59070.472099999999</v>
      </c>
      <c r="D268" s="75">
        <v>1.2999999999999999E-3</v>
      </c>
      <c r="E268" s="30">
        <f t="shared" si="48"/>
        <v>6734.4706681905845</v>
      </c>
      <c r="F268" s="1">
        <f t="shared" si="49"/>
        <v>6734.5</v>
      </c>
      <c r="G268" s="1">
        <f t="shared" si="50"/>
        <v>-5.6913950000307523E-2</v>
      </c>
      <c r="K268" s="1">
        <f t="shared" si="51"/>
        <v>-5.6913950000307523E-2</v>
      </c>
      <c r="O268" s="1">
        <f t="shared" ca="1" si="52"/>
        <v>-1.9443939912125542E-2</v>
      </c>
      <c r="P268" s="1">
        <f t="shared" ca="1" si="53"/>
        <v>-5.8809686834665836E-2</v>
      </c>
      <c r="Q268" s="74">
        <f t="shared" si="54"/>
        <v>44051.972099999999</v>
      </c>
      <c r="S268" s="1">
        <f t="shared" si="55"/>
        <v>-5.6913950000307523E-2</v>
      </c>
    </row>
    <row r="269" spans="1:19" x14ac:dyDescent="0.2">
      <c r="A269" s="75" t="s">
        <v>832</v>
      </c>
      <c r="B269" s="76" t="s">
        <v>47</v>
      </c>
      <c r="C269" s="77">
        <v>59398.387600000002</v>
      </c>
      <c r="D269" s="75">
        <v>5.9999999999999995E-4</v>
      </c>
      <c r="E269" s="30">
        <f t="shared" si="48"/>
        <v>6903.4688654737456</v>
      </c>
      <c r="F269" s="1">
        <f t="shared" si="49"/>
        <v>6903.5</v>
      </c>
      <c r="G269" s="1">
        <f t="shared" si="50"/>
        <v>-6.0411849997763056E-2</v>
      </c>
      <c r="K269" s="1">
        <f t="shared" si="51"/>
        <v>-6.0411849997763056E-2</v>
      </c>
      <c r="O269" s="1">
        <f t="shared" ca="1" si="52"/>
        <v>-1.9960299237668948E-2</v>
      </c>
      <c r="P269" s="1">
        <f t="shared" ca="1" si="53"/>
        <v>-5.9433419927197431E-2</v>
      </c>
      <c r="Q269" s="74">
        <f t="shared" si="54"/>
        <v>44379.887600000002</v>
      </c>
      <c r="S269" s="1">
        <f t="shared" si="55"/>
        <v>-6.0411849997763056E-2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7"/>
  <sheetViews>
    <sheetView topLeftCell="A180" workbookViewId="0">
      <selection activeCell="A152" sqref="A152"/>
    </sheetView>
  </sheetViews>
  <sheetFormatPr defaultRowHeight="12.75" x14ac:dyDescent="0.2"/>
  <cols>
    <col min="1" max="1" width="19.7109375" style="60" customWidth="1"/>
    <col min="2" max="2" width="4.42578125" customWidth="1"/>
    <col min="3" max="3" width="12.7109375" style="60" customWidth="1"/>
    <col min="4" max="4" width="5.42578125" customWidth="1"/>
    <col min="5" max="5" width="14.85546875" customWidth="1"/>
    <col min="7" max="7" width="12" customWidth="1"/>
    <col min="8" max="8" width="14.140625" style="6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1" t="s">
        <v>137</v>
      </c>
      <c r="I1" s="62" t="s">
        <v>138</v>
      </c>
      <c r="J1" s="63" t="s">
        <v>139</v>
      </c>
    </row>
    <row r="2" spans="1:16" x14ac:dyDescent="0.2">
      <c r="I2" s="64" t="s">
        <v>140</v>
      </c>
      <c r="J2" s="65" t="s">
        <v>141</v>
      </c>
    </row>
    <row r="3" spans="1:16" x14ac:dyDescent="0.2">
      <c r="A3" s="66" t="s">
        <v>142</v>
      </c>
      <c r="I3" s="64" t="s">
        <v>143</v>
      </c>
      <c r="J3" s="65" t="s">
        <v>144</v>
      </c>
    </row>
    <row r="4" spans="1:16" x14ac:dyDescent="0.2">
      <c r="I4" s="64" t="s">
        <v>145</v>
      </c>
      <c r="J4" s="65" t="s">
        <v>144</v>
      </c>
    </row>
    <row r="5" spans="1:16" x14ac:dyDescent="0.2">
      <c r="I5" s="67" t="s">
        <v>146</v>
      </c>
      <c r="J5" s="68" t="s">
        <v>147</v>
      </c>
    </row>
    <row r="11" spans="1:16" ht="12.75" customHeight="1" x14ac:dyDescent="0.2">
      <c r="A11" s="60" t="str">
        <f t="shared" ref="A11:A74" si="0">P11</f>
        <v>IBVS 5421 </v>
      </c>
      <c r="B11" s="24" t="str">
        <f t="shared" ref="B11:B74" si="1">IF(H11=INT(H11),"I","II")</f>
        <v>I</v>
      </c>
      <c r="C11" s="60">
        <f t="shared" ref="C11:C74" si="2">1*G11</f>
        <v>21787.723000000002</v>
      </c>
      <c r="D11" t="str">
        <f t="shared" ref="D11:D74" si="3">VLOOKUP(F11,I$1:J$5,2,FALSE)</f>
        <v>vis</v>
      </c>
      <c r="E11">
        <f>VLOOKUP(C11,Active!C$21:E$973,3,FALSE)</f>
        <v>-12479.98362768844</v>
      </c>
      <c r="F11" s="24" t="s">
        <v>146</v>
      </c>
      <c r="G11" t="str">
        <f t="shared" ref="G11:G74" si="4">MID(I11,3,LEN(I11)-3)</f>
        <v>21787.723</v>
      </c>
      <c r="H11" s="60">
        <f t="shared" ref="H11:H74" si="5">1*K11</f>
        <v>-12480</v>
      </c>
      <c r="I11" s="69" t="s">
        <v>148</v>
      </c>
      <c r="J11" s="70" t="s">
        <v>149</v>
      </c>
      <c r="K11" s="69">
        <v>-12480</v>
      </c>
      <c r="L11" s="69" t="s">
        <v>150</v>
      </c>
      <c r="M11" s="70" t="s">
        <v>151</v>
      </c>
      <c r="N11" s="70"/>
      <c r="O11" s="71" t="s">
        <v>152</v>
      </c>
      <c r="P11" s="72" t="s">
        <v>153</v>
      </c>
    </row>
    <row r="12" spans="1:16" ht="12.75" customHeight="1" x14ac:dyDescent="0.2">
      <c r="A12" s="60" t="str">
        <f t="shared" si="0"/>
        <v>IBVS 5421 </v>
      </c>
      <c r="B12" s="24" t="str">
        <f t="shared" si="1"/>
        <v>I</v>
      </c>
      <c r="C12" s="60">
        <f t="shared" si="2"/>
        <v>22144.75</v>
      </c>
      <c r="D12" t="str">
        <f t="shared" si="3"/>
        <v>vis</v>
      </c>
      <c r="E12">
        <f>VLOOKUP(C12,Active!C$21:E$973,3,FALSE)</f>
        <v>-12295.982202377912</v>
      </c>
      <c r="F12" s="24" t="s">
        <v>146</v>
      </c>
      <c r="G12" t="str">
        <f t="shared" si="4"/>
        <v>22144.750</v>
      </c>
      <c r="H12" s="60">
        <f t="shared" si="5"/>
        <v>-12296</v>
      </c>
      <c r="I12" s="69" t="s">
        <v>154</v>
      </c>
      <c r="J12" s="70" t="s">
        <v>155</v>
      </c>
      <c r="K12" s="69">
        <v>-12296</v>
      </c>
      <c r="L12" s="69" t="s">
        <v>156</v>
      </c>
      <c r="M12" s="70" t="s">
        <v>151</v>
      </c>
      <c r="N12" s="70"/>
      <c r="O12" s="71" t="s">
        <v>152</v>
      </c>
      <c r="P12" s="72" t="s">
        <v>153</v>
      </c>
    </row>
    <row r="13" spans="1:16" ht="12.75" customHeight="1" x14ac:dyDescent="0.2">
      <c r="A13" s="60" t="str">
        <f t="shared" si="0"/>
        <v>IBVS 5421 </v>
      </c>
      <c r="B13" s="24" t="str">
        <f t="shared" si="1"/>
        <v>I</v>
      </c>
      <c r="C13" s="60">
        <f t="shared" si="2"/>
        <v>22637.569</v>
      </c>
      <c r="D13" t="str">
        <f t="shared" si="3"/>
        <v>vis</v>
      </c>
      <c r="E13">
        <f>VLOOKUP(C13,Active!C$21:E$973,3,FALSE)</f>
        <v>-12041.997494162262</v>
      </c>
      <c r="F13" s="24" t="s">
        <v>146</v>
      </c>
      <c r="G13" t="str">
        <f t="shared" si="4"/>
        <v>22637.569</v>
      </c>
      <c r="H13" s="60">
        <f t="shared" si="5"/>
        <v>-12042</v>
      </c>
      <c r="I13" s="69" t="s">
        <v>157</v>
      </c>
      <c r="J13" s="70" t="s">
        <v>158</v>
      </c>
      <c r="K13" s="69">
        <v>-12042</v>
      </c>
      <c r="L13" s="69" t="s">
        <v>159</v>
      </c>
      <c r="M13" s="70" t="s">
        <v>151</v>
      </c>
      <c r="N13" s="70"/>
      <c r="O13" s="71" t="s">
        <v>152</v>
      </c>
      <c r="P13" s="72" t="s">
        <v>153</v>
      </c>
    </row>
    <row r="14" spans="1:16" ht="12.75" customHeight="1" x14ac:dyDescent="0.2">
      <c r="A14" s="60" t="str">
        <f t="shared" si="0"/>
        <v>IBVS 5421 </v>
      </c>
      <c r="B14" s="24" t="str">
        <f t="shared" si="1"/>
        <v>I</v>
      </c>
      <c r="C14" s="60">
        <f t="shared" si="2"/>
        <v>23607.741000000002</v>
      </c>
      <c r="D14" t="str">
        <f t="shared" si="3"/>
        <v>vis</v>
      </c>
      <c r="E14">
        <f>VLOOKUP(C14,Active!C$21:E$973,3,FALSE)</f>
        <v>-11541.998808358763</v>
      </c>
      <c r="F14" s="24" t="s">
        <v>146</v>
      </c>
      <c r="G14" t="str">
        <f t="shared" si="4"/>
        <v>23607.741</v>
      </c>
      <c r="H14" s="60">
        <f t="shared" si="5"/>
        <v>-11542</v>
      </c>
      <c r="I14" s="69" t="s">
        <v>160</v>
      </c>
      <c r="J14" s="70" t="s">
        <v>161</v>
      </c>
      <c r="K14" s="69">
        <v>-11542</v>
      </c>
      <c r="L14" s="69" t="s">
        <v>162</v>
      </c>
      <c r="M14" s="70" t="s">
        <v>151</v>
      </c>
      <c r="N14" s="70"/>
      <c r="O14" s="71" t="s">
        <v>152</v>
      </c>
      <c r="P14" s="72" t="s">
        <v>153</v>
      </c>
    </row>
    <row r="15" spans="1:16" ht="12.75" customHeight="1" x14ac:dyDescent="0.2">
      <c r="A15" s="60" t="str">
        <f t="shared" si="0"/>
        <v>IBVS 5421 </v>
      </c>
      <c r="B15" s="24" t="str">
        <f t="shared" si="1"/>
        <v>I</v>
      </c>
      <c r="C15" s="60">
        <f t="shared" si="2"/>
        <v>26465.843000000001</v>
      </c>
      <c r="D15" t="str">
        <f t="shared" si="3"/>
        <v>vis</v>
      </c>
      <c r="E15">
        <f>VLOOKUP(C15,Active!C$21:E$973,3,FALSE)</f>
        <v>-10069.015415834192</v>
      </c>
      <c r="F15" s="24" t="s">
        <v>146</v>
      </c>
      <c r="G15" t="str">
        <f t="shared" si="4"/>
        <v>26465.843</v>
      </c>
      <c r="H15" s="60">
        <f t="shared" si="5"/>
        <v>-10069</v>
      </c>
      <c r="I15" s="69" t="s">
        <v>163</v>
      </c>
      <c r="J15" s="70" t="s">
        <v>164</v>
      </c>
      <c r="K15" s="69">
        <v>-10069</v>
      </c>
      <c r="L15" s="69" t="s">
        <v>165</v>
      </c>
      <c r="M15" s="70" t="s">
        <v>151</v>
      </c>
      <c r="N15" s="70"/>
      <c r="O15" s="71" t="s">
        <v>152</v>
      </c>
      <c r="P15" s="72" t="s">
        <v>153</v>
      </c>
    </row>
    <row r="16" spans="1:16" ht="12.75" customHeight="1" x14ac:dyDescent="0.2">
      <c r="A16" s="60" t="str">
        <f t="shared" si="0"/>
        <v>IBVS 5421 </v>
      </c>
      <c r="B16" s="24" t="str">
        <f t="shared" si="1"/>
        <v>I</v>
      </c>
      <c r="C16" s="60">
        <f t="shared" si="2"/>
        <v>26535.718000000001</v>
      </c>
      <c r="D16" t="str">
        <f t="shared" si="3"/>
        <v>vis</v>
      </c>
      <c r="E16">
        <f>VLOOKUP(C16,Active!C$21:E$973,3,FALSE)</f>
        <v>-10033.003854821794</v>
      </c>
      <c r="F16" s="24" t="s">
        <v>146</v>
      </c>
      <c r="G16" t="str">
        <f t="shared" si="4"/>
        <v>26535.718</v>
      </c>
      <c r="H16" s="60">
        <f t="shared" si="5"/>
        <v>-10033</v>
      </c>
      <c r="I16" s="69" t="s">
        <v>166</v>
      </c>
      <c r="J16" s="70" t="s">
        <v>167</v>
      </c>
      <c r="K16" s="69">
        <v>-10033</v>
      </c>
      <c r="L16" s="69" t="s">
        <v>168</v>
      </c>
      <c r="M16" s="70" t="s">
        <v>151</v>
      </c>
      <c r="N16" s="70"/>
      <c r="O16" s="71" t="s">
        <v>152</v>
      </c>
      <c r="P16" s="72" t="s">
        <v>153</v>
      </c>
    </row>
    <row r="17" spans="1:16" ht="12.75" customHeight="1" x14ac:dyDescent="0.2">
      <c r="A17" s="60" t="str">
        <f t="shared" si="0"/>
        <v>IBVS 5421 </v>
      </c>
      <c r="B17" s="24" t="str">
        <f t="shared" si="1"/>
        <v>I</v>
      </c>
      <c r="C17" s="60">
        <f t="shared" si="2"/>
        <v>27965.784</v>
      </c>
      <c r="D17" t="str">
        <f t="shared" si="3"/>
        <v>vis</v>
      </c>
      <c r="E17">
        <f>VLOOKUP(C17,Active!C$21:E$973,3,FALSE)</f>
        <v>-9295.9890568145711</v>
      </c>
      <c r="F17" s="24" t="s">
        <v>146</v>
      </c>
      <c r="G17" t="str">
        <f t="shared" si="4"/>
        <v>27965.784</v>
      </c>
      <c r="H17" s="60">
        <f t="shared" si="5"/>
        <v>-9296</v>
      </c>
      <c r="I17" s="69" t="s">
        <v>169</v>
      </c>
      <c r="J17" s="70" t="s">
        <v>170</v>
      </c>
      <c r="K17" s="69">
        <v>-9296</v>
      </c>
      <c r="L17" s="69" t="s">
        <v>171</v>
      </c>
      <c r="M17" s="70" t="s">
        <v>151</v>
      </c>
      <c r="N17" s="70"/>
      <c r="O17" s="71" t="s">
        <v>152</v>
      </c>
      <c r="P17" s="72" t="s">
        <v>153</v>
      </c>
    </row>
    <row r="18" spans="1:16" ht="12.75" customHeight="1" x14ac:dyDescent="0.2">
      <c r="A18" s="60" t="str">
        <f t="shared" si="0"/>
        <v>IBVS 5421 </v>
      </c>
      <c r="B18" s="24" t="str">
        <f t="shared" si="1"/>
        <v>I</v>
      </c>
      <c r="C18" s="60">
        <f t="shared" si="2"/>
        <v>28460.526999999998</v>
      </c>
      <c r="D18" t="str">
        <f t="shared" si="3"/>
        <v>vis</v>
      </c>
      <c r="E18">
        <f>VLOOKUP(C18,Active!C$21:E$973,3,FALSE)</f>
        <v>-9041.0127744538349</v>
      </c>
      <c r="F18" s="24" t="s">
        <v>146</v>
      </c>
      <c r="G18" t="str">
        <f t="shared" si="4"/>
        <v>28460.527</v>
      </c>
      <c r="H18" s="60">
        <f t="shared" si="5"/>
        <v>-9041</v>
      </c>
      <c r="I18" s="69" t="s">
        <v>172</v>
      </c>
      <c r="J18" s="70" t="s">
        <v>173</v>
      </c>
      <c r="K18" s="69">
        <v>-9041</v>
      </c>
      <c r="L18" s="69" t="s">
        <v>174</v>
      </c>
      <c r="M18" s="70" t="s">
        <v>151</v>
      </c>
      <c r="N18" s="70"/>
      <c r="O18" s="71" t="s">
        <v>152</v>
      </c>
      <c r="P18" s="72" t="s">
        <v>153</v>
      </c>
    </row>
    <row r="19" spans="1:16" ht="12.75" customHeight="1" x14ac:dyDescent="0.2">
      <c r="A19" s="60" t="str">
        <f t="shared" si="0"/>
        <v>IBVS 5421 </v>
      </c>
      <c r="B19" s="24" t="str">
        <f t="shared" si="1"/>
        <v>I</v>
      </c>
      <c r="C19" s="60">
        <f t="shared" si="2"/>
        <v>29073.743999999999</v>
      </c>
      <c r="D19" t="str">
        <f t="shared" si="3"/>
        <v>vis</v>
      </c>
      <c r="E19">
        <f>VLOOKUP(C19,Active!C$21:E$973,3,FALSE)</f>
        <v>-8724.9784072360999</v>
      </c>
      <c r="F19" s="24" t="s">
        <v>146</v>
      </c>
      <c r="G19" t="str">
        <f t="shared" si="4"/>
        <v>29073.744</v>
      </c>
      <c r="H19" s="60">
        <f t="shared" si="5"/>
        <v>-8725</v>
      </c>
      <c r="I19" s="69" t="s">
        <v>175</v>
      </c>
      <c r="J19" s="70" t="s">
        <v>176</v>
      </c>
      <c r="K19" s="69">
        <v>-8725</v>
      </c>
      <c r="L19" s="69" t="s">
        <v>177</v>
      </c>
      <c r="M19" s="70" t="s">
        <v>151</v>
      </c>
      <c r="N19" s="70"/>
      <c r="O19" s="71" t="s">
        <v>152</v>
      </c>
      <c r="P19" s="72" t="s">
        <v>153</v>
      </c>
    </row>
    <row r="20" spans="1:16" ht="12.75" customHeight="1" x14ac:dyDescent="0.2">
      <c r="A20" s="60" t="str">
        <f t="shared" si="0"/>
        <v>IBVS 5421 </v>
      </c>
      <c r="B20" s="24" t="str">
        <f t="shared" si="1"/>
        <v>I</v>
      </c>
      <c r="C20" s="60">
        <f t="shared" si="2"/>
        <v>29857.636999999999</v>
      </c>
      <c r="D20" t="str">
        <f t="shared" si="3"/>
        <v>vis</v>
      </c>
      <c r="E20">
        <f>VLOOKUP(C20,Active!C$21:E$973,3,FALSE)</f>
        <v>-8320.9825489650302</v>
      </c>
      <c r="F20" s="24" t="s">
        <v>146</v>
      </c>
      <c r="G20" t="str">
        <f t="shared" si="4"/>
        <v>29857.637</v>
      </c>
      <c r="H20" s="60">
        <f t="shared" si="5"/>
        <v>-8321</v>
      </c>
      <c r="I20" s="69" t="s">
        <v>178</v>
      </c>
      <c r="J20" s="70" t="s">
        <v>179</v>
      </c>
      <c r="K20" s="69">
        <v>-8321</v>
      </c>
      <c r="L20" s="69" t="s">
        <v>180</v>
      </c>
      <c r="M20" s="70" t="s">
        <v>151</v>
      </c>
      <c r="N20" s="70"/>
      <c r="O20" s="71" t="s">
        <v>152</v>
      </c>
      <c r="P20" s="72" t="s">
        <v>153</v>
      </c>
    </row>
    <row r="21" spans="1:16" ht="12.75" customHeight="1" x14ac:dyDescent="0.2">
      <c r="A21" s="60" t="str">
        <f t="shared" si="0"/>
        <v>IBVS 5421 </v>
      </c>
      <c r="B21" s="24" t="str">
        <f t="shared" si="1"/>
        <v>I</v>
      </c>
      <c r="C21" s="60">
        <f t="shared" si="2"/>
        <v>31318.694</v>
      </c>
      <c r="D21" t="str">
        <f t="shared" si="3"/>
        <v>vis</v>
      </c>
      <c r="E21">
        <f>VLOOKUP(C21,Active!C$21:E$973,3,FALSE)</f>
        <v>-7567.9958828027393</v>
      </c>
      <c r="F21" s="24" t="s">
        <v>146</v>
      </c>
      <c r="G21" t="str">
        <f t="shared" si="4"/>
        <v>31318.694</v>
      </c>
      <c r="H21" s="60">
        <f t="shared" si="5"/>
        <v>-7568</v>
      </c>
      <c r="I21" s="69" t="s">
        <v>181</v>
      </c>
      <c r="J21" s="70" t="s">
        <v>182</v>
      </c>
      <c r="K21" s="69">
        <v>-7568</v>
      </c>
      <c r="L21" s="69" t="s">
        <v>183</v>
      </c>
      <c r="M21" s="70" t="s">
        <v>151</v>
      </c>
      <c r="N21" s="70"/>
      <c r="O21" s="71" t="s">
        <v>152</v>
      </c>
      <c r="P21" s="72" t="s">
        <v>153</v>
      </c>
    </row>
    <row r="22" spans="1:16" ht="12.75" customHeight="1" x14ac:dyDescent="0.2">
      <c r="A22" s="60" t="str">
        <f t="shared" si="0"/>
        <v>IBVS 5421 </v>
      </c>
      <c r="B22" s="24" t="str">
        <f t="shared" si="1"/>
        <v>I</v>
      </c>
      <c r="C22" s="60">
        <f t="shared" si="2"/>
        <v>33854.692000000003</v>
      </c>
      <c r="D22" t="str">
        <f t="shared" si="3"/>
        <v>vis</v>
      </c>
      <c r="E22">
        <f>VLOOKUP(C22,Active!C$21:E$973,3,FALSE)</f>
        <v>-6261.0156079645658</v>
      </c>
      <c r="F22" s="24" t="s">
        <v>146</v>
      </c>
      <c r="G22" t="str">
        <f t="shared" si="4"/>
        <v>33854.692</v>
      </c>
      <c r="H22" s="60">
        <f t="shared" si="5"/>
        <v>-6261</v>
      </c>
      <c r="I22" s="69" t="s">
        <v>184</v>
      </c>
      <c r="J22" s="70" t="s">
        <v>185</v>
      </c>
      <c r="K22" s="69">
        <v>-6261</v>
      </c>
      <c r="L22" s="69" t="s">
        <v>165</v>
      </c>
      <c r="M22" s="70" t="s">
        <v>151</v>
      </c>
      <c r="N22" s="70"/>
      <c r="O22" s="71" t="s">
        <v>152</v>
      </c>
      <c r="P22" s="72" t="s">
        <v>153</v>
      </c>
    </row>
    <row r="23" spans="1:16" ht="12.75" customHeight="1" x14ac:dyDescent="0.2">
      <c r="A23" s="60" t="str">
        <f t="shared" si="0"/>
        <v>IBVS 5421 </v>
      </c>
      <c r="B23" s="24" t="str">
        <f t="shared" si="1"/>
        <v>I</v>
      </c>
      <c r="C23" s="60">
        <f t="shared" si="2"/>
        <v>34209.792000000001</v>
      </c>
      <c r="D23" t="str">
        <f t="shared" si="3"/>
        <v>vis</v>
      </c>
      <c r="E23">
        <f>VLOOKUP(C23,Active!C$21:E$973,3,FALSE)</f>
        <v>-6078.0073029126552</v>
      </c>
      <c r="F23" s="24" t="s">
        <v>146</v>
      </c>
      <c r="G23" t="str">
        <f t="shared" si="4"/>
        <v>34209.792</v>
      </c>
      <c r="H23" s="60">
        <f t="shared" si="5"/>
        <v>-6078</v>
      </c>
      <c r="I23" s="69" t="s">
        <v>186</v>
      </c>
      <c r="J23" s="70" t="s">
        <v>187</v>
      </c>
      <c r="K23" s="69">
        <v>-6078</v>
      </c>
      <c r="L23" s="69" t="s">
        <v>188</v>
      </c>
      <c r="M23" s="70" t="s">
        <v>151</v>
      </c>
      <c r="N23" s="70"/>
      <c r="O23" s="71" t="s">
        <v>152</v>
      </c>
      <c r="P23" s="72" t="s">
        <v>153</v>
      </c>
    </row>
    <row r="24" spans="1:16" ht="12.75" customHeight="1" x14ac:dyDescent="0.2">
      <c r="A24" s="60" t="str">
        <f t="shared" si="0"/>
        <v> BBS 12 </v>
      </c>
      <c r="B24" s="24" t="str">
        <f t="shared" si="1"/>
        <v>I</v>
      </c>
      <c r="C24" s="60">
        <f t="shared" si="2"/>
        <v>41965.387000000002</v>
      </c>
      <c r="D24" t="str">
        <f t="shared" si="3"/>
        <v>vis</v>
      </c>
      <c r="E24">
        <f>VLOOKUP(C24,Active!C$21:E$973,3,FALSE)</f>
        <v>-2080.9971772605236</v>
      </c>
      <c r="F24" s="24" t="s">
        <v>146</v>
      </c>
      <c r="G24" t="str">
        <f t="shared" si="4"/>
        <v>41965.387</v>
      </c>
      <c r="H24" s="60">
        <f t="shared" si="5"/>
        <v>-2081</v>
      </c>
      <c r="I24" s="69" t="s">
        <v>189</v>
      </c>
      <c r="J24" s="70" t="s">
        <v>190</v>
      </c>
      <c r="K24" s="69">
        <v>-2081</v>
      </c>
      <c r="L24" s="69" t="s">
        <v>159</v>
      </c>
      <c r="M24" s="70" t="s">
        <v>191</v>
      </c>
      <c r="N24" s="70"/>
      <c r="O24" s="71" t="s">
        <v>192</v>
      </c>
      <c r="P24" s="71" t="s">
        <v>193</v>
      </c>
    </row>
    <row r="25" spans="1:16" ht="12.75" customHeight="1" x14ac:dyDescent="0.2">
      <c r="A25" s="60" t="str">
        <f t="shared" si="0"/>
        <v>IBVS 5421 </v>
      </c>
      <c r="B25" s="24" t="str">
        <f t="shared" si="1"/>
        <v>I</v>
      </c>
      <c r="C25" s="60">
        <f t="shared" si="2"/>
        <v>42386.455999999998</v>
      </c>
      <c r="D25" t="str">
        <f t="shared" si="3"/>
        <v>vis</v>
      </c>
      <c r="E25">
        <f>VLOOKUP(C25,Active!C$21:E$973,3,FALSE)</f>
        <v>-1863.9903510146712</v>
      </c>
      <c r="F25" s="24" t="s">
        <v>146</v>
      </c>
      <c r="G25" t="str">
        <f t="shared" si="4"/>
        <v>42386.456</v>
      </c>
      <c r="H25" s="60">
        <f t="shared" si="5"/>
        <v>-1864</v>
      </c>
      <c r="I25" s="69" t="s">
        <v>194</v>
      </c>
      <c r="J25" s="70" t="s">
        <v>195</v>
      </c>
      <c r="K25" s="69">
        <v>-1864</v>
      </c>
      <c r="L25" s="69" t="s">
        <v>196</v>
      </c>
      <c r="M25" s="70" t="s">
        <v>151</v>
      </c>
      <c r="N25" s="70"/>
      <c r="O25" s="71" t="s">
        <v>152</v>
      </c>
      <c r="P25" s="72" t="s">
        <v>153</v>
      </c>
    </row>
    <row r="26" spans="1:16" ht="12.75" customHeight="1" x14ac:dyDescent="0.2">
      <c r="A26" s="60" t="str">
        <f t="shared" si="0"/>
        <v>IBVS 5421 </v>
      </c>
      <c r="B26" s="24" t="str">
        <f t="shared" si="1"/>
        <v>II</v>
      </c>
      <c r="C26" s="60">
        <f t="shared" si="2"/>
        <v>42666.771999999997</v>
      </c>
      <c r="D26" t="str">
        <f t="shared" si="3"/>
        <v>vis</v>
      </c>
      <c r="E26">
        <f>VLOOKUP(C26,Active!C$21:E$973,3,FALSE)</f>
        <v>-1719.523564084423</v>
      </c>
      <c r="F26" s="24" t="s">
        <v>146</v>
      </c>
      <c r="G26" t="str">
        <f t="shared" si="4"/>
        <v>42666.772</v>
      </c>
      <c r="H26" s="60">
        <f t="shared" si="5"/>
        <v>-1719.5</v>
      </c>
      <c r="I26" s="69" t="s">
        <v>197</v>
      </c>
      <c r="J26" s="70" t="s">
        <v>198</v>
      </c>
      <c r="K26" s="69">
        <v>-1719.5</v>
      </c>
      <c r="L26" s="69" t="s">
        <v>199</v>
      </c>
      <c r="M26" s="70" t="s">
        <v>151</v>
      </c>
      <c r="N26" s="70"/>
      <c r="O26" s="71" t="s">
        <v>152</v>
      </c>
      <c r="P26" s="72" t="s">
        <v>153</v>
      </c>
    </row>
    <row r="27" spans="1:16" ht="12.75" customHeight="1" x14ac:dyDescent="0.2">
      <c r="A27" s="60" t="str">
        <f t="shared" si="0"/>
        <v>IBVS 5421 </v>
      </c>
      <c r="B27" s="24" t="str">
        <f t="shared" si="1"/>
        <v>I</v>
      </c>
      <c r="C27" s="60">
        <f t="shared" si="2"/>
        <v>43317.78</v>
      </c>
      <c r="D27" t="str">
        <f t="shared" si="3"/>
        <v>vis</v>
      </c>
      <c r="E27">
        <f>VLOOKUP(C27,Active!C$21:E$973,3,FALSE)</f>
        <v>-1384.0128047061226</v>
      </c>
      <c r="F27" s="24" t="s">
        <v>146</v>
      </c>
      <c r="G27" t="str">
        <f t="shared" si="4"/>
        <v>43317.780</v>
      </c>
      <c r="H27" s="60">
        <f t="shared" si="5"/>
        <v>-1384</v>
      </c>
      <c r="I27" s="69" t="s">
        <v>200</v>
      </c>
      <c r="J27" s="70" t="s">
        <v>201</v>
      </c>
      <c r="K27" s="69">
        <v>-1384</v>
      </c>
      <c r="L27" s="69" t="s">
        <v>174</v>
      </c>
      <c r="M27" s="70" t="s">
        <v>151</v>
      </c>
      <c r="N27" s="70"/>
      <c r="O27" s="71" t="s">
        <v>152</v>
      </c>
      <c r="P27" s="72" t="s">
        <v>153</v>
      </c>
    </row>
    <row r="28" spans="1:16" ht="12.75" customHeight="1" x14ac:dyDescent="0.2">
      <c r="A28" s="60" t="str">
        <f t="shared" si="0"/>
        <v>IBVS 5421 </v>
      </c>
      <c r="B28" s="24" t="str">
        <f t="shared" si="1"/>
        <v>II</v>
      </c>
      <c r="C28" s="60">
        <f t="shared" si="2"/>
        <v>43423.529000000002</v>
      </c>
      <c r="D28" t="str">
        <f t="shared" si="3"/>
        <v>vis</v>
      </c>
      <c r="E28">
        <f>VLOOKUP(C28,Active!C$21:E$973,3,FALSE)</f>
        <v>-1329.5128180800029</v>
      </c>
      <c r="F28" s="24" t="s">
        <v>146</v>
      </c>
      <c r="G28" t="str">
        <f t="shared" si="4"/>
        <v>43423.529</v>
      </c>
      <c r="H28" s="60">
        <f t="shared" si="5"/>
        <v>-1329.5</v>
      </c>
      <c r="I28" s="69" t="s">
        <v>202</v>
      </c>
      <c r="J28" s="70" t="s">
        <v>203</v>
      </c>
      <c r="K28" s="69">
        <v>-1329.5</v>
      </c>
      <c r="L28" s="69" t="s">
        <v>174</v>
      </c>
      <c r="M28" s="70" t="s">
        <v>151</v>
      </c>
      <c r="N28" s="70"/>
      <c r="O28" s="71" t="s">
        <v>152</v>
      </c>
      <c r="P28" s="72" t="s">
        <v>153</v>
      </c>
    </row>
    <row r="29" spans="1:16" ht="12.75" customHeight="1" x14ac:dyDescent="0.2">
      <c r="A29" s="60" t="str">
        <f t="shared" si="0"/>
        <v>BAVM 34 </v>
      </c>
      <c r="B29" s="24" t="str">
        <f t="shared" si="1"/>
        <v>I</v>
      </c>
      <c r="C29" s="60">
        <f t="shared" si="2"/>
        <v>44757.54</v>
      </c>
      <c r="D29" t="str">
        <f t="shared" si="3"/>
        <v>vis</v>
      </c>
      <c r="E29">
        <f>VLOOKUP(C29,Active!C$21:E$973,3,FALSE)</f>
        <v>-642.00199850635056</v>
      </c>
      <c r="F29" s="24" t="s">
        <v>146</v>
      </c>
      <c r="G29" t="str">
        <f t="shared" si="4"/>
        <v>44757.540</v>
      </c>
      <c r="H29" s="60">
        <f t="shared" si="5"/>
        <v>-642</v>
      </c>
      <c r="I29" s="69" t="s">
        <v>204</v>
      </c>
      <c r="J29" s="70" t="s">
        <v>205</v>
      </c>
      <c r="K29" s="69">
        <v>-642</v>
      </c>
      <c r="L29" s="69" t="s">
        <v>206</v>
      </c>
      <c r="M29" s="70" t="s">
        <v>191</v>
      </c>
      <c r="N29" s="70"/>
      <c r="O29" s="71" t="s">
        <v>207</v>
      </c>
      <c r="P29" s="72" t="s">
        <v>59</v>
      </c>
    </row>
    <row r="30" spans="1:16" ht="12.75" customHeight="1" x14ac:dyDescent="0.2">
      <c r="A30" s="60" t="str">
        <f t="shared" si="0"/>
        <v>IBVS 5421 </v>
      </c>
      <c r="B30" s="24" t="str">
        <f t="shared" si="1"/>
        <v>I</v>
      </c>
      <c r="C30" s="60">
        <f t="shared" si="2"/>
        <v>44875.875</v>
      </c>
      <c r="D30" t="str">
        <f t="shared" si="3"/>
        <v>vis</v>
      </c>
      <c r="E30">
        <f>VLOOKUP(C30,Active!C$21:E$973,3,FALSE)</f>
        <v>-581.01555024299478</v>
      </c>
      <c r="F30" s="24" t="s">
        <v>146</v>
      </c>
      <c r="G30" t="str">
        <f t="shared" si="4"/>
        <v>44875.875</v>
      </c>
      <c r="H30" s="60">
        <f t="shared" si="5"/>
        <v>-581</v>
      </c>
      <c r="I30" s="69" t="s">
        <v>208</v>
      </c>
      <c r="J30" s="70" t="s">
        <v>209</v>
      </c>
      <c r="K30" s="69">
        <v>-581</v>
      </c>
      <c r="L30" s="69" t="s">
        <v>165</v>
      </c>
      <c r="M30" s="70" t="s">
        <v>151</v>
      </c>
      <c r="N30" s="70"/>
      <c r="O30" s="71" t="s">
        <v>152</v>
      </c>
      <c r="P30" s="72" t="s">
        <v>153</v>
      </c>
    </row>
    <row r="31" spans="1:16" ht="12.75" customHeight="1" x14ac:dyDescent="0.2">
      <c r="A31" s="60" t="str">
        <f t="shared" si="0"/>
        <v> BBS 61 </v>
      </c>
      <c r="B31" s="24" t="str">
        <f t="shared" si="1"/>
        <v>I</v>
      </c>
      <c r="C31" s="60">
        <f t="shared" si="2"/>
        <v>45114.550999999999</v>
      </c>
      <c r="D31" t="str">
        <f t="shared" si="3"/>
        <v>vis</v>
      </c>
      <c r="E31">
        <f>VLOOKUP(C31,Active!C$21:E$973,3,FALSE)</f>
        <v>-458.00881913465992</v>
      </c>
      <c r="F31" s="24" t="s">
        <v>146</v>
      </c>
      <c r="G31" t="str">
        <f t="shared" si="4"/>
        <v>45114.551</v>
      </c>
      <c r="H31" s="60">
        <f t="shared" si="5"/>
        <v>-458</v>
      </c>
      <c r="I31" s="69" t="s">
        <v>210</v>
      </c>
      <c r="J31" s="70" t="s">
        <v>211</v>
      </c>
      <c r="K31" s="69">
        <v>-458</v>
      </c>
      <c r="L31" s="69" t="s">
        <v>212</v>
      </c>
      <c r="M31" s="70" t="s">
        <v>191</v>
      </c>
      <c r="N31" s="70"/>
      <c r="O31" s="71" t="s">
        <v>213</v>
      </c>
      <c r="P31" s="71" t="s">
        <v>214</v>
      </c>
    </row>
    <row r="32" spans="1:16" ht="12.75" customHeight="1" x14ac:dyDescent="0.2">
      <c r="A32" s="60" t="str">
        <f t="shared" si="0"/>
        <v> BBS 67 </v>
      </c>
      <c r="B32" s="24" t="str">
        <f t="shared" si="1"/>
        <v>I</v>
      </c>
      <c r="C32" s="60">
        <f t="shared" si="2"/>
        <v>45504.565999999999</v>
      </c>
      <c r="D32" t="str">
        <f t="shared" si="3"/>
        <v>vis</v>
      </c>
      <c r="E32">
        <f>VLOOKUP(C32,Active!C$21:E$973,3,FALSE)</f>
        <v>-257.00632942803986</v>
      </c>
      <c r="F32" s="24" t="s">
        <v>146</v>
      </c>
      <c r="G32" t="str">
        <f t="shared" si="4"/>
        <v>45504.566</v>
      </c>
      <c r="H32" s="60">
        <f t="shared" si="5"/>
        <v>-257</v>
      </c>
      <c r="I32" s="69" t="s">
        <v>215</v>
      </c>
      <c r="J32" s="70" t="s">
        <v>216</v>
      </c>
      <c r="K32" s="69">
        <v>-257</v>
      </c>
      <c r="L32" s="69" t="s">
        <v>217</v>
      </c>
      <c r="M32" s="70" t="s">
        <v>191</v>
      </c>
      <c r="N32" s="70"/>
      <c r="O32" s="71" t="s">
        <v>192</v>
      </c>
      <c r="P32" s="71" t="s">
        <v>218</v>
      </c>
    </row>
    <row r="33" spans="1:16" ht="12.75" customHeight="1" x14ac:dyDescent="0.2">
      <c r="A33" s="60" t="str">
        <f t="shared" si="0"/>
        <v>BAVM 38 </v>
      </c>
      <c r="B33" s="24" t="str">
        <f t="shared" si="1"/>
        <v>I</v>
      </c>
      <c r="C33" s="60">
        <f t="shared" si="2"/>
        <v>45541.451999999997</v>
      </c>
      <c r="D33" t="str">
        <f t="shared" si="3"/>
        <v>vis</v>
      </c>
      <c r="E33">
        <f>VLOOKUP(C33,Active!C$21:E$973,3,FALSE)</f>
        <v>-237.99634818291312</v>
      </c>
      <c r="F33" s="24" t="s">
        <v>146</v>
      </c>
      <c r="G33" t="str">
        <f t="shared" si="4"/>
        <v>45541.452</v>
      </c>
      <c r="H33" s="60">
        <f t="shared" si="5"/>
        <v>-238</v>
      </c>
      <c r="I33" s="69" t="s">
        <v>219</v>
      </c>
      <c r="J33" s="70" t="s">
        <v>220</v>
      </c>
      <c r="K33" s="69">
        <v>-238</v>
      </c>
      <c r="L33" s="69" t="s">
        <v>221</v>
      </c>
      <c r="M33" s="70" t="s">
        <v>191</v>
      </c>
      <c r="N33" s="70"/>
      <c r="O33" s="71" t="s">
        <v>222</v>
      </c>
      <c r="P33" s="72" t="s">
        <v>223</v>
      </c>
    </row>
    <row r="34" spans="1:16" ht="12.75" customHeight="1" x14ac:dyDescent="0.2">
      <c r="A34" s="60" t="str">
        <f t="shared" si="0"/>
        <v> BBS 69 </v>
      </c>
      <c r="B34" s="24" t="str">
        <f t="shared" si="1"/>
        <v>I</v>
      </c>
      <c r="C34" s="60">
        <f t="shared" si="2"/>
        <v>45611.294999999998</v>
      </c>
      <c r="D34" t="str">
        <f t="shared" si="3"/>
        <v>vis</v>
      </c>
      <c r="E34">
        <f>VLOOKUP(C34,Active!C$21:E$973,3,FALSE)</f>
        <v>-202.00127904818848</v>
      </c>
      <c r="F34" s="24" t="s">
        <v>146</v>
      </c>
      <c r="G34" t="str">
        <f t="shared" si="4"/>
        <v>45611.295</v>
      </c>
      <c r="H34" s="60">
        <f t="shared" si="5"/>
        <v>-202</v>
      </c>
      <c r="I34" s="69" t="s">
        <v>224</v>
      </c>
      <c r="J34" s="70" t="s">
        <v>225</v>
      </c>
      <c r="K34" s="69">
        <v>-202</v>
      </c>
      <c r="L34" s="69" t="s">
        <v>226</v>
      </c>
      <c r="M34" s="70" t="s">
        <v>191</v>
      </c>
      <c r="N34" s="70"/>
      <c r="O34" s="71" t="s">
        <v>227</v>
      </c>
      <c r="P34" s="71" t="s">
        <v>228</v>
      </c>
    </row>
    <row r="35" spans="1:16" ht="12.75" customHeight="1" x14ac:dyDescent="0.2">
      <c r="A35" s="60" t="str">
        <f t="shared" si="0"/>
        <v> BBS 69 </v>
      </c>
      <c r="B35" s="24" t="str">
        <f t="shared" si="1"/>
        <v>I</v>
      </c>
      <c r="C35" s="60">
        <f t="shared" si="2"/>
        <v>45611.302000000003</v>
      </c>
      <c r="D35" t="str">
        <f t="shared" si="3"/>
        <v>vis</v>
      </c>
      <c r="E35">
        <f>VLOOKUP(C35,Active!C$21:E$973,3,FALSE)</f>
        <v>-201.9976714499449</v>
      </c>
      <c r="F35" s="24" t="s">
        <v>146</v>
      </c>
      <c r="G35" t="str">
        <f t="shared" si="4"/>
        <v>45611.302</v>
      </c>
      <c r="H35" s="60">
        <f t="shared" si="5"/>
        <v>-202</v>
      </c>
      <c r="I35" s="69" t="s">
        <v>229</v>
      </c>
      <c r="J35" s="70" t="s">
        <v>230</v>
      </c>
      <c r="K35" s="69">
        <v>-202</v>
      </c>
      <c r="L35" s="69" t="s">
        <v>159</v>
      </c>
      <c r="M35" s="70" t="s">
        <v>191</v>
      </c>
      <c r="N35" s="70"/>
      <c r="O35" s="71" t="s">
        <v>231</v>
      </c>
      <c r="P35" s="71" t="s">
        <v>228</v>
      </c>
    </row>
    <row r="36" spans="1:16" ht="12.75" customHeight="1" x14ac:dyDescent="0.2">
      <c r="A36" s="60" t="str">
        <f t="shared" si="0"/>
        <v>IBVS 5421 </v>
      </c>
      <c r="B36" s="24" t="str">
        <f t="shared" si="1"/>
        <v>I</v>
      </c>
      <c r="C36" s="60">
        <f t="shared" si="2"/>
        <v>45636.49</v>
      </c>
      <c r="D36" t="str">
        <f t="shared" si="3"/>
        <v>vis</v>
      </c>
      <c r="E36">
        <f>VLOOKUP(C36,Active!C$21:E$973,3,FALSE)</f>
        <v>-189.01650223663444</v>
      </c>
      <c r="F36" s="24" t="s">
        <v>146</v>
      </c>
      <c r="G36" t="str">
        <f t="shared" si="4"/>
        <v>45636.490</v>
      </c>
      <c r="H36" s="60">
        <f t="shared" si="5"/>
        <v>-189</v>
      </c>
      <c r="I36" s="69" t="s">
        <v>232</v>
      </c>
      <c r="J36" s="70" t="s">
        <v>233</v>
      </c>
      <c r="K36" s="69">
        <v>-189</v>
      </c>
      <c r="L36" s="69" t="s">
        <v>234</v>
      </c>
      <c r="M36" s="70" t="s">
        <v>151</v>
      </c>
      <c r="N36" s="70"/>
      <c r="O36" s="71" t="s">
        <v>152</v>
      </c>
      <c r="P36" s="72" t="s">
        <v>153</v>
      </c>
    </row>
    <row r="37" spans="1:16" ht="12.75" customHeight="1" x14ac:dyDescent="0.2">
      <c r="A37" s="60" t="str">
        <f t="shared" si="0"/>
        <v>IBVS 5421 </v>
      </c>
      <c r="B37" s="24" t="str">
        <f t="shared" si="1"/>
        <v>I</v>
      </c>
      <c r="C37" s="60">
        <f t="shared" si="2"/>
        <v>45785.881999999998</v>
      </c>
      <c r="D37" t="str">
        <f t="shared" si="3"/>
        <v>vis</v>
      </c>
      <c r="E37">
        <f>VLOOKUP(C37,Active!C$21:E$973,3,FALSE)</f>
        <v>-112.02417132051228</v>
      </c>
      <c r="F37" s="24" t="s">
        <v>146</v>
      </c>
      <c r="G37" t="str">
        <f t="shared" si="4"/>
        <v>45785.882</v>
      </c>
      <c r="H37" s="60">
        <f t="shared" si="5"/>
        <v>-112</v>
      </c>
      <c r="I37" s="69" t="s">
        <v>235</v>
      </c>
      <c r="J37" s="70" t="s">
        <v>236</v>
      </c>
      <c r="K37" s="69">
        <v>-112</v>
      </c>
      <c r="L37" s="69" t="s">
        <v>237</v>
      </c>
      <c r="M37" s="70" t="s">
        <v>151</v>
      </c>
      <c r="N37" s="70"/>
      <c r="O37" s="71" t="s">
        <v>152</v>
      </c>
      <c r="P37" s="72" t="s">
        <v>153</v>
      </c>
    </row>
    <row r="38" spans="1:16" ht="12.75" customHeight="1" x14ac:dyDescent="0.2">
      <c r="A38" s="60" t="str">
        <f t="shared" si="0"/>
        <v>IBVS 5421 </v>
      </c>
      <c r="B38" s="24" t="str">
        <f t="shared" si="1"/>
        <v>I</v>
      </c>
      <c r="C38" s="60">
        <f t="shared" si="2"/>
        <v>45855.777999999998</v>
      </c>
      <c r="D38" t="str">
        <f t="shared" si="3"/>
        <v>vis</v>
      </c>
      <c r="E38">
        <f>VLOOKUP(C38,Active!C$21:E$973,3,FALSE)</f>
        <v>-76.001787513391875</v>
      </c>
      <c r="F38" s="24" t="s">
        <v>146</v>
      </c>
      <c r="G38" t="str">
        <f t="shared" si="4"/>
        <v>45855.778</v>
      </c>
      <c r="H38" s="60">
        <f t="shared" si="5"/>
        <v>-76</v>
      </c>
      <c r="I38" s="69" t="s">
        <v>238</v>
      </c>
      <c r="J38" s="70" t="s">
        <v>239</v>
      </c>
      <c r="K38" s="69">
        <v>-76</v>
      </c>
      <c r="L38" s="69" t="s">
        <v>240</v>
      </c>
      <c r="M38" s="70" t="s">
        <v>151</v>
      </c>
      <c r="N38" s="70"/>
      <c r="O38" s="71" t="s">
        <v>152</v>
      </c>
      <c r="P38" s="72" t="s">
        <v>153</v>
      </c>
    </row>
    <row r="39" spans="1:16" ht="12.75" customHeight="1" x14ac:dyDescent="0.2">
      <c r="A39" s="60" t="str">
        <f t="shared" si="0"/>
        <v> VSSC 61 </v>
      </c>
      <c r="B39" s="24" t="str">
        <f t="shared" si="1"/>
        <v>I</v>
      </c>
      <c r="C39" s="60">
        <f t="shared" si="2"/>
        <v>45931.461000000003</v>
      </c>
      <c r="D39" t="str">
        <f t="shared" si="3"/>
        <v>vis</v>
      </c>
      <c r="E39">
        <f>VLOOKUP(C39,Active!C$21:E$973,3,FALSE)</f>
        <v>-36.996950703353654</v>
      </c>
      <c r="F39" s="24" t="str">
        <f>LEFT(M39,1)</f>
        <v>V</v>
      </c>
      <c r="G39" t="str">
        <f t="shared" si="4"/>
        <v>45931.461</v>
      </c>
      <c r="H39" s="60">
        <f t="shared" si="5"/>
        <v>-37</v>
      </c>
      <c r="I39" s="69" t="s">
        <v>241</v>
      </c>
      <c r="J39" s="70" t="s">
        <v>242</v>
      </c>
      <c r="K39" s="69">
        <v>-37</v>
      </c>
      <c r="L39" s="69" t="s">
        <v>243</v>
      </c>
      <c r="M39" s="70" t="s">
        <v>191</v>
      </c>
      <c r="N39" s="70"/>
      <c r="O39" s="71" t="s">
        <v>244</v>
      </c>
      <c r="P39" s="71" t="s">
        <v>245</v>
      </c>
    </row>
    <row r="40" spans="1:16" ht="12.75" customHeight="1" x14ac:dyDescent="0.2">
      <c r="A40" s="60" t="str">
        <f t="shared" si="0"/>
        <v> BBS 73 </v>
      </c>
      <c r="B40" s="24" t="str">
        <f t="shared" si="1"/>
        <v>I</v>
      </c>
      <c r="C40" s="60">
        <f t="shared" si="2"/>
        <v>45933.404000000002</v>
      </c>
      <c r="D40" t="str">
        <f t="shared" si="3"/>
        <v>vis</v>
      </c>
      <c r="E40">
        <f>VLOOKUP(C40,Active!C$21:E$973,3,FALSE)</f>
        <v>-35.995584505900162</v>
      </c>
      <c r="F40" s="24" t="str">
        <f>LEFT(M40,1)</f>
        <v>V</v>
      </c>
      <c r="G40" t="str">
        <f t="shared" si="4"/>
        <v>45933.404</v>
      </c>
      <c r="H40" s="60">
        <f t="shared" si="5"/>
        <v>-36</v>
      </c>
      <c r="I40" s="69" t="s">
        <v>246</v>
      </c>
      <c r="J40" s="70" t="s">
        <v>247</v>
      </c>
      <c r="K40" s="69">
        <v>-36</v>
      </c>
      <c r="L40" s="69" t="s">
        <v>248</v>
      </c>
      <c r="M40" s="70" t="s">
        <v>191</v>
      </c>
      <c r="N40" s="70"/>
      <c r="O40" s="71" t="s">
        <v>249</v>
      </c>
      <c r="P40" s="71" t="s">
        <v>250</v>
      </c>
    </row>
    <row r="41" spans="1:16" ht="12.75" customHeight="1" x14ac:dyDescent="0.2">
      <c r="A41" s="60" t="str">
        <f t="shared" si="0"/>
        <v> BBS 74 </v>
      </c>
      <c r="B41" s="24" t="str">
        <f t="shared" si="1"/>
        <v>I</v>
      </c>
      <c r="C41" s="60">
        <f t="shared" si="2"/>
        <v>46003.248</v>
      </c>
      <c r="D41" t="str">
        <f t="shared" si="3"/>
        <v>vis</v>
      </c>
      <c r="E41">
        <f>VLOOKUP(C41,Active!C$21:E$973,3,FALSE)</f>
        <v>0</v>
      </c>
      <c r="F41" s="24" t="str">
        <f>LEFT(M41,1)</f>
        <v>V</v>
      </c>
      <c r="G41" t="str">
        <f t="shared" si="4"/>
        <v>46003.248</v>
      </c>
      <c r="H41" s="60">
        <f t="shared" si="5"/>
        <v>0</v>
      </c>
      <c r="I41" s="69" t="s">
        <v>251</v>
      </c>
      <c r="J41" s="70" t="s">
        <v>252</v>
      </c>
      <c r="K41" s="69">
        <v>0</v>
      </c>
      <c r="L41" s="69" t="s">
        <v>253</v>
      </c>
      <c r="M41" s="70" t="s">
        <v>191</v>
      </c>
      <c r="N41" s="70"/>
      <c r="O41" s="71" t="s">
        <v>227</v>
      </c>
      <c r="P41" s="71" t="s">
        <v>254</v>
      </c>
    </row>
    <row r="42" spans="1:16" ht="12.75" customHeight="1" x14ac:dyDescent="0.2">
      <c r="A42" s="60" t="str">
        <f t="shared" si="0"/>
        <v> BBS 78 </v>
      </c>
      <c r="B42" s="24" t="str">
        <f t="shared" si="1"/>
        <v>I</v>
      </c>
      <c r="C42" s="60">
        <f t="shared" si="2"/>
        <v>46290.423999999999</v>
      </c>
      <c r="D42" t="str">
        <f t="shared" si="3"/>
        <v>vis</v>
      </c>
      <c r="E42">
        <f>VLOOKUP(C42,Active!C$21:E$973,3,FALSE)</f>
        <v>148.00223320638511</v>
      </c>
      <c r="F42" s="24" t="s">
        <v>146</v>
      </c>
      <c r="G42" t="str">
        <f t="shared" si="4"/>
        <v>46290.424</v>
      </c>
      <c r="H42" s="60">
        <f t="shared" si="5"/>
        <v>148</v>
      </c>
      <c r="I42" s="69" t="s">
        <v>255</v>
      </c>
      <c r="J42" s="70" t="s">
        <v>256</v>
      </c>
      <c r="K42" s="69">
        <v>148</v>
      </c>
      <c r="L42" s="69" t="s">
        <v>257</v>
      </c>
      <c r="M42" s="70" t="s">
        <v>191</v>
      </c>
      <c r="N42" s="70"/>
      <c r="O42" s="71" t="s">
        <v>249</v>
      </c>
      <c r="P42" s="71" t="s">
        <v>258</v>
      </c>
    </row>
    <row r="43" spans="1:16" ht="12.75" customHeight="1" x14ac:dyDescent="0.2">
      <c r="A43" s="60" t="str">
        <f t="shared" si="0"/>
        <v> BBS 78 </v>
      </c>
      <c r="B43" s="24" t="str">
        <f t="shared" si="1"/>
        <v>I</v>
      </c>
      <c r="C43" s="60">
        <f t="shared" si="2"/>
        <v>46321.464</v>
      </c>
      <c r="D43" t="str">
        <f t="shared" si="3"/>
        <v>vis</v>
      </c>
      <c r="E43">
        <f>VLOOKUP(C43,Active!C$21:E$973,3,FALSE)</f>
        <v>163.99935454913776</v>
      </c>
      <c r="F43" s="24" t="s">
        <v>146</v>
      </c>
      <c r="G43" t="str">
        <f t="shared" si="4"/>
        <v>46321.464</v>
      </c>
      <c r="H43" s="60">
        <f t="shared" si="5"/>
        <v>164</v>
      </c>
      <c r="I43" s="69" t="s">
        <v>259</v>
      </c>
      <c r="J43" s="70" t="s">
        <v>260</v>
      </c>
      <c r="K43" s="69">
        <v>164</v>
      </c>
      <c r="L43" s="69" t="s">
        <v>261</v>
      </c>
      <c r="M43" s="70" t="s">
        <v>191</v>
      </c>
      <c r="N43" s="70"/>
      <c r="O43" s="71" t="s">
        <v>249</v>
      </c>
      <c r="P43" s="71" t="s">
        <v>258</v>
      </c>
    </row>
    <row r="44" spans="1:16" ht="12.75" customHeight="1" x14ac:dyDescent="0.2">
      <c r="A44" s="60" t="str">
        <f t="shared" si="0"/>
        <v> BBS 78 </v>
      </c>
      <c r="B44" s="24" t="str">
        <f t="shared" si="1"/>
        <v>I</v>
      </c>
      <c r="C44" s="60">
        <f t="shared" si="2"/>
        <v>46356.387000000002</v>
      </c>
      <c r="D44" t="str">
        <f t="shared" si="3"/>
        <v>vis</v>
      </c>
      <c r="E44">
        <f>VLOOKUP(C44,Active!C$21:E$973,3,FALSE)</f>
        <v>181.99766217326709</v>
      </c>
      <c r="F44" s="24" t="s">
        <v>146</v>
      </c>
      <c r="G44" t="str">
        <f t="shared" si="4"/>
        <v>46356.387</v>
      </c>
      <c r="H44" s="60">
        <f t="shared" si="5"/>
        <v>182</v>
      </c>
      <c r="I44" s="69" t="s">
        <v>262</v>
      </c>
      <c r="J44" s="70" t="s">
        <v>263</v>
      </c>
      <c r="K44" s="69">
        <v>182</v>
      </c>
      <c r="L44" s="69" t="s">
        <v>264</v>
      </c>
      <c r="M44" s="70" t="s">
        <v>191</v>
      </c>
      <c r="N44" s="70"/>
      <c r="O44" s="71" t="s">
        <v>249</v>
      </c>
      <c r="P44" s="71" t="s">
        <v>258</v>
      </c>
    </row>
    <row r="45" spans="1:16" ht="12.75" customHeight="1" x14ac:dyDescent="0.2">
      <c r="A45" s="60" t="str">
        <f t="shared" si="0"/>
        <v>IBVS 5421 </v>
      </c>
      <c r="B45" s="24" t="str">
        <f t="shared" si="1"/>
        <v>I</v>
      </c>
      <c r="C45" s="60">
        <f t="shared" si="2"/>
        <v>46385.508000000002</v>
      </c>
      <c r="D45" t="str">
        <f t="shared" si="3"/>
        <v>vis</v>
      </c>
      <c r="E45">
        <f>VLOOKUP(C45,Active!C$21:E$973,3,FALSE)</f>
        <v>197.00578622681974</v>
      </c>
      <c r="F45" s="24" t="s">
        <v>146</v>
      </c>
      <c r="G45" t="str">
        <f t="shared" si="4"/>
        <v>46385.508</v>
      </c>
      <c r="H45" s="60">
        <f t="shared" si="5"/>
        <v>197</v>
      </c>
      <c r="I45" s="69" t="s">
        <v>265</v>
      </c>
      <c r="J45" s="70" t="s">
        <v>266</v>
      </c>
      <c r="K45" s="69">
        <v>197</v>
      </c>
      <c r="L45" s="69" t="s">
        <v>267</v>
      </c>
      <c r="M45" s="70" t="s">
        <v>151</v>
      </c>
      <c r="N45" s="70"/>
      <c r="O45" s="71" t="s">
        <v>152</v>
      </c>
      <c r="P45" s="72" t="s">
        <v>153</v>
      </c>
    </row>
    <row r="46" spans="1:16" ht="12.75" customHeight="1" x14ac:dyDescent="0.2">
      <c r="A46" s="60" t="str">
        <f t="shared" si="0"/>
        <v>IBVS 5421 </v>
      </c>
      <c r="B46" s="24" t="str">
        <f t="shared" si="1"/>
        <v>I</v>
      </c>
      <c r="C46" s="60">
        <f t="shared" si="2"/>
        <v>46534.864000000001</v>
      </c>
      <c r="D46" t="str">
        <f t="shared" si="3"/>
        <v>vis</v>
      </c>
      <c r="E46">
        <f>VLOOKUP(C46,Active!C$21:E$973,3,FALSE)</f>
        <v>273.97956378055983</v>
      </c>
      <c r="F46" s="24" t="s">
        <v>146</v>
      </c>
      <c r="G46" t="str">
        <f t="shared" si="4"/>
        <v>46534.864</v>
      </c>
      <c r="H46" s="60">
        <f t="shared" si="5"/>
        <v>274</v>
      </c>
      <c r="I46" s="69" t="s">
        <v>268</v>
      </c>
      <c r="J46" s="70" t="s">
        <v>269</v>
      </c>
      <c r="K46" s="69">
        <v>274</v>
      </c>
      <c r="L46" s="69" t="s">
        <v>270</v>
      </c>
      <c r="M46" s="70" t="s">
        <v>151</v>
      </c>
      <c r="N46" s="70"/>
      <c r="O46" s="71" t="s">
        <v>152</v>
      </c>
      <c r="P46" s="72" t="s">
        <v>153</v>
      </c>
    </row>
    <row r="47" spans="1:16" ht="12.75" customHeight="1" x14ac:dyDescent="0.2">
      <c r="A47" s="60" t="str">
        <f t="shared" si="0"/>
        <v> BRNO 28 </v>
      </c>
      <c r="B47" s="24" t="str">
        <f t="shared" si="1"/>
        <v>I</v>
      </c>
      <c r="C47" s="60">
        <f t="shared" si="2"/>
        <v>46612.497000000003</v>
      </c>
      <c r="D47" t="str">
        <f t="shared" si="3"/>
        <v>vis</v>
      </c>
      <c r="E47">
        <f>VLOOKUP(C47,Active!C$21:E$973,3,FALSE)</f>
        <v>313.98937438629133</v>
      </c>
      <c r="F47" s="24" t="s">
        <v>146</v>
      </c>
      <c r="G47" t="str">
        <f t="shared" si="4"/>
        <v>46612.497</v>
      </c>
      <c r="H47" s="60">
        <f t="shared" si="5"/>
        <v>314</v>
      </c>
      <c r="I47" s="69" t="s">
        <v>271</v>
      </c>
      <c r="J47" s="70" t="s">
        <v>272</v>
      </c>
      <c r="K47" s="69">
        <v>314</v>
      </c>
      <c r="L47" s="69" t="s">
        <v>273</v>
      </c>
      <c r="M47" s="70" t="s">
        <v>191</v>
      </c>
      <c r="N47" s="70"/>
      <c r="O47" s="71" t="s">
        <v>274</v>
      </c>
      <c r="P47" s="71" t="s">
        <v>275</v>
      </c>
    </row>
    <row r="48" spans="1:16" ht="12.75" customHeight="1" x14ac:dyDescent="0.2">
      <c r="A48" s="60" t="str">
        <f t="shared" si="0"/>
        <v> BRNO 28 </v>
      </c>
      <c r="B48" s="24" t="str">
        <f t="shared" si="1"/>
        <v>I</v>
      </c>
      <c r="C48" s="60">
        <f t="shared" si="2"/>
        <v>46612.497000000003</v>
      </c>
      <c r="D48" t="str">
        <f t="shared" si="3"/>
        <v>vis</v>
      </c>
      <c r="E48">
        <f>VLOOKUP(C48,Active!C$21:E$973,3,FALSE)</f>
        <v>313.98937438629133</v>
      </c>
      <c r="F48" s="24" t="s">
        <v>146</v>
      </c>
      <c r="G48" t="str">
        <f t="shared" si="4"/>
        <v>46612.497</v>
      </c>
      <c r="H48" s="60">
        <f t="shared" si="5"/>
        <v>314</v>
      </c>
      <c r="I48" s="69" t="s">
        <v>271</v>
      </c>
      <c r="J48" s="70" t="s">
        <v>272</v>
      </c>
      <c r="K48" s="69">
        <v>314</v>
      </c>
      <c r="L48" s="69" t="s">
        <v>273</v>
      </c>
      <c r="M48" s="70" t="s">
        <v>191</v>
      </c>
      <c r="N48" s="70"/>
      <c r="O48" s="71" t="s">
        <v>276</v>
      </c>
      <c r="P48" s="71" t="s">
        <v>275</v>
      </c>
    </row>
    <row r="49" spans="1:16" ht="12.75" customHeight="1" x14ac:dyDescent="0.2">
      <c r="A49" s="60" t="str">
        <f t="shared" si="0"/>
        <v> BRNO 28 </v>
      </c>
      <c r="B49" s="24" t="str">
        <f t="shared" si="1"/>
        <v>I</v>
      </c>
      <c r="C49" s="60">
        <f t="shared" si="2"/>
        <v>46612.5</v>
      </c>
      <c r="D49" t="str">
        <f t="shared" si="3"/>
        <v>vis</v>
      </c>
      <c r="E49">
        <f>VLOOKUP(C49,Active!C$21:E$973,3,FALSE)</f>
        <v>313.99092049982164</v>
      </c>
      <c r="F49" s="24" t="s">
        <v>146</v>
      </c>
      <c r="G49" t="str">
        <f t="shared" si="4"/>
        <v>46612.500</v>
      </c>
      <c r="H49" s="60">
        <f t="shared" si="5"/>
        <v>314</v>
      </c>
      <c r="I49" s="69" t="s">
        <v>277</v>
      </c>
      <c r="J49" s="70" t="s">
        <v>278</v>
      </c>
      <c r="K49" s="69">
        <v>314</v>
      </c>
      <c r="L49" s="69" t="s">
        <v>279</v>
      </c>
      <c r="M49" s="70" t="s">
        <v>191</v>
      </c>
      <c r="N49" s="70"/>
      <c r="O49" s="71" t="s">
        <v>280</v>
      </c>
      <c r="P49" s="71" t="s">
        <v>275</v>
      </c>
    </row>
    <row r="50" spans="1:16" ht="12.75" customHeight="1" x14ac:dyDescent="0.2">
      <c r="A50" s="60" t="str">
        <f t="shared" si="0"/>
        <v> BRNO 28 </v>
      </c>
      <c r="B50" s="24" t="str">
        <f t="shared" si="1"/>
        <v>I</v>
      </c>
      <c r="C50" s="60">
        <f t="shared" si="2"/>
        <v>46612.500999999997</v>
      </c>
      <c r="D50" t="str">
        <f t="shared" si="3"/>
        <v>vis</v>
      </c>
      <c r="E50">
        <f>VLOOKUP(C50,Active!C$21:E$973,3,FALSE)</f>
        <v>313.99143587099712</v>
      </c>
      <c r="F50" s="24" t="s">
        <v>146</v>
      </c>
      <c r="G50" t="str">
        <f t="shared" si="4"/>
        <v>46612.501</v>
      </c>
      <c r="H50" s="60">
        <f t="shared" si="5"/>
        <v>314</v>
      </c>
      <c r="I50" s="69" t="s">
        <v>281</v>
      </c>
      <c r="J50" s="70" t="s">
        <v>282</v>
      </c>
      <c r="K50" s="69">
        <v>314</v>
      </c>
      <c r="L50" s="69" t="s">
        <v>212</v>
      </c>
      <c r="M50" s="70" t="s">
        <v>191</v>
      </c>
      <c r="N50" s="70"/>
      <c r="O50" s="71" t="s">
        <v>283</v>
      </c>
      <c r="P50" s="71" t="s">
        <v>275</v>
      </c>
    </row>
    <row r="51" spans="1:16" ht="12.75" customHeight="1" x14ac:dyDescent="0.2">
      <c r="A51" s="60" t="str">
        <f t="shared" si="0"/>
        <v> BRNO 28 </v>
      </c>
      <c r="B51" s="24" t="str">
        <f t="shared" si="1"/>
        <v>I</v>
      </c>
      <c r="C51" s="60">
        <f t="shared" si="2"/>
        <v>46612.502</v>
      </c>
      <c r="D51" t="str">
        <f t="shared" si="3"/>
        <v>vis</v>
      </c>
      <c r="E51">
        <f>VLOOKUP(C51,Active!C$21:E$973,3,FALSE)</f>
        <v>313.99195124217641</v>
      </c>
      <c r="F51" s="24" t="s">
        <v>146</v>
      </c>
      <c r="G51" t="str">
        <f t="shared" si="4"/>
        <v>46612.502</v>
      </c>
      <c r="H51" s="60">
        <f t="shared" si="5"/>
        <v>314</v>
      </c>
      <c r="I51" s="69" t="s">
        <v>284</v>
      </c>
      <c r="J51" s="70" t="s">
        <v>285</v>
      </c>
      <c r="K51" s="69">
        <v>314</v>
      </c>
      <c r="L51" s="69" t="s">
        <v>286</v>
      </c>
      <c r="M51" s="70" t="s">
        <v>191</v>
      </c>
      <c r="N51" s="70"/>
      <c r="O51" s="71" t="s">
        <v>287</v>
      </c>
      <c r="P51" s="71" t="s">
        <v>275</v>
      </c>
    </row>
    <row r="52" spans="1:16" ht="12.75" customHeight="1" x14ac:dyDescent="0.2">
      <c r="A52" s="60" t="str">
        <f t="shared" si="0"/>
        <v> BRNO 28 </v>
      </c>
      <c r="B52" s="24" t="str">
        <f t="shared" si="1"/>
        <v>I</v>
      </c>
      <c r="C52" s="60">
        <f t="shared" si="2"/>
        <v>46612.502999999997</v>
      </c>
      <c r="D52" t="str">
        <f t="shared" si="3"/>
        <v>vis</v>
      </c>
      <c r="E52">
        <f>VLOOKUP(C52,Active!C$21:E$973,3,FALSE)</f>
        <v>313.99246661335189</v>
      </c>
      <c r="F52" s="24" t="s">
        <v>146</v>
      </c>
      <c r="G52" t="str">
        <f t="shared" si="4"/>
        <v>46612.503</v>
      </c>
      <c r="H52" s="60">
        <f t="shared" si="5"/>
        <v>314</v>
      </c>
      <c r="I52" s="69" t="s">
        <v>288</v>
      </c>
      <c r="J52" s="70" t="s">
        <v>289</v>
      </c>
      <c r="K52" s="69">
        <v>314</v>
      </c>
      <c r="L52" s="69" t="s">
        <v>290</v>
      </c>
      <c r="M52" s="70" t="s">
        <v>191</v>
      </c>
      <c r="N52" s="70"/>
      <c r="O52" s="71" t="s">
        <v>291</v>
      </c>
      <c r="P52" s="71" t="s">
        <v>275</v>
      </c>
    </row>
    <row r="53" spans="1:16" ht="12.75" customHeight="1" x14ac:dyDescent="0.2">
      <c r="A53" s="60" t="str">
        <f t="shared" si="0"/>
        <v> BRNO 28 </v>
      </c>
      <c r="B53" s="24" t="str">
        <f t="shared" si="1"/>
        <v>I</v>
      </c>
      <c r="C53" s="60">
        <f t="shared" si="2"/>
        <v>46612.504000000001</v>
      </c>
      <c r="D53" t="str">
        <f t="shared" si="3"/>
        <v>vis</v>
      </c>
      <c r="E53">
        <f>VLOOKUP(C53,Active!C$21:E$973,3,FALSE)</f>
        <v>313.99298198453118</v>
      </c>
      <c r="F53" s="24" t="s">
        <v>146</v>
      </c>
      <c r="G53" t="str">
        <f t="shared" si="4"/>
        <v>46612.504</v>
      </c>
      <c r="H53" s="60">
        <f t="shared" si="5"/>
        <v>314</v>
      </c>
      <c r="I53" s="69" t="s">
        <v>292</v>
      </c>
      <c r="J53" s="70" t="s">
        <v>293</v>
      </c>
      <c r="K53" s="69">
        <v>314</v>
      </c>
      <c r="L53" s="69" t="s">
        <v>188</v>
      </c>
      <c r="M53" s="70" t="s">
        <v>191</v>
      </c>
      <c r="N53" s="70"/>
      <c r="O53" s="71" t="s">
        <v>294</v>
      </c>
      <c r="P53" s="71" t="s">
        <v>275</v>
      </c>
    </row>
    <row r="54" spans="1:16" ht="12.75" customHeight="1" x14ac:dyDescent="0.2">
      <c r="A54" s="60" t="str">
        <f t="shared" si="0"/>
        <v> BRNO 28 </v>
      </c>
      <c r="B54" s="24" t="str">
        <f t="shared" si="1"/>
        <v>I</v>
      </c>
      <c r="C54" s="60">
        <f t="shared" si="2"/>
        <v>46612.506000000001</v>
      </c>
      <c r="D54" t="str">
        <f t="shared" si="3"/>
        <v>vis</v>
      </c>
      <c r="E54">
        <f>VLOOKUP(C54,Active!C$21:E$973,3,FALSE)</f>
        <v>313.9940127268859</v>
      </c>
      <c r="F54" s="24" t="s">
        <v>146</v>
      </c>
      <c r="G54" t="str">
        <f t="shared" si="4"/>
        <v>46612.506</v>
      </c>
      <c r="H54" s="60">
        <f t="shared" si="5"/>
        <v>314</v>
      </c>
      <c r="I54" s="69" t="s">
        <v>295</v>
      </c>
      <c r="J54" s="70" t="s">
        <v>296</v>
      </c>
      <c r="K54" s="69">
        <v>314</v>
      </c>
      <c r="L54" s="69" t="s">
        <v>217</v>
      </c>
      <c r="M54" s="70" t="s">
        <v>191</v>
      </c>
      <c r="N54" s="70"/>
      <c r="O54" s="71" t="s">
        <v>297</v>
      </c>
      <c r="P54" s="71" t="s">
        <v>275</v>
      </c>
    </row>
    <row r="55" spans="1:16" ht="12.75" customHeight="1" x14ac:dyDescent="0.2">
      <c r="A55" s="60" t="str">
        <f t="shared" si="0"/>
        <v> BRNO 28 </v>
      </c>
      <c r="B55" s="24" t="str">
        <f t="shared" si="1"/>
        <v>I</v>
      </c>
      <c r="C55" s="60">
        <f t="shared" si="2"/>
        <v>46612.506999999998</v>
      </c>
      <c r="D55" t="str">
        <f t="shared" si="3"/>
        <v>vis</v>
      </c>
      <c r="E55">
        <f>VLOOKUP(C55,Active!C$21:E$973,3,FALSE)</f>
        <v>313.99452809806144</v>
      </c>
      <c r="F55" s="24" t="s">
        <v>146</v>
      </c>
      <c r="G55" t="str">
        <f t="shared" si="4"/>
        <v>46612.507</v>
      </c>
      <c r="H55" s="60">
        <f t="shared" si="5"/>
        <v>314</v>
      </c>
      <c r="I55" s="69" t="s">
        <v>298</v>
      </c>
      <c r="J55" s="70" t="s">
        <v>299</v>
      </c>
      <c r="K55" s="69">
        <v>314</v>
      </c>
      <c r="L55" s="69" t="s">
        <v>300</v>
      </c>
      <c r="M55" s="70" t="s">
        <v>191</v>
      </c>
      <c r="N55" s="70"/>
      <c r="O55" s="71" t="s">
        <v>301</v>
      </c>
      <c r="P55" s="71" t="s">
        <v>275</v>
      </c>
    </row>
    <row r="56" spans="1:16" ht="12.75" customHeight="1" x14ac:dyDescent="0.2">
      <c r="A56" s="60" t="str">
        <f t="shared" si="0"/>
        <v> BRNO 28 </v>
      </c>
      <c r="B56" s="24" t="str">
        <f t="shared" si="1"/>
        <v>I</v>
      </c>
      <c r="C56" s="60">
        <f t="shared" si="2"/>
        <v>46612.508999999998</v>
      </c>
      <c r="D56" t="str">
        <f t="shared" si="3"/>
        <v>vis</v>
      </c>
      <c r="E56">
        <f>VLOOKUP(C56,Active!C$21:E$973,3,FALSE)</f>
        <v>313.99555884041621</v>
      </c>
      <c r="F56" s="24" t="s">
        <v>146</v>
      </c>
      <c r="G56" t="str">
        <f t="shared" si="4"/>
        <v>46612.509</v>
      </c>
      <c r="H56" s="60">
        <f t="shared" si="5"/>
        <v>314</v>
      </c>
      <c r="I56" s="69" t="s">
        <v>302</v>
      </c>
      <c r="J56" s="70" t="s">
        <v>303</v>
      </c>
      <c r="K56" s="69">
        <v>314</v>
      </c>
      <c r="L56" s="69" t="s">
        <v>304</v>
      </c>
      <c r="M56" s="70" t="s">
        <v>191</v>
      </c>
      <c r="N56" s="70"/>
      <c r="O56" s="71" t="s">
        <v>305</v>
      </c>
      <c r="P56" s="71" t="s">
        <v>275</v>
      </c>
    </row>
    <row r="57" spans="1:16" ht="12.75" customHeight="1" x14ac:dyDescent="0.2">
      <c r="A57" s="60" t="str">
        <f t="shared" si="0"/>
        <v> BRNO 28 </v>
      </c>
      <c r="B57" s="24" t="str">
        <f t="shared" si="1"/>
        <v>I</v>
      </c>
      <c r="C57" s="60">
        <f t="shared" si="2"/>
        <v>46614.440999999999</v>
      </c>
      <c r="D57" t="str">
        <f t="shared" si="3"/>
        <v>vis</v>
      </c>
      <c r="E57">
        <f>VLOOKUP(C57,Active!C$21:E$973,3,FALSE)</f>
        <v>314.99125595492035</v>
      </c>
      <c r="F57" s="24" t="s">
        <v>146</v>
      </c>
      <c r="G57" t="str">
        <f t="shared" si="4"/>
        <v>46614.441</v>
      </c>
      <c r="H57" s="60">
        <f t="shared" si="5"/>
        <v>315</v>
      </c>
      <c r="I57" s="69" t="s">
        <v>306</v>
      </c>
      <c r="J57" s="70" t="s">
        <v>307</v>
      </c>
      <c r="K57" s="69">
        <v>315</v>
      </c>
      <c r="L57" s="69" t="s">
        <v>212</v>
      </c>
      <c r="M57" s="70" t="s">
        <v>191</v>
      </c>
      <c r="N57" s="70"/>
      <c r="O57" s="71" t="s">
        <v>283</v>
      </c>
      <c r="P57" s="71" t="s">
        <v>275</v>
      </c>
    </row>
    <row r="58" spans="1:16" ht="12.75" customHeight="1" x14ac:dyDescent="0.2">
      <c r="A58" s="60" t="str">
        <f t="shared" si="0"/>
        <v> BRNO 28 </v>
      </c>
      <c r="B58" s="24" t="str">
        <f t="shared" si="1"/>
        <v>I</v>
      </c>
      <c r="C58" s="60">
        <f t="shared" si="2"/>
        <v>46614.445</v>
      </c>
      <c r="D58" t="str">
        <f t="shared" si="3"/>
        <v>vis</v>
      </c>
      <c r="E58">
        <f>VLOOKUP(C58,Active!C$21:E$973,3,FALSE)</f>
        <v>314.99331743962989</v>
      </c>
      <c r="F58" s="24" t="s">
        <v>146</v>
      </c>
      <c r="G58" t="str">
        <f t="shared" si="4"/>
        <v>46614.445</v>
      </c>
      <c r="H58" s="60">
        <f t="shared" si="5"/>
        <v>315</v>
      </c>
      <c r="I58" s="69" t="s">
        <v>308</v>
      </c>
      <c r="J58" s="70" t="s">
        <v>309</v>
      </c>
      <c r="K58" s="69">
        <v>315</v>
      </c>
      <c r="L58" s="69" t="s">
        <v>310</v>
      </c>
      <c r="M58" s="70" t="s">
        <v>191</v>
      </c>
      <c r="N58" s="70"/>
      <c r="O58" s="71" t="s">
        <v>280</v>
      </c>
      <c r="P58" s="71" t="s">
        <v>275</v>
      </c>
    </row>
    <row r="59" spans="1:16" ht="12.75" customHeight="1" x14ac:dyDescent="0.2">
      <c r="A59" s="60" t="str">
        <f t="shared" si="0"/>
        <v> BRNO 28 </v>
      </c>
      <c r="B59" s="24" t="str">
        <f t="shared" si="1"/>
        <v>I</v>
      </c>
      <c r="C59" s="60">
        <f t="shared" si="2"/>
        <v>46614.447</v>
      </c>
      <c r="D59" t="str">
        <f t="shared" si="3"/>
        <v>vis</v>
      </c>
      <c r="E59">
        <f>VLOOKUP(C59,Active!C$21:E$973,3,FALSE)</f>
        <v>314.99434818198466</v>
      </c>
      <c r="F59" s="24" t="s">
        <v>146</v>
      </c>
      <c r="G59" t="str">
        <f t="shared" si="4"/>
        <v>46614.447</v>
      </c>
      <c r="H59" s="60">
        <f t="shared" si="5"/>
        <v>315</v>
      </c>
      <c r="I59" s="69" t="s">
        <v>311</v>
      </c>
      <c r="J59" s="70" t="s">
        <v>312</v>
      </c>
      <c r="K59" s="69">
        <v>315</v>
      </c>
      <c r="L59" s="69" t="s">
        <v>300</v>
      </c>
      <c r="M59" s="70" t="s">
        <v>191</v>
      </c>
      <c r="N59" s="70"/>
      <c r="O59" s="71" t="s">
        <v>313</v>
      </c>
      <c r="P59" s="71" t="s">
        <v>275</v>
      </c>
    </row>
    <row r="60" spans="1:16" ht="12.75" customHeight="1" x14ac:dyDescent="0.2">
      <c r="A60" s="60" t="str">
        <f t="shared" si="0"/>
        <v> BRNO 28 </v>
      </c>
      <c r="B60" s="24" t="str">
        <f t="shared" si="1"/>
        <v>I</v>
      </c>
      <c r="C60" s="60">
        <f t="shared" si="2"/>
        <v>46614.447</v>
      </c>
      <c r="D60" t="str">
        <f t="shared" si="3"/>
        <v>vis</v>
      </c>
      <c r="E60">
        <f>VLOOKUP(C60,Active!C$21:E$973,3,FALSE)</f>
        <v>314.99434818198466</v>
      </c>
      <c r="F60" s="24" t="s">
        <v>146</v>
      </c>
      <c r="G60" t="str">
        <f t="shared" si="4"/>
        <v>46614.447</v>
      </c>
      <c r="H60" s="60">
        <f t="shared" si="5"/>
        <v>315</v>
      </c>
      <c r="I60" s="69" t="s">
        <v>311</v>
      </c>
      <c r="J60" s="70" t="s">
        <v>312</v>
      </c>
      <c r="K60" s="69">
        <v>315</v>
      </c>
      <c r="L60" s="69" t="s">
        <v>300</v>
      </c>
      <c r="M60" s="70" t="s">
        <v>191</v>
      </c>
      <c r="N60" s="70"/>
      <c r="O60" s="71" t="s">
        <v>305</v>
      </c>
      <c r="P60" s="71" t="s">
        <v>275</v>
      </c>
    </row>
    <row r="61" spans="1:16" ht="12.75" customHeight="1" x14ac:dyDescent="0.2">
      <c r="A61" s="60" t="str">
        <f t="shared" si="0"/>
        <v> BRNO 28 </v>
      </c>
      <c r="B61" s="24" t="str">
        <f t="shared" si="1"/>
        <v>I</v>
      </c>
      <c r="C61" s="60">
        <f t="shared" si="2"/>
        <v>46614.447999999997</v>
      </c>
      <c r="D61" t="str">
        <f t="shared" si="3"/>
        <v>vis</v>
      </c>
      <c r="E61">
        <f>VLOOKUP(C61,Active!C$21:E$973,3,FALSE)</f>
        <v>314.99486355316014</v>
      </c>
      <c r="F61" s="24" t="s">
        <v>146</v>
      </c>
      <c r="G61" t="str">
        <f t="shared" si="4"/>
        <v>46614.448</v>
      </c>
      <c r="H61" s="60">
        <f t="shared" si="5"/>
        <v>315</v>
      </c>
      <c r="I61" s="69" t="s">
        <v>314</v>
      </c>
      <c r="J61" s="70" t="s">
        <v>315</v>
      </c>
      <c r="K61" s="69">
        <v>315</v>
      </c>
      <c r="L61" s="69" t="s">
        <v>316</v>
      </c>
      <c r="M61" s="70" t="s">
        <v>191</v>
      </c>
      <c r="N61" s="70"/>
      <c r="O61" s="71" t="s">
        <v>297</v>
      </c>
      <c r="P61" s="71" t="s">
        <v>275</v>
      </c>
    </row>
    <row r="62" spans="1:16" ht="12.75" customHeight="1" x14ac:dyDescent="0.2">
      <c r="A62" s="60" t="str">
        <f t="shared" si="0"/>
        <v> BRNO 28 </v>
      </c>
      <c r="B62" s="24" t="str">
        <f t="shared" si="1"/>
        <v>I</v>
      </c>
      <c r="C62" s="60">
        <f t="shared" si="2"/>
        <v>46614.451999999997</v>
      </c>
      <c r="D62" t="str">
        <f t="shared" si="3"/>
        <v>vis</v>
      </c>
      <c r="E62">
        <f>VLOOKUP(C62,Active!C$21:E$973,3,FALSE)</f>
        <v>314.99692503786969</v>
      </c>
      <c r="F62" s="24" t="s">
        <v>146</v>
      </c>
      <c r="G62" t="str">
        <f t="shared" si="4"/>
        <v>46614.452</v>
      </c>
      <c r="H62" s="60">
        <f t="shared" si="5"/>
        <v>315</v>
      </c>
      <c r="I62" s="69" t="s">
        <v>317</v>
      </c>
      <c r="J62" s="70" t="s">
        <v>318</v>
      </c>
      <c r="K62" s="69">
        <v>315</v>
      </c>
      <c r="L62" s="69" t="s">
        <v>319</v>
      </c>
      <c r="M62" s="70" t="s">
        <v>191</v>
      </c>
      <c r="N62" s="70"/>
      <c r="O62" s="71" t="s">
        <v>320</v>
      </c>
      <c r="P62" s="71" t="s">
        <v>275</v>
      </c>
    </row>
    <row r="63" spans="1:16" ht="12.75" customHeight="1" x14ac:dyDescent="0.2">
      <c r="A63" s="60" t="str">
        <f t="shared" si="0"/>
        <v> BRNO 28 </v>
      </c>
      <c r="B63" s="24" t="str">
        <f t="shared" si="1"/>
        <v>I</v>
      </c>
      <c r="C63" s="60">
        <f t="shared" si="2"/>
        <v>46678.476000000002</v>
      </c>
      <c r="D63" t="str">
        <f t="shared" si="3"/>
        <v>vis</v>
      </c>
      <c r="E63">
        <f>VLOOKUP(C63,Active!C$21:E$973,3,FALSE)</f>
        <v>347.9930492920077</v>
      </c>
      <c r="F63" s="24" t="s">
        <v>146</v>
      </c>
      <c r="G63" t="str">
        <f t="shared" si="4"/>
        <v>46678.476</v>
      </c>
      <c r="H63" s="60">
        <f t="shared" si="5"/>
        <v>348</v>
      </c>
      <c r="I63" s="69" t="s">
        <v>321</v>
      </c>
      <c r="J63" s="70" t="s">
        <v>322</v>
      </c>
      <c r="K63" s="69">
        <v>348</v>
      </c>
      <c r="L63" s="69" t="s">
        <v>310</v>
      </c>
      <c r="M63" s="70" t="s">
        <v>191</v>
      </c>
      <c r="N63" s="70"/>
      <c r="O63" s="71" t="s">
        <v>323</v>
      </c>
      <c r="P63" s="71" t="s">
        <v>275</v>
      </c>
    </row>
    <row r="64" spans="1:16" ht="12.75" customHeight="1" x14ac:dyDescent="0.2">
      <c r="A64" s="60" t="str">
        <f t="shared" si="0"/>
        <v> BRNO 28 </v>
      </c>
      <c r="B64" s="24" t="str">
        <f t="shared" si="1"/>
        <v>I</v>
      </c>
      <c r="C64" s="60">
        <f t="shared" si="2"/>
        <v>46678.478000000003</v>
      </c>
      <c r="D64" t="str">
        <f t="shared" si="3"/>
        <v>vis</v>
      </c>
      <c r="E64">
        <f>VLOOKUP(C64,Active!C$21:E$973,3,FALSE)</f>
        <v>347.99408003436247</v>
      </c>
      <c r="F64" s="24" t="s">
        <v>146</v>
      </c>
      <c r="G64" t="str">
        <f t="shared" si="4"/>
        <v>46678.478</v>
      </c>
      <c r="H64" s="60">
        <f t="shared" si="5"/>
        <v>348</v>
      </c>
      <c r="I64" s="69" t="s">
        <v>324</v>
      </c>
      <c r="J64" s="70" t="s">
        <v>325</v>
      </c>
      <c r="K64" s="69">
        <v>348</v>
      </c>
      <c r="L64" s="69" t="s">
        <v>300</v>
      </c>
      <c r="M64" s="70" t="s">
        <v>191</v>
      </c>
      <c r="N64" s="70"/>
      <c r="O64" s="71" t="s">
        <v>305</v>
      </c>
      <c r="P64" s="71" t="s">
        <v>275</v>
      </c>
    </row>
    <row r="65" spans="1:16" ht="12.75" customHeight="1" x14ac:dyDescent="0.2">
      <c r="A65" s="60" t="str">
        <f t="shared" si="0"/>
        <v>IBVS 5421 </v>
      </c>
      <c r="B65" s="24" t="str">
        <f t="shared" si="1"/>
        <v>I</v>
      </c>
      <c r="C65" s="60">
        <f t="shared" si="2"/>
        <v>46709.546999999999</v>
      </c>
      <c r="D65" t="str">
        <f t="shared" si="3"/>
        <v>vis</v>
      </c>
      <c r="E65">
        <f>VLOOKUP(C65,Active!C$21:E$973,3,FALSE)</f>
        <v>364.00614714125368</v>
      </c>
      <c r="F65" s="24" t="s">
        <v>146</v>
      </c>
      <c r="G65" t="str">
        <f t="shared" si="4"/>
        <v>46709.547</v>
      </c>
      <c r="H65" s="60">
        <f t="shared" si="5"/>
        <v>364</v>
      </c>
      <c r="I65" s="69" t="s">
        <v>326</v>
      </c>
      <c r="J65" s="70" t="s">
        <v>327</v>
      </c>
      <c r="K65" s="69">
        <v>364</v>
      </c>
      <c r="L65" s="69" t="s">
        <v>328</v>
      </c>
      <c r="M65" s="70" t="s">
        <v>151</v>
      </c>
      <c r="N65" s="70"/>
      <c r="O65" s="71" t="s">
        <v>152</v>
      </c>
      <c r="P65" s="72" t="s">
        <v>153</v>
      </c>
    </row>
    <row r="66" spans="1:16" ht="12.75" customHeight="1" x14ac:dyDescent="0.2">
      <c r="A66" s="60" t="str">
        <f t="shared" si="0"/>
        <v> BBS 84 </v>
      </c>
      <c r="B66" s="24" t="str">
        <f t="shared" si="1"/>
        <v>I</v>
      </c>
      <c r="C66" s="60">
        <f t="shared" si="2"/>
        <v>46973.428</v>
      </c>
      <c r="D66" t="str">
        <f t="shared" si="3"/>
        <v>vis</v>
      </c>
      <c r="E66">
        <f>VLOOKUP(C66,Active!C$21:E$973,3,FALSE)</f>
        <v>500.00280877291635</v>
      </c>
      <c r="F66" s="24" t="s">
        <v>146</v>
      </c>
      <c r="G66" t="str">
        <f t="shared" si="4"/>
        <v>46973.428</v>
      </c>
      <c r="H66" s="60">
        <f t="shared" si="5"/>
        <v>500</v>
      </c>
      <c r="I66" s="69" t="s">
        <v>329</v>
      </c>
      <c r="J66" s="70" t="s">
        <v>330</v>
      </c>
      <c r="K66" s="69">
        <v>500</v>
      </c>
      <c r="L66" s="69" t="s">
        <v>159</v>
      </c>
      <c r="M66" s="70" t="s">
        <v>191</v>
      </c>
      <c r="N66" s="70"/>
      <c r="O66" s="71" t="s">
        <v>331</v>
      </c>
      <c r="P66" s="71" t="s">
        <v>332</v>
      </c>
    </row>
    <row r="67" spans="1:16" ht="12.75" customHeight="1" x14ac:dyDescent="0.2">
      <c r="A67" s="60" t="str">
        <f t="shared" si="0"/>
        <v>IBVS 5421 </v>
      </c>
      <c r="B67" s="24" t="str">
        <f t="shared" si="1"/>
        <v>II</v>
      </c>
      <c r="C67" s="60">
        <f t="shared" si="2"/>
        <v>47026.696000000004</v>
      </c>
      <c r="D67" t="str">
        <f t="shared" si="3"/>
        <v>vis</v>
      </c>
      <c r="E67">
        <f>VLOOKUP(C67,Active!C$21:E$973,3,FALSE)</f>
        <v>527.4556006442366</v>
      </c>
      <c r="F67" s="24" t="s">
        <v>146</v>
      </c>
      <c r="G67" t="str">
        <f t="shared" si="4"/>
        <v>47026.696</v>
      </c>
      <c r="H67" s="60">
        <f t="shared" si="5"/>
        <v>527.5</v>
      </c>
      <c r="I67" s="69" t="s">
        <v>333</v>
      </c>
      <c r="J67" s="70" t="s">
        <v>334</v>
      </c>
      <c r="K67" s="69">
        <v>527.5</v>
      </c>
      <c r="L67" s="69" t="s">
        <v>335</v>
      </c>
      <c r="M67" s="70" t="s">
        <v>151</v>
      </c>
      <c r="N67" s="70"/>
      <c r="O67" s="71" t="s">
        <v>152</v>
      </c>
      <c r="P67" s="72" t="s">
        <v>153</v>
      </c>
    </row>
    <row r="68" spans="1:16" ht="12.75" customHeight="1" x14ac:dyDescent="0.2">
      <c r="A68" s="60" t="str">
        <f t="shared" si="0"/>
        <v> BBS 86 </v>
      </c>
      <c r="B68" s="24" t="str">
        <f t="shared" si="1"/>
        <v>I</v>
      </c>
      <c r="C68" s="60">
        <f t="shared" si="2"/>
        <v>47039.37</v>
      </c>
      <c r="D68" t="str">
        <f t="shared" si="3"/>
        <v>vis</v>
      </c>
      <c r="E68">
        <f>VLOOKUP(C68,Active!C$21:E$973,3,FALSE)</f>
        <v>533.9874149450751</v>
      </c>
      <c r="F68" s="24" t="s">
        <v>146</v>
      </c>
      <c r="G68" t="str">
        <f t="shared" si="4"/>
        <v>47039.370</v>
      </c>
      <c r="H68" s="60">
        <f t="shared" si="5"/>
        <v>534</v>
      </c>
      <c r="I68" s="69" t="s">
        <v>336</v>
      </c>
      <c r="J68" s="70" t="s">
        <v>337</v>
      </c>
      <c r="K68" s="69">
        <v>534</v>
      </c>
      <c r="L68" s="69" t="s">
        <v>338</v>
      </c>
      <c r="M68" s="70" t="s">
        <v>191</v>
      </c>
      <c r="N68" s="70"/>
      <c r="O68" s="71" t="s">
        <v>339</v>
      </c>
      <c r="P68" s="71" t="s">
        <v>340</v>
      </c>
    </row>
    <row r="69" spans="1:16" ht="12.75" customHeight="1" x14ac:dyDescent="0.2">
      <c r="A69" s="60" t="str">
        <f t="shared" si="0"/>
        <v>IBVS 5421 </v>
      </c>
      <c r="B69" s="24" t="str">
        <f t="shared" si="1"/>
        <v>I</v>
      </c>
      <c r="C69" s="60">
        <f t="shared" si="2"/>
        <v>47064.618000000002</v>
      </c>
      <c r="D69" t="str">
        <f t="shared" si="3"/>
        <v>vis</v>
      </c>
      <c r="E69">
        <f>VLOOKUP(C69,Active!C$21:E$973,3,FALSE)</f>
        <v>546.9995064290249</v>
      </c>
      <c r="F69" s="24" t="s">
        <v>146</v>
      </c>
      <c r="G69" t="str">
        <f t="shared" si="4"/>
        <v>47064.618</v>
      </c>
      <c r="H69" s="60">
        <f t="shared" si="5"/>
        <v>547</v>
      </c>
      <c r="I69" s="69" t="s">
        <v>341</v>
      </c>
      <c r="J69" s="70" t="s">
        <v>342</v>
      </c>
      <c r="K69" s="69">
        <v>547</v>
      </c>
      <c r="L69" s="69" t="s">
        <v>261</v>
      </c>
      <c r="M69" s="70" t="s">
        <v>151</v>
      </c>
      <c r="N69" s="70"/>
      <c r="O69" s="71" t="s">
        <v>152</v>
      </c>
      <c r="P69" s="72" t="s">
        <v>153</v>
      </c>
    </row>
    <row r="70" spans="1:16" ht="12.75" customHeight="1" x14ac:dyDescent="0.2">
      <c r="A70" s="60" t="str">
        <f t="shared" si="0"/>
        <v> BBS 89 </v>
      </c>
      <c r="B70" s="24" t="str">
        <f t="shared" si="1"/>
        <v>I</v>
      </c>
      <c r="C70" s="60">
        <f t="shared" si="2"/>
        <v>47361.497000000003</v>
      </c>
      <c r="D70" t="str">
        <f t="shared" si="3"/>
        <v>vis</v>
      </c>
      <c r="E70">
        <f>VLOOKUP(C70,Active!C$21:E$973,3,FALSE)</f>
        <v>700.00238616855256</v>
      </c>
      <c r="F70" s="24" t="s">
        <v>146</v>
      </c>
      <c r="G70" t="str">
        <f t="shared" si="4"/>
        <v>47361.497</v>
      </c>
      <c r="H70" s="60">
        <f t="shared" si="5"/>
        <v>700</v>
      </c>
      <c r="I70" s="69" t="s">
        <v>343</v>
      </c>
      <c r="J70" s="70" t="s">
        <v>344</v>
      </c>
      <c r="K70" s="69">
        <v>700</v>
      </c>
      <c r="L70" s="69" t="s">
        <v>159</v>
      </c>
      <c r="M70" s="70" t="s">
        <v>191</v>
      </c>
      <c r="N70" s="70"/>
      <c r="O70" s="71" t="s">
        <v>192</v>
      </c>
      <c r="P70" s="71" t="s">
        <v>345</v>
      </c>
    </row>
    <row r="71" spans="1:16" ht="12.75" customHeight="1" x14ac:dyDescent="0.2">
      <c r="A71" s="60" t="str">
        <f t="shared" si="0"/>
        <v> BBS 89 </v>
      </c>
      <c r="B71" s="24" t="str">
        <f t="shared" si="1"/>
        <v>I</v>
      </c>
      <c r="C71" s="60">
        <f t="shared" si="2"/>
        <v>47363.440999999999</v>
      </c>
      <c r="D71" t="str">
        <f t="shared" si="3"/>
        <v>vis</v>
      </c>
      <c r="E71">
        <f>VLOOKUP(C71,Active!C$21:E$973,3,FALSE)</f>
        <v>701.00426773718164</v>
      </c>
      <c r="F71" s="24" t="s">
        <v>146</v>
      </c>
      <c r="G71" t="str">
        <f t="shared" si="4"/>
        <v>47363.441</v>
      </c>
      <c r="H71" s="60">
        <f t="shared" si="5"/>
        <v>701</v>
      </c>
      <c r="I71" s="69" t="s">
        <v>346</v>
      </c>
      <c r="J71" s="70" t="s">
        <v>347</v>
      </c>
      <c r="K71" s="69">
        <v>701</v>
      </c>
      <c r="L71" s="69" t="s">
        <v>183</v>
      </c>
      <c r="M71" s="70" t="s">
        <v>191</v>
      </c>
      <c r="N71" s="70"/>
      <c r="O71" s="71" t="s">
        <v>249</v>
      </c>
      <c r="P71" s="71" t="s">
        <v>345</v>
      </c>
    </row>
    <row r="72" spans="1:16" ht="12.75" customHeight="1" x14ac:dyDescent="0.2">
      <c r="A72" s="60" t="str">
        <f t="shared" si="0"/>
        <v> BRNO 30 </v>
      </c>
      <c r="B72" s="24" t="str">
        <f t="shared" si="1"/>
        <v>I</v>
      </c>
      <c r="C72" s="60">
        <f t="shared" si="2"/>
        <v>47392.53</v>
      </c>
      <c r="D72" t="str">
        <f t="shared" si="3"/>
        <v>vis</v>
      </c>
      <c r="E72">
        <f>VLOOKUP(C72,Active!C$21:E$973,3,FALSE)</f>
        <v>715.99589991306163</v>
      </c>
      <c r="F72" s="24" t="s">
        <v>146</v>
      </c>
      <c r="G72" t="str">
        <f t="shared" si="4"/>
        <v>47392.530</v>
      </c>
      <c r="H72" s="60">
        <f t="shared" si="5"/>
        <v>716</v>
      </c>
      <c r="I72" s="69" t="s">
        <v>348</v>
      </c>
      <c r="J72" s="70" t="s">
        <v>349</v>
      </c>
      <c r="K72" s="69">
        <v>716</v>
      </c>
      <c r="L72" s="69" t="s">
        <v>350</v>
      </c>
      <c r="M72" s="70" t="s">
        <v>191</v>
      </c>
      <c r="N72" s="70"/>
      <c r="O72" s="71" t="s">
        <v>351</v>
      </c>
      <c r="P72" s="71" t="s">
        <v>352</v>
      </c>
    </row>
    <row r="73" spans="1:16" ht="12.75" customHeight="1" x14ac:dyDescent="0.2">
      <c r="A73" s="60" t="str">
        <f t="shared" si="0"/>
        <v> BRNO 30 </v>
      </c>
      <c r="B73" s="24" t="str">
        <f t="shared" si="1"/>
        <v>I</v>
      </c>
      <c r="C73" s="60">
        <f t="shared" si="2"/>
        <v>47392.535000000003</v>
      </c>
      <c r="D73" t="str">
        <f t="shared" si="3"/>
        <v>vis</v>
      </c>
      <c r="E73">
        <f>VLOOKUP(C73,Active!C$21:E$973,3,FALSE)</f>
        <v>715.99847676895047</v>
      </c>
      <c r="F73" s="24" t="s">
        <v>146</v>
      </c>
      <c r="G73" t="str">
        <f t="shared" si="4"/>
        <v>47392.535</v>
      </c>
      <c r="H73" s="60">
        <f t="shared" si="5"/>
        <v>716</v>
      </c>
      <c r="I73" s="69" t="s">
        <v>353</v>
      </c>
      <c r="J73" s="70" t="s">
        <v>354</v>
      </c>
      <c r="K73" s="69">
        <v>716</v>
      </c>
      <c r="L73" s="69" t="s">
        <v>240</v>
      </c>
      <c r="M73" s="70" t="s">
        <v>191</v>
      </c>
      <c r="N73" s="70"/>
      <c r="O73" s="71" t="s">
        <v>355</v>
      </c>
      <c r="P73" s="71" t="s">
        <v>352</v>
      </c>
    </row>
    <row r="74" spans="1:16" ht="12.75" customHeight="1" x14ac:dyDescent="0.2">
      <c r="A74" s="60" t="str">
        <f t="shared" si="0"/>
        <v> BRNO 30 </v>
      </c>
      <c r="B74" s="24" t="str">
        <f t="shared" si="1"/>
        <v>I</v>
      </c>
      <c r="C74" s="60">
        <f t="shared" si="2"/>
        <v>47392.542999999998</v>
      </c>
      <c r="D74" t="str">
        <f t="shared" si="3"/>
        <v>vis</v>
      </c>
      <c r="E74">
        <f>VLOOKUP(C74,Active!C$21:E$973,3,FALSE)</f>
        <v>716.0025997383658</v>
      </c>
      <c r="F74" s="24" t="s">
        <v>146</v>
      </c>
      <c r="G74" t="str">
        <f t="shared" si="4"/>
        <v>47392.543</v>
      </c>
      <c r="H74" s="60">
        <f t="shared" si="5"/>
        <v>716</v>
      </c>
      <c r="I74" s="69" t="s">
        <v>356</v>
      </c>
      <c r="J74" s="70" t="s">
        <v>357</v>
      </c>
      <c r="K74" s="69">
        <v>716</v>
      </c>
      <c r="L74" s="69" t="s">
        <v>159</v>
      </c>
      <c r="M74" s="70" t="s">
        <v>191</v>
      </c>
      <c r="N74" s="70"/>
      <c r="O74" s="71" t="s">
        <v>358</v>
      </c>
      <c r="P74" s="71" t="s">
        <v>352</v>
      </c>
    </row>
    <row r="75" spans="1:16" ht="12.75" customHeight="1" x14ac:dyDescent="0.2">
      <c r="A75" s="60" t="str">
        <f t="shared" ref="A75:A138" si="6">P75</f>
        <v> BBS 89 </v>
      </c>
      <c r="B75" s="24" t="str">
        <f t="shared" ref="B75:B138" si="7">IF(H75=INT(H75),"I","II")</f>
        <v>I</v>
      </c>
      <c r="C75" s="60">
        <f t="shared" ref="C75:C138" si="8">1*G75</f>
        <v>47396.423999999999</v>
      </c>
      <c r="D75" t="str">
        <f t="shared" ref="D75:D138" si="9">VLOOKUP(F75,I$1:J$5,2,FALSE)</f>
        <v>vis</v>
      </c>
      <c r="E75">
        <f>VLOOKUP(C75,Active!C$21:E$973,3,FALSE)</f>
        <v>718.00275527738768</v>
      </c>
      <c r="F75" s="24" t="s">
        <v>146</v>
      </c>
      <c r="G75" t="str">
        <f t="shared" ref="G75:G138" si="10">MID(I75,3,LEN(I75)-3)</f>
        <v>47396.424</v>
      </c>
      <c r="H75" s="60">
        <f t="shared" ref="H75:H138" si="11">1*K75</f>
        <v>718</v>
      </c>
      <c r="I75" s="69" t="s">
        <v>359</v>
      </c>
      <c r="J75" s="70" t="s">
        <v>360</v>
      </c>
      <c r="K75" s="69">
        <v>718</v>
      </c>
      <c r="L75" s="69" t="s">
        <v>159</v>
      </c>
      <c r="M75" s="70" t="s">
        <v>191</v>
      </c>
      <c r="N75" s="70"/>
      <c r="O75" s="71" t="s">
        <v>249</v>
      </c>
      <c r="P75" s="71" t="s">
        <v>345</v>
      </c>
    </row>
    <row r="76" spans="1:16" ht="12.75" customHeight="1" x14ac:dyDescent="0.2">
      <c r="A76" s="60" t="str">
        <f t="shared" si="6"/>
        <v> BBS 90 </v>
      </c>
      <c r="B76" s="24" t="str">
        <f t="shared" si="7"/>
        <v>I</v>
      </c>
      <c r="C76" s="60">
        <f t="shared" si="8"/>
        <v>47431.330999999998</v>
      </c>
      <c r="D76" t="str">
        <f t="shared" si="9"/>
        <v>vis</v>
      </c>
      <c r="E76">
        <f>VLOOKUP(C76,Active!C$21:E$973,3,FALSE)</f>
        <v>735.99281696267894</v>
      </c>
      <c r="F76" s="24" t="s">
        <v>146</v>
      </c>
      <c r="G76" t="str">
        <f t="shared" si="10"/>
        <v>47431.331</v>
      </c>
      <c r="H76" s="60">
        <f t="shared" si="11"/>
        <v>736</v>
      </c>
      <c r="I76" s="69" t="s">
        <v>361</v>
      </c>
      <c r="J76" s="70" t="s">
        <v>362</v>
      </c>
      <c r="K76" s="69">
        <v>736</v>
      </c>
      <c r="L76" s="69" t="s">
        <v>188</v>
      </c>
      <c r="M76" s="70" t="s">
        <v>191</v>
      </c>
      <c r="N76" s="70"/>
      <c r="O76" s="71" t="s">
        <v>227</v>
      </c>
      <c r="P76" s="71" t="s">
        <v>363</v>
      </c>
    </row>
    <row r="77" spans="1:16" ht="12.75" customHeight="1" x14ac:dyDescent="0.2">
      <c r="A77" s="60" t="str">
        <f t="shared" si="6"/>
        <v> BBS 90 </v>
      </c>
      <c r="B77" s="24" t="str">
        <f t="shared" si="7"/>
        <v>I</v>
      </c>
      <c r="C77" s="60">
        <f t="shared" si="8"/>
        <v>47466.271000000001</v>
      </c>
      <c r="D77" t="str">
        <f t="shared" si="9"/>
        <v>vis</v>
      </c>
      <c r="E77">
        <f>VLOOKUP(C77,Active!C$21:E$973,3,FALSE)</f>
        <v>753.99988589682187</v>
      </c>
      <c r="F77" s="24" t="s">
        <v>146</v>
      </c>
      <c r="G77" t="str">
        <f t="shared" si="10"/>
        <v>47466.271</v>
      </c>
      <c r="H77" s="60">
        <f t="shared" si="11"/>
        <v>754</v>
      </c>
      <c r="I77" s="69" t="s">
        <v>364</v>
      </c>
      <c r="J77" s="70" t="s">
        <v>365</v>
      </c>
      <c r="K77" s="69">
        <v>754</v>
      </c>
      <c r="L77" s="69" t="s">
        <v>366</v>
      </c>
      <c r="M77" s="70" t="s">
        <v>191</v>
      </c>
      <c r="N77" s="70"/>
      <c r="O77" s="71" t="s">
        <v>249</v>
      </c>
      <c r="P77" s="71" t="s">
        <v>363</v>
      </c>
    </row>
    <row r="78" spans="1:16" ht="12.75" customHeight="1" x14ac:dyDescent="0.2">
      <c r="A78" s="60" t="str">
        <f t="shared" si="6"/>
        <v> BBS 92 </v>
      </c>
      <c r="B78" s="24" t="str">
        <f t="shared" si="7"/>
        <v>I</v>
      </c>
      <c r="C78" s="60">
        <f t="shared" si="8"/>
        <v>47790.313000000002</v>
      </c>
      <c r="D78" t="str">
        <f t="shared" si="9"/>
        <v>vis</v>
      </c>
      <c r="E78">
        <f>VLOOKUP(C78,Active!C$21:E$973,3,FALSE)</f>
        <v>921.00179292478981</v>
      </c>
      <c r="F78" s="24" t="s">
        <v>146</v>
      </c>
      <c r="G78" t="str">
        <f t="shared" si="10"/>
        <v>47790.313</v>
      </c>
      <c r="H78" s="60">
        <f t="shared" si="11"/>
        <v>921</v>
      </c>
      <c r="I78" s="69" t="s">
        <v>367</v>
      </c>
      <c r="J78" s="70" t="s">
        <v>368</v>
      </c>
      <c r="K78" s="69">
        <v>921</v>
      </c>
      <c r="L78" s="69" t="s">
        <v>369</v>
      </c>
      <c r="M78" s="70" t="s">
        <v>191</v>
      </c>
      <c r="N78" s="70"/>
      <c r="O78" s="71" t="s">
        <v>192</v>
      </c>
      <c r="P78" s="71" t="s">
        <v>370</v>
      </c>
    </row>
    <row r="79" spans="1:16" ht="12.75" customHeight="1" x14ac:dyDescent="0.2">
      <c r="A79" s="60" t="str">
        <f t="shared" si="6"/>
        <v> BBS 93 </v>
      </c>
      <c r="B79" s="24" t="str">
        <f t="shared" si="7"/>
        <v>I</v>
      </c>
      <c r="C79" s="60">
        <f t="shared" si="8"/>
        <v>47823.313000000002</v>
      </c>
      <c r="D79" t="str">
        <f t="shared" si="9"/>
        <v>vis</v>
      </c>
      <c r="E79">
        <f>VLOOKUP(C79,Active!C$21:E$973,3,FALSE)</f>
        <v>938.00904177500968</v>
      </c>
      <c r="F79" s="24" t="s">
        <v>146</v>
      </c>
      <c r="G79" t="str">
        <f t="shared" si="10"/>
        <v>47823.313</v>
      </c>
      <c r="H79" s="60">
        <f t="shared" si="11"/>
        <v>938</v>
      </c>
      <c r="I79" s="69" t="s">
        <v>371</v>
      </c>
      <c r="J79" s="70" t="s">
        <v>372</v>
      </c>
      <c r="K79" s="69">
        <v>938</v>
      </c>
      <c r="L79" s="69" t="s">
        <v>373</v>
      </c>
      <c r="M79" s="70" t="s">
        <v>191</v>
      </c>
      <c r="N79" s="70"/>
      <c r="O79" s="71" t="s">
        <v>249</v>
      </c>
      <c r="P79" s="71" t="s">
        <v>374</v>
      </c>
    </row>
    <row r="80" spans="1:16" ht="12.75" customHeight="1" x14ac:dyDescent="0.2">
      <c r="A80" s="60" t="str">
        <f t="shared" si="6"/>
        <v> BBS 96 </v>
      </c>
      <c r="B80" s="24" t="str">
        <f t="shared" si="7"/>
        <v>I</v>
      </c>
      <c r="C80" s="60">
        <f t="shared" si="8"/>
        <v>48112.404999999999</v>
      </c>
      <c r="D80" t="str">
        <f t="shared" si="9"/>
        <v>vis</v>
      </c>
      <c r="E80">
        <f>VLOOKUP(C80,Active!C$21:E$973,3,FALSE)</f>
        <v>1086.9987261570607</v>
      </c>
      <c r="F80" s="24" t="s">
        <v>146</v>
      </c>
      <c r="G80" t="str">
        <f t="shared" si="10"/>
        <v>48112.405</v>
      </c>
      <c r="H80" s="60">
        <f t="shared" si="11"/>
        <v>1087</v>
      </c>
      <c r="I80" s="69" t="s">
        <v>375</v>
      </c>
      <c r="J80" s="70" t="s">
        <v>376</v>
      </c>
      <c r="K80" s="69">
        <v>1087</v>
      </c>
      <c r="L80" s="69" t="s">
        <v>226</v>
      </c>
      <c r="M80" s="70" t="s">
        <v>191</v>
      </c>
      <c r="N80" s="70"/>
      <c r="O80" s="71" t="s">
        <v>192</v>
      </c>
      <c r="P80" s="71" t="s">
        <v>377</v>
      </c>
    </row>
    <row r="81" spans="1:16" ht="12.75" customHeight="1" x14ac:dyDescent="0.2">
      <c r="A81" s="60" t="str">
        <f t="shared" si="6"/>
        <v> BBS 96 </v>
      </c>
      <c r="B81" s="24" t="str">
        <f t="shared" si="7"/>
        <v>I</v>
      </c>
      <c r="C81" s="60">
        <f t="shared" si="8"/>
        <v>48112.411999999997</v>
      </c>
      <c r="D81" t="str">
        <f t="shared" si="9"/>
        <v>vis</v>
      </c>
      <c r="E81">
        <f>VLOOKUP(C81,Active!C$21:E$973,3,FALSE)</f>
        <v>1087.0023337553005</v>
      </c>
      <c r="F81" s="24" t="s">
        <v>146</v>
      </c>
      <c r="G81" t="str">
        <f t="shared" si="10"/>
        <v>48112.412</v>
      </c>
      <c r="H81" s="60">
        <f t="shared" si="11"/>
        <v>1087</v>
      </c>
      <c r="I81" s="69" t="s">
        <v>378</v>
      </c>
      <c r="J81" s="70" t="s">
        <v>379</v>
      </c>
      <c r="K81" s="69">
        <v>1087</v>
      </c>
      <c r="L81" s="69" t="s">
        <v>159</v>
      </c>
      <c r="M81" s="70" t="s">
        <v>191</v>
      </c>
      <c r="N81" s="70"/>
      <c r="O81" s="71" t="s">
        <v>249</v>
      </c>
      <c r="P81" s="71" t="s">
        <v>377</v>
      </c>
    </row>
    <row r="82" spans="1:16" ht="12.75" customHeight="1" x14ac:dyDescent="0.2">
      <c r="A82" s="60" t="str">
        <f t="shared" si="6"/>
        <v> BBS 96 </v>
      </c>
      <c r="B82" s="24" t="str">
        <f t="shared" si="7"/>
        <v>I</v>
      </c>
      <c r="C82" s="60">
        <f t="shared" si="8"/>
        <v>48147.326999999997</v>
      </c>
      <c r="D82" t="str">
        <f t="shared" si="9"/>
        <v>vis</v>
      </c>
      <c r="E82">
        <f>VLOOKUP(C82,Active!C$21:E$973,3,FALSE)</f>
        <v>1104.9965184100108</v>
      </c>
      <c r="F82" s="24" t="s">
        <v>146</v>
      </c>
      <c r="G82" t="str">
        <f t="shared" si="10"/>
        <v>48147.327</v>
      </c>
      <c r="H82" s="60">
        <f t="shared" si="11"/>
        <v>1105</v>
      </c>
      <c r="I82" s="69" t="s">
        <v>380</v>
      </c>
      <c r="J82" s="70" t="s">
        <v>381</v>
      </c>
      <c r="K82" s="69">
        <v>1105</v>
      </c>
      <c r="L82" s="69" t="s">
        <v>168</v>
      </c>
      <c r="M82" s="70" t="s">
        <v>191</v>
      </c>
      <c r="N82" s="70"/>
      <c r="O82" s="71" t="s">
        <v>249</v>
      </c>
      <c r="P82" s="71" t="s">
        <v>377</v>
      </c>
    </row>
    <row r="83" spans="1:16" ht="12.75" customHeight="1" x14ac:dyDescent="0.2">
      <c r="A83" s="60" t="str">
        <f t="shared" si="6"/>
        <v> BBS 96 </v>
      </c>
      <c r="B83" s="24" t="str">
        <f t="shared" si="7"/>
        <v>I</v>
      </c>
      <c r="C83" s="60">
        <f t="shared" si="8"/>
        <v>48176.432000000001</v>
      </c>
      <c r="D83" t="str">
        <f t="shared" si="9"/>
        <v>vis</v>
      </c>
      <c r="E83">
        <f>VLOOKUP(C83,Active!C$21:E$973,3,FALSE)</f>
        <v>1119.9963965247291</v>
      </c>
      <c r="F83" s="24" t="s">
        <v>146</v>
      </c>
      <c r="G83" t="str">
        <f t="shared" si="10"/>
        <v>48176.432</v>
      </c>
      <c r="H83" s="60">
        <f t="shared" si="11"/>
        <v>1120</v>
      </c>
      <c r="I83" s="69" t="s">
        <v>382</v>
      </c>
      <c r="J83" s="70" t="s">
        <v>383</v>
      </c>
      <c r="K83" s="69">
        <v>1120</v>
      </c>
      <c r="L83" s="69" t="s">
        <v>168</v>
      </c>
      <c r="M83" s="70" t="s">
        <v>191</v>
      </c>
      <c r="N83" s="70"/>
      <c r="O83" s="71" t="s">
        <v>249</v>
      </c>
      <c r="P83" s="71" t="s">
        <v>377</v>
      </c>
    </row>
    <row r="84" spans="1:16" ht="12.75" customHeight="1" x14ac:dyDescent="0.2">
      <c r="A84" s="60" t="str">
        <f t="shared" si="6"/>
        <v> BBS 99 </v>
      </c>
      <c r="B84" s="24" t="str">
        <f t="shared" si="7"/>
        <v>I</v>
      </c>
      <c r="C84" s="60">
        <f t="shared" si="8"/>
        <v>48533.457000000002</v>
      </c>
      <c r="D84" t="str">
        <f t="shared" si="9"/>
        <v>vis</v>
      </c>
      <c r="E84">
        <f>VLOOKUP(C84,Active!C$21:E$973,3,FALSE)</f>
        <v>1303.9967910929031</v>
      </c>
      <c r="F84" s="24" t="s">
        <v>146</v>
      </c>
      <c r="G84" t="str">
        <f t="shared" si="10"/>
        <v>48533.457</v>
      </c>
      <c r="H84" s="60">
        <f t="shared" si="11"/>
        <v>1304</v>
      </c>
      <c r="I84" s="69" t="s">
        <v>384</v>
      </c>
      <c r="J84" s="70" t="s">
        <v>385</v>
      </c>
      <c r="K84" s="69">
        <v>1304</v>
      </c>
      <c r="L84" s="69" t="s">
        <v>319</v>
      </c>
      <c r="M84" s="70" t="s">
        <v>191</v>
      </c>
      <c r="N84" s="70"/>
      <c r="O84" s="71" t="s">
        <v>249</v>
      </c>
      <c r="P84" s="71" t="s">
        <v>386</v>
      </c>
    </row>
    <row r="85" spans="1:16" ht="12.75" customHeight="1" x14ac:dyDescent="0.2">
      <c r="A85" s="60" t="str">
        <f t="shared" si="6"/>
        <v> BBS 101 </v>
      </c>
      <c r="B85" s="24" t="str">
        <f t="shared" si="7"/>
        <v>I</v>
      </c>
      <c r="C85" s="60">
        <f t="shared" si="8"/>
        <v>48723.608999999997</v>
      </c>
      <c r="D85" t="str">
        <f t="shared" si="9"/>
        <v>vis</v>
      </c>
      <c r="E85">
        <f>VLOOKUP(C85,Active!C$21:E$973,3,FALSE)</f>
        <v>1401.9956511949304</v>
      </c>
      <c r="F85" s="24" t="s">
        <v>146</v>
      </c>
      <c r="G85" t="str">
        <f t="shared" si="10"/>
        <v>48723.609</v>
      </c>
      <c r="H85" s="60">
        <f t="shared" si="11"/>
        <v>1402</v>
      </c>
      <c r="I85" s="69" t="s">
        <v>387</v>
      </c>
      <c r="J85" s="70" t="s">
        <v>388</v>
      </c>
      <c r="K85" s="69">
        <v>1402</v>
      </c>
      <c r="L85" s="69" t="s">
        <v>350</v>
      </c>
      <c r="M85" s="70" t="s">
        <v>191</v>
      </c>
      <c r="N85" s="70"/>
      <c r="O85" s="71" t="s">
        <v>192</v>
      </c>
      <c r="P85" s="71" t="s">
        <v>389</v>
      </c>
    </row>
    <row r="86" spans="1:16" ht="12.75" customHeight="1" x14ac:dyDescent="0.2">
      <c r="A86" s="60" t="str">
        <f t="shared" si="6"/>
        <v> BBS 102 </v>
      </c>
      <c r="B86" s="24" t="str">
        <f t="shared" si="7"/>
        <v>I</v>
      </c>
      <c r="C86" s="60">
        <f t="shared" si="8"/>
        <v>48859.421999999999</v>
      </c>
      <c r="D86" t="str">
        <f t="shared" si="9"/>
        <v>vis</v>
      </c>
      <c r="E86">
        <f>VLOOKUP(C86,Active!C$21:E$973,3,FALSE)</f>
        <v>1471.989756894777</v>
      </c>
      <c r="F86" s="24" t="s">
        <v>146</v>
      </c>
      <c r="G86" t="str">
        <f t="shared" si="10"/>
        <v>48859.422</v>
      </c>
      <c r="H86" s="60">
        <f t="shared" si="11"/>
        <v>1472</v>
      </c>
      <c r="I86" s="69" t="s">
        <v>390</v>
      </c>
      <c r="J86" s="70" t="s">
        <v>391</v>
      </c>
      <c r="K86" s="69">
        <v>1472</v>
      </c>
      <c r="L86" s="69" t="s">
        <v>392</v>
      </c>
      <c r="M86" s="70" t="s">
        <v>191</v>
      </c>
      <c r="N86" s="70"/>
      <c r="O86" s="71" t="s">
        <v>249</v>
      </c>
      <c r="P86" s="71" t="s">
        <v>393</v>
      </c>
    </row>
    <row r="87" spans="1:16" ht="12.75" customHeight="1" x14ac:dyDescent="0.2">
      <c r="A87" s="60" t="str">
        <f t="shared" si="6"/>
        <v> BRNO 31 </v>
      </c>
      <c r="B87" s="24" t="str">
        <f t="shared" si="7"/>
        <v>I</v>
      </c>
      <c r="C87" s="60">
        <f t="shared" si="8"/>
        <v>49216.45</v>
      </c>
      <c r="D87" t="str">
        <f t="shared" si="9"/>
        <v>vis</v>
      </c>
      <c r="E87">
        <f>VLOOKUP(C87,Active!C$21:E$973,3,FALSE)</f>
        <v>1655.9916975764813</v>
      </c>
      <c r="F87" s="24" t="s">
        <v>146</v>
      </c>
      <c r="G87" t="str">
        <f t="shared" si="10"/>
        <v>49216.450</v>
      </c>
      <c r="H87" s="60">
        <f t="shared" si="11"/>
        <v>1656</v>
      </c>
      <c r="I87" s="69" t="s">
        <v>394</v>
      </c>
      <c r="J87" s="70" t="s">
        <v>395</v>
      </c>
      <c r="K87" s="69">
        <v>1656</v>
      </c>
      <c r="L87" s="69" t="s">
        <v>286</v>
      </c>
      <c r="M87" s="70" t="s">
        <v>191</v>
      </c>
      <c r="N87" s="70"/>
      <c r="O87" s="71" t="s">
        <v>396</v>
      </c>
      <c r="P87" s="71" t="s">
        <v>397</v>
      </c>
    </row>
    <row r="88" spans="1:16" ht="12.75" customHeight="1" x14ac:dyDescent="0.2">
      <c r="A88" s="60" t="str">
        <f t="shared" si="6"/>
        <v> BRNO 31 </v>
      </c>
      <c r="B88" s="24" t="str">
        <f t="shared" si="7"/>
        <v>I</v>
      </c>
      <c r="C88" s="60">
        <f t="shared" si="8"/>
        <v>49216.461000000003</v>
      </c>
      <c r="D88" t="str">
        <f t="shared" si="9"/>
        <v>vis</v>
      </c>
      <c r="E88">
        <f>VLOOKUP(C88,Active!C$21:E$973,3,FALSE)</f>
        <v>1655.9973666594344</v>
      </c>
      <c r="F88" s="24" t="s">
        <v>146</v>
      </c>
      <c r="G88" t="str">
        <f t="shared" si="10"/>
        <v>49216.461</v>
      </c>
      <c r="H88" s="60">
        <f t="shared" si="11"/>
        <v>1656</v>
      </c>
      <c r="I88" s="69" t="s">
        <v>398</v>
      </c>
      <c r="J88" s="70" t="s">
        <v>399</v>
      </c>
      <c r="K88" s="69">
        <v>1656</v>
      </c>
      <c r="L88" s="69" t="s">
        <v>264</v>
      </c>
      <c r="M88" s="70" t="s">
        <v>191</v>
      </c>
      <c r="N88" s="70"/>
      <c r="O88" s="71" t="s">
        <v>400</v>
      </c>
      <c r="P88" s="71" t="s">
        <v>397</v>
      </c>
    </row>
    <row r="89" spans="1:16" ht="12.75" customHeight="1" x14ac:dyDescent="0.2">
      <c r="A89" s="60" t="str">
        <f t="shared" si="6"/>
        <v> BBS 105 </v>
      </c>
      <c r="B89" s="24" t="str">
        <f t="shared" si="7"/>
        <v>I</v>
      </c>
      <c r="C89" s="60">
        <f t="shared" si="8"/>
        <v>49216.464</v>
      </c>
      <c r="D89" t="str">
        <f t="shared" si="9"/>
        <v>vis</v>
      </c>
      <c r="E89">
        <f>VLOOKUP(C89,Active!C$21:E$973,3,FALSE)</f>
        <v>1655.9989127729646</v>
      </c>
      <c r="F89" s="24" t="s">
        <v>146</v>
      </c>
      <c r="G89" t="str">
        <f t="shared" si="10"/>
        <v>49216.464</v>
      </c>
      <c r="H89" s="60">
        <f t="shared" si="11"/>
        <v>1656</v>
      </c>
      <c r="I89" s="69" t="s">
        <v>401</v>
      </c>
      <c r="J89" s="70" t="s">
        <v>402</v>
      </c>
      <c r="K89" s="69">
        <v>1656</v>
      </c>
      <c r="L89" s="69" t="s">
        <v>226</v>
      </c>
      <c r="M89" s="70" t="s">
        <v>191</v>
      </c>
      <c r="N89" s="70"/>
      <c r="O89" s="71" t="s">
        <v>231</v>
      </c>
      <c r="P89" s="71" t="s">
        <v>403</v>
      </c>
    </row>
    <row r="90" spans="1:16" ht="12.75" customHeight="1" x14ac:dyDescent="0.2">
      <c r="A90" s="60" t="str">
        <f t="shared" si="6"/>
        <v> BBS 105 </v>
      </c>
      <c r="B90" s="24" t="str">
        <f t="shared" si="7"/>
        <v>I</v>
      </c>
      <c r="C90" s="60">
        <f t="shared" si="8"/>
        <v>49216.468000000001</v>
      </c>
      <c r="D90" t="str">
        <f t="shared" si="9"/>
        <v>vis</v>
      </c>
      <c r="E90">
        <f>VLOOKUP(C90,Active!C$21:E$973,3,FALSE)</f>
        <v>1656.0009742576742</v>
      </c>
      <c r="F90" s="24" t="s">
        <v>146</v>
      </c>
      <c r="G90" t="str">
        <f t="shared" si="10"/>
        <v>49216.468</v>
      </c>
      <c r="H90" s="60">
        <f t="shared" si="11"/>
        <v>1656</v>
      </c>
      <c r="I90" s="69" t="s">
        <v>404</v>
      </c>
      <c r="J90" s="70" t="s">
        <v>405</v>
      </c>
      <c r="K90" s="69">
        <v>1656</v>
      </c>
      <c r="L90" s="69" t="s">
        <v>162</v>
      </c>
      <c r="M90" s="70" t="s">
        <v>191</v>
      </c>
      <c r="N90" s="70"/>
      <c r="O90" s="71" t="s">
        <v>249</v>
      </c>
      <c r="P90" s="71" t="s">
        <v>403</v>
      </c>
    </row>
    <row r="91" spans="1:16" ht="12.75" customHeight="1" x14ac:dyDescent="0.2">
      <c r="A91" s="60" t="str">
        <f t="shared" si="6"/>
        <v> BRNO 31 </v>
      </c>
      <c r="B91" s="24" t="str">
        <f t="shared" si="7"/>
        <v>I</v>
      </c>
      <c r="C91" s="60">
        <f t="shared" si="8"/>
        <v>49218.392999999996</v>
      </c>
      <c r="D91" t="str">
        <f t="shared" si="9"/>
        <v>vis</v>
      </c>
      <c r="E91">
        <f>VLOOKUP(C91,Active!C$21:E$973,3,FALSE)</f>
        <v>1656.9930637739349</v>
      </c>
      <c r="F91" s="24" t="s">
        <v>146</v>
      </c>
      <c r="G91" t="str">
        <f t="shared" si="10"/>
        <v>49218.393</v>
      </c>
      <c r="H91" s="60">
        <f t="shared" si="11"/>
        <v>1657</v>
      </c>
      <c r="I91" s="69" t="s">
        <v>406</v>
      </c>
      <c r="J91" s="70" t="s">
        <v>407</v>
      </c>
      <c r="K91" s="69">
        <v>1657</v>
      </c>
      <c r="L91" s="69" t="s">
        <v>310</v>
      </c>
      <c r="M91" s="70" t="s">
        <v>191</v>
      </c>
      <c r="N91" s="70"/>
      <c r="O91" s="71" t="s">
        <v>408</v>
      </c>
      <c r="P91" s="71" t="s">
        <v>397</v>
      </c>
    </row>
    <row r="92" spans="1:16" ht="12.75" customHeight="1" x14ac:dyDescent="0.2">
      <c r="A92" s="60" t="str">
        <f t="shared" si="6"/>
        <v> BRNO 31 </v>
      </c>
      <c r="B92" s="24" t="str">
        <f t="shared" si="7"/>
        <v>I</v>
      </c>
      <c r="C92" s="60">
        <f t="shared" si="8"/>
        <v>49218.402000000002</v>
      </c>
      <c r="D92" t="str">
        <f t="shared" si="9"/>
        <v>vis</v>
      </c>
      <c r="E92">
        <f>VLOOKUP(C92,Active!C$21:E$973,3,FALSE)</f>
        <v>1656.997702114533</v>
      </c>
      <c r="F92" s="24" t="s">
        <v>146</v>
      </c>
      <c r="G92" t="str">
        <f t="shared" si="10"/>
        <v>49218.402</v>
      </c>
      <c r="H92" s="60">
        <f t="shared" si="11"/>
        <v>1657</v>
      </c>
      <c r="I92" s="69" t="s">
        <v>409</v>
      </c>
      <c r="J92" s="70" t="s">
        <v>410</v>
      </c>
      <c r="K92" s="69">
        <v>1657</v>
      </c>
      <c r="L92" s="69" t="s">
        <v>206</v>
      </c>
      <c r="M92" s="70" t="s">
        <v>191</v>
      </c>
      <c r="N92" s="70"/>
      <c r="O92" s="71" t="s">
        <v>411</v>
      </c>
      <c r="P92" s="71" t="s">
        <v>397</v>
      </c>
    </row>
    <row r="93" spans="1:16" ht="12.75" customHeight="1" x14ac:dyDescent="0.2">
      <c r="A93" s="60" t="str">
        <f t="shared" si="6"/>
        <v> BBS 105 </v>
      </c>
      <c r="B93" s="24" t="str">
        <f t="shared" si="7"/>
        <v>I</v>
      </c>
      <c r="C93" s="60">
        <f t="shared" si="8"/>
        <v>49218.411</v>
      </c>
      <c r="D93" t="str">
        <f t="shared" si="9"/>
        <v>vis</v>
      </c>
      <c r="E93">
        <f>VLOOKUP(C93,Active!C$21:E$973,3,FALSE)</f>
        <v>1657.0023404551278</v>
      </c>
      <c r="F93" s="24" t="s">
        <v>146</v>
      </c>
      <c r="G93" t="str">
        <f t="shared" si="10"/>
        <v>49218.411</v>
      </c>
      <c r="H93" s="60">
        <f t="shared" si="11"/>
        <v>1657</v>
      </c>
      <c r="I93" s="69" t="s">
        <v>412</v>
      </c>
      <c r="J93" s="70" t="s">
        <v>413</v>
      </c>
      <c r="K93" s="69">
        <v>1657</v>
      </c>
      <c r="L93" s="69" t="s">
        <v>159</v>
      </c>
      <c r="M93" s="70" t="s">
        <v>191</v>
      </c>
      <c r="N93" s="70"/>
      <c r="O93" s="71" t="s">
        <v>249</v>
      </c>
      <c r="P93" s="71" t="s">
        <v>403</v>
      </c>
    </row>
    <row r="94" spans="1:16" ht="12.75" customHeight="1" x14ac:dyDescent="0.2">
      <c r="A94" s="60" t="str">
        <f t="shared" si="6"/>
        <v> BBS 104 </v>
      </c>
      <c r="B94" s="24" t="str">
        <f t="shared" si="7"/>
        <v>I</v>
      </c>
      <c r="C94" s="60">
        <f t="shared" si="8"/>
        <v>49218.413</v>
      </c>
      <c r="D94" t="str">
        <f t="shared" si="9"/>
        <v>vis</v>
      </c>
      <c r="E94">
        <f>VLOOKUP(C94,Active!C$21:E$973,3,FALSE)</f>
        <v>1657.0033711974825</v>
      </c>
      <c r="F94" s="24" t="s">
        <v>146</v>
      </c>
      <c r="G94" t="str">
        <f t="shared" si="10"/>
        <v>49218.413</v>
      </c>
      <c r="H94" s="60">
        <f t="shared" si="11"/>
        <v>1657</v>
      </c>
      <c r="I94" s="69" t="s">
        <v>414</v>
      </c>
      <c r="J94" s="70" t="s">
        <v>415</v>
      </c>
      <c r="K94" s="69">
        <v>1657</v>
      </c>
      <c r="L94" s="69" t="s">
        <v>221</v>
      </c>
      <c r="M94" s="70" t="s">
        <v>191</v>
      </c>
      <c r="N94" s="70"/>
      <c r="O94" s="71" t="s">
        <v>192</v>
      </c>
      <c r="P94" s="71" t="s">
        <v>416</v>
      </c>
    </row>
    <row r="95" spans="1:16" ht="12.75" customHeight="1" x14ac:dyDescent="0.2">
      <c r="A95" s="60" t="str">
        <f t="shared" si="6"/>
        <v> BBS 105 </v>
      </c>
      <c r="B95" s="24" t="str">
        <f t="shared" si="7"/>
        <v>I</v>
      </c>
      <c r="C95" s="60">
        <f t="shared" si="8"/>
        <v>49251.39</v>
      </c>
      <c r="D95" t="str">
        <f t="shared" si="9"/>
        <v>vis</v>
      </c>
      <c r="E95">
        <f>VLOOKUP(C95,Active!C$21:E$973,3,FALSE)</f>
        <v>1673.9987665106244</v>
      </c>
      <c r="F95" s="24" t="s">
        <v>146</v>
      </c>
      <c r="G95" t="str">
        <f t="shared" si="10"/>
        <v>49251.390</v>
      </c>
      <c r="H95" s="60">
        <f t="shared" si="11"/>
        <v>1674</v>
      </c>
      <c r="I95" s="69" t="s">
        <v>417</v>
      </c>
      <c r="J95" s="70" t="s">
        <v>418</v>
      </c>
      <c r="K95" s="69">
        <v>1674</v>
      </c>
      <c r="L95" s="69" t="s">
        <v>226</v>
      </c>
      <c r="M95" s="70" t="s">
        <v>191</v>
      </c>
      <c r="N95" s="70"/>
      <c r="O95" s="71" t="s">
        <v>249</v>
      </c>
      <c r="P95" s="71" t="s">
        <v>403</v>
      </c>
    </row>
    <row r="96" spans="1:16" ht="12.75" customHeight="1" x14ac:dyDescent="0.2">
      <c r="A96" s="60" t="str">
        <f t="shared" si="6"/>
        <v> BBS 105 </v>
      </c>
      <c r="B96" s="24" t="str">
        <f t="shared" si="7"/>
        <v>I</v>
      </c>
      <c r="C96" s="60">
        <f t="shared" si="8"/>
        <v>49321.241999999998</v>
      </c>
      <c r="D96" t="str">
        <f t="shared" si="9"/>
        <v>vis</v>
      </c>
      <c r="E96">
        <f>VLOOKUP(C96,Active!C$21:E$973,3,FALSE)</f>
        <v>1709.9984739859435</v>
      </c>
      <c r="F96" s="24" t="s">
        <v>146</v>
      </c>
      <c r="G96" t="str">
        <f t="shared" si="10"/>
        <v>49321.242</v>
      </c>
      <c r="H96" s="60">
        <f t="shared" si="11"/>
        <v>1710</v>
      </c>
      <c r="I96" s="69" t="s">
        <v>419</v>
      </c>
      <c r="J96" s="70" t="s">
        <v>420</v>
      </c>
      <c r="K96" s="69">
        <v>1710</v>
      </c>
      <c r="L96" s="69" t="s">
        <v>240</v>
      </c>
      <c r="M96" s="70" t="s">
        <v>191</v>
      </c>
      <c r="N96" s="70"/>
      <c r="O96" s="71" t="s">
        <v>192</v>
      </c>
      <c r="P96" s="71" t="s">
        <v>403</v>
      </c>
    </row>
    <row r="97" spans="1:16" ht="12.75" customHeight="1" x14ac:dyDescent="0.2">
      <c r="A97" s="60" t="str">
        <f t="shared" si="6"/>
        <v> BBS 110 </v>
      </c>
      <c r="B97" s="24" t="str">
        <f t="shared" si="7"/>
        <v>I</v>
      </c>
      <c r="C97" s="60">
        <f t="shared" si="8"/>
        <v>49934.39</v>
      </c>
      <c r="D97" t="str">
        <f t="shared" si="9"/>
        <v>vis</v>
      </c>
      <c r="E97">
        <f>VLOOKUP(C97,Active!C$21:E$973,3,FALSE)</f>
        <v>2025.997280592446</v>
      </c>
      <c r="F97" s="24" t="s">
        <v>146</v>
      </c>
      <c r="G97" t="str">
        <f t="shared" si="10"/>
        <v>49934.390</v>
      </c>
      <c r="H97" s="60">
        <f t="shared" si="11"/>
        <v>2026</v>
      </c>
      <c r="I97" s="69" t="s">
        <v>421</v>
      </c>
      <c r="J97" s="70" t="s">
        <v>422</v>
      </c>
      <c r="K97" s="69">
        <v>2026</v>
      </c>
      <c r="L97" s="69" t="s">
        <v>264</v>
      </c>
      <c r="M97" s="70" t="s">
        <v>191</v>
      </c>
      <c r="N97" s="70"/>
      <c r="O97" s="71" t="s">
        <v>249</v>
      </c>
      <c r="P97" s="71" t="s">
        <v>423</v>
      </c>
    </row>
    <row r="98" spans="1:16" ht="12.75" customHeight="1" x14ac:dyDescent="0.2">
      <c r="A98" s="60" t="str">
        <f t="shared" si="6"/>
        <v> BBS 110 </v>
      </c>
      <c r="B98" s="24" t="str">
        <f t="shared" si="7"/>
        <v>I</v>
      </c>
      <c r="C98" s="60">
        <f t="shared" si="8"/>
        <v>49967.38</v>
      </c>
      <c r="D98" t="str">
        <f t="shared" si="9"/>
        <v>vis</v>
      </c>
      <c r="E98">
        <f>VLOOKUP(C98,Active!C$21:E$973,3,FALSE)</f>
        <v>2042.9993757308919</v>
      </c>
      <c r="F98" s="24" t="s">
        <v>146</v>
      </c>
      <c r="G98" t="str">
        <f t="shared" si="10"/>
        <v>49967.380</v>
      </c>
      <c r="H98" s="60">
        <f t="shared" si="11"/>
        <v>2043</v>
      </c>
      <c r="I98" s="69" t="s">
        <v>424</v>
      </c>
      <c r="J98" s="70" t="s">
        <v>425</v>
      </c>
      <c r="K98" s="69">
        <v>2043</v>
      </c>
      <c r="L98" s="69" t="s">
        <v>261</v>
      </c>
      <c r="M98" s="70" t="s">
        <v>191</v>
      </c>
      <c r="N98" s="70"/>
      <c r="O98" s="71" t="s">
        <v>249</v>
      </c>
      <c r="P98" s="71" t="s">
        <v>423</v>
      </c>
    </row>
    <row r="99" spans="1:16" ht="12.75" customHeight="1" x14ac:dyDescent="0.2">
      <c r="A99" s="60" t="str">
        <f t="shared" si="6"/>
        <v> BBS 110 </v>
      </c>
      <c r="B99" s="24" t="str">
        <f t="shared" si="7"/>
        <v>I</v>
      </c>
      <c r="C99" s="60">
        <f t="shared" si="8"/>
        <v>50002.313000000002</v>
      </c>
      <c r="D99" t="str">
        <f t="shared" si="9"/>
        <v>vis</v>
      </c>
      <c r="E99">
        <f>VLOOKUP(C99,Active!C$21:E$973,3,FALSE)</f>
        <v>2061.0028370667951</v>
      </c>
      <c r="F99" s="24" t="s">
        <v>146</v>
      </c>
      <c r="G99" t="str">
        <f t="shared" si="10"/>
        <v>50002.313</v>
      </c>
      <c r="H99" s="60">
        <f t="shared" si="11"/>
        <v>2061</v>
      </c>
      <c r="I99" s="69" t="s">
        <v>426</v>
      </c>
      <c r="J99" s="70" t="s">
        <v>427</v>
      </c>
      <c r="K99" s="69">
        <v>2061</v>
      </c>
      <c r="L99" s="69" t="s">
        <v>243</v>
      </c>
      <c r="M99" s="70" t="s">
        <v>191</v>
      </c>
      <c r="N99" s="70"/>
      <c r="O99" s="71" t="s">
        <v>249</v>
      </c>
      <c r="P99" s="71" t="s">
        <v>423</v>
      </c>
    </row>
    <row r="100" spans="1:16" ht="12.75" customHeight="1" x14ac:dyDescent="0.2">
      <c r="A100" s="60" t="str">
        <f t="shared" si="6"/>
        <v> BBS 113 </v>
      </c>
      <c r="B100" s="24" t="str">
        <f t="shared" si="7"/>
        <v>I</v>
      </c>
      <c r="C100" s="60">
        <f t="shared" si="8"/>
        <v>50324.4</v>
      </c>
      <c r="D100" t="str">
        <f t="shared" si="9"/>
        <v>vis</v>
      </c>
      <c r="E100">
        <f>VLOOKUP(C100,Active!C$21:E$973,3,FALSE)</f>
        <v>2226.997193443181</v>
      </c>
      <c r="F100" s="24" t="s">
        <v>146</v>
      </c>
      <c r="G100" t="str">
        <f t="shared" si="10"/>
        <v>50324.400</v>
      </c>
      <c r="H100" s="60">
        <f t="shared" si="11"/>
        <v>2227</v>
      </c>
      <c r="I100" s="69" t="s">
        <v>428</v>
      </c>
      <c r="J100" s="70" t="s">
        <v>429</v>
      </c>
      <c r="K100" s="69">
        <v>2227</v>
      </c>
      <c r="L100" s="69" t="s">
        <v>264</v>
      </c>
      <c r="M100" s="70" t="s">
        <v>191</v>
      </c>
      <c r="N100" s="70"/>
      <c r="O100" s="71" t="s">
        <v>249</v>
      </c>
      <c r="P100" s="71" t="s">
        <v>430</v>
      </c>
    </row>
    <row r="101" spans="1:16" ht="12.75" customHeight="1" x14ac:dyDescent="0.2">
      <c r="A101" s="60" t="str">
        <f t="shared" si="6"/>
        <v> BBS 113 </v>
      </c>
      <c r="B101" s="24" t="str">
        <f t="shared" si="7"/>
        <v>I</v>
      </c>
      <c r="C101" s="60">
        <f t="shared" si="8"/>
        <v>50357.372000000003</v>
      </c>
      <c r="D101" t="str">
        <f t="shared" si="9"/>
        <v>vis</v>
      </c>
      <c r="E101">
        <f>VLOOKUP(C101,Active!C$21:E$973,3,FALSE)</f>
        <v>2243.9900119004378</v>
      </c>
      <c r="F101" s="24" t="s">
        <v>146</v>
      </c>
      <c r="G101" t="str">
        <f t="shared" si="10"/>
        <v>50357.372</v>
      </c>
      <c r="H101" s="60">
        <f t="shared" si="11"/>
        <v>2244</v>
      </c>
      <c r="I101" s="69" t="s">
        <v>431</v>
      </c>
      <c r="J101" s="70" t="s">
        <v>432</v>
      </c>
      <c r="K101" s="69">
        <v>2244</v>
      </c>
      <c r="L101" s="69" t="s">
        <v>433</v>
      </c>
      <c r="M101" s="70" t="s">
        <v>191</v>
      </c>
      <c r="N101" s="70"/>
      <c r="O101" s="71" t="s">
        <v>249</v>
      </c>
      <c r="P101" s="71" t="s">
        <v>430</v>
      </c>
    </row>
    <row r="102" spans="1:16" ht="12.75" customHeight="1" x14ac:dyDescent="0.2">
      <c r="A102" s="60" t="str">
        <f t="shared" si="6"/>
        <v> BBS 115 </v>
      </c>
      <c r="B102" s="24" t="str">
        <f t="shared" si="7"/>
        <v>I</v>
      </c>
      <c r="C102" s="60">
        <f t="shared" si="8"/>
        <v>50547.550999999999</v>
      </c>
      <c r="D102" t="str">
        <f t="shared" si="9"/>
        <v>vis</v>
      </c>
      <c r="E102">
        <f>VLOOKUP(C102,Active!C$21:E$973,3,FALSE)</f>
        <v>2342.0027870242525</v>
      </c>
      <c r="F102" s="24" t="s">
        <v>146</v>
      </c>
      <c r="G102" t="str">
        <f t="shared" si="10"/>
        <v>50547.551</v>
      </c>
      <c r="H102" s="60">
        <f t="shared" si="11"/>
        <v>2342</v>
      </c>
      <c r="I102" s="69" t="s">
        <v>434</v>
      </c>
      <c r="J102" s="70" t="s">
        <v>435</v>
      </c>
      <c r="K102" s="69">
        <v>2342</v>
      </c>
      <c r="L102" s="69" t="s">
        <v>159</v>
      </c>
      <c r="M102" s="70" t="s">
        <v>191</v>
      </c>
      <c r="N102" s="70"/>
      <c r="O102" s="71" t="s">
        <v>192</v>
      </c>
      <c r="P102" s="71" t="s">
        <v>436</v>
      </c>
    </row>
    <row r="103" spans="1:16" ht="12.75" customHeight="1" x14ac:dyDescent="0.2">
      <c r="A103" s="60" t="str">
        <f t="shared" si="6"/>
        <v> BBS 115 </v>
      </c>
      <c r="B103" s="24" t="str">
        <f t="shared" si="7"/>
        <v>I</v>
      </c>
      <c r="C103" s="60">
        <f t="shared" si="8"/>
        <v>50681.417999999998</v>
      </c>
      <c r="D103" t="str">
        <f t="shared" si="9"/>
        <v>vis</v>
      </c>
      <c r="E103">
        <f>VLOOKUP(C103,Active!C$21:E$973,3,FALSE)</f>
        <v>2410.9939804131113</v>
      </c>
      <c r="F103" s="24" t="s">
        <v>146</v>
      </c>
      <c r="G103" t="str">
        <f t="shared" si="10"/>
        <v>50681.418</v>
      </c>
      <c r="H103" s="60">
        <f t="shared" si="11"/>
        <v>2411</v>
      </c>
      <c r="I103" s="69" t="s">
        <v>437</v>
      </c>
      <c r="J103" s="70" t="s">
        <v>438</v>
      </c>
      <c r="K103" s="69">
        <v>2411</v>
      </c>
      <c r="L103" s="69" t="s">
        <v>217</v>
      </c>
      <c r="M103" s="70" t="s">
        <v>191</v>
      </c>
      <c r="N103" s="70"/>
      <c r="O103" s="71" t="s">
        <v>249</v>
      </c>
      <c r="P103" s="71" t="s">
        <v>436</v>
      </c>
    </row>
    <row r="104" spans="1:16" ht="12.75" customHeight="1" x14ac:dyDescent="0.2">
      <c r="A104" s="60" t="str">
        <f t="shared" si="6"/>
        <v> BBS 116 </v>
      </c>
      <c r="B104" s="24" t="str">
        <f t="shared" si="7"/>
        <v>I</v>
      </c>
      <c r="C104" s="60">
        <f t="shared" si="8"/>
        <v>50718.283000000003</v>
      </c>
      <c r="D104" t="str">
        <f t="shared" si="9"/>
        <v>vis</v>
      </c>
      <c r="E104">
        <f>VLOOKUP(C104,Active!C$21:E$973,3,FALSE)</f>
        <v>2429.9931388635187</v>
      </c>
      <c r="F104" s="24" t="s">
        <v>146</v>
      </c>
      <c r="G104" t="str">
        <f t="shared" si="10"/>
        <v>50718.283</v>
      </c>
      <c r="H104" s="60">
        <f t="shared" si="11"/>
        <v>2430</v>
      </c>
      <c r="I104" s="69" t="s">
        <v>439</v>
      </c>
      <c r="J104" s="70" t="s">
        <v>440</v>
      </c>
      <c r="K104" s="69">
        <v>2430</v>
      </c>
      <c r="L104" s="69" t="s">
        <v>310</v>
      </c>
      <c r="M104" s="70" t="s">
        <v>191</v>
      </c>
      <c r="N104" s="70"/>
      <c r="O104" s="71" t="s">
        <v>249</v>
      </c>
      <c r="P104" s="71" t="s">
        <v>441</v>
      </c>
    </row>
    <row r="105" spans="1:16" ht="12.75" customHeight="1" x14ac:dyDescent="0.2">
      <c r="A105" s="60" t="str">
        <f t="shared" si="6"/>
        <v> BBS 116 </v>
      </c>
      <c r="B105" s="24" t="str">
        <f t="shared" si="7"/>
        <v>I</v>
      </c>
      <c r="C105" s="60">
        <f t="shared" si="8"/>
        <v>50751.277000000002</v>
      </c>
      <c r="D105" t="str">
        <f t="shared" si="9"/>
        <v>vis</v>
      </c>
      <c r="E105">
        <f>VLOOKUP(C105,Active!C$21:E$973,3,FALSE)</f>
        <v>2446.9972954866744</v>
      </c>
      <c r="F105" s="24" t="s">
        <v>146</v>
      </c>
      <c r="G105" t="str">
        <f t="shared" si="10"/>
        <v>50751.277</v>
      </c>
      <c r="H105" s="60">
        <f t="shared" si="11"/>
        <v>2447</v>
      </c>
      <c r="I105" s="69" t="s">
        <v>442</v>
      </c>
      <c r="J105" s="70" t="s">
        <v>443</v>
      </c>
      <c r="K105" s="69">
        <v>2447</v>
      </c>
      <c r="L105" s="69" t="s">
        <v>264</v>
      </c>
      <c r="M105" s="70" t="s">
        <v>191</v>
      </c>
      <c r="N105" s="70"/>
      <c r="O105" s="71" t="s">
        <v>249</v>
      </c>
      <c r="P105" s="71" t="s">
        <v>441</v>
      </c>
    </row>
    <row r="106" spans="1:16" ht="12.75" customHeight="1" x14ac:dyDescent="0.2">
      <c r="A106" s="60" t="str">
        <f t="shared" si="6"/>
        <v> BBS 118 </v>
      </c>
      <c r="B106" s="24" t="str">
        <f t="shared" si="7"/>
        <v>I</v>
      </c>
      <c r="C106" s="60">
        <f t="shared" si="8"/>
        <v>51036.495999999999</v>
      </c>
      <c r="D106" t="str">
        <f t="shared" si="9"/>
        <v>vis</v>
      </c>
      <c r="E106">
        <f>VLOOKUP(C106,Active!C$21:E$973,3,FALSE)</f>
        <v>2593.9909472991226</v>
      </c>
      <c r="F106" s="24" t="s">
        <v>146</v>
      </c>
      <c r="G106" t="str">
        <f t="shared" si="10"/>
        <v>51036.496</v>
      </c>
      <c r="H106" s="60">
        <f t="shared" si="11"/>
        <v>2594</v>
      </c>
      <c r="I106" s="69" t="s">
        <v>444</v>
      </c>
      <c r="J106" s="70" t="s">
        <v>445</v>
      </c>
      <c r="K106" s="69">
        <v>2594</v>
      </c>
      <c r="L106" s="69" t="s">
        <v>279</v>
      </c>
      <c r="M106" s="70" t="s">
        <v>191</v>
      </c>
      <c r="N106" s="70"/>
      <c r="O106" s="71" t="s">
        <v>192</v>
      </c>
      <c r="P106" s="71" t="s">
        <v>446</v>
      </c>
    </row>
    <row r="107" spans="1:16" ht="12.75" customHeight="1" x14ac:dyDescent="0.2">
      <c r="A107" s="60" t="str">
        <f t="shared" si="6"/>
        <v>IBVS 4737 </v>
      </c>
      <c r="B107" s="24" t="str">
        <f t="shared" si="7"/>
        <v>I</v>
      </c>
      <c r="C107" s="60">
        <f t="shared" si="8"/>
        <v>51063.671699999999</v>
      </c>
      <c r="D107" t="str">
        <f t="shared" si="9"/>
        <v>vis</v>
      </c>
      <c r="E107">
        <f>VLOOKUP(C107,Active!C$21:E$973,3,FALSE)</f>
        <v>2607.9965198015138</v>
      </c>
      <c r="F107" s="24" t="s">
        <v>146</v>
      </c>
      <c r="G107" t="str">
        <f t="shared" si="10"/>
        <v>51063.6717</v>
      </c>
      <c r="H107" s="60">
        <f t="shared" si="11"/>
        <v>2608</v>
      </c>
      <c r="I107" s="69" t="s">
        <v>447</v>
      </c>
      <c r="J107" s="70" t="s">
        <v>448</v>
      </c>
      <c r="K107" s="69">
        <v>2608</v>
      </c>
      <c r="L107" s="69" t="s">
        <v>449</v>
      </c>
      <c r="M107" s="70" t="s">
        <v>450</v>
      </c>
      <c r="N107" s="70" t="s">
        <v>451</v>
      </c>
      <c r="O107" s="71" t="s">
        <v>452</v>
      </c>
      <c r="P107" s="72" t="s">
        <v>453</v>
      </c>
    </row>
    <row r="108" spans="1:16" ht="12.75" customHeight="1" x14ac:dyDescent="0.2">
      <c r="A108" s="60" t="str">
        <f t="shared" si="6"/>
        <v>IBVS 4737 </v>
      </c>
      <c r="B108" s="24" t="str">
        <f t="shared" si="7"/>
        <v>II</v>
      </c>
      <c r="C108" s="60">
        <f t="shared" si="8"/>
        <v>51128.644999999997</v>
      </c>
      <c r="D108" t="str">
        <f t="shared" si="9"/>
        <v>vis</v>
      </c>
      <c r="E108">
        <f>VLOOKUP(C108,Active!C$21:E$973,3,FALSE)</f>
        <v>2641.4818859142397</v>
      </c>
      <c r="F108" s="24" t="s">
        <v>146</v>
      </c>
      <c r="G108" t="str">
        <f t="shared" si="10"/>
        <v>51128.645</v>
      </c>
      <c r="H108" s="60">
        <f t="shared" si="11"/>
        <v>2641.5</v>
      </c>
      <c r="I108" s="69" t="s">
        <v>454</v>
      </c>
      <c r="J108" s="70" t="s">
        <v>455</v>
      </c>
      <c r="K108" s="69">
        <v>2641.5</v>
      </c>
      <c r="L108" s="69" t="s">
        <v>456</v>
      </c>
      <c r="M108" s="70" t="s">
        <v>450</v>
      </c>
      <c r="N108" s="70" t="s">
        <v>451</v>
      </c>
      <c r="O108" s="71" t="s">
        <v>452</v>
      </c>
      <c r="P108" s="72" t="s">
        <v>453</v>
      </c>
    </row>
    <row r="109" spans="1:16" ht="12.75" customHeight="1" x14ac:dyDescent="0.2">
      <c r="A109" s="60" t="str">
        <f t="shared" si="6"/>
        <v>IBVS 4737 </v>
      </c>
      <c r="B109" s="24" t="str">
        <f t="shared" si="7"/>
        <v>I</v>
      </c>
      <c r="C109" s="60">
        <f t="shared" si="8"/>
        <v>51129.646000000001</v>
      </c>
      <c r="D109" t="str">
        <f t="shared" si="9"/>
        <v>vis</v>
      </c>
      <c r="E109">
        <f>VLOOKUP(C109,Active!C$21:E$973,3,FALSE)</f>
        <v>2641.9977724626983</v>
      </c>
      <c r="F109" s="24" t="s">
        <v>146</v>
      </c>
      <c r="G109" t="str">
        <f t="shared" si="10"/>
        <v>51129.646</v>
      </c>
      <c r="H109" s="60">
        <f t="shared" si="11"/>
        <v>2642</v>
      </c>
      <c r="I109" s="69" t="s">
        <v>457</v>
      </c>
      <c r="J109" s="70" t="s">
        <v>458</v>
      </c>
      <c r="K109" s="69">
        <v>2642</v>
      </c>
      <c r="L109" s="69" t="s">
        <v>206</v>
      </c>
      <c r="M109" s="70" t="s">
        <v>450</v>
      </c>
      <c r="N109" s="70" t="s">
        <v>451</v>
      </c>
      <c r="O109" s="71" t="s">
        <v>452</v>
      </c>
      <c r="P109" s="72" t="s">
        <v>453</v>
      </c>
    </row>
    <row r="110" spans="1:16" ht="12.75" customHeight="1" x14ac:dyDescent="0.2">
      <c r="A110" s="60" t="str">
        <f t="shared" si="6"/>
        <v> BBS 120 </v>
      </c>
      <c r="B110" s="24" t="str">
        <f t="shared" si="7"/>
        <v>I</v>
      </c>
      <c r="C110" s="60">
        <f t="shared" si="8"/>
        <v>51327.563999999998</v>
      </c>
      <c r="D110" t="str">
        <f t="shared" si="9"/>
        <v>vis</v>
      </c>
      <c r="E110">
        <f>VLOOKUP(C110,Active!C$21:E$973,3,FALSE)</f>
        <v>2743.999005127479</v>
      </c>
      <c r="F110" s="24" t="s">
        <v>146</v>
      </c>
      <c r="G110" t="str">
        <f t="shared" si="10"/>
        <v>51327.564</v>
      </c>
      <c r="H110" s="60">
        <f t="shared" si="11"/>
        <v>2744</v>
      </c>
      <c r="I110" s="69" t="s">
        <v>459</v>
      </c>
      <c r="J110" s="70" t="s">
        <v>460</v>
      </c>
      <c r="K110" s="69">
        <v>2744</v>
      </c>
      <c r="L110" s="69" t="s">
        <v>226</v>
      </c>
      <c r="M110" s="70" t="s">
        <v>191</v>
      </c>
      <c r="N110" s="70"/>
      <c r="O110" s="71" t="s">
        <v>192</v>
      </c>
      <c r="P110" s="71" t="s">
        <v>461</v>
      </c>
    </row>
    <row r="111" spans="1:16" ht="12.75" customHeight="1" x14ac:dyDescent="0.2">
      <c r="A111" s="60" t="str">
        <f t="shared" si="6"/>
        <v>BAVM 133 </v>
      </c>
      <c r="B111" s="24" t="str">
        <f t="shared" si="7"/>
        <v>I</v>
      </c>
      <c r="C111" s="60">
        <f t="shared" si="8"/>
        <v>51397.411399999997</v>
      </c>
      <c r="D111" t="str">
        <f t="shared" si="9"/>
        <v>vis</v>
      </c>
      <c r="E111">
        <f>VLOOKUP(C111,Active!C$21:E$973,3,FALSE)</f>
        <v>2779.9963418953826</v>
      </c>
      <c r="F111" s="24" t="s">
        <v>146</v>
      </c>
      <c r="G111" t="str">
        <f t="shared" si="10"/>
        <v>51397.4114</v>
      </c>
      <c r="H111" s="60">
        <f t="shared" si="11"/>
        <v>2780</v>
      </c>
      <c r="I111" s="69" t="s">
        <v>462</v>
      </c>
      <c r="J111" s="70" t="s">
        <v>463</v>
      </c>
      <c r="K111" s="69">
        <v>2780</v>
      </c>
      <c r="L111" s="69" t="s">
        <v>464</v>
      </c>
      <c r="M111" s="70" t="s">
        <v>450</v>
      </c>
      <c r="N111" s="70" t="s">
        <v>465</v>
      </c>
      <c r="O111" s="71" t="s">
        <v>466</v>
      </c>
      <c r="P111" s="72" t="s">
        <v>467</v>
      </c>
    </row>
    <row r="112" spans="1:16" ht="12.75" customHeight="1" x14ac:dyDescent="0.2">
      <c r="A112" s="60" t="str">
        <f t="shared" si="6"/>
        <v>BAVM 133 </v>
      </c>
      <c r="B112" s="24" t="str">
        <f t="shared" si="7"/>
        <v>II</v>
      </c>
      <c r="C112" s="60">
        <f t="shared" si="8"/>
        <v>51464.310400000002</v>
      </c>
      <c r="D112" t="str">
        <f t="shared" si="9"/>
        <v>vis</v>
      </c>
      <c r="E112">
        <f>VLOOKUP(C112,Active!C$21:E$973,3,FALSE)</f>
        <v>2814.4741582841989</v>
      </c>
      <c r="F112" s="24" t="s">
        <v>146</v>
      </c>
      <c r="G112" t="str">
        <f t="shared" si="10"/>
        <v>51464.3104</v>
      </c>
      <c r="H112" s="60">
        <f t="shared" si="11"/>
        <v>2814.5</v>
      </c>
      <c r="I112" s="69" t="s">
        <v>468</v>
      </c>
      <c r="J112" s="70" t="s">
        <v>469</v>
      </c>
      <c r="K112" s="69" t="s">
        <v>470</v>
      </c>
      <c r="L112" s="69" t="s">
        <v>471</v>
      </c>
      <c r="M112" s="70" t="s">
        <v>450</v>
      </c>
      <c r="N112" s="70" t="s">
        <v>472</v>
      </c>
      <c r="O112" s="71" t="s">
        <v>473</v>
      </c>
      <c r="P112" s="72" t="s">
        <v>467</v>
      </c>
    </row>
    <row r="113" spans="1:16" ht="12.75" customHeight="1" x14ac:dyDescent="0.2">
      <c r="A113" s="60" t="str">
        <f t="shared" si="6"/>
        <v>IBVS 5251 </v>
      </c>
      <c r="B113" s="24" t="str">
        <f t="shared" si="7"/>
        <v>I</v>
      </c>
      <c r="C113" s="60">
        <f t="shared" si="8"/>
        <v>52031.904499999997</v>
      </c>
      <c r="D113" t="str">
        <f t="shared" si="9"/>
        <v>vis</v>
      </c>
      <c r="E113">
        <f>VLOOKUP(C113,Active!C$21:E$973,3,FALSE)</f>
        <v>3106.9957978180305</v>
      </c>
      <c r="F113" s="24" t="s">
        <v>146</v>
      </c>
      <c r="G113" t="str">
        <f t="shared" si="10"/>
        <v>52031.9045</v>
      </c>
      <c r="H113" s="60">
        <f t="shared" si="11"/>
        <v>3107</v>
      </c>
      <c r="I113" s="69" t="s">
        <v>474</v>
      </c>
      <c r="J113" s="70" t="s">
        <v>475</v>
      </c>
      <c r="K113" s="69" t="s">
        <v>476</v>
      </c>
      <c r="L113" s="69" t="s">
        <v>477</v>
      </c>
      <c r="M113" s="70" t="s">
        <v>450</v>
      </c>
      <c r="N113" s="70" t="s">
        <v>478</v>
      </c>
      <c r="O113" s="71" t="s">
        <v>479</v>
      </c>
      <c r="P113" s="72" t="s">
        <v>100</v>
      </c>
    </row>
    <row r="114" spans="1:16" ht="12.75" customHeight="1" x14ac:dyDescent="0.2">
      <c r="A114" s="60" t="str">
        <f t="shared" si="6"/>
        <v>IBVS 5251 </v>
      </c>
      <c r="B114" s="24" t="str">
        <f t="shared" si="7"/>
        <v>I</v>
      </c>
      <c r="C114" s="60">
        <f t="shared" si="8"/>
        <v>52099.816599999998</v>
      </c>
      <c r="D114" t="str">
        <f t="shared" si="9"/>
        <v>vis</v>
      </c>
      <c r="E114">
        <f>VLOOKUP(C114,Active!C$21:E$973,3,FALSE)</f>
        <v>3141.9957367465468</v>
      </c>
      <c r="F114" s="24" t="s">
        <v>146</v>
      </c>
      <c r="G114" t="str">
        <f t="shared" si="10"/>
        <v>52099.8166</v>
      </c>
      <c r="H114" s="60">
        <f t="shared" si="11"/>
        <v>3142</v>
      </c>
      <c r="I114" s="69" t="s">
        <v>480</v>
      </c>
      <c r="J114" s="70" t="s">
        <v>481</v>
      </c>
      <c r="K114" s="69" t="s">
        <v>482</v>
      </c>
      <c r="L114" s="69" t="s">
        <v>483</v>
      </c>
      <c r="M114" s="70" t="s">
        <v>450</v>
      </c>
      <c r="N114" s="70" t="s">
        <v>478</v>
      </c>
      <c r="O114" s="71" t="s">
        <v>479</v>
      </c>
      <c r="P114" s="72" t="s">
        <v>100</v>
      </c>
    </row>
    <row r="115" spans="1:16" ht="12.75" customHeight="1" x14ac:dyDescent="0.2">
      <c r="A115" s="60" t="str">
        <f t="shared" si="6"/>
        <v>IBVS 5251 </v>
      </c>
      <c r="B115" s="24" t="str">
        <f t="shared" si="7"/>
        <v>II</v>
      </c>
      <c r="C115" s="60">
        <f t="shared" si="8"/>
        <v>52164.779399999999</v>
      </c>
      <c r="D115" t="str">
        <f t="shared" si="9"/>
        <v>vis</v>
      </c>
      <c r="E115">
        <f>VLOOKUP(C115,Active!C$21:E$973,3,FALSE)</f>
        <v>3175.4756914619129</v>
      </c>
      <c r="F115" s="24" t="s">
        <v>146</v>
      </c>
      <c r="G115" t="str">
        <f t="shared" si="10"/>
        <v>52164.7794</v>
      </c>
      <c r="H115" s="60">
        <f t="shared" si="11"/>
        <v>3175.5</v>
      </c>
      <c r="I115" s="69" t="s">
        <v>484</v>
      </c>
      <c r="J115" s="70" t="s">
        <v>485</v>
      </c>
      <c r="K115" s="69" t="s">
        <v>486</v>
      </c>
      <c r="L115" s="69" t="s">
        <v>487</v>
      </c>
      <c r="M115" s="70" t="s">
        <v>450</v>
      </c>
      <c r="N115" s="70" t="s">
        <v>478</v>
      </c>
      <c r="O115" s="71" t="s">
        <v>479</v>
      </c>
      <c r="P115" s="72" t="s">
        <v>100</v>
      </c>
    </row>
    <row r="116" spans="1:16" ht="12.75" customHeight="1" x14ac:dyDescent="0.2">
      <c r="A116" s="60" t="str">
        <f t="shared" si="6"/>
        <v>IBVS 5251 </v>
      </c>
      <c r="B116" s="24" t="str">
        <f t="shared" si="7"/>
        <v>I</v>
      </c>
      <c r="C116" s="60">
        <f t="shared" si="8"/>
        <v>52165.788999999997</v>
      </c>
      <c r="D116" t="str">
        <f t="shared" si="9"/>
        <v>vis</v>
      </c>
      <c r="E116">
        <f>VLOOKUP(C116,Active!C$21:E$973,3,FALSE)</f>
        <v>3175.9960102024929</v>
      </c>
      <c r="F116" s="24" t="s">
        <v>146</v>
      </c>
      <c r="G116" t="str">
        <f t="shared" si="10"/>
        <v>52165.7890</v>
      </c>
      <c r="H116" s="60">
        <f t="shared" si="11"/>
        <v>3176</v>
      </c>
      <c r="I116" s="69" t="s">
        <v>488</v>
      </c>
      <c r="J116" s="70" t="s">
        <v>489</v>
      </c>
      <c r="K116" s="69" t="s">
        <v>490</v>
      </c>
      <c r="L116" s="69" t="s">
        <v>491</v>
      </c>
      <c r="M116" s="70" t="s">
        <v>450</v>
      </c>
      <c r="N116" s="70" t="s">
        <v>478</v>
      </c>
      <c r="O116" s="71" t="s">
        <v>479</v>
      </c>
      <c r="P116" s="72" t="s">
        <v>100</v>
      </c>
    </row>
    <row r="117" spans="1:16" ht="12.75" customHeight="1" x14ac:dyDescent="0.2">
      <c r="A117" s="60" t="str">
        <f t="shared" si="6"/>
        <v>IBVS 5257 </v>
      </c>
      <c r="B117" s="24" t="str">
        <f t="shared" si="7"/>
        <v>I</v>
      </c>
      <c r="C117" s="60">
        <f t="shared" si="8"/>
        <v>52425.795700000002</v>
      </c>
      <c r="D117" t="str">
        <f t="shared" si="9"/>
        <v>vis</v>
      </c>
      <c r="E117">
        <f>VLOOKUP(C117,Active!C$21:E$973,3,FALSE)</f>
        <v>3309.9959692820239</v>
      </c>
      <c r="F117" s="24" t="s">
        <v>146</v>
      </c>
      <c r="G117" t="str">
        <f t="shared" si="10"/>
        <v>52425.7957</v>
      </c>
      <c r="H117" s="60">
        <f t="shared" si="11"/>
        <v>3310</v>
      </c>
      <c r="I117" s="69" t="s">
        <v>492</v>
      </c>
      <c r="J117" s="70" t="s">
        <v>493</v>
      </c>
      <c r="K117" s="69" t="s">
        <v>494</v>
      </c>
      <c r="L117" s="69" t="s">
        <v>495</v>
      </c>
      <c r="M117" s="70" t="s">
        <v>450</v>
      </c>
      <c r="N117" s="70" t="s">
        <v>478</v>
      </c>
      <c r="O117" s="71" t="s">
        <v>479</v>
      </c>
      <c r="P117" s="72" t="s">
        <v>103</v>
      </c>
    </row>
    <row r="118" spans="1:16" ht="12.75" customHeight="1" x14ac:dyDescent="0.2">
      <c r="A118" s="60" t="str">
        <f t="shared" si="6"/>
        <v>IBVS 5257 </v>
      </c>
      <c r="B118" s="24" t="str">
        <f t="shared" si="7"/>
        <v>I</v>
      </c>
      <c r="C118" s="60">
        <f t="shared" si="8"/>
        <v>52495.648800000003</v>
      </c>
      <c r="D118" t="str">
        <f t="shared" si="9"/>
        <v>vis</v>
      </c>
      <c r="E118">
        <f>VLOOKUP(C118,Active!C$21:E$973,3,FALSE)</f>
        <v>3345.9962436656388</v>
      </c>
      <c r="F118" s="24" t="s">
        <v>146</v>
      </c>
      <c r="G118" t="str">
        <f t="shared" si="10"/>
        <v>52495.6488</v>
      </c>
      <c r="H118" s="60">
        <f t="shared" si="11"/>
        <v>3346</v>
      </c>
      <c r="I118" s="69" t="s">
        <v>496</v>
      </c>
      <c r="J118" s="70" t="s">
        <v>497</v>
      </c>
      <c r="K118" s="69" t="s">
        <v>498</v>
      </c>
      <c r="L118" s="69" t="s">
        <v>499</v>
      </c>
      <c r="M118" s="70" t="s">
        <v>450</v>
      </c>
      <c r="N118" s="70" t="s">
        <v>478</v>
      </c>
      <c r="O118" s="71" t="s">
        <v>479</v>
      </c>
      <c r="P118" s="72" t="s">
        <v>103</v>
      </c>
    </row>
    <row r="119" spans="1:16" ht="12.75" customHeight="1" x14ac:dyDescent="0.2">
      <c r="A119" s="60" t="str">
        <f t="shared" si="6"/>
        <v> BBS 128 </v>
      </c>
      <c r="B119" s="24" t="str">
        <f t="shared" si="7"/>
        <v>I</v>
      </c>
      <c r="C119" s="60">
        <f t="shared" si="8"/>
        <v>52503.402000000002</v>
      </c>
      <c r="D119" t="str">
        <f t="shared" si="9"/>
        <v>vis</v>
      </c>
      <c r="E119">
        <f>VLOOKUP(C119,Active!C$21:E$973,3,FALSE)</f>
        <v>3349.9920194773213</v>
      </c>
      <c r="F119" s="24" t="s">
        <v>146</v>
      </c>
      <c r="G119" t="str">
        <f t="shared" si="10"/>
        <v>52503.402</v>
      </c>
      <c r="H119" s="60">
        <f t="shared" si="11"/>
        <v>3350</v>
      </c>
      <c r="I119" s="69" t="s">
        <v>500</v>
      </c>
      <c r="J119" s="70" t="s">
        <v>501</v>
      </c>
      <c r="K119" s="69" t="s">
        <v>502</v>
      </c>
      <c r="L119" s="69" t="s">
        <v>290</v>
      </c>
      <c r="M119" s="70" t="s">
        <v>191</v>
      </c>
      <c r="N119" s="70"/>
      <c r="O119" s="71" t="s">
        <v>192</v>
      </c>
      <c r="P119" s="71" t="s">
        <v>503</v>
      </c>
    </row>
    <row r="120" spans="1:16" ht="12.75" customHeight="1" x14ac:dyDescent="0.2">
      <c r="A120" s="60" t="str">
        <f t="shared" si="6"/>
        <v>IBVS 5257 </v>
      </c>
      <c r="B120" s="24" t="str">
        <f t="shared" si="7"/>
        <v>II</v>
      </c>
      <c r="C120" s="60">
        <f t="shared" si="8"/>
        <v>52562.551700000004</v>
      </c>
      <c r="D120" t="str">
        <f t="shared" si="9"/>
        <v>vis</v>
      </c>
      <c r="E120">
        <f>VLOOKUP(C120,Active!C$21:E$973,3,FALSE)</f>
        <v>3380.4760700020447</v>
      </c>
      <c r="F120" s="24" t="s">
        <v>146</v>
      </c>
      <c r="G120" t="str">
        <f t="shared" si="10"/>
        <v>52562.5517</v>
      </c>
      <c r="H120" s="60">
        <f t="shared" si="11"/>
        <v>3380.5</v>
      </c>
      <c r="I120" s="69" t="s">
        <v>504</v>
      </c>
      <c r="J120" s="70" t="s">
        <v>505</v>
      </c>
      <c r="K120" s="69" t="s">
        <v>506</v>
      </c>
      <c r="L120" s="69" t="s">
        <v>507</v>
      </c>
      <c r="M120" s="70" t="s">
        <v>450</v>
      </c>
      <c r="N120" s="70" t="s">
        <v>478</v>
      </c>
      <c r="O120" s="71" t="s">
        <v>479</v>
      </c>
      <c r="P120" s="72" t="s">
        <v>103</v>
      </c>
    </row>
    <row r="121" spans="1:16" ht="12.75" customHeight="1" x14ac:dyDescent="0.2">
      <c r="A121" s="60" t="str">
        <f t="shared" si="6"/>
        <v>IBVS 5257 </v>
      </c>
      <c r="B121" s="24" t="str">
        <f t="shared" si="7"/>
        <v>II</v>
      </c>
      <c r="C121" s="60">
        <f t="shared" si="8"/>
        <v>52595.537900000003</v>
      </c>
      <c r="D121" t="str">
        <f t="shared" si="9"/>
        <v>vis</v>
      </c>
      <c r="E121">
        <f>VLOOKUP(C121,Active!C$21:E$973,3,FALSE)</f>
        <v>3397.4762067300176</v>
      </c>
      <c r="F121" s="24" t="s">
        <v>146</v>
      </c>
      <c r="G121" t="str">
        <f t="shared" si="10"/>
        <v>52595.5379</v>
      </c>
      <c r="H121" s="60">
        <f t="shared" si="11"/>
        <v>3397.5</v>
      </c>
      <c r="I121" s="69" t="s">
        <v>508</v>
      </c>
      <c r="J121" s="70" t="s">
        <v>509</v>
      </c>
      <c r="K121" s="69" t="s">
        <v>510</v>
      </c>
      <c r="L121" s="69" t="s">
        <v>511</v>
      </c>
      <c r="M121" s="70" t="s">
        <v>450</v>
      </c>
      <c r="N121" s="70" t="s">
        <v>478</v>
      </c>
      <c r="O121" s="71" t="s">
        <v>479</v>
      </c>
      <c r="P121" s="72" t="s">
        <v>103</v>
      </c>
    </row>
    <row r="122" spans="1:16" ht="12.75" customHeight="1" x14ac:dyDescent="0.2">
      <c r="A122" s="60" t="str">
        <f t="shared" si="6"/>
        <v> BBS 129 </v>
      </c>
      <c r="B122" s="24" t="str">
        <f t="shared" si="7"/>
        <v>I</v>
      </c>
      <c r="C122" s="60">
        <f t="shared" si="8"/>
        <v>52724.589</v>
      </c>
      <c r="D122" t="str">
        <f t="shared" si="9"/>
        <v>vis</v>
      </c>
      <c r="E122">
        <f>VLOOKUP(C122,Active!C$21:E$973,3,FALSE)</f>
        <v>3463.9854240662162</v>
      </c>
      <c r="F122" s="24" t="s">
        <v>146</v>
      </c>
      <c r="G122" t="str">
        <f t="shared" si="10"/>
        <v>52724.589</v>
      </c>
      <c r="H122" s="60">
        <f t="shared" si="11"/>
        <v>3464</v>
      </c>
      <c r="I122" s="69" t="s">
        <v>512</v>
      </c>
      <c r="J122" s="70" t="s">
        <v>513</v>
      </c>
      <c r="K122" s="69" t="s">
        <v>514</v>
      </c>
      <c r="L122" s="69" t="s">
        <v>515</v>
      </c>
      <c r="M122" s="70" t="s">
        <v>191</v>
      </c>
      <c r="N122" s="70"/>
      <c r="O122" s="71" t="s">
        <v>192</v>
      </c>
      <c r="P122" s="71" t="s">
        <v>516</v>
      </c>
    </row>
    <row r="123" spans="1:16" ht="12.75" customHeight="1" x14ac:dyDescent="0.2">
      <c r="A123" s="60" t="str">
        <f t="shared" si="6"/>
        <v>IBVS 5577 </v>
      </c>
      <c r="B123" s="24" t="str">
        <f t="shared" si="7"/>
        <v>II</v>
      </c>
      <c r="C123" s="60">
        <f t="shared" si="8"/>
        <v>53169.878900000003</v>
      </c>
      <c r="D123" t="str">
        <f t="shared" si="9"/>
        <v>vis</v>
      </c>
      <c r="E123">
        <f>VLOOKUP(C123,Active!C$21:E$973,3,FALSE)</f>
        <v>3693.4750040598383</v>
      </c>
      <c r="F123" s="24" t="s">
        <v>146</v>
      </c>
      <c r="G123" t="str">
        <f t="shared" si="10"/>
        <v>53169.8789</v>
      </c>
      <c r="H123" s="60">
        <f t="shared" si="11"/>
        <v>3693.5</v>
      </c>
      <c r="I123" s="69" t="s">
        <v>517</v>
      </c>
      <c r="J123" s="70" t="s">
        <v>518</v>
      </c>
      <c r="K123" s="69" t="s">
        <v>519</v>
      </c>
      <c r="L123" s="69" t="s">
        <v>520</v>
      </c>
      <c r="M123" s="70" t="s">
        <v>450</v>
      </c>
      <c r="N123" s="70" t="s">
        <v>451</v>
      </c>
      <c r="O123" s="71" t="s">
        <v>479</v>
      </c>
      <c r="P123" s="72" t="s">
        <v>521</v>
      </c>
    </row>
    <row r="124" spans="1:16" ht="12.75" customHeight="1" x14ac:dyDescent="0.2">
      <c r="A124" s="60" t="str">
        <f t="shared" si="6"/>
        <v>IBVS 5583 </v>
      </c>
      <c r="B124" s="24" t="str">
        <f t="shared" si="7"/>
        <v>I</v>
      </c>
      <c r="C124" s="60">
        <f t="shared" si="8"/>
        <v>53186.411099999998</v>
      </c>
      <c r="D124" t="str">
        <f t="shared" si="9"/>
        <v>vis</v>
      </c>
      <c r="E124">
        <f>VLOOKUP(C124,Active!C$21:E$973,3,FALSE)</f>
        <v>3701.9952234368538</v>
      </c>
      <c r="F124" s="24" t="s">
        <v>146</v>
      </c>
      <c r="G124" t="str">
        <f t="shared" si="10"/>
        <v>53186.4111</v>
      </c>
      <c r="H124" s="60">
        <f t="shared" si="11"/>
        <v>3702</v>
      </c>
      <c r="I124" s="69" t="s">
        <v>522</v>
      </c>
      <c r="J124" s="70" t="s">
        <v>523</v>
      </c>
      <c r="K124" s="69" t="s">
        <v>524</v>
      </c>
      <c r="L124" s="69" t="s">
        <v>525</v>
      </c>
      <c r="M124" s="70" t="s">
        <v>450</v>
      </c>
      <c r="N124" s="70" t="s">
        <v>526</v>
      </c>
      <c r="O124" s="71" t="s">
        <v>355</v>
      </c>
      <c r="P124" s="72" t="s">
        <v>527</v>
      </c>
    </row>
    <row r="125" spans="1:16" ht="12.75" customHeight="1" x14ac:dyDescent="0.2">
      <c r="A125" s="60" t="str">
        <f t="shared" si="6"/>
        <v>IBVS 5670 </v>
      </c>
      <c r="B125" s="24" t="str">
        <f t="shared" si="7"/>
        <v>II</v>
      </c>
      <c r="C125" s="60">
        <f t="shared" si="8"/>
        <v>53526.904199999997</v>
      </c>
      <c r="D125" t="str">
        <f t="shared" si="9"/>
        <v>vis</v>
      </c>
      <c r="E125">
        <f>VLOOKUP(C125,Active!C$21:E$973,3,FALSE)</f>
        <v>3877.4755532393619</v>
      </c>
      <c r="F125" s="24" t="s">
        <v>146</v>
      </c>
      <c r="G125" t="str">
        <f t="shared" si="10"/>
        <v>53526.9042</v>
      </c>
      <c r="H125" s="60">
        <f t="shared" si="11"/>
        <v>3877.5</v>
      </c>
      <c r="I125" s="69" t="s">
        <v>528</v>
      </c>
      <c r="J125" s="70" t="s">
        <v>529</v>
      </c>
      <c r="K125" s="69" t="s">
        <v>530</v>
      </c>
      <c r="L125" s="69" t="s">
        <v>531</v>
      </c>
      <c r="M125" s="70" t="s">
        <v>450</v>
      </c>
      <c r="N125" s="70" t="s">
        <v>451</v>
      </c>
      <c r="O125" s="71" t="s">
        <v>479</v>
      </c>
      <c r="P125" s="72" t="s">
        <v>110</v>
      </c>
    </row>
    <row r="126" spans="1:16" ht="12.75" customHeight="1" x14ac:dyDescent="0.2">
      <c r="A126" s="60" t="str">
        <f t="shared" si="6"/>
        <v>OEJV 0074 </v>
      </c>
      <c r="B126" s="24" t="str">
        <f t="shared" si="7"/>
        <v>I</v>
      </c>
      <c r="C126" s="60">
        <f t="shared" si="8"/>
        <v>53607.467530000002</v>
      </c>
      <c r="D126" t="str">
        <f t="shared" si="9"/>
        <v>vis</v>
      </c>
      <c r="E126">
        <f>VLOOKUP(C126,Active!C$21:E$973,3,FALSE)</f>
        <v>3918.9955714670118</v>
      </c>
      <c r="F126" s="24" t="s">
        <v>146</v>
      </c>
      <c r="G126" t="str">
        <f t="shared" si="10"/>
        <v>53607.46753</v>
      </c>
      <c r="H126" s="60">
        <f t="shared" si="11"/>
        <v>3919</v>
      </c>
      <c r="I126" s="69" t="s">
        <v>532</v>
      </c>
      <c r="J126" s="70" t="s">
        <v>533</v>
      </c>
      <c r="K126" s="69" t="s">
        <v>534</v>
      </c>
      <c r="L126" s="69" t="s">
        <v>535</v>
      </c>
      <c r="M126" s="70" t="s">
        <v>536</v>
      </c>
      <c r="N126" s="70" t="s">
        <v>526</v>
      </c>
      <c r="O126" s="71" t="s">
        <v>537</v>
      </c>
      <c r="P126" s="72" t="s">
        <v>538</v>
      </c>
    </row>
    <row r="127" spans="1:16" ht="12.75" customHeight="1" x14ac:dyDescent="0.2">
      <c r="A127" s="60" t="str">
        <f t="shared" si="6"/>
        <v>OEJV 0074 </v>
      </c>
      <c r="B127" s="24" t="str">
        <f t="shared" si="7"/>
        <v>II</v>
      </c>
      <c r="C127" s="60">
        <f t="shared" si="8"/>
        <v>53639.442730000002</v>
      </c>
      <c r="D127" t="str">
        <f t="shared" si="9"/>
        <v>vis</v>
      </c>
      <c r="E127">
        <f>VLOOKUP(C127,Active!C$21:E$973,3,FALSE)</f>
        <v>3935.4746679347563</v>
      </c>
      <c r="F127" s="24" t="s">
        <v>146</v>
      </c>
      <c r="G127" t="str">
        <f t="shared" si="10"/>
        <v>53639.44273</v>
      </c>
      <c r="H127" s="60">
        <f t="shared" si="11"/>
        <v>3935.5</v>
      </c>
      <c r="I127" s="69" t="s">
        <v>539</v>
      </c>
      <c r="J127" s="70" t="s">
        <v>540</v>
      </c>
      <c r="K127" s="69" t="s">
        <v>541</v>
      </c>
      <c r="L127" s="69" t="s">
        <v>542</v>
      </c>
      <c r="M127" s="70" t="s">
        <v>536</v>
      </c>
      <c r="N127" s="70" t="s">
        <v>526</v>
      </c>
      <c r="O127" s="71" t="s">
        <v>305</v>
      </c>
      <c r="P127" s="72" t="s">
        <v>538</v>
      </c>
    </row>
    <row r="128" spans="1:16" ht="12.75" customHeight="1" x14ac:dyDescent="0.2">
      <c r="A128" s="60" t="str">
        <f t="shared" si="6"/>
        <v>OEJV 0074 </v>
      </c>
      <c r="B128" s="24" t="str">
        <f t="shared" si="7"/>
        <v>II</v>
      </c>
      <c r="C128" s="60">
        <f t="shared" si="8"/>
        <v>53639.44412</v>
      </c>
      <c r="D128" t="str">
        <f t="shared" si="9"/>
        <v>vis</v>
      </c>
      <c r="E128">
        <f>VLOOKUP(C128,Active!C$21:E$973,3,FALSE)</f>
        <v>3935.4753843006915</v>
      </c>
      <c r="F128" s="24" t="s">
        <v>146</v>
      </c>
      <c r="G128" t="str">
        <f t="shared" si="10"/>
        <v>53639.44412</v>
      </c>
      <c r="H128" s="60">
        <f t="shared" si="11"/>
        <v>3935.5</v>
      </c>
      <c r="I128" s="69" t="s">
        <v>543</v>
      </c>
      <c r="J128" s="70" t="s">
        <v>544</v>
      </c>
      <c r="K128" s="69" t="s">
        <v>541</v>
      </c>
      <c r="L128" s="69" t="s">
        <v>545</v>
      </c>
      <c r="M128" s="70" t="s">
        <v>536</v>
      </c>
      <c r="N128" s="70" t="s">
        <v>47</v>
      </c>
      <c r="O128" s="71" t="s">
        <v>305</v>
      </c>
      <c r="P128" s="72" t="s">
        <v>538</v>
      </c>
    </row>
    <row r="129" spans="1:16" ht="12.75" customHeight="1" x14ac:dyDescent="0.2">
      <c r="A129" s="60" t="str">
        <f t="shared" si="6"/>
        <v>OEJV 0074 </v>
      </c>
      <c r="B129" s="24" t="str">
        <f t="shared" si="7"/>
        <v>II</v>
      </c>
      <c r="C129" s="60">
        <f t="shared" si="8"/>
        <v>53639.44412</v>
      </c>
      <c r="D129" t="str">
        <f t="shared" si="9"/>
        <v>vis</v>
      </c>
      <c r="E129">
        <f>VLOOKUP(C129,Active!C$21:E$973,3,FALSE)</f>
        <v>3935.4753843006915</v>
      </c>
      <c r="F129" s="24" t="s">
        <v>146</v>
      </c>
      <c r="G129" t="str">
        <f t="shared" si="10"/>
        <v>53639.44412</v>
      </c>
      <c r="H129" s="60">
        <f t="shared" si="11"/>
        <v>3935.5</v>
      </c>
      <c r="I129" s="69" t="s">
        <v>543</v>
      </c>
      <c r="J129" s="70" t="s">
        <v>544</v>
      </c>
      <c r="K129" s="69" t="s">
        <v>541</v>
      </c>
      <c r="L129" s="69" t="s">
        <v>545</v>
      </c>
      <c r="M129" s="70" t="s">
        <v>536</v>
      </c>
      <c r="N129" s="70" t="s">
        <v>146</v>
      </c>
      <c r="O129" s="71" t="s">
        <v>305</v>
      </c>
      <c r="P129" s="72" t="s">
        <v>538</v>
      </c>
    </row>
    <row r="130" spans="1:16" x14ac:dyDescent="0.2">
      <c r="A130" s="60" t="str">
        <f t="shared" si="6"/>
        <v>OEJV 0074 </v>
      </c>
      <c r="B130" s="24" t="str">
        <f t="shared" si="7"/>
        <v>II</v>
      </c>
      <c r="C130" s="60">
        <f t="shared" si="8"/>
        <v>53639.444819999997</v>
      </c>
      <c r="D130" t="str">
        <f t="shared" si="9"/>
        <v>vis</v>
      </c>
      <c r="E130">
        <f>VLOOKUP(C130,Active!C$21:E$973,3,FALSE)</f>
        <v>3935.4757450605139</v>
      </c>
      <c r="F130" s="24" t="s">
        <v>146</v>
      </c>
      <c r="G130" t="str">
        <f t="shared" si="10"/>
        <v>53639.44482</v>
      </c>
      <c r="H130" s="60">
        <f t="shared" si="11"/>
        <v>3935.5</v>
      </c>
      <c r="I130" s="69" t="s">
        <v>546</v>
      </c>
      <c r="J130" s="70" t="s">
        <v>547</v>
      </c>
      <c r="K130" s="69" t="s">
        <v>541</v>
      </c>
      <c r="L130" s="69" t="s">
        <v>548</v>
      </c>
      <c r="M130" s="70" t="s">
        <v>536</v>
      </c>
      <c r="N130" s="70" t="s">
        <v>549</v>
      </c>
      <c r="O130" s="71" t="s">
        <v>305</v>
      </c>
      <c r="P130" s="72" t="s">
        <v>538</v>
      </c>
    </row>
    <row r="131" spans="1:16" x14ac:dyDescent="0.2">
      <c r="A131" s="60" t="str">
        <f t="shared" si="6"/>
        <v>OEJV 0074 </v>
      </c>
      <c r="B131" s="24" t="str">
        <f t="shared" si="7"/>
        <v>I</v>
      </c>
      <c r="C131" s="60">
        <f t="shared" si="8"/>
        <v>53898.517899999999</v>
      </c>
      <c r="D131" t="str">
        <f t="shared" si="9"/>
        <v>vis</v>
      </c>
      <c r="E131">
        <f>VLOOKUP(C131,Active!C$21:E$973,3,FALSE)</f>
        <v>4068.9945433015118</v>
      </c>
      <c r="F131" s="24" t="s">
        <v>146</v>
      </c>
      <c r="G131" t="str">
        <f t="shared" si="10"/>
        <v>53898.51790</v>
      </c>
      <c r="H131" s="60">
        <f t="shared" si="11"/>
        <v>4069</v>
      </c>
      <c r="I131" s="69" t="s">
        <v>550</v>
      </c>
      <c r="J131" s="70" t="s">
        <v>551</v>
      </c>
      <c r="K131" s="69" t="s">
        <v>552</v>
      </c>
      <c r="L131" s="69" t="s">
        <v>553</v>
      </c>
      <c r="M131" s="70" t="s">
        <v>536</v>
      </c>
      <c r="N131" s="70" t="s">
        <v>47</v>
      </c>
      <c r="O131" s="71" t="s">
        <v>554</v>
      </c>
      <c r="P131" s="72" t="s">
        <v>538</v>
      </c>
    </row>
    <row r="132" spans="1:16" x14ac:dyDescent="0.2">
      <c r="A132" s="60" t="str">
        <f t="shared" si="6"/>
        <v>BAVM 178 </v>
      </c>
      <c r="B132" s="24" t="str">
        <f t="shared" si="7"/>
        <v>I</v>
      </c>
      <c r="C132" s="60">
        <f t="shared" si="8"/>
        <v>53898.519200000002</v>
      </c>
      <c r="D132" t="str">
        <f t="shared" si="9"/>
        <v>vis</v>
      </c>
      <c r="E132">
        <f>VLOOKUP(C132,Active!C$21:E$973,3,FALSE)</f>
        <v>4068.995213284044</v>
      </c>
      <c r="F132" s="24" t="s">
        <v>146</v>
      </c>
      <c r="G132" t="str">
        <f t="shared" si="10"/>
        <v>53898.5192</v>
      </c>
      <c r="H132" s="60">
        <f t="shared" si="11"/>
        <v>4069</v>
      </c>
      <c r="I132" s="69" t="s">
        <v>555</v>
      </c>
      <c r="J132" s="70" t="s">
        <v>556</v>
      </c>
      <c r="K132" s="69" t="s">
        <v>552</v>
      </c>
      <c r="L132" s="69" t="s">
        <v>525</v>
      </c>
      <c r="M132" s="70" t="s">
        <v>536</v>
      </c>
      <c r="N132" s="73" t="s">
        <v>465</v>
      </c>
      <c r="O132" s="71" t="s">
        <v>557</v>
      </c>
      <c r="P132" s="72" t="s">
        <v>558</v>
      </c>
    </row>
    <row r="133" spans="1:16" x14ac:dyDescent="0.2">
      <c r="A133" s="60" t="str">
        <f t="shared" si="6"/>
        <v>BAVM 186 </v>
      </c>
      <c r="B133" s="24" t="str">
        <f t="shared" si="7"/>
        <v>I</v>
      </c>
      <c r="C133" s="60">
        <f t="shared" si="8"/>
        <v>53933.443200000002</v>
      </c>
      <c r="D133" t="str">
        <f t="shared" si="9"/>
        <v>vis</v>
      </c>
      <c r="E133">
        <f>VLOOKUP(C133,Active!C$21:E$973,3,FALSE)</f>
        <v>4086.9940362793491</v>
      </c>
      <c r="F133" s="24" t="s">
        <v>146</v>
      </c>
      <c r="G133" t="str">
        <f t="shared" si="10"/>
        <v>53933.4432</v>
      </c>
      <c r="H133" s="60">
        <f t="shared" si="11"/>
        <v>4087</v>
      </c>
      <c r="I133" s="69" t="s">
        <v>559</v>
      </c>
      <c r="J133" s="70" t="s">
        <v>560</v>
      </c>
      <c r="K133" s="69">
        <v>4087</v>
      </c>
      <c r="L133" s="69" t="s">
        <v>561</v>
      </c>
      <c r="M133" s="70" t="s">
        <v>536</v>
      </c>
      <c r="N133" s="73" t="s">
        <v>465</v>
      </c>
      <c r="O133" s="71" t="s">
        <v>562</v>
      </c>
      <c r="P133" s="72" t="s">
        <v>563</v>
      </c>
    </row>
    <row r="134" spans="1:16" x14ac:dyDescent="0.2">
      <c r="A134" s="60" t="str">
        <f t="shared" si="6"/>
        <v>IBVS 5764 </v>
      </c>
      <c r="B134" s="24" t="str">
        <f t="shared" si="7"/>
        <v>I</v>
      </c>
      <c r="C134" s="60">
        <f t="shared" si="8"/>
        <v>53987.773999999998</v>
      </c>
      <c r="D134" t="str">
        <f t="shared" si="9"/>
        <v>vis</v>
      </c>
      <c r="E134">
        <f>VLOOKUP(C134,Active!C$21:E$973,3,FALSE)</f>
        <v>4114.9945646378783</v>
      </c>
      <c r="F134" s="24" t="s">
        <v>146</v>
      </c>
      <c r="G134" t="str">
        <f t="shared" si="10"/>
        <v>53987.7740</v>
      </c>
      <c r="H134" s="60">
        <f t="shared" si="11"/>
        <v>4115</v>
      </c>
      <c r="I134" s="69" t="s">
        <v>564</v>
      </c>
      <c r="J134" s="70" t="s">
        <v>565</v>
      </c>
      <c r="K134" s="69">
        <v>4115</v>
      </c>
      <c r="L134" s="69" t="s">
        <v>566</v>
      </c>
      <c r="M134" s="70" t="s">
        <v>536</v>
      </c>
      <c r="N134" s="70" t="s">
        <v>146</v>
      </c>
      <c r="O134" s="71" t="s">
        <v>479</v>
      </c>
      <c r="P134" s="72" t="s">
        <v>567</v>
      </c>
    </row>
    <row r="135" spans="1:16" x14ac:dyDescent="0.2">
      <c r="A135" s="60" t="str">
        <f t="shared" si="6"/>
        <v>IBVS 5764 </v>
      </c>
      <c r="B135" s="24" t="str">
        <f t="shared" si="7"/>
        <v>I</v>
      </c>
      <c r="C135" s="60">
        <f t="shared" si="8"/>
        <v>54026.580900000001</v>
      </c>
      <c r="D135" t="str">
        <f t="shared" si="9"/>
        <v>vis</v>
      </c>
      <c r="E135">
        <f>VLOOKUP(C135,Active!C$21:E$973,3,FALSE)</f>
        <v>4134.994522377443</v>
      </c>
      <c r="F135" s="24" t="s">
        <v>146</v>
      </c>
      <c r="G135" t="str">
        <f t="shared" si="10"/>
        <v>54026.5809</v>
      </c>
      <c r="H135" s="60">
        <f t="shared" si="11"/>
        <v>4135</v>
      </c>
      <c r="I135" s="69" t="s">
        <v>568</v>
      </c>
      <c r="J135" s="70" t="s">
        <v>569</v>
      </c>
      <c r="K135" s="69">
        <v>4135</v>
      </c>
      <c r="L135" s="69" t="s">
        <v>570</v>
      </c>
      <c r="M135" s="70" t="s">
        <v>536</v>
      </c>
      <c r="N135" s="70" t="s">
        <v>146</v>
      </c>
      <c r="O135" s="71" t="s">
        <v>479</v>
      </c>
      <c r="P135" s="72" t="s">
        <v>567</v>
      </c>
    </row>
    <row r="136" spans="1:16" x14ac:dyDescent="0.2">
      <c r="A136" s="60" t="str">
        <f t="shared" si="6"/>
        <v>OEJV 0094 </v>
      </c>
      <c r="B136" s="24" t="str">
        <f t="shared" si="7"/>
        <v>I</v>
      </c>
      <c r="C136" s="60">
        <f t="shared" si="8"/>
        <v>54391.366000000002</v>
      </c>
      <c r="D136" t="str">
        <f t="shared" si="9"/>
        <v>vis</v>
      </c>
      <c r="E136">
        <f>VLOOKUP(C136,Active!C$21:E$973,3,FALSE)</f>
        <v>4322.9942488184224</v>
      </c>
      <c r="F136" s="24" t="s">
        <v>146</v>
      </c>
      <c r="G136" t="str">
        <f t="shared" si="10"/>
        <v>54391.3660</v>
      </c>
      <c r="H136" s="60">
        <f t="shared" si="11"/>
        <v>4323</v>
      </c>
      <c r="I136" s="69" t="s">
        <v>571</v>
      </c>
      <c r="J136" s="70" t="s">
        <v>572</v>
      </c>
      <c r="K136" s="69">
        <v>4323</v>
      </c>
      <c r="L136" s="69" t="s">
        <v>573</v>
      </c>
      <c r="M136" s="70" t="s">
        <v>536</v>
      </c>
      <c r="N136" s="70" t="s">
        <v>526</v>
      </c>
      <c r="O136" s="71" t="s">
        <v>554</v>
      </c>
      <c r="P136" s="72" t="s">
        <v>574</v>
      </c>
    </row>
    <row r="137" spans="1:16" x14ac:dyDescent="0.2">
      <c r="A137" s="60" t="str">
        <f t="shared" si="6"/>
        <v>OEJV 0094 </v>
      </c>
      <c r="B137" s="24" t="str">
        <f t="shared" si="7"/>
        <v>I</v>
      </c>
      <c r="C137" s="60">
        <f t="shared" si="8"/>
        <v>54391.366000000002</v>
      </c>
      <c r="D137" t="str">
        <f t="shared" si="9"/>
        <v>vis</v>
      </c>
      <c r="E137">
        <f>VLOOKUP(C137,Active!C$21:E$973,3,FALSE)</f>
        <v>4322.9942488184224</v>
      </c>
      <c r="F137" s="24" t="s">
        <v>146</v>
      </c>
      <c r="G137" t="str">
        <f t="shared" si="10"/>
        <v>54391.3660</v>
      </c>
      <c r="H137" s="60">
        <f t="shared" si="11"/>
        <v>4323</v>
      </c>
      <c r="I137" s="69" t="s">
        <v>571</v>
      </c>
      <c r="J137" s="70" t="s">
        <v>572</v>
      </c>
      <c r="K137" s="69">
        <v>4323</v>
      </c>
      <c r="L137" s="69" t="s">
        <v>573</v>
      </c>
      <c r="M137" s="70" t="s">
        <v>536</v>
      </c>
      <c r="N137" s="70" t="s">
        <v>47</v>
      </c>
      <c r="O137" s="71" t="s">
        <v>554</v>
      </c>
      <c r="P137" s="72" t="s">
        <v>574</v>
      </c>
    </row>
    <row r="138" spans="1:16" x14ac:dyDescent="0.2">
      <c r="A138" s="60" t="str">
        <f t="shared" si="6"/>
        <v>BAVM 215 </v>
      </c>
      <c r="B138" s="24" t="str">
        <f t="shared" si="7"/>
        <v>II</v>
      </c>
      <c r="C138" s="60">
        <f t="shared" si="8"/>
        <v>55393.517699999997</v>
      </c>
      <c r="D138" t="str">
        <f t="shared" si="9"/>
        <v>vis</v>
      </c>
      <c r="E138">
        <f>VLOOKUP(C138,Active!C$21:E$973,3,FALSE)</f>
        <v>4839.4743502599595</v>
      </c>
      <c r="F138" s="24" t="s">
        <v>146</v>
      </c>
      <c r="G138" t="str">
        <f t="shared" si="10"/>
        <v>55393.5177</v>
      </c>
      <c r="H138" s="60">
        <f t="shared" si="11"/>
        <v>4839.5</v>
      </c>
      <c r="I138" s="69" t="s">
        <v>575</v>
      </c>
      <c r="J138" s="70" t="s">
        <v>576</v>
      </c>
      <c r="K138" s="69">
        <v>4839.5</v>
      </c>
      <c r="L138" s="69" t="s">
        <v>577</v>
      </c>
      <c r="M138" s="70" t="s">
        <v>536</v>
      </c>
      <c r="N138" s="73" t="s">
        <v>465</v>
      </c>
      <c r="O138" s="71" t="s">
        <v>557</v>
      </c>
      <c r="P138" s="72" t="s">
        <v>578</v>
      </c>
    </row>
    <row r="139" spans="1:16" x14ac:dyDescent="0.2">
      <c r="A139" s="60" t="str">
        <f t="shared" ref="A139:A202" si="12">P139</f>
        <v>IBVS 6014 </v>
      </c>
      <c r="B139" s="24" t="str">
        <f t="shared" ref="B139:B202" si="13">IF(H139=INT(H139),"I","II")</f>
        <v>II</v>
      </c>
      <c r="C139" s="60">
        <f t="shared" ref="C139:C202" si="14">1*G139</f>
        <v>55775.764000000003</v>
      </c>
      <c r="D139" t="str">
        <f t="shared" ref="D139:D202" si="15">VLOOKUP(F139,I$1:J$5,2,FALSE)</f>
        <v>vis</v>
      </c>
      <c r="E139">
        <f>VLOOKUP(C139,Active!C$21:E$973,3,FALSE)</f>
        <v>5036.4730759016529</v>
      </c>
      <c r="F139" s="24" t="s">
        <v>146</v>
      </c>
      <c r="G139" t="str">
        <f t="shared" ref="G139:G202" si="16">MID(I139,3,LEN(I139)-3)</f>
        <v>55775.7640</v>
      </c>
      <c r="H139" s="60">
        <f t="shared" ref="H139:H202" si="17">1*K139</f>
        <v>5036.5</v>
      </c>
      <c r="I139" s="69" t="s">
        <v>579</v>
      </c>
      <c r="J139" s="70" t="s">
        <v>580</v>
      </c>
      <c r="K139" s="69">
        <v>5036.5</v>
      </c>
      <c r="L139" s="69" t="s">
        <v>581</v>
      </c>
      <c r="M139" s="70" t="s">
        <v>536</v>
      </c>
      <c r="N139" s="70" t="s">
        <v>146</v>
      </c>
      <c r="O139" s="71" t="s">
        <v>479</v>
      </c>
      <c r="P139" s="72" t="s">
        <v>582</v>
      </c>
    </row>
    <row r="140" spans="1:16" x14ac:dyDescent="0.2">
      <c r="A140" s="60" t="str">
        <f t="shared" si="12"/>
        <v>OEJV 0160 </v>
      </c>
      <c r="B140" s="24" t="str">
        <f t="shared" si="13"/>
        <v>I</v>
      </c>
      <c r="C140" s="60">
        <f t="shared" si="14"/>
        <v>55821.401940000003</v>
      </c>
      <c r="D140" t="str">
        <f t="shared" si="15"/>
        <v>vis</v>
      </c>
      <c r="E140">
        <f>VLOOKUP(C140,Active!C$21:E$973,3,FALSE)</f>
        <v>5059.9935547680589</v>
      </c>
      <c r="F140" s="24" t="s">
        <v>146</v>
      </c>
      <c r="G140" t="str">
        <f t="shared" si="16"/>
        <v>55821.40194</v>
      </c>
      <c r="H140" s="60">
        <f t="shared" si="17"/>
        <v>5060</v>
      </c>
      <c r="I140" s="69" t="s">
        <v>583</v>
      </c>
      <c r="J140" s="70" t="s">
        <v>584</v>
      </c>
      <c r="K140" s="69">
        <v>5060</v>
      </c>
      <c r="L140" s="69" t="s">
        <v>585</v>
      </c>
      <c r="M140" s="70" t="s">
        <v>536</v>
      </c>
      <c r="N140" s="70" t="s">
        <v>138</v>
      </c>
      <c r="O140" s="71" t="s">
        <v>554</v>
      </c>
      <c r="P140" s="72" t="s">
        <v>586</v>
      </c>
    </row>
    <row r="141" spans="1:16" x14ac:dyDescent="0.2">
      <c r="A141" s="60" t="str">
        <f t="shared" si="12"/>
        <v>BAVM 232 </v>
      </c>
      <c r="B141" s="24" t="str">
        <f t="shared" si="13"/>
        <v>I</v>
      </c>
      <c r="C141" s="60">
        <f t="shared" si="14"/>
        <v>56112.452599999997</v>
      </c>
      <c r="D141" t="str">
        <f t="shared" si="15"/>
        <v>vis</v>
      </c>
      <c r="E141">
        <f>VLOOKUP(C141,Active!C$21:E$973,3,FALSE)</f>
        <v>5209.9926760601984</v>
      </c>
      <c r="F141" s="24" t="s">
        <v>146</v>
      </c>
      <c r="G141" t="str">
        <f t="shared" si="16"/>
        <v>56112.4526</v>
      </c>
      <c r="H141" s="60">
        <f t="shared" si="17"/>
        <v>5210</v>
      </c>
      <c r="I141" s="69" t="s">
        <v>587</v>
      </c>
      <c r="J141" s="70" t="s">
        <v>588</v>
      </c>
      <c r="K141" s="69">
        <v>5210</v>
      </c>
      <c r="L141" s="69" t="s">
        <v>589</v>
      </c>
      <c r="M141" s="70" t="s">
        <v>536</v>
      </c>
      <c r="N141" s="73" t="s">
        <v>465</v>
      </c>
      <c r="O141" s="71" t="s">
        <v>590</v>
      </c>
      <c r="P141" s="72" t="s">
        <v>591</v>
      </c>
    </row>
    <row r="142" spans="1:16" x14ac:dyDescent="0.2">
      <c r="A142" s="60" t="str">
        <f t="shared" si="12"/>
        <v>OEJV 0160 </v>
      </c>
      <c r="B142" s="24" t="str">
        <f t="shared" si="13"/>
        <v>I</v>
      </c>
      <c r="C142" s="60">
        <f t="shared" si="14"/>
        <v>56182.305039999999</v>
      </c>
      <c r="D142" t="str">
        <f t="shared" si="15"/>
        <v>vis</v>
      </c>
      <c r="E142">
        <f>VLOOKUP(C142,Active!C$21:E$973,3,FALSE)</f>
        <v>5245.9926102988375</v>
      </c>
      <c r="F142" s="24" t="s">
        <v>146</v>
      </c>
      <c r="G142" t="str">
        <f t="shared" si="16"/>
        <v>56182.30504</v>
      </c>
      <c r="H142" s="60">
        <f t="shared" si="17"/>
        <v>5246</v>
      </c>
      <c r="I142" s="69" t="s">
        <v>592</v>
      </c>
      <c r="J142" s="70" t="s">
        <v>593</v>
      </c>
      <c r="K142" s="69">
        <v>5246</v>
      </c>
      <c r="L142" s="69" t="s">
        <v>594</v>
      </c>
      <c r="M142" s="70" t="s">
        <v>536</v>
      </c>
      <c r="N142" s="70" t="s">
        <v>138</v>
      </c>
      <c r="O142" s="71" t="s">
        <v>554</v>
      </c>
      <c r="P142" s="72" t="s">
        <v>586</v>
      </c>
    </row>
    <row r="143" spans="1:16" x14ac:dyDescent="0.2">
      <c r="A143" s="60" t="str">
        <f t="shared" si="12"/>
        <v>OEJV 0160 </v>
      </c>
      <c r="B143" s="24" t="str">
        <f t="shared" si="13"/>
        <v>II</v>
      </c>
      <c r="C143" s="60">
        <f t="shared" si="14"/>
        <v>56534.432829999998</v>
      </c>
      <c r="D143" t="str">
        <f t="shared" si="15"/>
        <v>vis</v>
      </c>
      <c r="E143">
        <f>VLOOKUP(C143,Active!C$21:E$973,3,FALSE)</f>
        <v>5427.4691239839258</v>
      </c>
      <c r="F143" s="24" t="s">
        <v>146</v>
      </c>
      <c r="G143" t="str">
        <f t="shared" si="16"/>
        <v>56534.43283</v>
      </c>
      <c r="H143" s="60">
        <f t="shared" si="17"/>
        <v>5427.5</v>
      </c>
      <c r="I143" s="69" t="s">
        <v>595</v>
      </c>
      <c r="J143" s="70" t="s">
        <v>596</v>
      </c>
      <c r="K143" s="69">
        <v>5427.5</v>
      </c>
      <c r="L143" s="69" t="s">
        <v>597</v>
      </c>
      <c r="M143" s="70" t="s">
        <v>536</v>
      </c>
      <c r="N143" s="70" t="s">
        <v>146</v>
      </c>
      <c r="O143" s="71" t="s">
        <v>598</v>
      </c>
      <c r="P143" s="72" t="s">
        <v>586</v>
      </c>
    </row>
    <row r="144" spans="1:16" x14ac:dyDescent="0.2">
      <c r="A144" s="60" t="str">
        <f t="shared" si="12"/>
        <v>BAVM 234 </v>
      </c>
      <c r="B144" s="24" t="str">
        <f t="shared" si="13"/>
        <v>II</v>
      </c>
      <c r="C144" s="60">
        <f t="shared" si="14"/>
        <v>56534.438499999997</v>
      </c>
      <c r="D144" t="str">
        <f t="shared" si="15"/>
        <v>vis</v>
      </c>
      <c r="E144">
        <f>VLOOKUP(C144,Active!C$21:E$973,3,FALSE)</f>
        <v>5427.4720461385004</v>
      </c>
      <c r="F144" s="24" t="s">
        <v>146</v>
      </c>
      <c r="G144" t="str">
        <f t="shared" si="16"/>
        <v>56534.4385</v>
      </c>
      <c r="H144" s="60">
        <f t="shared" si="17"/>
        <v>5427.5</v>
      </c>
      <c r="I144" s="69" t="s">
        <v>599</v>
      </c>
      <c r="J144" s="70" t="s">
        <v>600</v>
      </c>
      <c r="K144" s="69">
        <v>5427.5</v>
      </c>
      <c r="L144" s="69" t="s">
        <v>601</v>
      </c>
      <c r="M144" s="70" t="s">
        <v>536</v>
      </c>
      <c r="N144" s="73" t="s">
        <v>465</v>
      </c>
      <c r="O144" s="71" t="s">
        <v>557</v>
      </c>
      <c r="P144" s="72" t="s">
        <v>602</v>
      </c>
    </row>
    <row r="145" spans="1:16" x14ac:dyDescent="0.2">
      <c r="A145" s="60" t="str">
        <f t="shared" si="12"/>
        <v>OEJV 0160 </v>
      </c>
      <c r="B145" s="24" t="str">
        <f t="shared" si="13"/>
        <v>II</v>
      </c>
      <c r="C145" s="60">
        <f t="shared" si="14"/>
        <v>56534.43864</v>
      </c>
      <c r="D145" t="str">
        <f t="shared" si="15"/>
        <v>vis</v>
      </c>
      <c r="E145">
        <f>VLOOKUP(C145,Active!C$21:E$973,3,FALSE)</f>
        <v>5427.4721182904668</v>
      </c>
      <c r="F145" s="24" t="s">
        <v>146</v>
      </c>
      <c r="G145" t="str">
        <f t="shared" si="16"/>
        <v>56534.43864</v>
      </c>
      <c r="H145" s="60">
        <f t="shared" si="17"/>
        <v>5427.5</v>
      </c>
      <c r="I145" s="69" t="s">
        <v>603</v>
      </c>
      <c r="J145" s="70" t="s">
        <v>600</v>
      </c>
      <c r="K145" s="69">
        <v>5427.5</v>
      </c>
      <c r="L145" s="69" t="s">
        <v>604</v>
      </c>
      <c r="M145" s="70" t="s">
        <v>536</v>
      </c>
      <c r="N145" s="70" t="s">
        <v>526</v>
      </c>
      <c r="O145" s="71" t="s">
        <v>598</v>
      </c>
      <c r="P145" s="72" t="s">
        <v>586</v>
      </c>
    </row>
    <row r="146" spans="1:16" x14ac:dyDescent="0.2">
      <c r="A146" s="60" t="str">
        <f t="shared" si="12"/>
        <v>BAVM 234 </v>
      </c>
      <c r="B146" s="24" t="str">
        <f t="shared" si="13"/>
        <v>I</v>
      </c>
      <c r="C146" s="60">
        <f t="shared" si="14"/>
        <v>56535.447899999999</v>
      </c>
      <c r="D146" t="str">
        <f t="shared" si="15"/>
        <v>vis</v>
      </c>
      <c r="E146">
        <f>VLOOKUP(C146,Active!C$21:E$973,3,FALSE)</f>
        <v>5427.9922618048477</v>
      </c>
      <c r="F146" s="24" t="s">
        <v>146</v>
      </c>
      <c r="G146" t="str">
        <f t="shared" si="16"/>
        <v>56535.4479</v>
      </c>
      <c r="H146" s="60">
        <f t="shared" si="17"/>
        <v>5428</v>
      </c>
      <c r="I146" s="69" t="s">
        <v>605</v>
      </c>
      <c r="J146" s="70" t="s">
        <v>606</v>
      </c>
      <c r="K146" s="69">
        <v>5428</v>
      </c>
      <c r="L146" s="69" t="s">
        <v>607</v>
      </c>
      <c r="M146" s="70" t="s">
        <v>536</v>
      </c>
      <c r="N146" s="73" t="s">
        <v>465</v>
      </c>
      <c r="O146" s="71" t="s">
        <v>557</v>
      </c>
      <c r="P146" s="72" t="s">
        <v>602</v>
      </c>
    </row>
    <row r="147" spans="1:16" x14ac:dyDescent="0.2">
      <c r="A147" s="60" t="str">
        <f t="shared" si="12"/>
        <v>IBVS 6098 </v>
      </c>
      <c r="B147" s="24" t="str">
        <f t="shared" si="13"/>
        <v>II</v>
      </c>
      <c r="C147" s="60">
        <f t="shared" si="14"/>
        <v>56557.722399999999</v>
      </c>
      <c r="D147" t="str">
        <f t="shared" si="15"/>
        <v>vis</v>
      </c>
      <c r="E147">
        <f>VLOOKUP(C147,Active!C$21:E$973,3,FALSE)</f>
        <v>5439.4718970931572</v>
      </c>
      <c r="F147" s="24" t="s">
        <v>146</v>
      </c>
      <c r="G147" t="str">
        <f t="shared" si="16"/>
        <v>56557.7224</v>
      </c>
      <c r="H147" s="60">
        <f t="shared" si="17"/>
        <v>5439.5</v>
      </c>
      <c r="I147" s="69" t="s">
        <v>608</v>
      </c>
      <c r="J147" s="70" t="s">
        <v>609</v>
      </c>
      <c r="K147" s="69">
        <v>5439.5</v>
      </c>
      <c r="L147" s="69" t="s">
        <v>610</v>
      </c>
      <c r="M147" s="70" t="s">
        <v>536</v>
      </c>
      <c r="N147" s="70" t="s">
        <v>146</v>
      </c>
      <c r="O147" s="71" t="s">
        <v>479</v>
      </c>
      <c r="P147" s="72" t="s">
        <v>611</v>
      </c>
    </row>
    <row r="148" spans="1:16" x14ac:dyDescent="0.2">
      <c r="A148" s="60" t="str">
        <f t="shared" si="12"/>
        <v>BAVM 238 </v>
      </c>
      <c r="B148" s="24" t="str">
        <f t="shared" si="13"/>
        <v>II</v>
      </c>
      <c r="C148" s="60">
        <f t="shared" si="14"/>
        <v>56891.462099999997</v>
      </c>
      <c r="D148" t="str">
        <f t="shared" si="15"/>
        <v>vis</v>
      </c>
      <c r="E148">
        <f>VLOOKUP(C148,Active!C$21:E$973,3,FALSE)</f>
        <v>5611.4717191870259</v>
      </c>
      <c r="F148" s="24" t="s">
        <v>146</v>
      </c>
      <c r="G148" t="str">
        <f t="shared" si="16"/>
        <v>56891.4621</v>
      </c>
      <c r="H148" s="60">
        <f t="shared" si="17"/>
        <v>5611.5</v>
      </c>
      <c r="I148" s="69" t="s">
        <v>612</v>
      </c>
      <c r="J148" s="70" t="s">
        <v>613</v>
      </c>
      <c r="K148" s="69">
        <v>5611.5</v>
      </c>
      <c r="L148" s="69" t="s">
        <v>614</v>
      </c>
      <c r="M148" s="70" t="s">
        <v>536</v>
      </c>
      <c r="N148" s="73" t="s">
        <v>465</v>
      </c>
      <c r="O148" s="71" t="s">
        <v>557</v>
      </c>
      <c r="P148" s="72" t="s">
        <v>615</v>
      </c>
    </row>
    <row r="149" spans="1:16" x14ac:dyDescent="0.2">
      <c r="A149" s="60" t="str">
        <f t="shared" si="12"/>
        <v>BAVM 239 </v>
      </c>
      <c r="B149" s="24" t="str">
        <f t="shared" si="13"/>
        <v>I</v>
      </c>
      <c r="C149" s="60">
        <f t="shared" si="14"/>
        <v>56929.338499999998</v>
      </c>
      <c r="D149" t="str">
        <f t="shared" si="15"/>
        <v>vis</v>
      </c>
      <c r="E149">
        <f>VLOOKUP(C149,Active!C$21:E$973,3,FALSE)</f>
        <v>5630.9921240461308</v>
      </c>
      <c r="F149" s="24" t="s">
        <v>146</v>
      </c>
      <c r="G149" t="str">
        <f t="shared" si="16"/>
        <v>56929.3385</v>
      </c>
      <c r="H149" s="60">
        <f t="shared" si="17"/>
        <v>5631</v>
      </c>
      <c r="I149" s="69" t="s">
        <v>616</v>
      </c>
      <c r="J149" s="70" t="s">
        <v>617</v>
      </c>
      <c r="K149" s="69">
        <v>5631</v>
      </c>
      <c r="L149" s="69" t="s">
        <v>618</v>
      </c>
      <c r="M149" s="70" t="s">
        <v>536</v>
      </c>
      <c r="N149" s="73" t="s">
        <v>465</v>
      </c>
      <c r="O149" s="71" t="s">
        <v>557</v>
      </c>
      <c r="P149" s="72" t="s">
        <v>619</v>
      </c>
    </row>
    <row r="150" spans="1:16" ht="25.5" x14ac:dyDescent="0.2">
      <c r="A150" s="60" t="str">
        <f t="shared" si="12"/>
        <v>BAVM 241 (=IBVS 6157) </v>
      </c>
      <c r="B150" s="24" t="str">
        <f t="shared" si="13"/>
        <v>II</v>
      </c>
      <c r="C150" s="60">
        <f t="shared" si="14"/>
        <v>57219.381999999998</v>
      </c>
      <c r="D150" t="str">
        <f t="shared" si="15"/>
        <v>vis</v>
      </c>
      <c r="E150">
        <f>VLOOKUP(C150,Active!C$21:E$973,3,FALSE)</f>
        <v>5780.4721841033652</v>
      </c>
      <c r="F150" s="24" t="s">
        <v>146</v>
      </c>
      <c r="G150" t="str">
        <f t="shared" si="16"/>
        <v>57219.382</v>
      </c>
      <c r="H150" s="60">
        <f t="shared" si="17"/>
        <v>5780.5</v>
      </c>
      <c r="I150" s="69" t="s">
        <v>620</v>
      </c>
      <c r="J150" s="70" t="s">
        <v>621</v>
      </c>
      <c r="K150" s="69">
        <v>5780.5</v>
      </c>
      <c r="L150" s="69" t="s">
        <v>622</v>
      </c>
      <c r="M150" s="70" t="s">
        <v>536</v>
      </c>
      <c r="N150" s="73" t="s">
        <v>465</v>
      </c>
      <c r="O150" s="71" t="s">
        <v>557</v>
      </c>
      <c r="P150" s="72" t="s">
        <v>623</v>
      </c>
    </row>
    <row r="151" spans="1:16" ht="25.5" x14ac:dyDescent="0.2">
      <c r="A151" s="60" t="str">
        <f t="shared" si="12"/>
        <v>BAVM 241 (=IBVS 6157) </v>
      </c>
      <c r="B151" s="24" t="str">
        <f t="shared" si="13"/>
        <v>I</v>
      </c>
      <c r="C151" s="60">
        <f t="shared" si="14"/>
        <v>57220.390500000001</v>
      </c>
      <c r="D151" t="str">
        <f t="shared" si="15"/>
        <v>vis</v>
      </c>
      <c r="E151">
        <f>VLOOKUP(C151,Active!C$21:E$973,3,FALSE)</f>
        <v>5780.9919359356527</v>
      </c>
      <c r="F151" s="24" t="s">
        <v>146</v>
      </c>
      <c r="G151" t="str">
        <f t="shared" si="16"/>
        <v>57220.3905</v>
      </c>
      <c r="H151" s="60">
        <f t="shared" si="17"/>
        <v>5781</v>
      </c>
      <c r="I151" s="69" t="s">
        <v>624</v>
      </c>
      <c r="J151" s="70" t="s">
        <v>625</v>
      </c>
      <c r="K151" s="69">
        <v>5781</v>
      </c>
      <c r="L151" s="69" t="s">
        <v>626</v>
      </c>
      <c r="M151" s="70" t="s">
        <v>536</v>
      </c>
      <c r="N151" s="73" t="s">
        <v>465</v>
      </c>
      <c r="O151" s="71" t="s">
        <v>557</v>
      </c>
      <c r="P151" s="72" t="s">
        <v>623</v>
      </c>
    </row>
    <row r="152" spans="1:16" ht="12.75" customHeight="1" x14ac:dyDescent="0.2">
      <c r="A152" s="60" t="str">
        <f t="shared" si="12"/>
        <v> VB 5.12 </v>
      </c>
      <c r="B152" s="24" t="str">
        <f t="shared" si="13"/>
        <v>I</v>
      </c>
      <c r="C152" s="60">
        <f t="shared" si="14"/>
        <v>25831.362000000001</v>
      </c>
      <c r="D152" t="str">
        <f t="shared" si="15"/>
        <v>vis</v>
      </c>
      <c r="E152">
        <f>VLOOKUP(C152,Active!C$21:E$973,3,FALSE)</f>
        <v>-10396.008635765595</v>
      </c>
      <c r="F152" s="24" t="s">
        <v>146</v>
      </c>
      <c r="G152" t="str">
        <f t="shared" si="16"/>
        <v>25831.362</v>
      </c>
      <c r="H152" s="60">
        <f t="shared" si="17"/>
        <v>-10396</v>
      </c>
      <c r="I152" s="69" t="s">
        <v>627</v>
      </c>
      <c r="J152" s="70" t="s">
        <v>628</v>
      </c>
      <c r="K152" s="69">
        <v>-10396</v>
      </c>
      <c r="L152" s="69" t="s">
        <v>212</v>
      </c>
      <c r="M152" s="70" t="s">
        <v>151</v>
      </c>
      <c r="N152" s="70"/>
      <c r="O152" s="71" t="s">
        <v>629</v>
      </c>
      <c r="P152" s="71" t="s">
        <v>48</v>
      </c>
    </row>
    <row r="153" spans="1:16" ht="12.75" customHeight="1" x14ac:dyDescent="0.2">
      <c r="A153" s="60" t="str">
        <f t="shared" si="12"/>
        <v> VB 5.12 </v>
      </c>
      <c r="B153" s="24" t="str">
        <f t="shared" si="13"/>
        <v>I</v>
      </c>
      <c r="C153" s="60">
        <f t="shared" si="14"/>
        <v>26512.438999999998</v>
      </c>
      <c r="D153" t="str">
        <f t="shared" si="15"/>
        <v>vis</v>
      </c>
      <c r="E153">
        <f>VLOOKUP(C153,Active!C$21:E$973,3,FALSE)</f>
        <v>-10045.001180457682</v>
      </c>
      <c r="F153" s="24" t="s">
        <v>146</v>
      </c>
      <c r="G153" t="str">
        <f t="shared" si="16"/>
        <v>26512.439</v>
      </c>
      <c r="H153" s="60">
        <f t="shared" si="17"/>
        <v>-10045</v>
      </c>
      <c r="I153" s="69" t="s">
        <v>630</v>
      </c>
      <c r="J153" s="70" t="s">
        <v>631</v>
      </c>
      <c r="K153" s="69">
        <v>-10045</v>
      </c>
      <c r="L153" s="69" t="s">
        <v>226</v>
      </c>
      <c r="M153" s="70" t="s">
        <v>151</v>
      </c>
      <c r="N153" s="70"/>
      <c r="O153" s="71" t="s">
        <v>629</v>
      </c>
      <c r="P153" s="71" t="s">
        <v>48</v>
      </c>
    </row>
    <row r="154" spans="1:16" ht="12.75" customHeight="1" x14ac:dyDescent="0.2">
      <c r="A154" s="60" t="str">
        <f t="shared" si="12"/>
        <v> VB 5.12 </v>
      </c>
      <c r="B154" s="24" t="str">
        <f t="shared" si="13"/>
        <v>I</v>
      </c>
      <c r="C154" s="60">
        <f t="shared" si="14"/>
        <v>26545.469000000001</v>
      </c>
      <c r="D154" t="str">
        <f t="shared" si="15"/>
        <v>vis</v>
      </c>
      <c r="E154">
        <f>VLOOKUP(C154,Active!C$21:E$973,3,FALSE)</f>
        <v>-10027.978470472142</v>
      </c>
      <c r="F154" s="24" t="s">
        <v>146</v>
      </c>
      <c r="G154" t="str">
        <f t="shared" si="16"/>
        <v>26545.469</v>
      </c>
      <c r="H154" s="60">
        <f t="shared" si="17"/>
        <v>-10028</v>
      </c>
      <c r="I154" s="69" t="s">
        <v>632</v>
      </c>
      <c r="J154" s="70" t="s">
        <v>633</v>
      </c>
      <c r="K154" s="69">
        <v>-10028</v>
      </c>
      <c r="L154" s="69" t="s">
        <v>177</v>
      </c>
      <c r="M154" s="70" t="s">
        <v>151</v>
      </c>
      <c r="N154" s="70"/>
      <c r="O154" s="71" t="s">
        <v>629</v>
      </c>
      <c r="P154" s="71" t="s">
        <v>48</v>
      </c>
    </row>
    <row r="155" spans="1:16" ht="12.75" customHeight="1" x14ac:dyDescent="0.2">
      <c r="A155" s="60" t="str">
        <f t="shared" si="12"/>
        <v> VB 5.12 </v>
      </c>
      <c r="B155" s="24" t="str">
        <f t="shared" si="13"/>
        <v>II</v>
      </c>
      <c r="C155" s="60">
        <f t="shared" si="14"/>
        <v>26647.308000000001</v>
      </c>
      <c r="D155" t="str">
        <f t="shared" si="15"/>
        <v>vis</v>
      </c>
      <c r="E155">
        <f>VLOOKUP(C155,Active!C$21:E$973,3,FALSE)</f>
        <v>-9975.4935851491882</v>
      </c>
      <c r="F155" s="24" t="s">
        <v>146</v>
      </c>
      <c r="G155" t="str">
        <f t="shared" si="16"/>
        <v>26647.308</v>
      </c>
      <c r="H155" s="60">
        <f t="shared" si="17"/>
        <v>-9975.5</v>
      </c>
      <c r="I155" s="69" t="s">
        <v>634</v>
      </c>
      <c r="J155" s="70" t="s">
        <v>635</v>
      </c>
      <c r="K155" s="69">
        <v>-9975.5</v>
      </c>
      <c r="L155" s="69" t="s">
        <v>328</v>
      </c>
      <c r="M155" s="70" t="s">
        <v>151</v>
      </c>
      <c r="N155" s="70"/>
      <c r="O155" s="71" t="s">
        <v>629</v>
      </c>
      <c r="P155" s="71" t="s">
        <v>48</v>
      </c>
    </row>
    <row r="156" spans="1:16" ht="12.75" customHeight="1" x14ac:dyDescent="0.2">
      <c r="A156" s="60" t="str">
        <f t="shared" si="12"/>
        <v> VB 5.12 </v>
      </c>
      <c r="B156" s="24" t="str">
        <f t="shared" si="13"/>
        <v>I</v>
      </c>
      <c r="C156" s="60">
        <f t="shared" si="14"/>
        <v>26648.331999999999</v>
      </c>
      <c r="D156" t="str">
        <f t="shared" si="15"/>
        <v>vis</v>
      </c>
      <c r="E156">
        <f>VLOOKUP(C156,Active!C$21:E$973,3,FALSE)</f>
        <v>-9974.9658450636543</v>
      </c>
      <c r="F156" s="24" t="s">
        <v>146</v>
      </c>
      <c r="G156" t="str">
        <f t="shared" si="16"/>
        <v>26648.332</v>
      </c>
      <c r="H156" s="60">
        <f t="shared" si="17"/>
        <v>-9975</v>
      </c>
      <c r="I156" s="69" t="s">
        <v>636</v>
      </c>
      <c r="J156" s="70" t="s">
        <v>637</v>
      </c>
      <c r="K156" s="69">
        <v>-9975</v>
      </c>
      <c r="L156" s="69" t="s">
        <v>638</v>
      </c>
      <c r="M156" s="70" t="s">
        <v>151</v>
      </c>
      <c r="N156" s="70"/>
      <c r="O156" s="71" t="s">
        <v>629</v>
      </c>
      <c r="P156" s="71" t="s">
        <v>48</v>
      </c>
    </row>
    <row r="157" spans="1:16" ht="12.75" customHeight="1" x14ac:dyDescent="0.2">
      <c r="A157" s="60" t="str">
        <f t="shared" si="12"/>
        <v> VB 5.12 </v>
      </c>
      <c r="B157" s="24" t="str">
        <f t="shared" si="13"/>
        <v>II</v>
      </c>
      <c r="C157" s="60">
        <f t="shared" si="14"/>
        <v>26868.522000000001</v>
      </c>
      <c r="D157" t="str">
        <f t="shared" si="15"/>
        <v>vis</v>
      </c>
      <c r="E157">
        <f>VLOOKUP(C157,Active!C$21:E$973,3,FALSE)</f>
        <v>-9861.4862655385059</v>
      </c>
      <c r="F157" s="24" t="s">
        <v>146</v>
      </c>
      <c r="G157" t="str">
        <f t="shared" si="16"/>
        <v>26868.522</v>
      </c>
      <c r="H157" s="60">
        <f t="shared" si="17"/>
        <v>-9861.5</v>
      </c>
      <c r="I157" s="69" t="s">
        <v>639</v>
      </c>
      <c r="J157" s="70" t="s">
        <v>640</v>
      </c>
      <c r="K157" s="69">
        <v>-9861.5</v>
      </c>
      <c r="L157" s="69" t="s">
        <v>641</v>
      </c>
      <c r="M157" s="70" t="s">
        <v>151</v>
      </c>
      <c r="N157" s="70"/>
      <c r="O157" s="71" t="s">
        <v>629</v>
      </c>
      <c r="P157" s="71" t="s">
        <v>48</v>
      </c>
    </row>
    <row r="158" spans="1:16" ht="12.75" customHeight="1" x14ac:dyDescent="0.2">
      <c r="A158" s="60" t="str">
        <f t="shared" si="12"/>
        <v> VB 5.12 </v>
      </c>
      <c r="B158" s="24" t="str">
        <f t="shared" si="13"/>
        <v>II</v>
      </c>
      <c r="C158" s="60">
        <f t="shared" si="14"/>
        <v>26930.399000000001</v>
      </c>
      <c r="D158" t="str">
        <f t="shared" si="15"/>
        <v>vis</v>
      </c>
      <c r="E158">
        <f>VLOOKUP(C158,Active!C$21:E$973,3,FALSE)</f>
        <v>-9829.5966432019886</v>
      </c>
      <c r="F158" s="24" t="s">
        <v>146</v>
      </c>
      <c r="G158" t="str">
        <f t="shared" si="16"/>
        <v>26930.399</v>
      </c>
      <c r="H158" s="60">
        <f t="shared" si="17"/>
        <v>-9829.5</v>
      </c>
      <c r="I158" s="69" t="s">
        <v>642</v>
      </c>
      <c r="J158" s="70" t="s">
        <v>643</v>
      </c>
      <c r="K158" s="69">
        <v>-9829.5</v>
      </c>
      <c r="L158" s="69" t="s">
        <v>644</v>
      </c>
      <c r="M158" s="70" t="s">
        <v>151</v>
      </c>
      <c r="N158" s="70"/>
      <c r="O158" s="71" t="s">
        <v>629</v>
      </c>
      <c r="P158" s="71" t="s">
        <v>48</v>
      </c>
    </row>
    <row r="159" spans="1:16" ht="12.75" customHeight="1" x14ac:dyDescent="0.2">
      <c r="A159" s="60" t="str">
        <f t="shared" si="12"/>
        <v> VB 5.12 </v>
      </c>
      <c r="B159" s="24" t="str">
        <f t="shared" si="13"/>
        <v>I</v>
      </c>
      <c r="C159" s="60">
        <f t="shared" si="14"/>
        <v>28074.41</v>
      </c>
      <c r="D159" t="str">
        <f t="shared" si="15"/>
        <v>vis</v>
      </c>
      <c r="E159">
        <f>VLOOKUP(C159,Active!C$21:E$973,3,FALSE)</f>
        <v>-9240.0063473114187</v>
      </c>
      <c r="F159" s="24" t="s">
        <v>146</v>
      </c>
      <c r="G159" t="str">
        <f t="shared" si="16"/>
        <v>28074.410</v>
      </c>
      <c r="H159" s="60">
        <f t="shared" si="17"/>
        <v>-9240</v>
      </c>
      <c r="I159" s="69" t="s">
        <v>645</v>
      </c>
      <c r="J159" s="70" t="s">
        <v>646</v>
      </c>
      <c r="K159" s="69">
        <v>-9240</v>
      </c>
      <c r="L159" s="69" t="s">
        <v>217</v>
      </c>
      <c r="M159" s="70" t="s">
        <v>151</v>
      </c>
      <c r="N159" s="70"/>
      <c r="O159" s="71" t="s">
        <v>629</v>
      </c>
      <c r="P159" s="71" t="s">
        <v>48</v>
      </c>
    </row>
    <row r="160" spans="1:16" ht="12.75" customHeight="1" x14ac:dyDescent="0.2">
      <c r="A160" s="60" t="str">
        <f t="shared" si="12"/>
        <v> VB 5.12 </v>
      </c>
      <c r="B160" s="24" t="str">
        <f t="shared" si="13"/>
        <v>I</v>
      </c>
      <c r="C160" s="60">
        <f t="shared" si="14"/>
        <v>28078.298999999999</v>
      </c>
      <c r="D160" t="str">
        <f t="shared" si="15"/>
        <v>vis</v>
      </c>
      <c r="E160">
        <f>VLOOKUP(C160,Active!C$21:E$973,3,FALSE)</f>
        <v>-9238.0020688029799</v>
      </c>
      <c r="F160" s="24" t="s">
        <v>146</v>
      </c>
      <c r="G160" t="str">
        <f t="shared" si="16"/>
        <v>28078.299</v>
      </c>
      <c r="H160" s="60">
        <f t="shared" si="17"/>
        <v>-9238</v>
      </c>
      <c r="I160" s="69" t="s">
        <v>647</v>
      </c>
      <c r="J160" s="70" t="s">
        <v>648</v>
      </c>
      <c r="K160" s="69">
        <v>-9238</v>
      </c>
      <c r="L160" s="69" t="s">
        <v>206</v>
      </c>
      <c r="M160" s="70" t="s">
        <v>151</v>
      </c>
      <c r="N160" s="70"/>
      <c r="O160" s="71" t="s">
        <v>629</v>
      </c>
      <c r="P160" s="71" t="s">
        <v>48</v>
      </c>
    </row>
    <row r="161" spans="1:16" ht="12.75" customHeight="1" x14ac:dyDescent="0.2">
      <c r="A161" s="60" t="str">
        <f t="shared" si="12"/>
        <v> VB 5.12 </v>
      </c>
      <c r="B161" s="24" t="str">
        <f t="shared" si="13"/>
        <v>I</v>
      </c>
      <c r="C161" s="60">
        <f t="shared" si="14"/>
        <v>29114.475999999999</v>
      </c>
      <c r="D161" t="str">
        <f t="shared" si="15"/>
        <v>vis</v>
      </c>
      <c r="E161">
        <f>VLOOKUP(C161,Active!C$21:E$973,3,FALSE)</f>
        <v>-8703.9863084431563</v>
      </c>
      <c r="F161" s="24" t="s">
        <v>146</v>
      </c>
      <c r="G161" t="str">
        <f t="shared" si="16"/>
        <v>29114.476</v>
      </c>
      <c r="H161" s="60">
        <f t="shared" si="17"/>
        <v>-8704</v>
      </c>
      <c r="I161" s="69" t="s">
        <v>649</v>
      </c>
      <c r="J161" s="70" t="s">
        <v>650</v>
      </c>
      <c r="K161" s="69">
        <v>-8704</v>
      </c>
      <c r="L161" s="69" t="s">
        <v>641</v>
      </c>
      <c r="M161" s="70" t="s">
        <v>151</v>
      </c>
      <c r="N161" s="70"/>
      <c r="O161" s="71" t="s">
        <v>629</v>
      </c>
      <c r="P161" s="71" t="s">
        <v>48</v>
      </c>
    </row>
    <row r="162" spans="1:16" ht="12.75" customHeight="1" x14ac:dyDescent="0.2">
      <c r="A162" s="60" t="str">
        <f t="shared" si="12"/>
        <v>IBVS 96 </v>
      </c>
      <c r="B162" s="24" t="str">
        <f t="shared" si="13"/>
        <v>I</v>
      </c>
      <c r="C162" s="60">
        <f t="shared" si="14"/>
        <v>34221.446000000004</v>
      </c>
      <c r="D162" t="str">
        <f t="shared" si="15"/>
        <v>vis</v>
      </c>
      <c r="E162">
        <f>VLOOKUP(C162,Active!C$21:E$973,3,FALSE)</f>
        <v>-6072.0011672126402</v>
      </c>
      <c r="F162" s="24" t="s">
        <v>146</v>
      </c>
      <c r="G162" t="str">
        <f t="shared" si="16"/>
        <v>34221.446</v>
      </c>
      <c r="H162" s="60">
        <f t="shared" si="17"/>
        <v>-6072</v>
      </c>
      <c r="I162" s="69" t="s">
        <v>651</v>
      </c>
      <c r="J162" s="70" t="s">
        <v>652</v>
      </c>
      <c r="K162" s="69">
        <v>-6072</v>
      </c>
      <c r="L162" s="69" t="s">
        <v>226</v>
      </c>
      <c r="M162" s="70" t="s">
        <v>151</v>
      </c>
      <c r="N162" s="70"/>
      <c r="O162" s="71" t="s">
        <v>653</v>
      </c>
      <c r="P162" s="72" t="s">
        <v>50</v>
      </c>
    </row>
    <row r="163" spans="1:16" ht="12.75" customHeight="1" x14ac:dyDescent="0.2">
      <c r="A163" s="60" t="str">
        <f t="shared" si="12"/>
        <v>IBVS 96 </v>
      </c>
      <c r="B163" s="24" t="str">
        <f t="shared" si="13"/>
        <v>I</v>
      </c>
      <c r="C163" s="60">
        <f t="shared" si="14"/>
        <v>34580.427000000003</v>
      </c>
      <c r="D163" t="str">
        <f t="shared" si="15"/>
        <v>vis</v>
      </c>
      <c r="E163">
        <f>VLOOKUP(C163,Active!C$21:E$973,3,FALSE)</f>
        <v>-5886.9927066217087</v>
      </c>
      <c r="F163" s="24" t="s">
        <v>146</v>
      </c>
      <c r="G163" t="str">
        <f t="shared" si="16"/>
        <v>34580.427</v>
      </c>
      <c r="H163" s="60">
        <f t="shared" si="17"/>
        <v>-5887</v>
      </c>
      <c r="I163" s="69" t="s">
        <v>654</v>
      </c>
      <c r="J163" s="70" t="s">
        <v>655</v>
      </c>
      <c r="K163" s="69">
        <v>-5887</v>
      </c>
      <c r="L163" s="69" t="s">
        <v>656</v>
      </c>
      <c r="M163" s="70" t="s">
        <v>151</v>
      </c>
      <c r="N163" s="70"/>
      <c r="O163" s="71" t="s">
        <v>653</v>
      </c>
      <c r="P163" s="72" t="s">
        <v>50</v>
      </c>
    </row>
    <row r="164" spans="1:16" ht="12.75" customHeight="1" x14ac:dyDescent="0.2">
      <c r="A164" s="60" t="str">
        <f t="shared" si="12"/>
        <v>IBVS 96 </v>
      </c>
      <c r="B164" s="24" t="str">
        <f t="shared" si="13"/>
        <v>I</v>
      </c>
      <c r="C164" s="60">
        <f t="shared" si="14"/>
        <v>35224.584999999999</v>
      </c>
      <c r="D164" t="str">
        <f t="shared" si="15"/>
        <v>vis</v>
      </c>
      <c r="E164">
        <f>VLOOKUP(C164,Active!C$21:E$973,3,FALSE)</f>
        <v>-5555.0122398077756</v>
      </c>
      <c r="F164" s="24" t="s">
        <v>146</v>
      </c>
      <c r="G164" t="str">
        <f t="shared" si="16"/>
        <v>35224.585</v>
      </c>
      <c r="H164" s="60">
        <f t="shared" si="17"/>
        <v>-5555</v>
      </c>
      <c r="I164" s="69" t="s">
        <v>657</v>
      </c>
      <c r="J164" s="70" t="s">
        <v>658</v>
      </c>
      <c r="K164" s="69">
        <v>-5555</v>
      </c>
      <c r="L164" s="69" t="s">
        <v>338</v>
      </c>
      <c r="M164" s="70" t="s">
        <v>151</v>
      </c>
      <c r="N164" s="70"/>
      <c r="O164" s="71" t="s">
        <v>653</v>
      </c>
      <c r="P164" s="72" t="s">
        <v>50</v>
      </c>
    </row>
    <row r="165" spans="1:16" ht="12.75" customHeight="1" x14ac:dyDescent="0.2">
      <c r="A165" s="60" t="str">
        <f t="shared" si="12"/>
        <v>IBVS 96 </v>
      </c>
      <c r="B165" s="24" t="str">
        <f t="shared" si="13"/>
        <v>I</v>
      </c>
      <c r="C165" s="60">
        <f t="shared" si="14"/>
        <v>35226.576000000001</v>
      </c>
      <c r="D165" t="str">
        <f t="shared" si="15"/>
        <v>vis</v>
      </c>
      <c r="E165">
        <f>VLOOKUP(C165,Active!C$21:E$973,3,FALSE)</f>
        <v>-5553.9861357938107</v>
      </c>
      <c r="F165" s="24" t="s">
        <v>146</v>
      </c>
      <c r="G165" t="str">
        <f t="shared" si="16"/>
        <v>35226.576</v>
      </c>
      <c r="H165" s="60">
        <f t="shared" si="17"/>
        <v>-5554</v>
      </c>
      <c r="I165" s="69" t="s">
        <v>659</v>
      </c>
      <c r="J165" s="70" t="s">
        <v>660</v>
      </c>
      <c r="K165" s="69">
        <v>-5554</v>
      </c>
      <c r="L165" s="69" t="s">
        <v>641</v>
      </c>
      <c r="M165" s="70" t="s">
        <v>151</v>
      </c>
      <c r="N165" s="70"/>
      <c r="O165" s="71" t="s">
        <v>653</v>
      </c>
      <c r="P165" s="72" t="s">
        <v>50</v>
      </c>
    </row>
    <row r="166" spans="1:16" ht="12.75" customHeight="1" x14ac:dyDescent="0.2">
      <c r="A166" s="60" t="str">
        <f t="shared" si="12"/>
        <v>IBVS 96 </v>
      </c>
      <c r="B166" s="24" t="str">
        <f t="shared" si="13"/>
        <v>I</v>
      </c>
      <c r="C166" s="60">
        <f t="shared" si="14"/>
        <v>35721.355000000003</v>
      </c>
      <c r="D166" t="str">
        <f t="shared" si="15"/>
        <v>vis</v>
      </c>
      <c r="E166">
        <f>VLOOKUP(C166,Active!C$21:E$973,3,FALSE)</f>
        <v>-5298.991300070692</v>
      </c>
      <c r="F166" s="24" t="s">
        <v>146</v>
      </c>
      <c r="G166" t="str">
        <f t="shared" si="16"/>
        <v>35721.355</v>
      </c>
      <c r="H166" s="60">
        <f t="shared" si="17"/>
        <v>-5299</v>
      </c>
      <c r="I166" s="69" t="s">
        <v>661</v>
      </c>
      <c r="J166" s="70" t="s">
        <v>662</v>
      </c>
      <c r="K166" s="69">
        <v>-5299</v>
      </c>
      <c r="L166" s="69" t="s">
        <v>663</v>
      </c>
      <c r="M166" s="70" t="s">
        <v>151</v>
      </c>
      <c r="N166" s="70"/>
      <c r="O166" s="71" t="s">
        <v>653</v>
      </c>
      <c r="P166" s="72" t="s">
        <v>50</v>
      </c>
    </row>
    <row r="167" spans="1:16" ht="12.75" customHeight="1" x14ac:dyDescent="0.2">
      <c r="A167" s="60" t="str">
        <f t="shared" si="12"/>
        <v>IBVS 96 </v>
      </c>
      <c r="B167" s="24" t="str">
        <f t="shared" si="13"/>
        <v>I</v>
      </c>
      <c r="C167" s="60">
        <f t="shared" si="14"/>
        <v>36433.446000000004</v>
      </c>
      <c r="D167" t="str">
        <f t="shared" si="15"/>
        <v>vis</v>
      </c>
      <c r="E167">
        <f>VLOOKUP(C167,Active!C$21:E$973,3,FALSE)</f>
        <v>-4932.0001230706348</v>
      </c>
      <c r="F167" s="24" t="s">
        <v>146</v>
      </c>
      <c r="G167" t="str">
        <f t="shared" si="16"/>
        <v>36433.446</v>
      </c>
      <c r="H167" s="60">
        <f t="shared" si="17"/>
        <v>-4932</v>
      </c>
      <c r="I167" s="69" t="s">
        <v>664</v>
      </c>
      <c r="J167" s="70" t="s">
        <v>665</v>
      </c>
      <c r="K167" s="69">
        <v>-4932</v>
      </c>
      <c r="L167" s="69" t="s">
        <v>366</v>
      </c>
      <c r="M167" s="70" t="s">
        <v>151</v>
      </c>
      <c r="N167" s="70"/>
      <c r="O167" s="71" t="s">
        <v>653</v>
      </c>
      <c r="P167" s="72" t="s">
        <v>50</v>
      </c>
    </row>
    <row r="168" spans="1:16" ht="12.75" customHeight="1" x14ac:dyDescent="0.2">
      <c r="A168" s="60" t="str">
        <f t="shared" si="12"/>
        <v>IBVS 96 </v>
      </c>
      <c r="B168" s="24" t="str">
        <f t="shared" si="13"/>
        <v>I</v>
      </c>
      <c r="C168" s="60">
        <f t="shared" si="14"/>
        <v>36790.449999999997</v>
      </c>
      <c r="D168" t="str">
        <f t="shared" si="15"/>
        <v>vis</v>
      </c>
      <c r="E168">
        <f>VLOOKUP(C168,Active!C$21:E$973,3,FALSE)</f>
        <v>-4748.0105512971877</v>
      </c>
      <c r="F168" s="24" t="s">
        <v>146</v>
      </c>
      <c r="G168" t="str">
        <f t="shared" si="16"/>
        <v>36790.450</v>
      </c>
      <c r="H168" s="60">
        <f t="shared" si="17"/>
        <v>-4748</v>
      </c>
      <c r="I168" s="69" t="s">
        <v>666</v>
      </c>
      <c r="J168" s="70" t="s">
        <v>667</v>
      </c>
      <c r="K168" s="69">
        <v>-4748</v>
      </c>
      <c r="L168" s="69" t="s">
        <v>392</v>
      </c>
      <c r="M168" s="70" t="s">
        <v>151</v>
      </c>
      <c r="N168" s="70"/>
      <c r="O168" s="71" t="s">
        <v>653</v>
      </c>
      <c r="P168" s="72" t="s">
        <v>50</v>
      </c>
    </row>
    <row r="169" spans="1:16" ht="12.75" customHeight="1" x14ac:dyDescent="0.2">
      <c r="A169" s="60" t="str">
        <f t="shared" si="12"/>
        <v> AC 210.21 </v>
      </c>
      <c r="B169" s="24" t="str">
        <f t="shared" si="13"/>
        <v>I</v>
      </c>
      <c r="C169" s="60">
        <f t="shared" si="14"/>
        <v>36860.330999999998</v>
      </c>
      <c r="D169" t="str">
        <f t="shared" si="15"/>
        <v>vis</v>
      </c>
      <c r="E169">
        <f>VLOOKUP(C169,Active!C$21:E$973,3,FALSE)</f>
        <v>-4711.9958980577267</v>
      </c>
      <c r="F169" s="24" t="s">
        <v>146</v>
      </c>
      <c r="G169" t="str">
        <f t="shared" si="16"/>
        <v>36860.331</v>
      </c>
      <c r="H169" s="60">
        <f t="shared" si="17"/>
        <v>-4712</v>
      </c>
      <c r="I169" s="69" t="s">
        <v>668</v>
      </c>
      <c r="J169" s="70" t="s">
        <v>669</v>
      </c>
      <c r="K169" s="69">
        <v>-4712</v>
      </c>
      <c r="L169" s="69" t="s">
        <v>183</v>
      </c>
      <c r="M169" s="70" t="s">
        <v>450</v>
      </c>
      <c r="N169" s="70" t="s">
        <v>451</v>
      </c>
      <c r="O169" s="71" t="s">
        <v>670</v>
      </c>
      <c r="P169" s="71" t="s">
        <v>51</v>
      </c>
    </row>
    <row r="170" spans="1:16" ht="12.75" customHeight="1" x14ac:dyDescent="0.2">
      <c r="A170" s="60" t="str">
        <f t="shared" si="12"/>
        <v> HABZ 31 </v>
      </c>
      <c r="B170" s="24" t="str">
        <f t="shared" si="13"/>
        <v>I</v>
      </c>
      <c r="C170" s="60">
        <f t="shared" si="14"/>
        <v>36895.252999999997</v>
      </c>
      <c r="D170" t="str">
        <f t="shared" si="15"/>
        <v>vis</v>
      </c>
      <c r="E170">
        <f>VLOOKUP(C170,Active!C$21:E$973,3,FALSE)</f>
        <v>-4693.998105804777</v>
      </c>
      <c r="F170" s="24" t="s">
        <v>146</v>
      </c>
      <c r="G170" t="str">
        <f t="shared" si="16"/>
        <v>36895.253</v>
      </c>
      <c r="H170" s="60">
        <f t="shared" si="17"/>
        <v>-4694</v>
      </c>
      <c r="I170" s="69" t="s">
        <v>671</v>
      </c>
      <c r="J170" s="70" t="s">
        <v>672</v>
      </c>
      <c r="K170" s="69">
        <v>-4694</v>
      </c>
      <c r="L170" s="69" t="s">
        <v>257</v>
      </c>
      <c r="M170" s="70" t="s">
        <v>151</v>
      </c>
      <c r="N170" s="70"/>
      <c r="O170" s="71" t="s">
        <v>673</v>
      </c>
      <c r="P170" s="71" t="s">
        <v>52</v>
      </c>
    </row>
    <row r="171" spans="1:16" ht="12.75" customHeight="1" x14ac:dyDescent="0.2">
      <c r="A171" s="60" t="str">
        <f t="shared" si="12"/>
        <v>IBVS 96 </v>
      </c>
      <c r="B171" s="24" t="str">
        <f t="shared" si="13"/>
        <v>I</v>
      </c>
      <c r="C171" s="60">
        <f t="shared" si="14"/>
        <v>37116.457999999999</v>
      </c>
      <c r="D171" t="str">
        <f t="shared" si="15"/>
        <v>vis</v>
      </c>
      <c r="E171">
        <f>VLOOKUP(C171,Active!C$21:E$973,3,FALSE)</f>
        <v>-4579.9954245346889</v>
      </c>
      <c r="F171" s="24" t="s">
        <v>146</v>
      </c>
      <c r="G171" t="str">
        <f t="shared" si="16"/>
        <v>37116.458</v>
      </c>
      <c r="H171" s="60">
        <f t="shared" si="17"/>
        <v>-4580</v>
      </c>
      <c r="I171" s="69" t="s">
        <v>674</v>
      </c>
      <c r="J171" s="70" t="s">
        <v>675</v>
      </c>
      <c r="K171" s="69">
        <v>-4580</v>
      </c>
      <c r="L171" s="69" t="s">
        <v>248</v>
      </c>
      <c r="M171" s="70" t="s">
        <v>151</v>
      </c>
      <c r="N171" s="70"/>
      <c r="O171" s="71" t="s">
        <v>653</v>
      </c>
      <c r="P171" s="72" t="s">
        <v>50</v>
      </c>
    </row>
    <row r="172" spans="1:16" ht="12.75" customHeight="1" x14ac:dyDescent="0.2">
      <c r="A172" s="60" t="str">
        <f t="shared" si="12"/>
        <v>IBVS 96 </v>
      </c>
      <c r="B172" s="24" t="str">
        <f t="shared" si="13"/>
        <v>I</v>
      </c>
      <c r="C172" s="60">
        <f t="shared" si="14"/>
        <v>37438.546999999999</v>
      </c>
      <c r="D172" t="str">
        <f t="shared" si="15"/>
        <v>vis</v>
      </c>
      <c r="E172">
        <f>VLOOKUP(C172,Active!C$21:E$973,3,FALSE)</f>
        <v>-4414.0000374159481</v>
      </c>
      <c r="F172" s="24" t="s">
        <v>146</v>
      </c>
      <c r="G172" t="str">
        <f t="shared" si="16"/>
        <v>37438.547</v>
      </c>
      <c r="H172" s="60">
        <f t="shared" si="17"/>
        <v>-4414</v>
      </c>
      <c r="I172" s="69" t="s">
        <v>676</v>
      </c>
      <c r="J172" s="70" t="s">
        <v>677</v>
      </c>
      <c r="K172" s="69">
        <v>-4414</v>
      </c>
      <c r="L172" s="69" t="s">
        <v>366</v>
      </c>
      <c r="M172" s="70" t="s">
        <v>151</v>
      </c>
      <c r="N172" s="70"/>
      <c r="O172" s="71" t="s">
        <v>653</v>
      </c>
      <c r="P172" s="72" t="s">
        <v>50</v>
      </c>
    </row>
    <row r="173" spans="1:16" ht="12.75" customHeight="1" x14ac:dyDescent="0.2">
      <c r="A173" s="60" t="str">
        <f t="shared" si="12"/>
        <v>IBVS 96 </v>
      </c>
      <c r="B173" s="24" t="str">
        <f t="shared" si="13"/>
        <v>I</v>
      </c>
      <c r="C173" s="60">
        <f t="shared" si="14"/>
        <v>37642.26</v>
      </c>
      <c r="D173" t="str">
        <f t="shared" si="15"/>
        <v>vis</v>
      </c>
      <c r="E173">
        <f>VLOOKUP(C173,Active!C$21:E$973,3,FALSE)</f>
        <v>-4309.0122287788308</v>
      </c>
      <c r="F173" s="24" t="s">
        <v>146</v>
      </c>
      <c r="G173" t="str">
        <f t="shared" si="16"/>
        <v>37642.260</v>
      </c>
      <c r="H173" s="60">
        <f t="shared" si="17"/>
        <v>-4309</v>
      </c>
      <c r="I173" s="69" t="s">
        <v>678</v>
      </c>
      <c r="J173" s="70" t="s">
        <v>679</v>
      </c>
      <c r="K173" s="69">
        <v>-4309</v>
      </c>
      <c r="L173" s="69" t="s">
        <v>338</v>
      </c>
      <c r="M173" s="70" t="s">
        <v>151</v>
      </c>
      <c r="N173" s="70"/>
      <c r="O173" s="71" t="s">
        <v>653</v>
      </c>
      <c r="P173" s="72" t="s">
        <v>50</v>
      </c>
    </row>
    <row r="174" spans="1:16" ht="12.75" customHeight="1" x14ac:dyDescent="0.2">
      <c r="A174" s="60" t="str">
        <f t="shared" si="12"/>
        <v>IBVS 96 </v>
      </c>
      <c r="B174" s="24" t="str">
        <f t="shared" si="13"/>
        <v>I</v>
      </c>
      <c r="C174" s="60">
        <f t="shared" si="14"/>
        <v>37898.427000000003</v>
      </c>
      <c r="D174" t="str">
        <f t="shared" si="15"/>
        <v>vis</v>
      </c>
      <c r="E174">
        <f>VLOOKUP(C174,Active!C$21:E$973,3,FALSE)</f>
        <v>-4176.9911404087006</v>
      </c>
      <c r="F174" s="24" t="s">
        <v>146</v>
      </c>
      <c r="G174" t="str">
        <f t="shared" si="16"/>
        <v>37898.427</v>
      </c>
      <c r="H174" s="60">
        <f t="shared" si="17"/>
        <v>-4177</v>
      </c>
      <c r="I174" s="69" t="s">
        <v>680</v>
      </c>
      <c r="J174" s="70" t="s">
        <v>681</v>
      </c>
      <c r="K174" s="69">
        <v>-4177</v>
      </c>
      <c r="L174" s="69" t="s">
        <v>663</v>
      </c>
      <c r="M174" s="70" t="s">
        <v>151</v>
      </c>
      <c r="N174" s="70"/>
      <c r="O174" s="71" t="s">
        <v>653</v>
      </c>
      <c r="P174" s="72" t="s">
        <v>50</v>
      </c>
    </row>
    <row r="175" spans="1:16" ht="12.75" customHeight="1" x14ac:dyDescent="0.2">
      <c r="A175" s="60" t="str">
        <f t="shared" si="12"/>
        <v>IBVS 96 </v>
      </c>
      <c r="B175" s="24" t="str">
        <f t="shared" si="13"/>
        <v>I</v>
      </c>
      <c r="C175" s="60">
        <f t="shared" si="14"/>
        <v>37933.364999999998</v>
      </c>
      <c r="D175" t="str">
        <f t="shared" si="15"/>
        <v>vis</v>
      </c>
      <c r="E175">
        <f>VLOOKUP(C175,Active!C$21:E$973,3,FALSE)</f>
        <v>-4158.9851022169169</v>
      </c>
      <c r="F175" s="24" t="s">
        <v>146</v>
      </c>
      <c r="G175" t="str">
        <f t="shared" si="16"/>
        <v>37933.365</v>
      </c>
      <c r="H175" s="60">
        <f t="shared" si="17"/>
        <v>-4159</v>
      </c>
      <c r="I175" s="69" t="s">
        <v>682</v>
      </c>
      <c r="J175" s="70" t="s">
        <v>683</v>
      </c>
      <c r="K175" s="69">
        <v>-4159</v>
      </c>
      <c r="L175" s="69" t="s">
        <v>684</v>
      </c>
      <c r="M175" s="70" t="s">
        <v>151</v>
      </c>
      <c r="N175" s="70"/>
      <c r="O175" s="71" t="s">
        <v>653</v>
      </c>
      <c r="P175" s="72" t="s">
        <v>50</v>
      </c>
    </row>
    <row r="176" spans="1:16" ht="12.75" customHeight="1" x14ac:dyDescent="0.2">
      <c r="A176" s="60" t="str">
        <f t="shared" si="12"/>
        <v>IBVS 96 </v>
      </c>
      <c r="B176" s="24" t="str">
        <f t="shared" si="13"/>
        <v>I</v>
      </c>
      <c r="C176" s="60">
        <f t="shared" si="14"/>
        <v>37935.294000000002</v>
      </c>
      <c r="D176" t="str">
        <f t="shared" si="15"/>
        <v>vis</v>
      </c>
      <c r="E176">
        <f>VLOOKUP(C176,Active!C$21:E$973,3,FALSE)</f>
        <v>-4157.9909512159429</v>
      </c>
      <c r="F176" s="24" t="s">
        <v>146</v>
      </c>
      <c r="G176" t="str">
        <f t="shared" si="16"/>
        <v>37935.294</v>
      </c>
      <c r="H176" s="60">
        <f t="shared" si="17"/>
        <v>-4158</v>
      </c>
      <c r="I176" s="69" t="s">
        <v>685</v>
      </c>
      <c r="J176" s="70" t="s">
        <v>686</v>
      </c>
      <c r="K176" s="69">
        <v>-4158</v>
      </c>
      <c r="L176" s="69" t="s">
        <v>373</v>
      </c>
      <c r="M176" s="70" t="s">
        <v>151</v>
      </c>
      <c r="N176" s="70"/>
      <c r="O176" s="71" t="s">
        <v>653</v>
      </c>
      <c r="P176" s="72" t="s">
        <v>50</v>
      </c>
    </row>
    <row r="177" spans="1:16" ht="12.75" customHeight="1" x14ac:dyDescent="0.2">
      <c r="A177" s="60" t="str">
        <f t="shared" si="12"/>
        <v>IBVS 96 </v>
      </c>
      <c r="B177" s="24" t="str">
        <f t="shared" si="13"/>
        <v>I</v>
      </c>
      <c r="C177" s="60">
        <f t="shared" si="14"/>
        <v>38001.256000000001</v>
      </c>
      <c r="D177" t="str">
        <f t="shared" si="15"/>
        <v>vis</v>
      </c>
      <c r="E177">
        <f>VLOOKUP(C177,Active!C$21:E$973,3,FALSE)</f>
        <v>-4123.9960376202398</v>
      </c>
      <c r="F177" s="24" t="s">
        <v>146</v>
      </c>
      <c r="G177" t="str">
        <f t="shared" si="16"/>
        <v>38001.256</v>
      </c>
      <c r="H177" s="60">
        <f t="shared" si="17"/>
        <v>-4124</v>
      </c>
      <c r="I177" s="69" t="s">
        <v>687</v>
      </c>
      <c r="J177" s="70" t="s">
        <v>688</v>
      </c>
      <c r="K177" s="69">
        <v>-4124</v>
      </c>
      <c r="L177" s="69" t="s">
        <v>183</v>
      </c>
      <c r="M177" s="70" t="s">
        <v>151</v>
      </c>
      <c r="N177" s="70"/>
      <c r="O177" s="71" t="s">
        <v>653</v>
      </c>
      <c r="P177" s="72" t="s">
        <v>50</v>
      </c>
    </row>
    <row r="178" spans="1:16" ht="12.75" customHeight="1" x14ac:dyDescent="0.2">
      <c r="A178" s="60" t="str">
        <f t="shared" si="12"/>
        <v>IBVS 96 </v>
      </c>
      <c r="B178" s="24" t="str">
        <f t="shared" si="13"/>
        <v>I</v>
      </c>
      <c r="C178" s="60">
        <f t="shared" si="14"/>
        <v>38255.436999999998</v>
      </c>
      <c r="D178" t="str">
        <f t="shared" si="15"/>
        <v>vis</v>
      </c>
      <c r="E178">
        <f>VLOOKUP(C178,Active!C$21:E$973,3,FALSE)</f>
        <v>-3992.9984764081896</v>
      </c>
      <c r="F178" s="24" t="s">
        <v>146</v>
      </c>
      <c r="G178" t="str">
        <f t="shared" si="16"/>
        <v>38255.437</v>
      </c>
      <c r="H178" s="60">
        <f t="shared" si="17"/>
        <v>-3993</v>
      </c>
      <c r="I178" s="69" t="s">
        <v>689</v>
      </c>
      <c r="J178" s="70" t="s">
        <v>690</v>
      </c>
      <c r="K178" s="69">
        <v>-3993</v>
      </c>
      <c r="L178" s="69" t="s">
        <v>369</v>
      </c>
      <c r="M178" s="70" t="s">
        <v>151</v>
      </c>
      <c r="N178" s="70"/>
      <c r="O178" s="71" t="s">
        <v>653</v>
      </c>
      <c r="P178" s="72" t="s">
        <v>50</v>
      </c>
    </row>
    <row r="179" spans="1:16" ht="12.75" customHeight="1" x14ac:dyDescent="0.2">
      <c r="A179" s="60" t="str">
        <f t="shared" si="12"/>
        <v> HABZ 31 </v>
      </c>
      <c r="B179" s="24" t="str">
        <f t="shared" si="13"/>
        <v>I</v>
      </c>
      <c r="C179" s="60">
        <f t="shared" si="14"/>
        <v>38255.442000000003</v>
      </c>
      <c r="D179" t="str">
        <f t="shared" si="15"/>
        <v>vis</v>
      </c>
      <c r="E179">
        <f>VLOOKUP(C179,Active!C$21:E$973,3,FALSE)</f>
        <v>-3992.9958995523007</v>
      </c>
      <c r="F179" s="24" t="s">
        <v>146</v>
      </c>
      <c r="G179" t="str">
        <f t="shared" si="16"/>
        <v>38255.442</v>
      </c>
      <c r="H179" s="60">
        <f t="shared" si="17"/>
        <v>-3993</v>
      </c>
      <c r="I179" s="69" t="s">
        <v>691</v>
      </c>
      <c r="J179" s="70" t="s">
        <v>692</v>
      </c>
      <c r="K179" s="69">
        <v>-3993</v>
      </c>
      <c r="L179" s="69" t="s">
        <v>183</v>
      </c>
      <c r="M179" s="70" t="s">
        <v>151</v>
      </c>
      <c r="N179" s="70"/>
      <c r="O179" s="71" t="s">
        <v>673</v>
      </c>
      <c r="P179" s="71" t="s">
        <v>52</v>
      </c>
    </row>
    <row r="180" spans="1:16" ht="12.75" customHeight="1" x14ac:dyDescent="0.2">
      <c r="A180" s="60" t="str">
        <f t="shared" si="12"/>
        <v> HABZ 31 </v>
      </c>
      <c r="B180" s="24" t="str">
        <f t="shared" si="13"/>
        <v>I</v>
      </c>
      <c r="C180" s="60">
        <f t="shared" si="14"/>
        <v>38288.428</v>
      </c>
      <c r="D180" t="str">
        <f t="shared" si="15"/>
        <v>vis</v>
      </c>
      <c r="E180">
        <f>VLOOKUP(C180,Active!C$21:E$973,3,FALSE)</f>
        <v>-3975.9958658985643</v>
      </c>
      <c r="F180" s="24" t="s">
        <v>146</v>
      </c>
      <c r="G180" t="str">
        <f t="shared" si="16"/>
        <v>38288.428</v>
      </c>
      <c r="H180" s="60">
        <f t="shared" si="17"/>
        <v>-3976</v>
      </c>
      <c r="I180" s="69" t="s">
        <v>693</v>
      </c>
      <c r="J180" s="70" t="s">
        <v>694</v>
      </c>
      <c r="K180" s="69">
        <v>-3976</v>
      </c>
      <c r="L180" s="69" t="s">
        <v>183</v>
      </c>
      <c r="M180" s="70" t="s">
        <v>151</v>
      </c>
      <c r="N180" s="70"/>
      <c r="O180" s="71" t="s">
        <v>673</v>
      </c>
      <c r="P180" s="71" t="s">
        <v>52</v>
      </c>
    </row>
    <row r="181" spans="1:16" ht="12.75" customHeight="1" x14ac:dyDescent="0.2">
      <c r="A181" s="60" t="str">
        <f t="shared" si="12"/>
        <v>IBVS 96 </v>
      </c>
      <c r="B181" s="24" t="str">
        <f t="shared" si="13"/>
        <v>I</v>
      </c>
      <c r="C181" s="60">
        <f t="shared" si="14"/>
        <v>38323.326000000001</v>
      </c>
      <c r="D181" t="str">
        <f t="shared" si="15"/>
        <v>vis</v>
      </c>
      <c r="E181">
        <f>VLOOKUP(C181,Active!C$21:E$973,3,FALSE)</f>
        <v>-3958.0104425538675</v>
      </c>
      <c r="F181" s="24" t="s">
        <v>146</v>
      </c>
      <c r="G181" t="str">
        <f t="shared" si="16"/>
        <v>38323.326</v>
      </c>
      <c r="H181" s="60">
        <f t="shared" si="17"/>
        <v>-3958</v>
      </c>
      <c r="I181" s="69" t="s">
        <v>695</v>
      </c>
      <c r="J181" s="70" t="s">
        <v>696</v>
      </c>
      <c r="K181" s="69">
        <v>-3958</v>
      </c>
      <c r="L181" s="69" t="s">
        <v>392</v>
      </c>
      <c r="M181" s="70" t="s">
        <v>151</v>
      </c>
      <c r="N181" s="70"/>
      <c r="O181" s="71" t="s">
        <v>653</v>
      </c>
      <c r="P181" s="72" t="s">
        <v>50</v>
      </c>
    </row>
    <row r="182" spans="1:16" ht="12.75" customHeight="1" x14ac:dyDescent="0.2">
      <c r="A182" s="60" t="str">
        <f t="shared" si="12"/>
        <v> HABZ 31 </v>
      </c>
      <c r="B182" s="24" t="str">
        <f t="shared" si="13"/>
        <v>I</v>
      </c>
      <c r="C182" s="60">
        <f t="shared" si="14"/>
        <v>38323.370000000003</v>
      </c>
      <c r="D182" t="str">
        <f t="shared" si="15"/>
        <v>vis</v>
      </c>
      <c r="E182">
        <f>VLOOKUP(C182,Active!C$21:E$973,3,FALSE)</f>
        <v>-3957.9877662220665</v>
      </c>
      <c r="F182" s="24" t="s">
        <v>146</v>
      </c>
      <c r="G182" t="str">
        <f t="shared" si="16"/>
        <v>38323.370</v>
      </c>
      <c r="H182" s="60">
        <f t="shared" si="17"/>
        <v>-3958</v>
      </c>
      <c r="I182" s="69" t="s">
        <v>697</v>
      </c>
      <c r="J182" s="70" t="s">
        <v>698</v>
      </c>
      <c r="K182" s="69">
        <v>-3958</v>
      </c>
      <c r="L182" s="69" t="s">
        <v>699</v>
      </c>
      <c r="M182" s="70" t="s">
        <v>151</v>
      </c>
      <c r="N182" s="70"/>
      <c r="O182" s="71" t="s">
        <v>673</v>
      </c>
      <c r="P182" s="71" t="s">
        <v>52</v>
      </c>
    </row>
    <row r="183" spans="1:16" ht="12.75" customHeight="1" x14ac:dyDescent="0.2">
      <c r="A183" s="60" t="str">
        <f t="shared" si="12"/>
        <v>IBVS 96 </v>
      </c>
      <c r="B183" s="24" t="str">
        <f t="shared" si="13"/>
        <v>I</v>
      </c>
      <c r="C183" s="60">
        <f t="shared" si="14"/>
        <v>38614.432999999997</v>
      </c>
      <c r="D183" t="str">
        <f t="shared" si="15"/>
        <v>vis</v>
      </c>
      <c r="E183">
        <f>VLOOKUP(C183,Active!C$21:E$973,3,FALSE)</f>
        <v>-3807.982285249599</v>
      </c>
      <c r="F183" s="24" t="s">
        <v>146</v>
      </c>
      <c r="G183" t="str">
        <f t="shared" si="16"/>
        <v>38614.433</v>
      </c>
      <c r="H183" s="60">
        <f t="shared" si="17"/>
        <v>-3808</v>
      </c>
      <c r="I183" s="69" t="s">
        <v>700</v>
      </c>
      <c r="J183" s="70" t="s">
        <v>701</v>
      </c>
      <c r="K183" s="69">
        <v>-3808</v>
      </c>
      <c r="L183" s="69" t="s">
        <v>180</v>
      </c>
      <c r="M183" s="70" t="s">
        <v>151</v>
      </c>
      <c r="N183" s="70"/>
      <c r="O183" s="71" t="s">
        <v>653</v>
      </c>
      <c r="P183" s="72" t="s">
        <v>50</v>
      </c>
    </row>
    <row r="184" spans="1:16" ht="12.75" customHeight="1" x14ac:dyDescent="0.2">
      <c r="A184" s="60" t="str">
        <f t="shared" si="12"/>
        <v>BAVM 18 </v>
      </c>
      <c r="B184" s="24" t="str">
        <f t="shared" si="13"/>
        <v>I</v>
      </c>
      <c r="C184" s="60">
        <f t="shared" si="14"/>
        <v>38938.446000000004</v>
      </c>
      <c r="D184" t="str">
        <f t="shared" si="15"/>
        <v>vis</v>
      </c>
      <c r="E184">
        <f>VLOOKUP(C184,Active!C$21:E$973,3,FALSE)</f>
        <v>-3640.9953239857696</v>
      </c>
      <c r="F184" s="24" t="s">
        <v>146</v>
      </c>
      <c r="G184" t="str">
        <f t="shared" si="16"/>
        <v>38938.446</v>
      </c>
      <c r="H184" s="60">
        <f t="shared" si="17"/>
        <v>-3641</v>
      </c>
      <c r="I184" s="69" t="s">
        <v>702</v>
      </c>
      <c r="J184" s="70" t="s">
        <v>703</v>
      </c>
      <c r="K184" s="69">
        <v>-3641</v>
      </c>
      <c r="L184" s="69" t="s">
        <v>248</v>
      </c>
      <c r="M184" s="70" t="s">
        <v>191</v>
      </c>
      <c r="N184" s="70"/>
      <c r="O184" s="71" t="s">
        <v>704</v>
      </c>
      <c r="P184" s="72" t="s">
        <v>53</v>
      </c>
    </row>
    <row r="185" spans="1:16" ht="12.75" customHeight="1" x14ac:dyDescent="0.2">
      <c r="A185" s="60" t="str">
        <f t="shared" si="12"/>
        <v>BAVM 18 </v>
      </c>
      <c r="B185" s="24" t="str">
        <f t="shared" si="13"/>
        <v>I</v>
      </c>
      <c r="C185" s="60">
        <f t="shared" si="14"/>
        <v>38938.451999999997</v>
      </c>
      <c r="D185" t="str">
        <f t="shared" si="15"/>
        <v>vis</v>
      </c>
      <c r="E185">
        <f>VLOOKUP(C185,Active!C$21:E$973,3,FALSE)</f>
        <v>-3640.9922317587088</v>
      </c>
      <c r="F185" s="24" t="s">
        <v>146</v>
      </c>
      <c r="G185" t="str">
        <f t="shared" si="16"/>
        <v>38938.452</v>
      </c>
      <c r="H185" s="60">
        <f t="shared" si="17"/>
        <v>-3641</v>
      </c>
      <c r="I185" s="69" t="s">
        <v>705</v>
      </c>
      <c r="J185" s="70" t="s">
        <v>706</v>
      </c>
      <c r="K185" s="69">
        <v>-3641</v>
      </c>
      <c r="L185" s="69" t="s">
        <v>707</v>
      </c>
      <c r="M185" s="70" t="s">
        <v>191</v>
      </c>
      <c r="N185" s="70"/>
      <c r="O185" s="71" t="s">
        <v>222</v>
      </c>
      <c r="P185" s="72" t="s">
        <v>53</v>
      </c>
    </row>
    <row r="186" spans="1:16" ht="12.75" customHeight="1" x14ac:dyDescent="0.2">
      <c r="A186" s="60" t="str">
        <f t="shared" si="12"/>
        <v>BAVM 18 </v>
      </c>
      <c r="B186" s="24" t="str">
        <f t="shared" si="13"/>
        <v>I</v>
      </c>
      <c r="C186" s="60">
        <f t="shared" si="14"/>
        <v>38938.453000000001</v>
      </c>
      <c r="D186" t="str">
        <f t="shared" si="15"/>
        <v>vis</v>
      </c>
      <c r="E186">
        <f>VLOOKUP(C186,Active!C$21:E$973,3,FALSE)</f>
        <v>-3640.9917163875298</v>
      </c>
      <c r="F186" s="24" t="s">
        <v>146</v>
      </c>
      <c r="G186" t="str">
        <f t="shared" si="16"/>
        <v>38938.453</v>
      </c>
      <c r="H186" s="60">
        <f t="shared" si="17"/>
        <v>-3641</v>
      </c>
      <c r="I186" s="69" t="s">
        <v>708</v>
      </c>
      <c r="J186" s="70" t="s">
        <v>709</v>
      </c>
      <c r="K186" s="69">
        <v>-3641</v>
      </c>
      <c r="L186" s="69" t="s">
        <v>710</v>
      </c>
      <c r="M186" s="70" t="s">
        <v>191</v>
      </c>
      <c r="N186" s="70"/>
      <c r="O186" s="71" t="s">
        <v>711</v>
      </c>
      <c r="P186" s="72" t="s">
        <v>53</v>
      </c>
    </row>
    <row r="187" spans="1:16" ht="12.75" customHeight="1" x14ac:dyDescent="0.2">
      <c r="A187" s="60" t="str">
        <f t="shared" si="12"/>
        <v> MVS 8.29 </v>
      </c>
      <c r="B187" s="24" t="str">
        <f t="shared" si="13"/>
        <v>I</v>
      </c>
      <c r="C187" s="60">
        <f t="shared" si="14"/>
        <v>39035.453000000001</v>
      </c>
      <c r="D187" t="str">
        <f t="shared" si="15"/>
        <v>vis</v>
      </c>
      <c r="E187">
        <f>VLOOKUP(C187,Active!C$21:E$973,3,FALSE)</f>
        <v>-3591.0007121914291</v>
      </c>
      <c r="F187" s="24" t="s">
        <v>146</v>
      </c>
      <c r="G187" t="str">
        <f t="shared" si="16"/>
        <v>39035.453</v>
      </c>
      <c r="H187" s="60">
        <f t="shared" si="17"/>
        <v>-3591</v>
      </c>
      <c r="I187" s="69" t="s">
        <v>712</v>
      </c>
      <c r="J187" s="70" t="s">
        <v>713</v>
      </c>
      <c r="K187" s="69">
        <v>-3591</v>
      </c>
      <c r="L187" s="69" t="s">
        <v>261</v>
      </c>
      <c r="M187" s="70" t="s">
        <v>191</v>
      </c>
      <c r="N187" s="70"/>
      <c r="O187" s="71" t="s">
        <v>714</v>
      </c>
      <c r="P187" s="71" t="s">
        <v>54</v>
      </c>
    </row>
    <row r="188" spans="1:16" ht="12.75" customHeight="1" x14ac:dyDescent="0.2">
      <c r="A188" s="60" t="str">
        <f t="shared" si="12"/>
        <v> ORI 125 </v>
      </c>
      <c r="B188" s="24" t="str">
        <f t="shared" si="13"/>
        <v>I</v>
      </c>
      <c r="C188" s="60">
        <f t="shared" si="14"/>
        <v>41082.527999999998</v>
      </c>
      <c r="D188" t="str">
        <f t="shared" si="15"/>
        <v>vis</v>
      </c>
      <c r="E188">
        <f>VLOOKUP(C188,Active!C$21:E$973,3,FALSE)</f>
        <v>-2535.9972594622282</v>
      </c>
      <c r="F188" s="24" t="s">
        <v>146</v>
      </c>
      <c r="G188" t="str">
        <f t="shared" si="16"/>
        <v>41082.528</v>
      </c>
      <c r="H188" s="60">
        <f t="shared" si="17"/>
        <v>-2536</v>
      </c>
      <c r="I188" s="69" t="s">
        <v>715</v>
      </c>
      <c r="J188" s="70" t="s">
        <v>716</v>
      </c>
      <c r="K188" s="69">
        <v>-2536</v>
      </c>
      <c r="L188" s="69" t="s">
        <v>159</v>
      </c>
      <c r="M188" s="70" t="s">
        <v>191</v>
      </c>
      <c r="N188" s="70"/>
      <c r="O188" s="71" t="s">
        <v>717</v>
      </c>
      <c r="P188" s="71" t="s">
        <v>56</v>
      </c>
    </row>
    <row r="189" spans="1:16" x14ac:dyDescent="0.2">
      <c r="A189" s="60" t="str">
        <f t="shared" si="12"/>
        <v>BAVM 26 </v>
      </c>
      <c r="B189" s="24" t="str">
        <f t="shared" si="13"/>
        <v>II</v>
      </c>
      <c r="C189" s="60">
        <f t="shared" si="14"/>
        <v>41576.313000000002</v>
      </c>
      <c r="D189" t="str">
        <f t="shared" si="15"/>
        <v>vis</v>
      </c>
      <c r="E189">
        <f>VLOOKUP(C189,Active!C$21:E$973,3,FALSE)</f>
        <v>-2281.5147026893242</v>
      </c>
      <c r="F189" s="24" t="s">
        <v>146</v>
      </c>
      <c r="G189" t="str">
        <f t="shared" si="16"/>
        <v>41576.313</v>
      </c>
      <c r="H189" s="60">
        <f t="shared" si="17"/>
        <v>-2281.5</v>
      </c>
      <c r="I189" s="69" t="s">
        <v>718</v>
      </c>
      <c r="J189" s="70" t="s">
        <v>719</v>
      </c>
      <c r="K189" s="69">
        <v>-2281.5</v>
      </c>
      <c r="L189" s="69" t="s">
        <v>720</v>
      </c>
      <c r="M189" s="70" t="s">
        <v>191</v>
      </c>
      <c r="N189" s="70"/>
      <c r="O189" s="71" t="s">
        <v>222</v>
      </c>
      <c r="P189" s="72" t="s">
        <v>57</v>
      </c>
    </row>
    <row r="190" spans="1:16" x14ac:dyDescent="0.2">
      <c r="A190" s="60" t="str">
        <f t="shared" si="12"/>
        <v>BAVM 34 </v>
      </c>
      <c r="B190" s="24" t="str">
        <f t="shared" si="13"/>
        <v>I</v>
      </c>
      <c r="C190" s="60">
        <f t="shared" si="14"/>
        <v>44466.5</v>
      </c>
      <c r="D190" t="str">
        <f t="shared" si="15"/>
        <v>vis</v>
      </c>
      <c r="E190">
        <f>VLOOKUP(C190,Active!C$21:E$973,3,FALSE)</f>
        <v>-791.99562594174404</v>
      </c>
      <c r="F190" s="24" t="s">
        <v>146</v>
      </c>
      <c r="G190" t="str">
        <f t="shared" si="16"/>
        <v>44466.500</v>
      </c>
      <c r="H190" s="60">
        <f t="shared" si="17"/>
        <v>-792</v>
      </c>
      <c r="I190" s="69" t="s">
        <v>721</v>
      </c>
      <c r="J190" s="70" t="s">
        <v>722</v>
      </c>
      <c r="K190" s="69">
        <v>-792</v>
      </c>
      <c r="L190" s="69" t="s">
        <v>183</v>
      </c>
      <c r="M190" s="70" t="s">
        <v>191</v>
      </c>
      <c r="N190" s="70"/>
      <c r="O190" s="71" t="s">
        <v>207</v>
      </c>
      <c r="P190" s="72" t="s">
        <v>59</v>
      </c>
    </row>
    <row r="191" spans="1:16" x14ac:dyDescent="0.2">
      <c r="A191" s="60" t="str">
        <f t="shared" si="12"/>
        <v> BRNO 27 </v>
      </c>
      <c r="B191" s="24" t="str">
        <f t="shared" si="13"/>
        <v>I</v>
      </c>
      <c r="C191" s="60">
        <f t="shared" si="14"/>
        <v>46290.411</v>
      </c>
      <c r="D191" t="str">
        <f t="shared" si="15"/>
        <v>vis</v>
      </c>
      <c r="E191">
        <f>VLOOKUP(C191,Active!C$21:E$973,3,FALSE)</f>
        <v>147.995533381081</v>
      </c>
      <c r="F191" s="24" t="str">
        <f>LEFT(M191,1)</f>
        <v>V</v>
      </c>
      <c r="G191" t="str">
        <f t="shared" si="16"/>
        <v>46290.411</v>
      </c>
      <c r="H191" s="60">
        <f t="shared" si="17"/>
        <v>148</v>
      </c>
      <c r="I191" s="69" t="s">
        <v>723</v>
      </c>
      <c r="J191" s="70" t="s">
        <v>724</v>
      </c>
      <c r="K191" s="69">
        <v>148</v>
      </c>
      <c r="L191" s="69" t="s">
        <v>304</v>
      </c>
      <c r="M191" s="70" t="s">
        <v>191</v>
      </c>
      <c r="N191" s="70"/>
      <c r="O191" s="71" t="s">
        <v>355</v>
      </c>
      <c r="P191" s="71" t="s">
        <v>67</v>
      </c>
    </row>
    <row r="192" spans="1:16" x14ac:dyDescent="0.2">
      <c r="A192" s="60" t="str">
        <f t="shared" si="12"/>
        <v> BRNO 27 </v>
      </c>
      <c r="B192" s="24" t="str">
        <f t="shared" si="13"/>
        <v>I</v>
      </c>
      <c r="C192" s="60">
        <f t="shared" si="14"/>
        <v>46290.415999999997</v>
      </c>
      <c r="D192" t="str">
        <f t="shared" si="15"/>
        <v>vis</v>
      </c>
      <c r="E192">
        <f>VLOOKUP(C192,Active!C$21:E$973,3,FALSE)</f>
        <v>147.99811023696606</v>
      </c>
      <c r="F192" s="24" t="str">
        <f>LEFT(M192,1)</f>
        <v>V</v>
      </c>
      <c r="G192" t="str">
        <f t="shared" si="16"/>
        <v>46290.416</v>
      </c>
      <c r="H192" s="60">
        <f t="shared" si="17"/>
        <v>148</v>
      </c>
      <c r="I192" s="69" t="s">
        <v>725</v>
      </c>
      <c r="J192" s="70" t="s">
        <v>726</v>
      </c>
      <c r="K192" s="69">
        <v>148</v>
      </c>
      <c r="L192" s="69" t="s">
        <v>206</v>
      </c>
      <c r="M192" s="70" t="s">
        <v>191</v>
      </c>
      <c r="N192" s="70"/>
      <c r="O192" s="71" t="s">
        <v>727</v>
      </c>
      <c r="P192" s="71" t="s">
        <v>67</v>
      </c>
    </row>
    <row r="193" spans="1:16" x14ac:dyDescent="0.2">
      <c r="A193" s="60" t="str">
        <f t="shared" si="12"/>
        <v> BRNO 27 </v>
      </c>
      <c r="B193" s="24" t="str">
        <f t="shared" si="13"/>
        <v>I</v>
      </c>
      <c r="C193" s="60">
        <f t="shared" si="14"/>
        <v>46290.42</v>
      </c>
      <c r="D193" t="str">
        <f t="shared" si="15"/>
        <v>vis</v>
      </c>
      <c r="E193">
        <f>VLOOKUP(C193,Active!C$21:E$973,3,FALSE)</f>
        <v>148.00017172167557</v>
      </c>
      <c r="F193" s="24" t="s">
        <v>146</v>
      </c>
      <c r="G193" t="str">
        <f t="shared" si="16"/>
        <v>46290.420</v>
      </c>
      <c r="H193" s="60">
        <f t="shared" si="17"/>
        <v>148</v>
      </c>
      <c r="I193" s="69" t="s">
        <v>728</v>
      </c>
      <c r="J193" s="70" t="s">
        <v>729</v>
      </c>
      <c r="K193" s="69">
        <v>148</v>
      </c>
      <c r="L193" s="69" t="s">
        <v>253</v>
      </c>
      <c r="M193" s="70" t="s">
        <v>191</v>
      </c>
      <c r="N193" s="70"/>
      <c r="O193" s="71" t="s">
        <v>730</v>
      </c>
      <c r="P193" s="71" t="s">
        <v>67</v>
      </c>
    </row>
    <row r="194" spans="1:16" x14ac:dyDescent="0.2">
      <c r="A194" s="60" t="str">
        <f t="shared" si="12"/>
        <v> VSSC 68 </v>
      </c>
      <c r="B194" s="24" t="str">
        <f t="shared" si="13"/>
        <v>I</v>
      </c>
      <c r="C194" s="60">
        <f t="shared" si="14"/>
        <v>46647.447999999997</v>
      </c>
      <c r="D194" t="str">
        <f t="shared" si="15"/>
        <v>vis</v>
      </c>
      <c r="E194">
        <f>VLOOKUP(C194,Active!C$21:E$973,3,FALSE)</f>
        <v>332.00211240337995</v>
      </c>
      <c r="F194" s="24" t="s">
        <v>146</v>
      </c>
      <c r="G194" t="str">
        <f t="shared" si="16"/>
        <v>46647.448</v>
      </c>
      <c r="H194" s="60">
        <f t="shared" si="17"/>
        <v>332</v>
      </c>
      <c r="I194" s="69" t="s">
        <v>731</v>
      </c>
      <c r="J194" s="70" t="s">
        <v>732</v>
      </c>
      <c r="K194" s="69">
        <v>332</v>
      </c>
      <c r="L194" s="69" t="s">
        <v>257</v>
      </c>
      <c r="M194" s="70" t="s">
        <v>191</v>
      </c>
      <c r="N194" s="70"/>
      <c r="O194" s="71" t="s">
        <v>244</v>
      </c>
      <c r="P194" s="71" t="s">
        <v>70</v>
      </c>
    </row>
    <row r="195" spans="1:16" x14ac:dyDescent="0.2">
      <c r="A195" s="60" t="str">
        <f t="shared" si="12"/>
        <v> VSSC 68 </v>
      </c>
      <c r="B195" s="24" t="str">
        <f t="shared" si="13"/>
        <v>I</v>
      </c>
      <c r="C195" s="60">
        <f t="shared" si="14"/>
        <v>46715.356</v>
      </c>
      <c r="D195" t="str">
        <f t="shared" si="15"/>
        <v>vis</v>
      </c>
      <c r="E195">
        <f>VLOOKUP(C195,Active!C$21:E$973,3,FALSE)</f>
        <v>366.99993831007021</v>
      </c>
      <c r="F195" s="24" t="s">
        <v>146</v>
      </c>
      <c r="G195" t="str">
        <f t="shared" si="16"/>
        <v>46715.356</v>
      </c>
      <c r="H195" s="60">
        <f t="shared" si="17"/>
        <v>367</v>
      </c>
      <c r="I195" s="69" t="s">
        <v>733</v>
      </c>
      <c r="J195" s="70" t="s">
        <v>734</v>
      </c>
      <c r="K195" s="69">
        <v>367</v>
      </c>
      <c r="L195" s="69" t="s">
        <v>366</v>
      </c>
      <c r="M195" s="70" t="s">
        <v>191</v>
      </c>
      <c r="N195" s="70"/>
      <c r="O195" s="71" t="s">
        <v>735</v>
      </c>
      <c r="P195" s="71" t="s">
        <v>70</v>
      </c>
    </row>
    <row r="196" spans="1:16" x14ac:dyDescent="0.2">
      <c r="A196" s="60" t="str">
        <f t="shared" si="12"/>
        <v> VSSC 73 </v>
      </c>
      <c r="B196" s="24" t="str">
        <f t="shared" si="13"/>
        <v>I</v>
      </c>
      <c r="C196" s="60">
        <f t="shared" si="14"/>
        <v>47757.330999999998</v>
      </c>
      <c r="D196" t="str">
        <f t="shared" si="15"/>
        <v>vis</v>
      </c>
      <c r="E196">
        <f>VLOOKUP(C196,Active!C$21:E$973,3,FALSE)</f>
        <v>904.00382075575919</v>
      </c>
      <c r="F196" s="24" t="s">
        <v>146</v>
      </c>
      <c r="G196" t="str">
        <f t="shared" si="16"/>
        <v>47757.331</v>
      </c>
      <c r="H196" s="60">
        <f t="shared" si="17"/>
        <v>904</v>
      </c>
      <c r="I196" s="69" t="s">
        <v>736</v>
      </c>
      <c r="J196" s="70" t="s">
        <v>737</v>
      </c>
      <c r="K196" s="69">
        <v>904</v>
      </c>
      <c r="L196" s="69" t="s">
        <v>221</v>
      </c>
      <c r="M196" s="70" t="s">
        <v>191</v>
      </c>
      <c r="N196" s="70"/>
      <c r="O196" s="71" t="s">
        <v>244</v>
      </c>
      <c r="P196" s="71" t="s">
        <v>76</v>
      </c>
    </row>
    <row r="197" spans="1:16" x14ac:dyDescent="0.2">
      <c r="A197" s="60" t="str">
        <f t="shared" si="12"/>
        <v>BAVM 56 </v>
      </c>
      <c r="B197" s="24" t="str">
        <f t="shared" si="13"/>
        <v>I</v>
      </c>
      <c r="C197" s="60">
        <f t="shared" si="14"/>
        <v>47788.367400000003</v>
      </c>
      <c r="D197" t="str">
        <f t="shared" si="15"/>
        <v>vis</v>
      </c>
      <c r="E197">
        <f>VLOOKUP(C197,Active!C$21:E$973,3,FALSE)</f>
        <v>919.99908676227551</v>
      </c>
      <c r="F197" s="24" t="s">
        <v>146</v>
      </c>
      <c r="G197" t="str">
        <f t="shared" si="16"/>
        <v>47788.3674</v>
      </c>
      <c r="H197" s="60">
        <f t="shared" si="17"/>
        <v>920</v>
      </c>
      <c r="I197" s="69" t="s">
        <v>738</v>
      </c>
      <c r="J197" s="70" t="s">
        <v>739</v>
      </c>
      <c r="K197" s="69">
        <v>920</v>
      </c>
      <c r="L197" s="69" t="s">
        <v>740</v>
      </c>
      <c r="M197" s="70" t="s">
        <v>450</v>
      </c>
      <c r="N197" s="70" t="s">
        <v>741</v>
      </c>
      <c r="O197" s="71" t="s">
        <v>557</v>
      </c>
      <c r="P197" s="72" t="s">
        <v>78</v>
      </c>
    </row>
    <row r="198" spans="1:16" x14ac:dyDescent="0.2">
      <c r="A198" s="60" t="str">
        <f t="shared" si="12"/>
        <v> VSSC 73 </v>
      </c>
      <c r="B198" s="24" t="str">
        <f t="shared" si="13"/>
        <v>I</v>
      </c>
      <c r="C198" s="60">
        <f t="shared" si="14"/>
        <v>47856.290999999997</v>
      </c>
      <c r="D198" t="str">
        <f t="shared" si="15"/>
        <v>vis</v>
      </c>
      <c r="E198">
        <f>VLOOKUP(C198,Active!C$21:E$973,3,FALSE)</f>
        <v>955.004952459327</v>
      </c>
      <c r="F198" s="24" t="s">
        <v>146</v>
      </c>
      <c r="G198" t="str">
        <f t="shared" si="16"/>
        <v>47856.291</v>
      </c>
      <c r="H198" s="60">
        <f t="shared" si="17"/>
        <v>955</v>
      </c>
      <c r="I198" s="69" t="s">
        <v>742</v>
      </c>
      <c r="J198" s="70" t="s">
        <v>743</v>
      </c>
      <c r="K198" s="69">
        <v>955</v>
      </c>
      <c r="L198" s="69" t="s">
        <v>744</v>
      </c>
      <c r="M198" s="70" t="s">
        <v>191</v>
      </c>
      <c r="N198" s="70"/>
      <c r="O198" s="71" t="s">
        <v>244</v>
      </c>
      <c r="P198" s="71" t="s">
        <v>76</v>
      </c>
    </row>
    <row r="199" spans="1:16" x14ac:dyDescent="0.2">
      <c r="A199" s="60" t="str">
        <f t="shared" si="12"/>
        <v> BRNO 32 </v>
      </c>
      <c r="B199" s="24" t="str">
        <f t="shared" si="13"/>
        <v>I</v>
      </c>
      <c r="C199" s="60">
        <f t="shared" si="14"/>
        <v>49579.307000000001</v>
      </c>
      <c r="D199" t="str">
        <f t="shared" si="15"/>
        <v>vis</v>
      </c>
      <c r="E199">
        <f>VLOOKUP(C199,Active!C$21:E$973,3,FALSE)</f>
        <v>1842.9977368505499</v>
      </c>
      <c r="F199" s="24" t="s">
        <v>146</v>
      </c>
      <c r="G199" t="str">
        <f t="shared" si="16"/>
        <v>49579.3070</v>
      </c>
      <c r="H199" s="60">
        <f t="shared" si="17"/>
        <v>1843</v>
      </c>
      <c r="I199" s="69" t="s">
        <v>745</v>
      </c>
      <c r="J199" s="70" t="s">
        <v>746</v>
      </c>
      <c r="K199" s="69">
        <v>1843</v>
      </c>
      <c r="L199" s="69" t="s">
        <v>747</v>
      </c>
      <c r="M199" s="70" t="s">
        <v>191</v>
      </c>
      <c r="N199" s="70"/>
      <c r="O199" s="71" t="s">
        <v>748</v>
      </c>
      <c r="P199" s="71" t="s">
        <v>88</v>
      </c>
    </row>
    <row r="200" spans="1:16" x14ac:dyDescent="0.2">
      <c r="A200" s="60" t="str">
        <f t="shared" si="12"/>
        <v> BRNO 32 </v>
      </c>
      <c r="B200" s="24" t="str">
        <f t="shared" si="13"/>
        <v>I</v>
      </c>
      <c r="C200" s="60">
        <f t="shared" si="14"/>
        <v>51364.416299999997</v>
      </c>
      <c r="D200" t="str">
        <f t="shared" si="15"/>
        <v>vis</v>
      </c>
      <c r="E200">
        <f>VLOOKUP(C200,Active!C$21:E$973,3,FALSE)</f>
        <v>2762.9916183639316</v>
      </c>
      <c r="F200" s="24" t="s">
        <v>146</v>
      </c>
      <c r="G200" t="str">
        <f t="shared" si="16"/>
        <v>51364.4163</v>
      </c>
      <c r="H200" s="60">
        <f t="shared" si="17"/>
        <v>2763</v>
      </c>
      <c r="I200" s="69" t="s">
        <v>749</v>
      </c>
      <c r="J200" s="70" t="s">
        <v>750</v>
      </c>
      <c r="K200" s="69">
        <v>2763</v>
      </c>
      <c r="L200" s="69" t="s">
        <v>751</v>
      </c>
      <c r="M200" s="70" t="s">
        <v>191</v>
      </c>
      <c r="N200" s="70"/>
      <c r="O200" s="71" t="s">
        <v>752</v>
      </c>
      <c r="P200" s="71" t="s">
        <v>88</v>
      </c>
    </row>
    <row r="201" spans="1:16" x14ac:dyDescent="0.2">
      <c r="A201" s="60" t="str">
        <f t="shared" si="12"/>
        <v> BBS 121 </v>
      </c>
      <c r="B201" s="24" t="str">
        <f t="shared" si="13"/>
        <v>I</v>
      </c>
      <c r="C201" s="60">
        <f t="shared" si="14"/>
        <v>51432.343000000001</v>
      </c>
      <c r="D201" t="str">
        <f t="shared" si="15"/>
        <v>vis</v>
      </c>
      <c r="E201">
        <f>VLOOKUP(C201,Active!C$21:E$973,3,FALSE)</f>
        <v>2797.9990817116368</v>
      </c>
      <c r="F201" s="24" t="s">
        <v>146</v>
      </c>
      <c r="G201" t="str">
        <f t="shared" si="16"/>
        <v>51432.343</v>
      </c>
      <c r="H201" s="60">
        <f t="shared" si="17"/>
        <v>2798</v>
      </c>
      <c r="I201" s="69" t="s">
        <v>753</v>
      </c>
      <c r="J201" s="70" t="s">
        <v>754</v>
      </c>
      <c r="K201" s="69" t="s">
        <v>755</v>
      </c>
      <c r="L201" s="69" t="s">
        <v>226</v>
      </c>
      <c r="M201" s="70" t="s">
        <v>191</v>
      </c>
      <c r="N201" s="70"/>
      <c r="O201" s="71" t="s">
        <v>192</v>
      </c>
      <c r="P201" s="71" t="s">
        <v>97</v>
      </c>
    </row>
    <row r="202" spans="1:16" x14ac:dyDescent="0.2">
      <c r="A202" s="60" t="str">
        <f t="shared" si="12"/>
        <v> BBS 125 </v>
      </c>
      <c r="B202" s="24" t="str">
        <f t="shared" si="13"/>
        <v>I</v>
      </c>
      <c r="C202" s="60">
        <f t="shared" si="14"/>
        <v>52045.482000000004</v>
      </c>
      <c r="D202" t="str">
        <f t="shared" si="15"/>
        <v>vis</v>
      </c>
      <c r="E202">
        <f>VLOOKUP(C202,Active!C$21:E$973,3,FALSE)</f>
        <v>3113.993249977545</v>
      </c>
      <c r="F202" s="24" t="s">
        <v>146</v>
      </c>
      <c r="G202" t="str">
        <f t="shared" si="16"/>
        <v>52045.482</v>
      </c>
      <c r="H202" s="60">
        <f t="shared" si="17"/>
        <v>3114</v>
      </c>
      <c r="I202" s="69" t="s">
        <v>756</v>
      </c>
      <c r="J202" s="70" t="s">
        <v>757</v>
      </c>
      <c r="K202" s="69" t="s">
        <v>758</v>
      </c>
      <c r="L202" s="69" t="s">
        <v>310</v>
      </c>
      <c r="M202" s="70" t="s">
        <v>191</v>
      </c>
      <c r="N202" s="70"/>
      <c r="O202" s="71" t="s">
        <v>192</v>
      </c>
      <c r="P202" s="71" t="s">
        <v>99</v>
      </c>
    </row>
    <row r="203" spans="1:16" x14ac:dyDescent="0.2">
      <c r="A203" s="60" t="str">
        <f t="shared" ref="A203:A227" si="18">P203</f>
        <v>IBVS 5251 </v>
      </c>
      <c r="B203" s="24" t="str">
        <f t="shared" ref="B203:B227" si="19">IF(H203=INT(H203),"I","II")</f>
        <v>I</v>
      </c>
      <c r="C203" s="60">
        <f t="shared" ref="C203:C227" si="20">1*G203</f>
        <v>52064.890899999999</v>
      </c>
      <c r="D203" t="str">
        <f t="shared" ref="D203:D227" si="21">VLOOKUP(F203,I$1:J$5,2,FALSE)</f>
        <v>vis</v>
      </c>
      <c r="E203">
        <f>VLOOKUP(C203,Active!C$21:E$973,3,FALSE)</f>
        <v>3123.9960376202403</v>
      </c>
      <c r="F203" s="24" t="s">
        <v>146</v>
      </c>
      <c r="G203" t="str">
        <f t="shared" ref="G203:G227" si="22">MID(I203,3,LEN(I203)-3)</f>
        <v>52064.8909</v>
      </c>
      <c r="H203" s="60">
        <f t="shared" ref="H203:H227" si="23">1*K203</f>
        <v>3124</v>
      </c>
      <c r="I203" s="69" t="s">
        <v>759</v>
      </c>
      <c r="J203" s="70" t="s">
        <v>760</v>
      </c>
      <c r="K203" s="69" t="s">
        <v>761</v>
      </c>
      <c r="L203" s="69" t="s">
        <v>491</v>
      </c>
      <c r="M203" s="70" t="s">
        <v>450</v>
      </c>
      <c r="N203" s="70" t="s">
        <v>478</v>
      </c>
      <c r="O203" s="71" t="s">
        <v>479</v>
      </c>
      <c r="P203" s="72" t="s">
        <v>100</v>
      </c>
    </row>
    <row r="204" spans="1:16" x14ac:dyDescent="0.2">
      <c r="A204" s="60" t="str">
        <f t="shared" si="18"/>
        <v>IBVS 5251 </v>
      </c>
      <c r="B204" s="24" t="str">
        <f t="shared" si="19"/>
        <v>II</v>
      </c>
      <c r="C204" s="60">
        <f t="shared" si="20"/>
        <v>52096.867599999998</v>
      </c>
      <c r="D204" t="str">
        <f t="shared" si="21"/>
        <v>vis</v>
      </c>
      <c r="E204">
        <f>VLOOKUP(C204,Active!C$21:E$973,3,FALSE)</f>
        <v>3140.4759071447497</v>
      </c>
      <c r="F204" s="24" t="s">
        <v>146</v>
      </c>
      <c r="G204" t="str">
        <f t="shared" si="22"/>
        <v>52096.8676</v>
      </c>
      <c r="H204" s="60">
        <f t="shared" si="23"/>
        <v>3140.5</v>
      </c>
      <c r="I204" s="69" t="s">
        <v>762</v>
      </c>
      <c r="J204" s="70" t="s">
        <v>763</v>
      </c>
      <c r="K204" s="69" t="s">
        <v>764</v>
      </c>
      <c r="L204" s="69" t="s">
        <v>765</v>
      </c>
      <c r="M204" s="70" t="s">
        <v>450</v>
      </c>
      <c r="N204" s="70" t="s">
        <v>478</v>
      </c>
      <c r="O204" s="71" t="s">
        <v>479</v>
      </c>
      <c r="P204" s="72" t="s">
        <v>100</v>
      </c>
    </row>
    <row r="205" spans="1:16" x14ac:dyDescent="0.2">
      <c r="A205" s="60" t="str">
        <f t="shared" si="18"/>
        <v>IBVS 5251 </v>
      </c>
      <c r="B205" s="24" t="str">
        <f t="shared" si="19"/>
        <v>II</v>
      </c>
      <c r="C205" s="60">
        <f t="shared" si="20"/>
        <v>52098.808299999997</v>
      </c>
      <c r="D205" t="str">
        <f t="shared" si="21"/>
        <v>vis</v>
      </c>
      <c r="E205">
        <f>VLOOKUP(C205,Active!C$21:E$973,3,FALSE)</f>
        <v>3141.4760879884952</v>
      </c>
      <c r="F205" s="24" t="s">
        <v>146</v>
      </c>
      <c r="G205" t="str">
        <f t="shared" si="22"/>
        <v>52098.8083</v>
      </c>
      <c r="H205" s="60">
        <f t="shared" si="23"/>
        <v>3141.5</v>
      </c>
      <c r="I205" s="69" t="s">
        <v>766</v>
      </c>
      <c r="J205" s="70" t="s">
        <v>767</v>
      </c>
      <c r="K205" s="69" t="s">
        <v>768</v>
      </c>
      <c r="L205" s="69" t="s">
        <v>507</v>
      </c>
      <c r="M205" s="70" t="s">
        <v>450</v>
      </c>
      <c r="N205" s="70" t="s">
        <v>478</v>
      </c>
      <c r="O205" s="71" t="s">
        <v>479</v>
      </c>
      <c r="P205" s="72" t="s">
        <v>100</v>
      </c>
    </row>
    <row r="206" spans="1:16" x14ac:dyDescent="0.2">
      <c r="A206" s="60" t="str">
        <f t="shared" si="18"/>
        <v>IBVS 5251 </v>
      </c>
      <c r="B206" s="24" t="str">
        <f t="shared" si="19"/>
        <v>I</v>
      </c>
      <c r="C206" s="60">
        <f t="shared" si="20"/>
        <v>52101.756999999998</v>
      </c>
      <c r="D206" t="str">
        <f t="shared" si="21"/>
        <v>vis</v>
      </c>
      <c r="E206">
        <f>VLOOKUP(C206,Active!C$21:E$973,3,FALSE)</f>
        <v>3142.9957629789392</v>
      </c>
      <c r="F206" s="24" t="s">
        <v>146</v>
      </c>
      <c r="G206" t="str">
        <f t="shared" si="22"/>
        <v>52101.7570</v>
      </c>
      <c r="H206" s="60">
        <f t="shared" si="23"/>
        <v>3143</v>
      </c>
      <c r="I206" s="69" t="s">
        <v>769</v>
      </c>
      <c r="J206" s="70" t="s">
        <v>770</v>
      </c>
      <c r="K206" s="69" t="s">
        <v>771</v>
      </c>
      <c r="L206" s="69" t="s">
        <v>477</v>
      </c>
      <c r="M206" s="70" t="s">
        <v>450</v>
      </c>
      <c r="N206" s="70" t="s">
        <v>478</v>
      </c>
      <c r="O206" s="71" t="s">
        <v>479</v>
      </c>
      <c r="P206" s="72" t="s">
        <v>100</v>
      </c>
    </row>
    <row r="207" spans="1:16" x14ac:dyDescent="0.2">
      <c r="A207" s="60" t="str">
        <f t="shared" si="18"/>
        <v> BBS 126 </v>
      </c>
      <c r="B207" s="24" t="str">
        <f t="shared" si="19"/>
        <v>I</v>
      </c>
      <c r="C207" s="60">
        <f t="shared" si="20"/>
        <v>52181.29</v>
      </c>
      <c r="D207" t="str">
        <f t="shared" si="21"/>
        <v>vis</v>
      </c>
      <c r="E207">
        <f>VLOOKUP(C207,Active!C$21:E$973,3,FALSE)</f>
        <v>3183.9847788215025</v>
      </c>
      <c r="F207" s="24" t="s">
        <v>146</v>
      </c>
      <c r="G207" t="str">
        <f t="shared" si="22"/>
        <v>52181.290</v>
      </c>
      <c r="H207" s="60">
        <f t="shared" si="23"/>
        <v>3184</v>
      </c>
      <c r="I207" s="69" t="s">
        <v>772</v>
      </c>
      <c r="J207" s="70" t="s">
        <v>773</v>
      </c>
      <c r="K207" s="69" t="s">
        <v>774</v>
      </c>
      <c r="L207" s="69" t="s">
        <v>165</v>
      </c>
      <c r="M207" s="70" t="s">
        <v>191</v>
      </c>
      <c r="N207" s="70"/>
      <c r="O207" s="71" t="s">
        <v>192</v>
      </c>
      <c r="P207" s="71" t="s">
        <v>101</v>
      </c>
    </row>
    <row r="208" spans="1:16" x14ac:dyDescent="0.2">
      <c r="A208" s="60" t="str">
        <f t="shared" si="18"/>
        <v>IBVS 5257 </v>
      </c>
      <c r="B208" s="24" t="str">
        <f t="shared" si="19"/>
        <v>I</v>
      </c>
      <c r="C208" s="60">
        <f t="shared" si="20"/>
        <v>52487.887699999999</v>
      </c>
      <c r="D208" t="str">
        <f t="shared" si="21"/>
        <v>vis</v>
      </c>
      <c r="E208">
        <f>VLOOKUP(C208,Active!C$21:E$973,3,FALSE)</f>
        <v>3341.996396421654</v>
      </c>
      <c r="F208" s="24" t="s">
        <v>146</v>
      </c>
      <c r="G208" t="str">
        <f t="shared" si="22"/>
        <v>52487.8877</v>
      </c>
      <c r="H208" s="60">
        <f t="shared" si="23"/>
        <v>3342</v>
      </c>
      <c r="I208" s="69" t="s">
        <v>775</v>
      </c>
      <c r="J208" s="70" t="s">
        <v>776</v>
      </c>
      <c r="K208" s="69" t="s">
        <v>777</v>
      </c>
      <c r="L208" s="69" t="s">
        <v>778</v>
      </c>
      <c r="M208" s="70" t="s">
        <v>450</v>
      </c>
      <c r="N208" s="70" t="s">
        <v>478</v>
      </c>
      <c r="O208" s="71" t="s">
        <v>479</v>
      </c>
      <c r="P208" s="72" t="s">
        <v>103</v>
      </c>
    </row>
    <row r="209" spans="1:16" x14ac:dyDescent="0.2">
      <c r="A209" s="60" t="str">
        <f t="shared" si="18"/>
        <v>IBVS 5257 </v>
      </c>
      <c r="B209" s="24" t="str">
        <f t="shared" si="19"/>
        <v>II</v>
      </c>
      <c r="C209" s="60">
        <f t="shared" si="20"/>
        <v>52488.819199999998</v>
      </c>
      <c r="D209" t="str">
        <f t="shared" si="21"/>
        <v>vis</v>
      </c>
      <c r="E209">
        <f>VLOOKUP(C209,Active!C$21:E$973,3,FALSE)</f>
        <v>3342.4764646732892</v>
      </c>
      <c r="F209" s="24" t="s">
        <v>146</v>
      </c>
      <c r="G209" t="str">
        <f t="shared" si="22"/>
        <v>52488.8192</v>
      </c>
      <c r="H209" s="60">
        <f t="shared" si="23"/>
        <v>3342.5</v>
      </c>
      <c r="I209" s="69" t="s">
        <v>779</v>
      </c>
      <c r="J209" s="70" t="s">
        <v>780</v>
      </c>
      <c r="K209" s="69" t="s">
        <v>781</v>
      </c>
      <c r="L209" s="69" t="s">
        <v>782</v>
      </c>
      <c r="M209" s="70" t="s">
        <v>450</v>
      </c>
      <c r="N209" s="70" t="s">
        <v>478</v>
      </c>
      <c r="O209" s="71" t="s">
        <v>479</v>
      </c>
      <c r="P209" s="72" t="s">
        <v>103</v>
      </c>
    </row>
    <row r="210" spans="1:16" x14ac:dyDescent="0.2">
      <c r="A210" s="60" t="str">
        <f t="shared" si="18"/>
        <v>IBVS 5670 </v>
      </c>
      <c r="B210" s="24" t="str">
        <f t="shared" si="19"/>
        <v>I</v>
      </c>
      <c r="C210" s="60">
        <f t="shared" si="20"/>
        <v>53527.912900000003</v>
      </c>
      <c r="D210" t="str">
        <f t="shared" si="21"/>
        <v>vis</v>
      </c>
      <c r="E210">
        <f>VLOOKUP(C210,Active!C$21:E$973,3,FALSE)</f>
        <v>3877.9954081458864</v>
      </c>
      <c r="F210" s="24" t="s">
        <v>146</v>
      </c>
      <c r="G210" t="str">
        <f t="shared" si="22"/>
        <v>53527.9129</v>
      </c>
      <c r="H210" s="60">
        <f t="shared" si="23"/>
        <v>3878</v>
      </c>
      <c r="I210" s="69" t="s">
        <v>783</v>
      </c>
      <c r="J210" s="70" t="s">
        <v>784</v>
      </c>
      <c r="K210" s="69" t="s">
        <v>785</v>
      </c>
      <c r="L210" s="69" t="s">
        <v>786</v>
      </c>
      <c r="M210" s="70" t="s">
        <v>450</v>
      </c>
      <c r="N210" s="70" t="s">
        <v>451</v>
      </c>
      <c r="O210" s="71" t="s">
        <v>479</v>
      </c>
      <c r="P210" s="72" t="s">
        <v>110</v>
      </c>
    </row>
    <row r="211" spans="1:16" x14ac:dyDescent="0.2">
      <c r="A211" s="60" t="str">
        <f t="shared" si="18"/>
        <v>BAVM 193 </v>
      </c>
      <c r="B211" s="24" t="str">
        <f t="shared" si="19"/>
        <v>I</v>
      </c>
      <c r="C211" s="60">
        <f t="shared" si="20"/>
        <v>54325.393900000003</v>
      </c>
      <c r="D211" t="str">
        <f t="shared" si="21"/>
        <v>vis</v>
      </c>
      <c r="E211">
        <f>VLOOKUP(C211,Active!C$21:E$973,3,FALSE)</f>
        <v>4288.9941299738293</v>
      </c>
      <c r="F211" s="24" t="s">
        <v>146</v>
      </c>
      <c r="G211" t="str">
        <f t="shared" si="22"/>
        <v>54325.3939</v>
      </c>
      <c r="H211" s="60">
        <f t="shared" si="23"/>
        <v>4289</v>
      </c>
      <c r="I211" s="69" t="s">
        <v>787</v>
      </c>
      <c r="J211" s="70" t="s">
        <v>788</v>
      </c>
      <c r="K211" s="69">
        <v>4289</v>
      </c>
      <c r="L211" s="69" t="s">
        <v>789</v>
      </c>
      <c r="M211" s="70" t="s">
        <v>536</v>
      </c>
      <c r="N211" s="73" t="s">
        <v>465</v>
      </c>
      <c r="O211" s="71" t="s">
        <v>557</v>
      </c>
      <c r="P211" s="72" t="s">
        <v>116</v>
      </c>
    </row>
    <row r="212" spans="1:16" x14ac:dyDescent="0.2">
      <c r="A212" s="60" t="str">
        <f t="shared" si="18"/>
        <v>IBVS 5910 </v>
      </c>
      <c r="B212" s="24" t="str">
        <f t="shared" si="19"/>
        <v>I</v>
      </c>
      <c r="C212" s="60">
        <f t="shared" si="20"/>
        <v>54346.737000000001</v>
      </c>
      <c r="D212" t="str">
        <f t="shared" si="21"/>
        <v>vis</v>
      </c>
      <c r="E212">
        <f>VLOOKUP(C212,Active!C$21:E$973,3,FALSE)</f>
        <v>4299.9937485476203</v>
      </c>
      <c r="F212" s="24" t="s">
        <v>146</v>
      </c>
      <c r="G212" t="str">
        <f t="shared" si="22"/>
        <v>54346.7370</v>
      </c>
      <c r="H212" s="60">
        <f t="shared" si="23"/>
        <v>4300</v>
      </c>
      <c r="I212" s="69" t="s">
        <v>790</v>
      </c>
      <c r="J212" s="70" t="s">
        <v>791</v>
      </c>
      <c r="K212" s="69">
        <v>4300</v>
      </c>
      <c r="L212" s="69" t="s">
        <v>792</v>
      </c>
      <c r="M212" s="70" t="s">
        <v>536</v>
      </c>
      <c r="N212" s="70" t="s">
        <v>146</v>
      </c>
      <c r="O212" s="71" t="s">
        <v>479</v>
      </c>
      <c r="P212" s="72" t="s">
        <v>117</v>
      </c>
    </row>
    <row r="213" spans="1:16" x14ac:dyDescent="0.2">
      <c r="A213" s="60" t="str">
        <f t="shared" si="18"/>
        <v>IBVS 5910 </v>
      </c>
      <c r="B213" s="24" t="str">
        <f t="shared" si="19"/>
        <v>II</v>
      </c>
      <c r="C213" s="60">
        <f t="shared" si="20"/>
        <v>54347.6682</v>
      </c>
      <c r="D213" t="str">
        <f t="shared" si="21"/>
        <v>vis</v>
      </c>
      <c r="E213">
        <f>VLOOKUP(C213,Active!C$21:E$973,3,FALSE)</f>
        <v>4300.4736621879028</v>
      </c>
      <c r="F213" s="24" t="s">
        <v>146</v>
      </c>
      <c r="G213" t="str">
        <f t="shared" si="22"/>
        <v>54347.6682</v>
      </c>
      <c r="H213" s="60">
        <f t="shared" si="23"/>
        <v>4300.5</v>
      </c>
      <c r="I213" s="69" t="s">
        <v>793</v>
      </c>
      <c r="J213" s="70" t="s">
        <v>794</v>
      </c>
      <c r="K213" s="69">
        <v>4300.5</v>
      </c>
      <c r="L213" s="69" t="s">
        <v>795</v>
      </c>
      <c r="M213" s="70" t="s">
        <v>536</v>
      </c>
      <c r="N213" s="70" t="s">
        <v>146</v>
      </c>
      <c r="O213" s="71" t="s">
        <v>479</v>
      </c>
      <c r="P213" s="72" t="s">
        <v>117</v>
      </c>
    </row>
    <row r="214" spans="1:16" x14ac:dyDescent="0.2">
      <c r="A214" s="60" t="str">
        <f t="shared" si="18"/>
        <v>IBVS 5910 </v>
      </c>
      <c r="B214" s="24" t="str">
        <f t="shared" si="19"/>
        <v>II</v>
      </c>
      <c r="C214" s="60">
        <f t="shared" si="20"/>
        <v>54380.6558</v>
      </c>
      <c r="D214" t="str">
        <f t="shared" si="21"/>
        <v>vis</v>
      </c>
      <c r="E214">
        <f>VLOOKUP(C214,Active!C$21:E$973,3,FALSE)</f>
        <v>4317.474520435524</v>
      </c>
      <c r="F214" s="24" t="s">
        <v>146</v>
      </c>
      <c r="G214" t="str">
        <f t="shared" si="22"/>
        <v>54380.6558</v>
      </c>
      <c r="H214" s="60">
        <f t="shared" si="23"/>
        <v>4317.5</v>
      </c>
      <c r="I214" s="69" t="s">
        <v>796</v>
      </c>
      <c r="J214" s="70" t="s">
        <v>797</v>
      </c>
      <c r="K214" s="69">
        <v>4317.5</v>
      </c>
      <c r="L214" s="69" t="s">
        <v>798</v>
      </c>
      <c r="M214" s="70" t="s">
        <v>536</v>
      </c>
      <c r="N214" s="70" t="s">
        <v>146</v>
      </c>
      <c r="O214" s="71" t="s">
        <v>479</v>
      </c>
      <c r="P214" s="72" t="s">
        <v>117</v>
      </c>
    </row>
    <row r="215" spans="1:16" x14ac:dyDescent="0.2">
      <c r="A215" s="60" t="str">
        <f t="shared" si="18"/>
        <v>IBVS 5910 </v>
      </c>
      <c r="B215" s="24" t="str">
        <f t="shared" si="19"/>
        <v>I</v>
      </c>
      <c r="C215" s="60">
        <f t="shared" si="20"/>
        <v>54381.663999999997</v>
      </c>
      <c r="D215" t="str">
        <f t="shared" si="21"/>
        <v>vis</v>
      </c>
      <c r="E215">
        <f>VLOOKUP(C215,Active!C$21:E$973,3,FALSE)</f>
        <v>4317.9941176564553</v>
      </c>
      <c r="F215" s="24" t="s">
        <v>146</v>
      </c>
      <c r="G215" t="str">
        <f t="shared" si="22"/>
        <v>54381.6640</v>
      </c>
      <c r="H215" s="60">
        <f t="shared" si="23"/>
        <v>4318</v>
      </c>
      <c r="I215" s="69" t="s">
        <v>799</v>
      </c>
      <c r="J215" s="70" t="s">
        <v>800</v>
      </c>
      <c r="K215" s="69">
        <v>4318</v>
      </c>
      <c r="L215" s="69" t="s">
        <v>789</v>
      </c>
      <c r="M215" s="70" t="s">
        <v>536</v>
      </c>
      <c r="N215" s="70" t="s">
        <v>146</v>
      </c>
      <c r="O215" s="71" t="s">
        <v>479</v>
      </c>
      <c r="P215" s="72" t="s">
        <v>117</v>
      </c>
    </row>
    <row r="216" spans="1:16" x14ac:dyDescent="0.2">
      <c r="A216" s="60" t="str">
        <f t="shared" si="18"/>
        <v>BAVM 193 </v>
      </c>
      <c r="B216" s="24" t="str">
        <f t="shared" si="19"/>
        <v>II</v>
      </c>
      <c r="C216" s="60">
        <f t="shared" si="20"/>
        <v>54388.417300000001</v>
      </c>
      <c r="D216" t="str">
        <f t="shared" si="21"/>
        <v>vis</v>
      </c>
      <c r="E216">
        <f>VLOOKUP(C216,Active!C$21:E$973,3,FALSE)</f>
        <v>4321.4745738279789</v>
      </c>
      <c r="F216" s="24" t="s">
        <v>146</v>
      </c>
      <c r="G216" t="str">
        <f t="shared" si="22"/>
        <v>54388.4173</v>
      </c>
      <c r="H216" s="60">
        <f t="shared" si="23"/>
        <v>4321.5</v>
      </c>
      <c r="I216" s="69" t="s">
        <v>801</v>
      </c>
      <c r="J216" s="70" t="s">
        <v>802</v>
      </c>
      <c r="K216" s="69">
        <v>4321.5</v>
      </c>
      <c r="L216" s="69" t="s">
        <v>803</v>
      </c>
      <c r="M216" s="70" t="s">
        <v>536</v>
      </c>
      <c r="N216" s="73" t="s">
        <v>465</v>
      </c>
      <c r="O216" s="71" t="s">
        <v>557</v>
      </c>
      <c r="P216" s="72" t="s">
        <v>116</v>
      </c>
    </row>
    <row r="217" spans="1:16" x14ac:dyDescent="0.2">
      <c r="A217" s="60" t="str">
        <f t="shared" si="18"/>
        <v>IBVS 5910 </v>
      </c>
      <c r="B217" s="24" t="str">
        <f t="shared" si="19"/>
        <v>II</v>
      </c>
      <c r="C217" s="60">
        <f t="shared" si="20"/>
        <v>54632.900300000001</v>
      </c>
      <c r="D217" t="str">
        <f t="shared" si="21"/>
        <v>vis</v>
      </c>
      <c r="E217">
        <f>VLOOKUP(C217,Active!C$21:E$973,3,FALSE)</f>
        <v>4447.474065362775</v>
      </c>
      <c r="F217" s="24" t="s">
        <v>146</v>
      </c>
      <c r="G217" t="str">
        <f t="shared" si="22"/>
        <v>54632.9003</v>
      </c>
      <c r="H217" s="60">
        <f t="shared" si="23"/>
        <v>4447.5</v>
      </c>
      <c r="I217" s="69" t="s">
        <v>804</v>
      </c>
      <c r="J217" s="70" t="s">
        <v>805</v>
      </c>
      <c r="K217" s="69">
        <v>4447.5</v>
      </c>
      <c r="L217" s="69" t="s">
        <v>806</v>
      </c>
      <c r="M217" s="70" t="s">
        <v>536</v>
      </c>
      <c r="N217" s="70" t="s">
        <v>146</v>
      </c>
      <c r="O217" s="71" t="s">
        <v>479</v>
      </c>
      <c r="P217" s="72" t="s">
        <v>117</v>
      </c>
    </row>
    <row r="218" spans="1:16" x14ac:dyDescent="0.2">
      <c r="A218" s="60" t="str">
        <f t="shared" si="18"/>
        <v>BAVM 203 </v>
      </c>
      <c r="B218" s="24" t="str">
        <f t="shared" si="19"/>
        <v>II</v>
      </c>
      <c r="C218" s="60">
        <f t="shared" si="20"/>
        <v>54648.424099999997</v>
      </c>
      <c r="D218" t="str">
        <f t="shared" si="21"/>
        <v>vis</v>
      </c>
      <c r="E218">
        <f>VLOOKUP(C218,Active!C$21:E$973,3,FALSE)</f>
        <v>4455.4745844446225</v>
      </c>
      <c r="F218" s="24" t="s">
        <v>146</v>
      </c>
      <c r="G218" t="str">
        <f t="shared" si="22"/>
        <v>54648.4241</v>
      </c>
      <c r="H218" s="60">
        <f t="shared" si="23"/>
        <v>4455.5</v>
      </c>
      <c r="I218" s="69" t="s">
        <v>807</v>
      </c>
      <c r="J218" s="70" t="s">
        <v>808</v>
      </c>
      <c r="K218" s="69">
        <v>4455.5</v>
      </c>
      <c r="L218" s="69" t="s">
        <v>803</v>
      </c>
      <c r="M218" s="70" t="s">
        <v>536</v>
      </c>
      <c r="N218" s="73" t="s">
        <v>465</v>
      </c>
      <c r="O218" s="71" t="s">
        <v>557</v>
      </c>
      <c r="P218" s="72" t="s">
        <v>119</v>
      </c>
    </row>
    <row r="219" spans="1:16" x14ac:dyDescent="0.2">
      <c r="A219" s="60" t="str">
        <f t="shared" si="18"/>
        <v>BAVM 203 </v>
      </c>
      <c r="B219" s="24" t="str">
        <f t="shared" si="19"/>
        <v>I</v>
      </c>
      <c r="C219" s="60">
        <f t="shared" si="20"/>
        <v>54682.418400000002</v>
      </c>
      <c r="D219" t="str">
        <f t="shared" si="21"/>
        <v>vis</v>
      </c>
      <c r="E219">
        <f>VLOOKUP(C219,Active!C$21:E$973,3,FALSE)</f>
        <v>4472.9942668564145</v>
      </c>
      <c r="F219" s="24" t="s">
        <v>146</v>
      </c>
      <c r="G219" t="str">
        <f t="shared" si="22"/>
        <v>54682.4184</v>
      </c>
      <c r="H219" s="60">
        <f t="shared" si="23"/>
        <v>4473</v>
      </c>
      <c r="I219" s="69" t="s">
        <v>809</v>
      </c>
      <c r="J219" s="70" t="s">
        <v>810</v>
      </c>
      <c r="K219" s="69">
        <v>4473</v>
      </c>
      <c r="L219" s="69" t="s">
        <v>811</v>
      </c>
      <c r="M219" s="70" t="s">
        <v>536</v>
      </c>
      <c r="N219" s="73" t="s">
        <v>465</v>
      </c>
      <c r="O219" s="71" t="s">
        <v>557</v>
      </c>
      <c r="P219" s="72" t="s">
        <v>119</v>
      </c>
    </row>
    <row r="220" spans="1:16" x14ac:dyDescent="0.2">
      <c r="A220" s="60" t="str">
        <f t="shared" si="18"/>
        <v>IBVS 5910 </v>
      </c>
      <c r="B220" s="24" t="str">
        <f t="shared" si="19"/>
        <v>I</v>
      </c>
      <c r="C220" s="60">
        <f t="shared" si="20"/>
        <v>54740.628900000003</v>
      </c>
      <c r="D220" t="str">
        <f t="shared" si="21"/>
        <v>vis</v>
      </c>
      <c r="E220">
        <f>VLOOKUP(C220,Active!C$21:E$973,3,FALSE)</f>
        <v>4502.994280771436</v>
      </c>
      <c r="F220" s="24" t="s">
        <v>146</v>
      </c>
      <c r="G220" t="str">
        <f t="shared" si="22"/>
        <v>54740.6289</v>
      </c>
      <c r="H220" s="60">
        <f t="shared" si="23"/>
        <v>4503</v>
      </c>
      <c r="I220" s="69" t="s">
        <v>812</v>
      </c>
      <c r="J220" s="70" t="s">
        <v>813</v>
      </c>
      <c r="K220" s="69">
        <v>4503</v>
      </c>
      <c r="L220" s="69" t="s">
        <v>811</v>
      </c>
      <c r="M220" s="70" t="s">
        <v>536</v>
      </c>
      <c r="N220" s="70" t="s">
        <v>146</v>
      </c>
      <c r="O220" s="71" t="s">
        <v>479</v>
      </c>
      <c r="P220" s="72" t="s">
        <v>117</v>
      </c>
    </row>
    <row r="221" spans="1:16" x14ac:dyDescent="0.2">
      <c r="A221" s="60" t="str">
        <f t="shared" si="18"/>
        <v>OEJV 0137 </v>
      </c>
      <c r="B221" s="24" t="str">
        <f t="shared" si="19"/>
        <v>I</v>
      </c>
      <c r="C221" s="60">
        <f t="shared" si="20"/>
        <v>55076.307399999998</v>
      </c>
      <c r="D221" t="str">
        <f t="shared" si="21"/>
        <v>vis</v>
      </c>
      <c r="E221">
        <f>VLOOKUP(C221,Active!C$21:E$973,3,FALSE)</f>
        <v>4675.9933045038124</v>
      </c>
      <c r="F221" s="24" t="s">
        <v>146</v>
      </c>
      <c r="G221" t="str">
        <f t="shared" si="22"/>
        <v>55076.3074</v>
      </c>
      <c r="H221" s="60">
        <f t="shared" si="23"/>
        <v>4676</v>
      </c>
      <c r="I221" s="69" t="s">
        <v>814</v>
      </c>
      <c r="J221" s="70" t="s">
        <v>815</v>
      </c>
      <c r="K221" s="69">
        <v>4676</v>
      </c>
      <c r="L221" s="69" t="s">
        <v>816</v>
      </c>
      <c r="M221" s="70" t="s">
        <v>536</v>
      </c>
      <c r="N221" s="70" t="s">
        <v>47</v>
      </c>
      <c r="O221" s="71" t="s">
        <v>554</v>
      </c>
      <c r="P221" s="72" t="s">
        <v>120</v>
      </c>
    </row>
    <row r="222" spans="1:16" x14ac:dyDescent="0.2">
      <c r="A222" s="60" t="str">
        <f t="shared" si="18"/>
        <v>OEJV 0137 </v>
      </c>
      <c r="B222" s="24" t="str">
        <f t="shared" si="19"/>
        <v>I</v>
      </c>
      <c r="C222" s="60">
        <f t="shared" si="20"/>
        <v>55076.308199999999</v>
      </c>
      <c r="D222" t="str">
        <f t="shared" si="21"/>
        <v>vis</v>
      </c>
      <c r="E222">
        <f>VLOOKUP(C222,Active!C$21:E$973,3,FALSE)</f>
        <v>4675.9937168007555</v>
      </c>
      <c r="F222" s="24" t="s">
        <v>146</v>
      </c>
      <c r="G222" t="str">
        <f t="shared" si="22"/>
        <v>55076.3082</v>
      </c>
      <c r="H222" s="60">
        <f t="shared" si="23"/>
        <v>4676</v>
      </c>
      <c r="I222" s="69" t="s">
        <v>817</v>
      </c>
      <c r="J222" s="70" t="s">
        <v>818</v>
      </c>
      <c r="K222" s="69">
        <v>4676</v>
      </c>
      <c r="L222" s="69" t="s">
        <v>819</v>
      </c>
      <c r="M222" s="70" t="s">
        <v>536</v>
      </c>
      <c r="N222" s="70" t="s">
        <v>526</v>
      </c>
      <c r="O222" s="71" t="s">
        <v>554</v>
      </c>
      <c r="P222" s="72" t="s">
        <v>120</v>
      </c>
    </row>
    <row r="223" spans="1:16" x14ac:dyDescent="0.2">
      <c r="A223" s="60" t="str">
        <f t="shared" si="18"/>
        <v>IBVS 5910 </v>
      </c>
      <c r="B223" s="24" t="str">
        <f t="shared" si="19"/>
        <v>I</v>
      </c>
      <c r="C223" s="60">
        <f t="shared" si="20"/>
        <v>55097.652000000002</v>
      </c>
      <c r="D223" t="str">
        <f t="shared" si="21"/>
        <v>vis</v>
      </c>
      <c r="E223">
        <f>VLOOKUP(C223,Active!C$21:E$973,3,FALSE)</f>
        <v>4686.9936961343719</v>
      </c>
      <c r="F223" s="24" t="s">
        <v>146</v>
      </c>
      <c r="G223" t="str">
        <f t="shared" si="22"/>
        <v>55097.6520</v>
      </c>
      <c r="H223" s="60">
        <f t="shared" si="23"/>
        <v>4687</v>
      </c>
      <c r="I223" s="69" t="s">
        <v>820</v>
      </c>
      <c r="J223" s="70" t="s">
        <v>821</v>
      </c>
      <c r="K223" s="69">
        <v>4687</v>
      </c>
      <c r="L223" s="69" t="s">
        <v>819</v>
      </c>
      <c r="M223" s="70" t="s">
        <v>536</v>
      </c>
      <c r="N223" s="70" t="s">
        <v>146</v>
      </c>
      <c r="O223" s="71" t="s">
        <v>479</v>
      </c>
      <c r="P223" s="72" t="s">
        <v>117</v>
      </c>
    </row>
    <row r="224" spans="1:16" x14ac:dyDescent="0.2">
      <c r="A224" s="60" t="str">
        <f t="shared" si="18"/>
        <v>IBVS 5972 </v>
      </c>
      <c r="B224" s="24" t="str">
        <f t="shared" si="19"/>
        <v>II</v>
      </c>
      <c r="C224" s="60">
        <f t="shared" si="20"/>
        <v>55350.8269</v>
      </c>
      <c r="D224" t="str">
        <f t="shared" si="21"/>
        <v>vis</v>
      </c>
      <c r="E224">
        <f>VLOOKUP(C224,Active!C$21:E$973,3,FALSE)</f>
        <v>4817.4727424049624</v>
      </c>
      <c r="F224" s="24" t="s">
        <v>146</v>
      </c>
      <c r="G224" t="str">
        <f t="shared" si="22"/>
        <v>55350.8269</v>
      </c>
      <c r="H224" s="60">
        <f t="shared" si="23"/>
        <v>4817.5</v>
      </c>
      <c r="I224" s="69" t="s">
        <v>822</v>
      </c>
      <c r="J224" s="70" t="s">
        <v>823</v>
      </c>
      <c r="K224" s="69">
        <v>4817.5</v>
      </c>
      <c r="L224" s="69" t="s">
        <v>824</v>
      </c>
      <c r="M224" s="70" t="s">
        <v>536</v>
      </c>
      <c r="N224" s="70" t="s">
        <v>146</v>
      </c>
      <c r="O224" s="71" t="s">
        <v>479</v>
      </c>
      <c r="P224" s="72" t="s">
        <v>122</v>
      </c>
    </row>
    <row r="225" spans="1:16" x14ac:dyDescent="0.2">
      <c r="A225" s="60" t="str">
        <f t="shared" si="18"/>
        <v>OEJV 0137 </v>
      </c>
      <c r="B225" s="24" t="str">
        <f t="shared" si="19"/>
        <v>II</v>
      </c>
      <c r="C225" s="60">
        <f t="shared" si="20"/>
        <v>55461.427799999998</v>
      </c>
      <c r="D225" t="str">
        <f t="shared" si="21"/>
        <v>vis</v>
      </c>
      <c r="E225">
        <f>VLOOKUP(C225,Active!C$21:E$973,3,FALSE)</f>
        <v>4874.4732584461208</v>
      </c>
      <c r="F225" s="24" t="s">
        <v>146</v>
      </c>
      <c r="G225" t="str">
        <f t="shared" si="22"/>
        <v>55461.4278</v>
      </c>
      <c r="H225" s="60">
        <f t="shared" si="23"/>
        <v>4874.5</v>
      </c>
      <c r="I225" s="69" t="s">
        <v>825</v>
      </c>
      <c r="J225" s="70" t="s">
        <v>826</v>
      </c>
      <c r="K225" s="69">
        <v>4874.5</v>
      </c>
      <c r="L225" s="69" t="s">
        <v>827</v>
      </c>
      <c r="M225" s="70" t="s">
        <v>536</v>
      </c>
      <c r="N225" s="70" t="s">
        <v>146</v>
      </c>
      <c r="O225" s="71" t="s">
        <v>554</v>
      </c>
      <c r="P225" s="72" t="s">
        <v>120</v>
      </c>
    </row>
    <row r="226" spans="1:16" x14ac:dyDescent="0.2">
      <c r="A226" s="60" t="str">
        <f t="shared" si="18"/>
        <v>OEJV 0137 </v>
      </c>
      <c r="B226" s="24" t="str">
        <f t="shared" si="19"/>
        <v>II</v>
      </c>
      <c r="C226" s="60">
        <f t="shared" si="20"/>
        <v>55461.428</v>
      </c>
      <c r="D226" t="str">
        <f t="shared" si="21"/>
        <v>vis</v>
      </c>
      <c r="E226">
        <f>VLOOKUP(C226,Active!C$21:E$973,3,FALSE)</f>
        <v>4874.4733615203577</v>
      </c>
      <c r="F226" s="24" t="s">
        <v>146</v>
      </c>
      <c r="G226" t="str">
        <f t="shared" si="22"/>
        <v>55461.4280</v>
      </c>
      <c r="H226" s="60">
        <f t="shared" si="23"/>
        <v>4874.5</v>
      </c>
      <c r="I226" s="69" t="s">
        <v>828</v>
      </c>
      <c r="J226" s="70" t="s">
        <v>826</v>
      </c>
      <c r="K226" s="69">
        <v>4874.5</v>
      </c>
      <c r="L226" s="69" t="s">
        <v>829</v>
      </c>
      <c r="M226" s="70" t="s">
        <v>536</v>
      </c>
      <c r="N226" s="70" t="s">
        <v>526</v>
      </c>
      <c r="O226" s="71" t="s">
        <v>554</v>
      </c>
      <c r="P226" s="72" t="s">
        <v>120</v>
      </c>
    </row>
    <row r="227" spans="1:16" x14ac:dyDescent="0.2">
      <c r="A227" s="60" t="str">
        <f t="shared" si="18"/>
        <v>OEJV 0137 </v>
      </c>
      <c r="B227" s="24" t="str">
        <f t="shared" si="19"/>
        <v>II</v>
      </c>
      <c r="C227" s="60">
        <f t="shared" si="20"/>
        <v>55461.428099999997</v>
      </c>
      <c r="D227" t="str">
        <f t="shared" si="21"/>
        <v>vis</v>
      </c>
      <c r="E227">
        <f>VLOOKUP(C227,Active!C$21:E$973,3,FALSE)</f>
        <v>4874.4734130574743</v>
      </c>
      <c r="F227" s="24" t="s">
        <v>146</v>
      </c>
      <c r="G227" t="str">
        <f t="shared" si="22"/>
        <v>55461.4281</v>
      </c>
      <c r="H227" s="60">
        <f t="shared" si="23"/>
        <v>4874.5</v>
      </c>
      <c r="I227" s="69" t="s">
        <v>830</v>
      </c>
      <c r="J227" s="70" t="s">
        <v>826</v>
      </c>
      <c r="K227" s="69">
        <v>4874.5</v>
      </c>
      <c r="L227" s="69" t="s">
        <v>831</v>
      </c>
      <c r="M227" s="70" t="s">
        <v>536</v>
      </c>
      <c r="N227" s="70" t="s">
        <v>47</v>
      </c>
      <c r="O227" s="71" t="s">
        <v>554</v>
      </c>
      <c r="P227" s="72" t="s">
        <v>120</v>
      </c>
    </row>
  </sheetData>
  <sheetProtection selectLockedCells="1" selectUnlockedCells="1"/>
  <hyperlinks>
    <hyperlink ref="P11" r:id="rId1"/>
    <hyperlink ref="P12" r:id="rId2"/>
    <hyperlink ref="P13" r:id="rId3"/>
    <hyperlink ref="P14" r:id="rId4"/>
    <hyperlink ref="P15" r:id="rId5"/>
    <hyperlink ref="P16" r:id="rId6"/>
    <hyperlink ref="P17" r:id="rId7"/>
    <hyperlink ref="P18" r:id="rId8"/>
    <hyperlink ref="P19" r:id="rId9"/>
    <hyperlink ref="P20" r:id="rId10"/>
    <hyperlink ref="P21" r:id="rId11"/>
    <hyperlink ref="P22" r:id="rId12"/>
    <hyperlink ref="P23" r:id="rId13"/>
    <hyperlink ref="P25" r:id="rId14"/>
    <hyperlink ref="P26" r:id="rId15"/>
    <hyperlink ref="P27" r:id="rId16"/>
    <hyperlink ref="P28" r:id="rId17"/>
    <hyperlink ref="P29" r:id="rId18"/>
    <hyperlink ref="P30" r:id="rId19"/>
    <hyperlink ref="P33" r:id="rId20"/>
    <hyperlink ref="P36" r:id="rId21"/>
    <hyperlink ref="P37" r:id="rId22"/>
    <hyperlink ref="P38" r:id="rId23"/>
    <hyperlink ref="P45" r:id="rId24"/>
    <hyperlink ref="P46" r:id="rId25"/>
    <hyperlink ref="P65" r:id="rId26"/>
    <hyperlink ref="P67" r:id="rId27"/>
    <hyperlink ref="P69" r:id="rId28"/>
    <hyperlink ref="P107" r:id="rId29"/>
    <hyperlink ref="P108" r:id="rId30"/>
    <hyperlink ref="P109" r:id="rId31"/>
    <hyperlink ref="P111" r:id="rId32"/>
    <hyperlink ref="P112" r:id="rId33"/>
    <hyperlink ref="P113" r:id="rId34"/>
    <hyperlink ref="P114" r:id="rId35"/>
    <hyperlink ref="P115" r:id="rId36"/>
    <hyperlink ref="P116" r:id="rId37"/>
    <hyperlink ref="P117" r:id="rId38"/>
    <hyperlink ref="P118" r:id="rId39"/>
    <hyperlink ref="P120" r:id="rId40"/>
    <hyperlink ref="P121" r:id="rId41"/>
    <hyperlink ref="P123" r:id="rId42"/>
    <hyperlink ref="P124" r:id="rId43"/>
    <hyperlink ref="P125" r:id="rId44"/>
    <hyperlink ref="P126" r:id="rId45"/>
    <hyperlink ref="P127" r:id="rId46"/>
    <hyperlink ref="P128" r:id="rId47"/>
    <hyperlink ref="P129" r:id="rId48"/>
    <hyperlink ref="P130" r:id="rId49"/>
    <hyperlink ref="P131" r:id="rId50"/>
    <hyperlink ref="P132" r:id="rId51"/>
    <hyperlink ref="P133" r:id="rId52"/>
    <hyperlink ref="P134" r:id="rId53"/>
    <hyperlink ref="P135" r:id="rId54"/>
    <hyperlink ref="P136" r:id="rId55"/>
    <hyperlink ref="P137" r:id="rId56"/>
    <hyperlink ref="P138" r:id="rId57"/>
    <hyperlink ref="P139" r:id="rId58"/>
    <hyperlink ref="P140" r:id="rId59"/>
    <hyperlink ref="P141" r:id="rId60"/>
    <hyperlink ref="P142" r:id="rId61"/>
    <hyperlink ref="P143" r:id="rId62"/>
    <hyperlink ref="P144" r:id="rId63"/>
    <hyperlink ref="P145" r:id="rId64"/>
    <hyperlink ref="P146" r:id="rId65"/>
    <hyperlink ref="P147" r:id="rId66"/>
    <hyperlink ref="P148" r:id="rId67"/>
    <hyperlink ref="P149" r:id="rId68"/>
    <hyperlink ref="P150" r:id="rId69"/>
    <hyperlink ref="P151" r:id="rId70"/>
    <hyperlink ref="P162" r:id="rId71"/>
    <hyperlink ref="P163" r:id="rId72"/>
    <hyperlink ref="P164" r:id="rId73"/>
    <hyperlink ref="P165" r:id="rId74"/>
    <hyperlink ref="P166" r:id="rId75"/>
    <hyperlink ref="P167" r:id="rId76"/>
    <hyperlink ref="P168" r:id="rId77"/>
    <hyperlink ref="P171" r:id="rId78"/>
    <hyperlink ref="P172" r:id="rId79"/>
    <hyperlink ref="P173" r:id="rId80"/>
    <hyperlink ref="P174" r:id="rId81"/>
    <hyperlink ref="P175" r:id="rId82"/>
    <hyperlink ref="P176" r:id="rId83"/>
    <hyperlink ref="P177" r:id="rId84"/>
    <hyperlink ref="P178" r:id="rId85"/>
    <hyperlink ref="P181" r:id="rId86"/>
    <hyperlink ref="P183" r:id="rId87"/>
    <hyperlink ref="P184" r:id="rId88"/>
    <hyperlink ref="P185" r:id="rId89"/>
    <hyperlink ref="P186" r:id="rId90"/>
    <hyperlink ref="P189" r:id="rId91"/>
    <hyperlink ref="P190" r:id="rId92"/>
    <hyperlink ref="P197" r:id="rId93"/>
    <hyperlink ref="P203" r:id="rId94"/>
    <hyperlink ref="P204" r:id="rId95"/>
    <hyperlink ref="P205" r:id="rId96"/>
    <hyperlink ref="P206" r:id="rId97"/>
    <hyperlink ref="P208" r:id="rId98"/>
    <hyperlink ref="P209" r:id="rId99"/>
    <hyperlink ref="P210" r:id="rId100"/>
    <hyperlink ref="P211" r:id="rId101"/>
    <hyperlink ref="P212" r:id="rId102"/>
    <hyperlink ref="P213" r:id="rId103"/>
    <hyperlink ref="P214" r:id="rId104"/>
    <hyperlink ref="P215" r:id="rId105"/>
    <hyperlink ref="P216" r:id="rId106"/>
    <hyperlink ref="P217" r:id="rId107"/>
    <hyperlink ref="P218" r:id="rId108"/>
    <hyperlink ref="P219" r:id="rId109"/>
    <hyperlink ref="P220" r:id="rId110"/>
    <hyperlink ref="P221" r:id="rId111"/>
    <hyperlink ref="P222" r:id="rId112"/>
    <hyperlink ref="P223" r:id="rId113"/>
    <hyperlink ref="P224" r:id="rId114"/>
    <hyperlink ref="P225" r:id="rId115"/>
    <hyperlink ref="P226" r:id="rId116"/>
    <hyperlink ref="P227" r:id="rId117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2023-01-26T00:51:44Z</dcterms:created>
  <dcterms:modified xsi:type="dcterms:W3CDTF">2023-01-26T00:52:12Z</dcterms:modified>
</cp:coreProperties>
</file>