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C4C4C19-7131-4C8F-A472-A0B9B41BE6DC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7" i="1" l="1"/>
  <c r="F57" i="1"/>
  <c r="G57" i="1" s="1"/>
  <c r="Q57" i="1"/>
  <c r="E52" i="1"/>
  <c r="F52" i="1" s="1"/>
  <c r="G52" i="1" s="1"/>
  <c r="Q52" i="1"/>
  <c r="E53" i="1"/>
  <c r="F53" i="1" s="1"/>
  <c r="G53" i="1" s="1"/>
  <c r="Q53" i="1"/>
  <c r="E54" i="1"/>
  <c r="F54" i="1" s="1"/>
  <c r="G54" i="1" s="1"/>
  <c r="Q54" i="1"/>
  <c r="E55" i="1"/>
  <c r="F55" i="1" s="1"/>
  <c r="G55" i="1" s="1"/>
  <c r="Q55" i="1"/>
  <c r="E56" i="1"/>
  <c r="F56" i="1" s="1"/>
  <c r="G56" i="1" s="1"/>
  <c r="Q56" i="1"/>
  <c r="G13" i="1"/>
  <c r="G14" i="1" s="1"/>
  <c r="E49" i="1"/>
  <c r="F49" i="1"/>
  <c r="G49" i="1"/>
  <c r="E50" i="1"/>
  <c r="F50" i="1"/>
  <c r="G50" i="1"/>
  <c r="E51" i="1"/>
  <c r="F51" i="1"/>
  <c r="G51" i="1"/>
  <c r="Q49" i="1"/>
  <c r="Q50" i="1"/>
  <c r="Q51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C13" i="1"/>
  <c r="Q44" i="1"/>
  <c r="Q45" i="1"/>
  <c r="Q46" i="1"/>
  <c r="Q47" i="1"/>
  <c r="Q48" i="1"/>
  <c r="E43" i="1"/>
  <c r="F43" i="1"/>
  <c r="G43" i="1"/>
  <c r="S43" i="1"/>
  <c r="H43" i="1"/>
  <c r="Q43" i="1"/>
  <c r="E42" i="1"/>
  <c r="F42" i="1"/>
  <c r="G42" i="1"/>
  <c r="R42" i="1"/>
  <c r="H42" i="1"/>
  <c r="Q42" i="1"/>
  <c r="E41" i="1"/>
  <c r="F41" i="1"/>
  <c r="G41" i="1"/>
  <c r="H41" i="1"/>
  <c r="R41" i="1"/>
  <c r="Q41" i="1"/>
  <c r="E40" i="1"/>
  <c r="F40" i="1"/>
  <c r="G40" i="1"/>
  <c r="H40" i="1"/>
  <c r="S40" i="1"/>
  <c r="Q40" i="1"/>
  <c r="E26" i="1"/>
  <c r="F26" i="1"/>
  <c r="G26" i="1"/>
  <c r="H26" i="1"/>
  <c r="S26" i="1"/>
  <c r="E27" i="1"/>
  <c r="F27" i="1"/>
  <c r="G27" i="1"/>
  <c r="E28" i="1"/>
  <c r="F28" i="1"/>
  <c r="G28" i="1"/>
  <c r="R28" i="1"/>
  <c r="E29" i="1"/>
  <c r="F29" i="1"/>
  <c r="G29" i="1"/>
  <c r="E30" i="1"/>
  <c r="F30" i="1"/>
  <c r="G30" i="1"/>
  <c r="R30" i="1"/>
  <c r="E31" i="1"/>
  <c r="F31" i="1"/>
  <c r="G31" i="1"/>
  <c r="E32" i="1"/>
  <c r="F32" i="1"/>
  <c r="G32" i="1"/>
  <c r="R32" i="1"/>
  <c r="E33" i="1"/>
  <c r="F33" i="1"/>
  <c r="G33" i="1"/>
  <c r="E35" i="1"/>
  <c r="F35" i="1"/>
  <c r="G35" i="1"/>
  <c r="R35" i="1"/>
  <c r="E38" i="1"/>
  <c r="F38" i="1"/>
  <c r="G38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34" i="1"/>
  <c r="F34" i="1"/>
  <c r="G34" i="1"/>
  <c r="E36" i="1"/>
  <c r="F36" i="1"/>
  <c r="G36" i="1"/>
  <c r="E37" i="1"/>
  <c r="F37" i="1"/>
  <c r="G37" i="1"/>
  <c r="E39" i="1"/>
  <c r="F39" i="1"/>
  <c r="G39" i="1"/>
  <c r="Q26" i="1"/>
  <c r="Q27" i="1"/>
  <c r="Q39" i="1"/>
  <c r="Q38" i="1"/>
  <c r="Q37" i="1"/>
  <c r="Q23" i="1"/>
  <c r="Q29" i="1"/>
  <c r="Q30" i="1"/>
  <c r="Q31" i="1"/>
  <c r="Q32" i="1"/>
  <c r="Q33" i="1"/>
  <c r="Q34" i="1"/>
  <c r="Q35" i="1"/>
  <c r="Q36" i="1"/>
  <c r="Q24" i="1"/>
  <c r="Q25" i="1"/>
  <c r="Q28" i="1"/>
  <c r="Q22" i="1"/>
  <c r="D14" i="1"/>
  <c r="D13" i="1"/>
  <c r="C14" i="1"/>
  <c r="C17" i="1"/>
  <c r="Q21" i="1"/>
  <c r="J50" i="1"/>
  <c r="R50" i="1"/>
  <c r="H29" i="1"/>
  <c r="R29" i="1"/>
  <c r="R45" i="1"/>
  <c r="H45" i="1"/>
  <c r="J49" i="1"/>
  <c r="S49" i="1"/>
  <c r="S22" i="1"/>
  <c r="I22" i="1"/>
  <c r="S44" i="1"/>
  <c r="H44" i="1"/>
  <c r="H37" i="1"/>
  <c r="S37" i="1"/>
  <c r="S21" i="1"/>
  <c r="H21" i="1"/>
  <c r="R38" i="1"/>
  <c r="H38" i="1"/>
  <c r="H31" i="1"/>
  <c r="R31" i="1"/>
  <c r="R27" i="1"/>
  <c r="H27" i="1"/>
  <c r="H48" i="1"/>
  <c r="S48" i="1"/>
  <c r="H39" i="1"/>
  <c r="S39" i="1"/>
  <c r="H24" i="1"/>
  <c r="S24" i="1"/>
  <c r="H46" i="1"/>
  <c r="S46" i="1"/>
  <c r="H33" i="1"/>
  <c r="R33" i="1"/>
  <c r="H36" i="1"/>
  <c r="S36" i="1"/>
  <c r="S34" i="1"/>
  <c r="H34" i="1"/>
  <c r="S25" i="1"/>
  <c r="H25" i="1"/>
  <c r="J51" i="1"/>
  <c r="S51" i="1"/>
  <c r="S47" i="1"/>
  <c r="H47" i="1"/>
  <c r="H23" i="1"/>
  <c r="S23" i="1"/>
  <c r="H32" i="1"/>
  <c r="H30" i="1"/>
  <c r="I28" i="1"/>
  <c r="H35" i="1"/>
  <c r="R19" i="1"/>
  <c r="E18" i="1" s="1"/>
  <c r="C12" i="1"/>
  <c r="J57" i="1" l="1"/>
  <c r="R57" i="1"/>
  <c r="J55" i="1"/>
  <c r="S55" i="1"/>
  <c r="S54" i="1"/>
  <c r="J54" i="1"/>
  <c r="J53" i="1"/>
  <c r="S53" i="1"/>
  <c r="J56" i="1"/>
  <c r="S56" i="1"/>
  <c r="S52" i="1"/>
  <c r="J52" i="1"/>
  <c r="C16" i="1"/>
  <c r="D18" i="1" s="1"/>
  <c r="C11" i="1"/>
  <c r="D11" i="1"/>
  <c r="D12" i="1"/>
  <c r="P57" i="1" l="1"/>
  <c r="O57" i="1"/>
  <c r="O52" i="1"/>
  <c r="O53" i="1"/>
  <c r="O54" i="1"/>
  <c r="O55" i="1"/>
  <c r="O56" i="1"/>
  <c r="D16" i="1"/>
  <c r="D19" i="1" s="1"/>
  <c r="P55" i="1"/>
  <c r="P52" i="1"/>
  <c r="P53" i="1"/>
  <c r="P54" i="1"/>
  <c r="P56" i="1"/>
  <c r="P29" i="1"/>
  <c r="P47" i="1"/>
  <c r="P24" i="1"/>
  <c r="P26" i="1"/>
  <c r="P23" i="1"/>
  <c r="P39" i="1"/>
  <c r="P25" i="1"/>
  <c r="P28" i="1"/>
  <c r="D15" i="1"/>
  <c r="C19" i="1" s="1"/>
  <c r="P48" i="1"/>
  <c r="P41" i="1"/>
  <c r="P32" i="1"/>
  <c r="P40" i="1"/>
  <c r="P46" i="1"/>
  <c r="P33" i="1"/>
  <c r="P22" i="1"/>
  <c r="P37" i="1"/>
  <c r="P31" i="1"/>
  <c r="P34" i="1"/>
  <c r="P43" i="1"/>
  <c r="P27" i="1"/>
  <c r="P36" i="1"/>
  <c r="P38" i="1"/>
  <c r="P35" i="1"/>
  <c r="P50" i="1"/>
  <c r="P30" i="1"/>
  <c r="P21" i="1"/>
  <c r="P45" i="1"/>
  <c r="P44" i="1"/>
  <c r="P42" i="1"/>
  <c r="P49" i="1"/>
  <c r="P51" i="1"/>
  <c r="S19" i="1"/>
  <c r="E19" i="1" s="1"/>
  <c r="O44" i="1"/>
  <c r="O39" i="1"/>
  <c r="O32" i="1"/>
  <c r="O22" i="1"/>
  <c r="O31" i="1"/>
  <c r="O37" i="1"/>
  <c r="O25" i="1"/>
  <c r="O21" i="1"/>
  <c r="O28" i="1"/>
  <c r="O29" i="1"/>
  <c r="C15" i="1"/>
  <c r="O45" i="1"/>
  <c r="O35" i="1"/>
  <c r="O23" i="1"/>
  <c r="O48" i="1"/>
  <c r="O34" i="1"/>
  <c r="O51" i="1"/>
  <c r="O36" i="1"/>
  <c r="O49" i="1"/>
  <c r="O33" i="1"/>
  <c r="O50" i="1"/>
  <c r="O47" i="1"/>
  <c r="O27" i="1"/>
  <c r="O38" i="1"/>
  <c r="O40" i="1"/>
  <c r="O46" i="1"/>
  <c r="O24" i="1"/>
  <c r="O26" i="1"/>
  <c r="O43" i="1"/>
  <c r="O41" i="1"/>
  <c r="O30" i="1"/>
  <c r="O42" i="1"/>
  <c r="G15" i="1" l="1"/>
  <c r="G16" i="1" s="1"/>
  <c r="C18" i="1"/>
</calcChain>
</file>

<file path=xl/sharedStrings.xml><?xml version="1.0" encoding="utf-8"?>
<sst xmlns="http://schemas.openxmlformats.org/spreadsheetml/2006/main" count="122" uniqueCount="70">
  <si>
    <t>JAVSO..45..121</t>
  </si>
  <si>
    <t>IBVS 6244</t>
  </si>
  <si>
    <t>OEJV 0191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</si>
  <si>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</si>
  <si>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</si>
  <si>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</si>
  <si>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</si>
  <si>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</si>
  <si>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</si>
  <si>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</si>
  <si>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</si>
  <si>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</si>
  <si>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</si>
  <si>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</si>
  <si>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</si>
  <si>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</si>
  <si>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</si>
  <si>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</si>
  <si>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</si>
  <si>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</si>
  <si>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</si>
  <si>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</si>
  <si>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</si>
  <si>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</si>
  <si>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</si>
  <si>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</si>
  <si>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</si>
  <si>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</si>
  <si>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</si>
  <si>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</si>
  <si>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na</t>
  </si>
  <si>
    <t># of data points =</t>
  </si>
  <si>
    <t>Start of Lin fit (row)</t>
  </si>
  <si>
    <t>Start cell (x)</t>
  </si>
  <si>
    <t>Start cell (y)</t>
  </si>
  <si>
    <t>EA</t>
  </si>
  <si>
    <t>Vul</t>
  </si>
  <si>
    <t>not avail.</t>
  </si>
  <si>
    <t>IBVS</t>
  </si>
  <si>
    <t>IBVS 5570</t>
  </si>
  <si>
    <t>IBVS 5860</t>
  </si>
  <si>
    <t>I</t>
  </si>
  <si>
    <t>II</t>
  </si>
  <si>
    <t>IBVS 5741</t>
  </si>
  <si>
    <t>OEJV 74</t>
  </si>
  <si>
    <t>OEJV</t>
  </si>
  <si>
    <t>IBVS 5945</t>
  </si>
  <si>
    <t>OEJV 0074</t>
  </si>
  <si>
    <t>CCD+I</t>
  </si>
  <si>
    <t>IBVS 5992</t>
  </si>
  <si>
    <t>IBVS 6029</t>
  </si>
  <si>
    <t>IBVS 5978</t>
  </si>
  <si>
    <t>V0495 Vul / GSC 1624-0493 / HD 350731</t>
  </si>
  <si>
    <t>OEJV 0160</t>
  </si>
  <si>
    <t>IBVS 6093</t>
  </si>
  <si>
    <t>IBVS 6157</t>
  </si>
  <si>
    <t>OEJV 0179</t>
  </si>
  <si>
    <t>IBVS 6196</t>
  </si>
  <si>
    <t>IBVS 6193</t>
  </si>
  <si>
    <t>Add cycle</t>
  </si>
  <si>
    <t>JD today</t>
  </si>
  <si>
    <t>Old Cycle</t>
  </si>
  <si>
    <t>New Cycle</t>
  </si>
  <si>
    <t>Next ToM</t>
  </si>
  <si>
    <t>Local time</t>
  </si>
  <si>
    <t>My time zone &gt;&gt;&gt;&gt;&gt;&gt;</t>
  </si>
  <si>
    <t>JBAV, 60</t>
  </si>
  <si>
    <t>JBAV, 63</t>
  </si>
  <si>
    <t>CCD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</si>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</sst>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50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7" fillId="0" borderId="0"/>
    <xf numFmtId="0" fontId="6" fillId="0" borderId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2" fillId="0" borderId="0" xfId="43" applyFont="1" applyAlignment="1">
      <alignment horizontal="left" vertical="center"/>
    </xf>
    <xf numFmtId="0" fontId="32" fillId="0" borderId="0" xfId="43" applyFont="1" applyAlignment="1">
      <alignment horizontal="center" vertical="center"/>
    </xf>
    <xf numFmtId="0" fontId="15" fillId="0" borderId="0" xfId="44" applyFont="1" applyAlignment="1">
      <alignment horizontal="left"/>
    </xf>
    <xf numFmtId="0" fontId="15" fillId="0" borderId="0" xfId="44" applyFont="1" applyAlignment="1">
      <alignment horizontal="center" wrapText="1"/>
    </xf>
    <xf numFmtId="0" fontId="15" fillId="0" borderId="0" xfId="44" applyFont="1" applyAlignment="1">
      <alignment horizontal="left" wrapText="1"/>
    </xf>
    <xf numFmtId="0" fontId="12" fillId="0" borderId="0" xfId="44" applyFont="1" applyAlignment="1">
      <alignment horizontal="left"/>
    </xf>
    <xf numFmtId="0" fontId="12" fillId="0" borderId="0" xfId="44" applyFont="1" applyAlignment="1">
      <alignment horizontal="center"/>
    </xf>
    <xf numFmtId="0" fontId="34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4" fillId="0" borderId="0" xfId="0" applyFont="1" applyAlignment="1"/>
    <xf numFmtId="0" fontId="35" fillId="0" borderId="0" xfId="0" applyFont="1" applyAlignme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2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1624-0493 - Prim. O-C Diagr.</a:t>
            </a:r>
          </a:p>
        </c:rich>
      </c:tx>
      <c:layout>
        <c:manualLayout>
          <c:xMode val="edge"/>
          <c:yMode val="edge"/>
          <c:x val="0.35412357239128894"/>
          <c:y val="1.01626016260162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11037705299127"/>
          <c:y val="0.14634168126798494"/>
          <c:w val="0.75052051240144269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8.5</c:v>
                </c:pt>
                <c:pt idx="16">
                  <c:v>432.5</c:v>
                </c:pt>
                <c:pt idx="17">
                  <c:v>654</c:v>
                </c:pt>
                <c:pt idx="18">
                  <c:v>870.5</c:v>
                </c:pt>
                <c:pt idx="19">
                  <c:v>918.5</c:v>
                </c:pt>
                <c:pt idx="20">
                  <c:v>1112</c:v>
                </c:pt>
                <c:pt idx="21">
                  <c:v>1565</c:v>
                </c:pt>
                <c:pt idx="22">
                  <c:v>1573.5</c:v>
                </c:pt>
                <c:pt idx="23">
                  <c:v>1675.5</c:v>
                </c:pt>
                <c:pt idx="24">
                  <c:v>1587</c:v>
                </c:pt>
                <c:pt idx="25">
                  <c:v>1781.5</c:v>
                </c:pt>
                <c:pt idx="26">
                  <c:v>1581.5</c:v>
                </c:pt>
                <c:pt idx="27">
                  <c:v>1606.5</c:v>
                </c:pt>
                <c:pt idx="28">
                  <c:v>1844.5</c:v>
                </c:pt>
                <c:pt idx="29">
                  <c:v>1998</c:v>
                </c:pt>
                <c:pt idx="30">
                  <c:v>2302.5</c:v>
                </c:pt>
                <c:pt idx="31">
                  <c:v>2697</c:v>
                </c:pt>
                <c:pt idx="32">
                  <c:v>2702.5</c:v>
                </c:pt>
                <c:pt idx="33">
                  <c:v>2894.5</c:v>
                </c:pt>
                <c:pt idx="34">
                  <c:v>2916</c:v>
                </c:pt>
                <c:pt idx="35">
                  <c:v>2927</c:v>
                </c:pt>
                <c:pt idx="36">
                  <c:v>3160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6">
                  <c:v>2.0650000005844049E-3</c:v>
                </c:pt>
                <c:pt idx="7">
                  <c:v>1.5950000015436672E-3</c:v>
                </c:pt>
                <c:pt idx="8">
                  <c:v>1.5950000015436672E-3</c:v>
                </c:pt>
                <c:pt idx="9">
                  <c:v>2.2499999613501132E-4</c:v>
                </c:pt>
                <c:pt idx="10">
                  <c:v>-8.5000000399304554E-4</c:v>
                </c:pt>
                <c:pt idx="11">
                  <c:v>-4.5500000123865902E-4</c:v>
                </c:pt>
                <c:pt idx="12">
                  <c:v>-1.0000003385357559E-5</c:v>
                </c:pt>
                <c:pt idx="14">
                  <c:v>2.0000000222353265E-4</c:v>
                </c:pt>
                <c:pt idx="17">
                  <c:v>-3.2900000005611219E-3</c:v>
                </c:pt>
                <c:pt idx="20">
                  <c:v>-4.1999999666586518E-4</c:v>
                </c:pt>
                <c:pt idx="21">
                  <c:v>2.6250000009895302E-3</c:v>
                </c:pt>
                <c:pt idx="24">
                  <c:v>4.5549999995273538E-3</c:v>
                </c:pt>
                <c:pt idx="29">
                  <c:v>5.270000001473818E-3</c:v>
                </c:pt>
                <c:pt idx="36">
                  <c:v>1.4900000001944136E-2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74-4DD1-92B4-2494303AA433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8.5</c:v>
                </c:pt>
                <c:pt idx="16">
                  <c:v>432.5</c:v>
                </c:pt>
                <c:pt idx="17">
                  <c:v>654</c:v>
                </c:pt>
                <c:pt idx="18">
                  <c:v>870.5</c:v>
                </c:pt>
                <c:pt idx="19">
                  <c:v>918.5</c:v>
                </c:pt>
                <c:pt idx="20">
                  <c:v>1112</c:v>
                </c:pt>
                <c:pt idx="21">
                  <c:v>1565</c:v>
                </c:pt>
                <c:pt idx="22">
                  <c:v>1573.5</c:v>
                </c:pt>
                <c:pt idx="23">
                  <c:v>1675.5</c:v>
                </c:pt>
                <c:pt idx="24">
                  <c:v>1587</c:v>
                </c:pt>
                <c:pt idx="25">
                  <c:v>1781.5</c:v>
                </c:pt>
                <c:pt idx="26">
                  <c:v>1581.5</c:v>
                </c:pt>
                <c:pt idx="27">
                  <c:v>1606.5</c:v>
                </c:pt>
                <c:pt idx="28">
                  <c:v>1844.5</c:v>
                </c:pt>
                <c:pt idx="29">
                  <c:v>1998</c:v>
                </c:pt>
                <c:pt idx="30">
                  <c:v>2302.5</c:v>
                </c:pt>
                <c:pt idx="31">
                  <c:v>2697</c:v>
                </c:pt>
                <c:pt idx="32">
                  <c:v>2702.5</c:v>
                </c:pt>
                <c:pt idx="33">
                  <c:v>2894.5</c:v>
                </c:pt>
                <c:pt idx="34">
                  <c:v>2916</c:v>
                </c:pt>
                <c:pt idx="35">
                  <c:v>2927</c:v>
                </c:pt>
                <c:pt idx="36">
                  <c:v>3160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-2.9883499728739406E-3</c:v>
                </c:pt>
                <c:pt idx="1">
                  <c:v>-1.6205663981567404E-3</c:v>
                </c:pt>
                <c:pt idx="2">
                  <c:v>-1.6205663981567404E-3</c:v>
                </c:pt>
                <c:pt idx="3">
                  <c:v>-1.5883487978957357E-3</c:v>
                </c:pt>
                <c:pt idx="4">
                  <c:v>-1.5151269791207249E-3</c:v>
                </c:pt>
                <c:pt idx="5">
                  <c:v>-9.7035664743464487E-4</c:v>
                </c:pt>
                <c:pt idx="6">
                  <c:v>-9.5424784730414251E-4</c:v>
                </c:pt>
                <c:pt idx="7">
                  <c:v>-8.8981264678213308E-4</c:v>
                </c:pt>
                <c:pt idx="8">
                  <c:v>-8.8981264678213308E-4</c:v>
                </c:pt>
                <c:pt idx="9">
                  <c:v>-3.5675780610005495E-4</c:v>
                </c:pt>
                <c:pt idx="10">
                  <c:v>-2.8353598732504422E-4</c:v>
                </c:pt>
                <c:pt idx="11">
                  <c:v>-2.7474936907204302E-4</c:v>
                </c:pt>
                <c:pt idx="12">
                  <c:v>2.319456168510313E-4</c:v>
                </c:pt>
                <c:pt idx="13">
                  <c:v>2.5684103523453496E-4</c:v>
                </c:pt>
                <c:pt idx="14">
                  <c:v>2.7294983536503732E-4</c:v>
                </c:pt>
                <c:pt idx="15">
                  <c:v>2.9784525374854098E-4</c:v>
                </c:pt>
                <c:pt idx="16">
                  <c:v>1.5396873001727231E-3</c:v>
                </c:pt>
                <c:pt idx="17">
                  <c:v>2.1884326145193179E-3</c:v>
                </c:pt>
                <c:pt idx="18">
                  <c:v>2.8225335651109111E-3</c:v>
                </c:pt>
                <c:pt idx="19">
                  <c:v>2.9631194571589315E-3</c:v>
                </c:pt>
                <c:pt idx="20">
                  <c:v>3.5298563344775147E-3</c:v>
                </c:pt>
                <c:pt idx="21">
                  <c:v>4.8566356906807094E-3</c:v>
                </c:pt>
                <c:pt idx="22">
                  <c:v>4.8815311090642131E-3</c:v>
                </c:pt>
                <c:pt idx="23">
                  <c:v>5.180276129666257E-3</c:v>
                </c:pt>
                <c:pt idx="24">
                  <c:v>4.9210708912027189E-3</c:v>
                </c:pt>
                <c:pt idx="25">
                  <c:v>5.4907366412723022E-3</c:v>
                </c:pt>
                <c:pt idx="26">
                  <c:v>4.9049620910722163E-3</c:v>
                </c:pt>
                <c:pt idx="27">
                  <c:v>4.9781839098472268E-3</c:v>
                </c:pt>
                <c:pt idx="28">
                  <c:v>5.6752556245853293E-3</c:v>
                </c:pt>
                <c:pt idx="29">
                  <c:v>6.1248375918638949E-3</c:v>
                </c:pt>
                <c:pt idx="30">
                  <c:v>7.0166793445435261E-3</c:v>
                </c:pt>
                <c:pt idx="31">
                  <c:v>8.1721196448131962E-3</c:v>
                </c:pt>
                <c:pt idx="32">
                  <c:v>8.188228444943697E-3</c:v>
                </c:pt>
                <c:pt idx="33">
                  <c:v>8.7505720131357805E-3</c:v>
                </c:pt>
                <c:pt idx="34">
                  <c:v>8.8135427772822895E-3</c:v>
                </c:pt>
                <c:pt idx="35">
                  <c:v>8.8457603775432946E-3</c:v>
                </c:pt>
                <c:pt idx="36">
                  <c:v>9.5281877285263942E-3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74-4DD1-92B4-2494303AA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44000"/>
        <c:axId val="1"/>
      </c:scatterChart>
      <c:valAx>
        <c:axId val="846844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2249687604018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44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372185025728331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1624-0493 - O-C Diagr.</a:t>
            </a:r>
          </a:p>
        </c:rich>
      </c:tx>
      <c:layout>
        <c:manualLayout>
          <c:xMode val="edge"/>
          <c:yMode val="edge"/>
          <c:x val="0.41215158450021333"/>
          <c:y val="1.01317122593718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7193621065"/>
          <c:y val="0.1458966565349544"/>
          <c:w val="0.8078830688806395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3.2000000000000002E-3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2.5999999999999999E-3</c:v>
                  </c:pt>
                  <c:pt idx="26">
                    <c:v>3.8999999999999998E-3</c:v>
                  </c:pt>
                  <c:pt idx="27">
                    <c:v>5.0000000000000001E-4</c:v>
                  </c:pt>
                  <c:pt idx="28">
                    <c:v>1E-4</c:v>
                  </c:pt>
                  <c:pt idx="29">
                    <c:v>1.1000000000000001E-3</c:v>
                  </c:pt>
                  <c:pt idx="30">
                    <c:v>8.9999999999999993E-3</c:v>
                  </c:pt>
                  <c:pt idx="31">
                    <c:v>4.0000000000000002E-4</c:v>
                  </c:pt>
                  <c:pt idx="32">
                    <c:v>1.2999999999999999E-3</c:v>
                  </c:pt>
                  <c:pt idx="33">
                    <c:v>1.1999999999999999E-3</c:v>
                  </c:pt>
                  <c:pt idx="34">
                    <c:v>1E-3</c:v>
                  </c:pt>
                  <c:pt idx="35">
                    <c:v>4.0000000000000001E-3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3.2000000000000002E-3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3.0000000000000001E-3</c:v>
                  </c:pt>
                  <c:pt idx="22">
                    <c:v>4.0000000000000002E-4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2.5999999999999999E-3</c:v>
                  </c:pt>
                  <c:pt idx="26">
                    <c:v>3.8999999999999998E-3</c:v>
                  </c:pt>
                  <c:pt idx="27">
                    <c:v>5.0000000000000001E-4</c:v>
                  </c:pt>
                  <c:pt idx="28">
                    <c:v>1E-4</c:v>
                  </c:pt>
                  <c:pt idx="29">
                    <c:v>1.1000000000000001E-3</c:v>
                  </c:pt>
                  <c:pt idx="30">
                    <c:v>8.9999999999999993E-3</c:v>
                  </c:pt>
                  <c:pt idx="31">
                    <c:v>4.0000000000000002E-4</c:v>
                  </c:pt>
                  <c:pt idx="32">
                    <c:v>1.2999999999999999E-3</c:v>
                  </c:pt>
                  <c:pt idx="33">
                    <c:v>1.1999999999999999E-3</c:v>
                  </c:pt>
                  <c:pt idx="34">
                    <c:v>1E-3</c:v>
                  </c:pt>
                  <c:pt idx="35">
                    <c:v>4.0000000000000001E-3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8.5</c:v>
                </c:pt>
                <c:pt idx="16">
                  <c:v>432.5</c:v>
                </c:pt>
                <c:pt idx="17">
                  <c:v>654</c:v>
                </c:pt>
                <c:pt idx="18">
                  <c:v>870.5</c:v>
                </c:pt>
                <c:pt idx="19">
                  <c:v>918.5</c:v>
                </c:pt>
                <c:pt idx="20">
                  <c:v>1112</c:v>
                </c:pt>
                <c:pt idx="21">
                  <c:v>1565</c:v>
                </c:pt>
                <c:pt idx="22">
                  <c:v>1573.5</c:v>
                </c:pt>
                <c:pt idx="23">
                  <c:v>1675.5</c:v>
                </c:pt>
                <c:pt idx="24">
                  <c:v>1587</c:v>
                </c:pt>
                <c:pt idx="25">
                  <c:v>1781.5</c:v>
                </c:pt>
                <c:pt idx="26">
                  <c:v>1581.5</c:v>
                </c:pt>
                <c:pt idx="27">
                  <c:v>1606.5</c:v>
                </c:pt>
                <c:pt idx="28">
                  <c:v>1844.5</c:v>
                </c:pt>
                <c:pt idx="29">
                  <c:v>1998</c:v>
                </c:pt>
                <c:pt idx="30">
                  <c:v>2302.5</c:v>
                </c:pt>
                <c:pt idx="31">
                  <c:v>2697</c:v>
                </c:pt>
                <c:pt idx="32">
                  <c:v>2702.5</c:v>
                </c:pt>
                <c:pt idx="33">
                  <c:v>2894.5</c:v>
                </c:pt>
                <c:pt idx="34">
                  <c:v>2916</c:v>
                </c:pt>
                <c:pt idx="35">
                  <c:v>2927</c:v>
                </c:pt>
                <c:pt idx="36">
                  <c:v>3160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0">
                  <c:v>7.8522499999962747E-2</c:v>
                </c:pt>
                <c:pt idx="2">
                  <c:v>8.2387499998731073E-2</c:v>
                </c:pt>
                <c:pt idx="3">
                  <c:v>8.1792500001029111E-2</c:v>
                </c:pt>
                <c:pt idx="4">
                  <c:v>8.151749999524327E-2</c:v>
                </c:pt>
                <c:pt idx="5">
                  <c:v>8.2307500000752043E-2</c:v>
                </c:pt>
                <c:pt idx="6">
                  <c:v>2.0650000005844049E-3</c:v>
                </c:pt>
                <c:pt idx="8">
                  <c:v>1.5950000015436672E-3</c:v>
                </c:pt>
                <c:pt idx="9">
                  <c:v>2.2499999613501132E-4</c:v>
                </c:pt>
                <c:pt idx="10">
                  <c:v>-8.5000000399304554E-4</c:v>
                </c:pt>
                <c:pt idx="11">
                  <c:v>-4.5500000123865902E-4</c:v>
                </c:pt>
                <c:pt idx="12">
                  <c:v>-1.0000003385357559E-5</c:v>
                </c:pt>
                <c:pt idx="13">
                  <c:v>8.1142499999259599E-2</c:v>
                </c:pt>
                <c:pt idx="14">
                  <c:v>2.0000000222353265E-4</c:v>
                </c:pt>
                <c:pt idx="15">
                  <c:v>8.0052500001329463E-2</c:v>
                </c:pt>
                <c:pt idx="16">
                  <c:v>7.8012500001932494E-2</c:v>
                </c:pt>
                <c:pt idx="17">
                  <c:v>-3.2900000005611219E-3</c:v>
                </c:pt>
                <c:pt idx="18">
                  <c:v>7.908250000764383E-2</c:v>
                </c:pt>
                <c:pt idx="19">
                  <c:v>7.6262500006123446E-2</c:v>
                </c:pt>
                <c:pt idx="20">
                  <c:v>-4.1999999666586518E-4</c:v>
                </c:pt>
                <c:pt idx="21">
                  <c:v>2.6250000009895302E-3</c:v>
                </c:pt>
                <c:pt idx="22">
                  <c:v>6.8547499999112915E-2</c:v>
                </c:pt>
                <c:pt idx="23">
                  <c:v>7.0607499998004641E-2</c:v>
                </c:pt>
                <c:pt idx="24">
                  <c:v>4.5549999995273538E-3</c:v>
                </c:pt>
                <c:pt idx="25">
                  <c:v>5.97974999982398E-2</c:v>
                </c:pt>
                <c:pt idx="26">
                  <c:v>7.2197500005131587E-2</c:v>
                </c:pt>
                <c:pt idx="27">
                  <c:v>6.9892500003334135E-2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38-4A38-AC09-2CCFA2136F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8.5</c:v>
                </c:pt>
                <c:pt idx="16">
                  <c:v>432.5</c:v>
                </c:pt>
                <c:pt idx="17">
                  <c:v>654</c:v>
                </c:pt>
                <c:pt idx="18">
                  <c:v>870.5</c:v>
                </c:pt>
                <c:pt idx="19">
                  <c:v>918.5</c:v>
                </c:pt>
                <c:pt idx="20">
                  <c:v>1112</c:v>
                </c:pt>
                <c:pt idx="21">
                  <c:v>1565</c:v>
                </c:pt>
                <c:pt idx="22">
                  <c:v>1573.5</c:v>
                </c:pt>
                <c:pt idx="23">
                  <c:v>1675.5</c:v>
                </c:pt>
                <c:pt idx="24">
                  <c:v>1587</c:v>
                </c:pt>
                <c:pt idx="25">
                  <c:v>1781.5</c:v>
                </c:pt>
                <c:pt idx="26">
                  <c:v>1581.5</c:v>
                </c:pt>
                <c:pt idx="27">
                  <c:v>1606.5</c:v>
                </c:pt>
                <c:pt idx="28">
                  <c:v>1844.5</c:v>
                </c:pt>
                <c:pt idx="29">
                  <c:v>1998</c:v>
                </c:pt>
                <c:pt idx="30">
                  <c:v>2302.5</c:v>
                </c:pt>
                <c:pt idx="31">
                  <c:v>2697</c:v>
                </c:pt>
                <c:pt idx="32">
                  <c:v>2702.5</c:v>
                </c:pt>
                <c:pt idx="33">
                  <c:v>2894.5</c:v>
                </c:pt>
                <c:pt idx="34">
                  <c:v>2916</c:v>
                </c:pt>
                <c:pt idx="35">
                  <c:v>2927</c:v>
                </c:pt>
                <c:pt idx="36">
                  <c:v>3160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1">
                  <c:v>8.2387499998731073E-2</c:v>
                </c:pt>
                <c:pt idx="7">
                  <c:v>1.5950000015436672E-3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38-4A38-AC09-2CCFA2136F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8.5</c:v>
                </c:pt>
                <c:pt idx="16">
                  <c:v>432.5</c:v>
                </c:pt>
                <c:pt idx="17">
                  <c:v>654</c:v>
                </c:pt>
                <c:pt idx="18">
                  <c:v>870.5</c:v>
                </c:pt>
                <c:pt idx="19">
                  <c:v>918.5</c:v>
                </c:pt>
                <c:pt idx="20">
                  <c:v>1112</c:v>
                </c:pt>
                <c:pt idx="21">
                  <c:v>1565</c:v>
                </c:pt>
                <c:pt idx="22">
                  <c:v>1573.5</c:v>
                </c:pt>
                <c:pt idx="23">
                  <c:v>1675.5</c:v>
                </c:pt>
                <c:pt idx="24">
                  <c:v>1587</c:v>
                </c:pt>
                <c:pt idx="25">
                  <c:v>1781.5</c:v>
                </c:pt>
                <c:pt idx="26">
                  <c:v>1581.5</c:v>
                </c:pt>
                <c:pt idx="27">
                  <c:v>1606.5</c:v>
                </c:pt>
                <c:pt idx="28">
                  <c:v>1844.5</c:v>
                </c:pt>
                <c:pt idx="29">
                  <c:v>1998</c:v>
                </c:pt>
                <c:pt idx="30">
                  <c:v>2302.5</c:v>
                </c:pt>
                <c:pt idx="31">
                  <c:v>2697</c:v>
                </c:pt>
                <c:pt idx="32">
                  <c:v>2702.5</c:v>
                </c:pt>
                <c:pt idx="33">
                  <c:v>2894.5</c:v>
                </c:pt>
                <c:pt idx="34">
                  <c:v>2916</c:v>
                </c:pt>
                <c:pt idx="35">
                  <c:v>2927</c:v>
                </c:pt>
                <c:pt idx="36">
                  <c:v>3160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28">
                  <c:v>6.8592499999795109E-2</c:v>
                </c:pt>
                <c:pt idx="29">
                  <c:v>5.270000001473818E-3</c:v>
                </c:pt>
                <c:pt idx="30">
                  <c:v>6.0362500000337604E-2</c:v>
                </c:pt>
                <c:pt idx="31">
                  <c:v>1.1604999999690335E-2</c:v>
                </c:pt>
                <c:pt idx="32">
                  <c:v>5.5462500000430737E-2</c:v>
                </c:pt>
                <c:pt idx="33">
                  <c:v>5.0842500000726432E-2</c:v>
                </c:pt>
                <c:pt idx="34">
                  <c:v>1.2740000005578622E-2</c:v>
                </c:pt>
                <c:pt idx="35">
                  <c:v>1.2555000001157168E-2</c:v>
                </c:pt>
                <c:pt idx="36">
                  <c:v>1.4900000001944136E-2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38-4A38-AC09-2CCFA2136F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8.5</c:v>
                </c:pt>
                <c:pt idx="16">
                  <c:v>432.5</c:v>
                </c:pt>
                <c:pt idx="17">
                  <c:v>654</c:v>
                </c:pt>
                <c:pt idx="18">
                  <c:v>870.5</c:v>
                </c:pt>
                <c:pt idx="19">
                  <c:v>918.5</c:v>
                </c:pt>
                <c:pt idx="20">
                  <c:v>1112</c:v>
                </c:pt>
                <c:pt idx="21">
                  <c:v>1565</c:v>
                </c:pt>
                <c:pt idx="22">
                  <c:v>1573.5</c:v>
                </c:pt>
                <c:pt idx="23">
                  <c:v>1675.5</c:v>
                </c:pt>
                <c:pt idx="24">
                  <c:v>1587</c:v>
                </c:pt>
                <c:pt idx="25">
                  <c:v>1781.5</c:v>
                </c:pt>
                <c:pt idx="26">
                  <c:v>1581.5</c:v>
                </c:pt>
                <c:pt idx="27">
                  <c:v>1606.5</c:v>
                </c:pt>
                <c:pt idx="28">
                  <c:v>1844.5</c:v>
                </c:pt>
                <c:pt idx="29">
                  <c:v>1998</c:v>
                </c:pt>
                <c:pt idx="30">
                  <c:v>2302.5</c:v>
                </c:pt>
                <c:pt idx="31">
                  <c:v>2697</c:v>
                </c:pt>
                <c:pt idx="32">
                  <c:v>2702.5</c:v>
                </c:pt>
                <c:pt idx="33">
                  <c:v>2894.5</c:v>
                </c:pt>
                <c:pt idx="34">
                  <c:v>2916</c:v>
                </c:pt>
                <c:pt idx="35">
                  <c:v>2927</c:v>
                </c:pt>
                <c:pt idx="36">
                  <c:v>3160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38-4A38-AC09-2CCFA2136F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8.5</c:v>
                </c:pt>
                <c:pt idx="16">
                  <c:v>432.5</c:v>
                </c:pt>
                <c:pt idx="17">
                  <c:v>654</c:v>
                </c:pt>
                <c:pt idx="18">
                  <c:v>870.5</c:v>
                </c:pt>
                <c:pt idx="19">
                  <c:v>918.5</c:v>
                </c:pt>
                <c:pt idx="20">
                  <c:v>1112</c:v>
                </c:pt>
                <c:pt idx="21">
                  <c:v>1565</c:v>
                </c:pt>
                <c:pt idx="22">
                  <c:v>1573.5</c:v>
                </c:pt>
                <c:pt idx="23">
                  <c:v>1675.5</c:v>
                </c:pt>
                <c:pt idx="24">
                  <c:v>1587</c:v>
                </c:pt>
                <c:pt idx="25">
                  <c:v>1781.5</c:v>
                </c:pt>
                <c:pt idx="26">
                  <c:v>1581.5</c:v>
                </c:pt>
                <c:pt idx="27">
                  <c:v>1606.5</c:v>
                </c:pt>
                <c:pt idx="28">
                  <c:v>1844.5</c:v>
                </c:pt>
                <c:pt idx="29">
                  <c:v>1998</c:v>
                </c:pt>
                <c:pt idx="30">
                  <c:v>2302.5</c:v>
                </c:pt>
                <c:pt idx="31">
                  <c:v>2697</c:v>
                </c:pt>
                <c:pt idx="32">
                  <c:v>2702.5</c:v>
                </c:pt>
                <c:pt idx="33">
                  <c:v>2894.5</c:v>
                </c:pt>
                <c:pt idx="34">
                  <c:v>2916</c:v>
                </c:pt>
                <c:pt idx="35">
                  <c:v>2927</c:v>
                </c:pt>
                <c:pt idx="36">
                  <c:v>3160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38-4A38-AC09-2CCFA2136F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8.5</c:v>
                </c:pt>
                <c:pt idx="16">
                  <c:v>432.5</c:v>
                </c:pt>
                <c:pt idx="17">
                  <c:v>654</c:v>
                </c:pt>
                <c:pt idx="18">
                  <c:v>870.5</c:v>
                </c:pt>
                <c:pt idx="19">
                  <c:v>918.5</c:v>
                </c:pt>
                <c:pt idx="20">
                  <c:v>1112</c:v>
                </c:pt>
                <c:pt idx="21">
                  <c:v>1565</c:v>
                </c:pt>
                <c:pt idx="22">
                  <c:v>1573.5</c:v>
                </c:pt>
                <c:pt idx="23">
                  <c:v>1675.5</c:v>
                </c:pt>
                <c:pt idx="24">
                  <c:v>1587</c:v>
                </c:pt>
                <c:pt idx="25">
                  <c:v>1781.5</c:v>
                </c:pt>
                <c:pt idx="26">
                  <c:v>1581.5</c:v>
                </c:pt>
                <c:pt idx="27">
                  <c:v>1606.5</c:v>
                </c:pt>
                <c:pt idx="28">
                  <c:v>1844.5</c:v>
                </c:pt>
                <c:pt idx="29">
                  <c:v>1998</c:v>
                </c:pt>
                <c:pt idx="30">
                  <c:v>2302.5</c:v>
                </c:pt>
                <c:pt idx="31">
                  <c:v>2697</c:v>
                </c:pt>
                <c:pt idx="32">
                  <c:v>2702.5</c:v>
                </c:pt>
                <c:pt idx="33">
                  <c:v>2894.5</c:v>
                </c:pt>
                <c:pt idx="34">
                  <c:v>2916</c:v>
                </c:pt>
                <c:pt idx="35">
                  <c:v>2927</c:v>
                </c:pt>
                <c:pt idx="36">
                  <c:v>3160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38-4A38-AC09-2CCFA2136F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8.5</c:v>
                </c:pt>
                <c:pt idx="16">
                  <c:v>432.5</c:v>
                </c:pt>
                <c:pt idx="17">
                  <c:v>654</c:v>
                </c:pt>
                <c:pt idx="18">
                  <c:v>870.5</c:v>
                </c:pt>
                <c:pt idx="19">
                  <c:v>918.5</c:v>
                </c:pt>
                <c:pt idx="20">
                  <c:v>1112</c:v>
                </c:pt>
                <c:pt idx="21">
                  <c:v>1565</c:v>
                </c:pt>
                <c:pt idx="22">
                  <c:v>1573.5</c:v>
                </c:pt>
                <c:pt idx="23">
                  <c:v>1675.5</c:v>
                </c:pt>
                <c:pt idx="24">
                  <c:v>1587</c:v>
                </c:pt>
                <c:pt idx="25">
                  <c:v>1781.5</c:v>
                </c:pt>
                <c:pt idx="26">
                  <c:v>1581.5</c:v>
                </c:pt>
                <c:pt idx="27">
                  <c:v>1606.5</c:v>
                </c:pt>
                <c:pt idx="28">
                  <c:v>1844.5</c:v>
                </c:pt>
                <c:pt idx="29">
                  <c:v>1998</c:v>
                </c:pt>
                <c:pt idx="30">
                  <c:v>2302.5</c:v>
                </c:pt>
                <c:pt idx="31">
                  <c:v>2697</c:v>
                </c:pt>
                <c:pt idx="32">
                  <c:v>2702.5</c:v>
                </c:pt>
                <c:pt idx="33">
                  <c:v>2894.5</c:v>
                </c:pt>
                <c:pt idx="34">
                  <c:v>2916</c:v>
                </c:pt>
                <c:pt idx="35">
                  <c:v>2927</c:v>
                </c:pt>
                <c:pt idx="36">
                  <c:v>3160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38-4A38-AC09-2CCFA2136F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8.5</c:v>
                </c:pt>
                <c:pt idx="16">
                  <c:v>432.5</c:v>
                </c:pt>
                <c:pt idx="17">
                  <c:v>654</c:v>
                </c:pt>
                <c:pt idx="18">
                  <c:v>870.5</c:v>
                </c:pt>
                <c:pt idx="19">
                  <c:v>918.5</c:v>
                </c:pt>
                <c:pt idx="20">
                  <c:v>1112</c:v>
                </c:pt>
                <c:pt idx="21">
                  <c:v>1565</c:v>
                </c:pt>
                <c:pt idx="22">
                  <c:v>1573.5</c:v>
                </c:pt>
                <c:pt idx="23">
                  <c:v>1675.5</c:v>
                </c:pt>
                <c:pt idx="24">
                  <c:v>1587</c:v>
                </c:pt>
                <c:pt idx="25">
                  <c:v>1781.5</c:v>
                </c:pt>
                <c:pt idx="26">
                  <c:v>1581.5</c:v>
                </c:pt>
                <c:pt idx="27">
                  <c:v>1606.5</c:v>
                </c:pt>
                <c:pt idx="28">
                  <c:v>1844.5</c:v>
                </c:pt>
                <c:pt idx="29">
                  <c:v>1998</c:v>
                </c:pt>
                <c:pt idx="30">
                  <c:v>2302.5</c:v>
                </c:pt>
                <c:pt idx="31">
                  <c:v>2697</c:v>
                </c:pt>
                <c:pt idx="32">
                  <c:v>2702.5</c:v>
                </c:pt>
                <c:pt idx="33">
                  <c:v>2894.5</c:v>
                </c:pt>
                <c:pt idx="34">
                  <c:v>2916</c:v>
                </c:pt>
                <c:pt idx="35">
                  <c:v>2927</c:v>
                </c:pt>
                <c:pt idx="36">
                  <c:v>3160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-2.9883499728739406E-3</c:v>
                </c:pt>
                <c:pt idx="1">
                  <c:v>-1.6205663981567404E-3</c:v>
                </c:pt>
                <c:pt idx="2">
                  <c:v>-1.6205663981567404E-3</c:v>
                </c:pt>
                <c:pt idx="3">
                  <c:v>-1.5883487978957357E-3</c:v>
                </c:pt>
                <c:pt idx="4">
                  <c:v>-1.5151269791207249E-3</c:v>
                </c:pt>
                <c:pt idx="5">
                  <c:v>-9.7035664743464487E-4</c:v>
                </c:pt>
                <c:pt idx="6">
                  <c:v>-9.5424784730414251E-4</c:v>
                </c:pt>
                <c:pt idx="7">
                  <c:v>-8.8981264678213308E-4</c:v>
                </c:pt>
                <c:pt idx="8">
                  <c:v>-8.8981264678213308E-4</c:v>
                </c:pt>
                <c:pt idx="9">
                  <c:v>-3.5675780610005495E-4</c:v>
                </c:pt>
                <c:pt idx="10">
                  <c:v>-2.8353598732504422E-4</c:v>
                </c:pt>
                <c:pt idx="11">
                  <c:v>-2.7474936907204302E-4</c:v>
                </c:pt>
                <c:pt idx="12">
                  <c:v>2.319456168510313E-4</c:v>
                </c:pt>
                <c:pt idx="13">
                  <c:v>2.5684103523453496E-4</c:v>
                </c:pt>
                <c:pt idx="14">
                  <c:v>2.7294983536503732E-4</c:v>
                </c:pt>
                <c:pt idx="15">
                  <c:v>2.9784525374854098E-4</c:v>
                </c:pt>
                <c:pt idx="16">
                  <c:v>1.5396873001727231E-3</c:v>
                </c:pt>
                <c:pt idx="17">
                  <c:v>2.1884326145193179E-3</c:v>
                </c:pt>
                <c:pt idx="18">
                  <c:v>2.8225335651109111E-3</c:v>
                </c:pt>
                <c:pt idx="19">
                  <c:v>2.9631194571589315E-3</c:v>
                </c:pt>
                <c:pt idx="20">
                  <c:v>3.5298563344775147E-3</c:v>
                </c:pt>
                <c:pt idx="21">
                  <c:v>4.8566356906807094E-3</c:v>
                </c:pt>
                <c:pt idx="22">
                  <c:v>4.8815311090642131E-3</c:v>
                </c:pt>
                <c:pt idx="23">
                  <c:v>5.180276129666257E-3</c:v>
                </c:pt>
                <c:pt idx="24">
                  <c:v>4.9210708912027189E-3</c:v>
                </c:pt>
                <c:pt idx="25">
                  <c:v>5.4907366412723022E-3</c:v>
                </c:pt>
                <c:pt idx="26">
                  <c:v>4.9049620910722163E-3</c:v>
                </c:pt>
                <c:pt idx="27">
                  <c:v>4.9781839098472268E-3</c:v>
                </c:pt>
                <c:pt idx="28">
                  <c:v>5.6752556245853293E-3</c:v>
                </c:pt>
                <c:pt idx="29">
                  <c:v>6.1248375918638949E-3</c:v>
                </c:pt>
                <c:pt idx="30">
                  <c:v>7.0166793445435261E-3</c:v>
                </c:pt>
                <c:pt idx="31">
                  <c:v>8.1721196448131962E-3</c:v>
                </c:pt>
                <c:pt idx="32">
                  <c:v>8.188228444943697E-3</c:v>
                </c:pt>
                <c:pt idx="33">
                  <c:v>8.7505720131357805E-3</c:v>
                </c:pt>
                <c:pt idx="34">
                  <c:v>8.8135427772822895E-3</c:v>
                </c:pt>
                <c:pt idx="35">
                  <c:v>8.8457603775432946E-3</c:v>
                </c:pt>
                <c:pt idx="36">
                  <c:v>9.5281877285263942E-3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38-4A38-AC09-2CCFA2136FA7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8.5</c:v>
                </c:pt>
                <c:pt idx="16">
                  <c:v>432.5</c:v>
                </c:pt>
                <c:pt idx="17">
                  <c:v>654</c:v>
                </c:pt>
                <c:pt idx="18">
                  <c:v>870.5</c:v>
                </c:pt>
                <c:pt idx="19">
                  <c:v>918.5</c:v>
                </c:pt>
                <c:pt idx="20">
                  <c:v>1112</c:v>
                </c:pt>
                <c:pt idx="21">
                  <c:v>1565</c:v>
                </c:pt>
                <c:pt idx="22">
                  <c:v>1573.5</c:v>
                </c:pt>
                <c:pt idx="23">
                  <c:v>1675.5</c:v>
                </c:pt>
                <c:pt idx="24">
                  <c:v>1587</c:v>
                </c:pt>
                <c:pt idx="25">
                  <c:v>1781.5</c:v>
                </c:pt>
                <c:pt idx="26">
                  <c:v>1581.5</c:v>
                </c:pt>
                <c:pt idx="27">
                  <c:v>1606.5</c:v>
                </c:pt>
                <c:pt idx="28">
                  <c:v>1844.5</c:v>
                </c:pt>
                <c:pt idx="29">
                  <c:v>1998</c:v>
                </c:pt>
                <c:pt idx="30">
                  <c:v>2302.5</c:v>
                </c:pt>
                <c:pt idx="31">
                  <c:v>2697</c:v>
                </c:pt>
                <c:pt idx="32">
                  <c:v>2702.5</c:v>
                </c:pt>
                <c:pt idx="33">
                  <c:v>2894.5</c:v>
                </c:pt>
                <c:pt idx="34">
                  <c:v>2916</c:v>
                </c:pt>
                <c:pt idx="35">
                  <c:v>2927</c:v>
                </c:pt>
                <c:pt idx="36">
                  <c:v>3160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9.3813410625872201E-2</c:v>
                </c:pt>
                <c:pt idx="1">
                  <c:v>8.7671311889845102E-2</c:v>
                </c:pt>
                <c:pt idx="2">
                  <c:v>8.7671311889845102E-2</c:v>
                </c:pt>
                <c:pt idx="3">
                  <c:v>8.7526637187283443E-2</c:v>
                </c:pt>
                <c:pt idx="4">
                  <c:v>8.7197831045097832E-2</c:v>
                </c:pt>
                <c:pt idx="5">
                  <c:v>8.4751513347236934E-2</c:v>
                </c:pt>
                <c:pt idx="6">
                  <c:v>8.4679175995956105E-2</c:v>
                </c:pt>
                <c:pt idx="7">
                  <c:v>8.4389826590832773E-2</c:v>
                </c:pt>
                <c:pt idx="8">
                  <c:v>8.4389826590832773E-2</c:v>
                </c:pt>
                <c:pt idx="9">
                  <c:v>8.1996117875721572E-2</c:v>
                </c:pt>
                <c:pt idx="10">
                  <c:v>8.1667311733535961E-2</c:v>
                </c:pt>
                <c:pt idx="11">
                  <c:v>8.1627854996473695E-2</c:v>
                </c:pt>
                <c:pt idx="12">
                  <c:v>7.9352516492549305E-2</c:v>
                </c:pt>
                <c:pt idx="13">
                  <c:v>7.9240722404206196E-2</c:v>
                </c:pt>
                <c:pt idx="14">
                  <c:v>7.9168385052925366E-2</c:v>
                </c:pt>
                <c:pt idx="15">
                  <c:v>7.9056590964582257E-2</c:v>
                </c:pt>
                <c:pt idx="16">
                  <c:v>7.3480038793114405E-2</c:v>
                </c:pt>
                <c:pt idx="17">
                  <c:v>7.0566816373349939E-2</c:v>
                </c:pt>
                <c:pt idx="18">
                  <c:v>6.7719355182022614E-2</c:v>
                </c:pt>
                <c:pt idx="19">
                  <c:v>6.7088047389026254E-2</c:v>
                </c:pt>
                <c:pt idx="20">
                  <c:v>6.4543087848509664E-2</c:v>
                </c:pt>
                <c:pt idx="21">
                  <c:v>5.8585120552106504E-2</c:v>
                </c:pt>
                <c:pt idx="22">
                  <c:v>5.8473326463763402E-2</c:v>
                </c:pt>
                <c:pt idx="23">
                  <c:v>5.7131797403646135E-2</c:v>
                </c:pt>
                <c:pt idx="24">
                  <c:v>5.8295771146983172E-2</c:v>
                </c:pt>
                <c:pt idx="25">
                  <c:v>5.5737659360779172E-2</c:v>
                </c:pt>
                <c:pt idx="26">
                  <c:v>5.8368108498264008E-2</c:v>
                </c:pt>
                <c:pt idx="27">
                  <c:v>5.8039302356078404E-2</c:v>
                </c:pt>
                <c:pt idx="28">
                  <c:v>5.4909067882471449E-2</c:v>
                </c:pt>
                <c:pt idx="29">
                  <c:v>5.2890198169451834E-2</c:v>
                </c:pt>
                <c:pt idx="30">
                  <c:v>4.8885339357631168E-2</c:v>
                </c:pt>
                <c:pt idx="31">
                  <c:v>4.3696778433942325E-2</c:v>
                </c:pt>
                <c:pt idx="32">
                  <c:v>4.3624441082661496E-2</c:v>
                </c:pt>
                <c:pt idx="33">
                  <c:v>4.1099209910676046E-2</c:v>
                </c:pt>
                <c:pt idx="34">
                  <c:v>4.081643662839643E-2</c:v>
                </c:pt>
                <c:pt idx="35">
                  <c:v>4.0671761925834764E-2</c:v>
                </c:pt>
                <c:pt idx="36">
                  <c:v>3.7607288680664923E-2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38-4A38-AC09-2CCFA213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47936"/>
        <c:axId val="1"/>
      </c:scatterChart>
      <c:valAx>
        <c:axId val="846847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4524218955389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031198686371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47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3596231505544553E-2"/>
          <c:y val="0.92097264437689974"/>
          <c:w val="0.89983717552547304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1624-0493 - Sec. O-C Diagr.</a:t>
            </a:r>
          </a:p>
        </c:rich>
      </c:tx>
      <c:layout>
        <c:manualLayout>
          <c:xMode val="edge"/>
          <c:yMode val="edge"/>
          <c:x val="0.2448981734426053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6546881523918"/>
          <c:y val="0.1458966565349544"/>
          <c:w val="0.77551097687238613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8.5</c:v>
                </c:pt>
                <c:pt idx="16">
                  <c:v>432.5</c:v>
                </c:pt>
                <c:pt idx="17">
                  <c:v>654</c:v>
                </c:pt>
                <c:pt idx="18">
                  <c:v>870.5</c:v>
                </c:pt>
                <c:pt idx="19">
                  <c:v>918.5</c:v>
                </c:pt>
                <c:pt idx="20">
                  <c:v>1112</c:v>
                </c:pt>
                <c:pt idx="21">
                  <c:v>1565</c:v>
                </c:pt>
                <c:pt idx="22">
                  <c:v>1573.5</c:v>
                </c:pt>
                <c:pt idx="23">
                  <c:v>1675.5</c:v>
                </c:pt>
                <c:pt idx="24">
                  <c:v>1587</c:v>
                </c:pt>
                <c:pt idx="25">
                  <c:v>1781.5</c:v>
                </c:pt>
                <c:pt idx="26">
                  <c:v>1581.5</c:v>
                </c:pt>
                <c:pt idx="27">
                  <c:v>1606.5</c:v>
                </c:pt>
                <c:pt idx="28">
                  <c:v>1844.5</c:v>
                </c:pt>
                <c:pt idx="29">
                  <c:v>1998</c:v>
                </c:pt>
                <c:pt idx="30">
                  <c:v>2302.5</c:v>
                </c:pt>
                <c:pt idx="31">
                  <c:v>2697</c:v>
                </c:pt>
                <c:pt idx="32">
                  <c:v>2702.5</c:v>
                </c:pt>
                <c:pt idx="33">
                  <c:v>2894.5</c:v>
                </c:pt>
                <c:pt idx="34">
                  <c:v>2916</c:v>
                </c:pt>
                <c:pt idx="35">
                  <c:v>2927</c:v>
                </c:pt>
                <c:pt idx="36">
                  <c:v>3160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0">
                  <c:v>7.8522499999962747E-2</c:v>
                </c:pt>
                <c:pt idx="1">
                  <c:v>8.2387499998731073E-2</c:v>
                </c:pt>
                <c:pt idx="2">
                  <c:v>8.2387499998731073E-2</c:v>
                </c:pt>
                <c:pt idx="3">
                  <c:v>8.1792500001029111E-2</c:v>
                </c:pt>
                <c:pt idx="4">
                  <c:v>8.151749999524327E-2</c:v>
                </c:pt>
                <c:pt idx="5">
                  <c:v>8.2307500000752043E-2</c:v>
                </c:pt>
                <c:pt idx="13">
                  <c:v>8.1142499999259599E-2</c:v>
                </c:pt>
                <c:pt idx="15">
                  <c:v>8.0052500001329463E-2</c:v>
                </c:pt>
                <c:pt idx="16">
                  <c:v>7.8012500001932494E-2</c:v>
                </c:pt>
                <c:pt idx="18">
                  <c:v>7.908250000764383E-2</c:v>
                </c:pt>
                <c:pt idx="19">
                  <c:v>7.6262500006123446E-2</c:v>
                </c:pt>
                <c:pt idx="22">
                  <c:v>6.8547499999112915E-2</c:v>
                </c:pt>
                <c:pt idx="23">
                  <c:v>7.0607499998004641E-2</c:v>
                </c:pt>
                <c:pt idx="25">
                  <c:v>5.97974999982398E-2</c:v>
                </c:pt>
                <c:pt idx="26">
                  <c:v>7.2197500005131587E-2</c:v>
                </c:pt>
                <c:pt idx="27">
                  <c:v>6.9892500003334135E-2</c:v>
                </c:pt>
                <c:pt idx="28">
                  <c:v>6.8592499999795109E-2</c:v>
                </c:pt>
                <c:pt idx="30">
                  <c:v>6.0362500000337604E-2</c:v>
                </c:pt>
                <c:pt idx="31">
                  <c:v>1.1604999999690335E-2</c:v>
                </c:pt>
                <c:pt idx="32">
                  <c:v>5.5462500000430737E-2</c:v>
                </c:pt>
                <c:pt idx="33">
                  <c:v>5.0842500000726432E-2</c:v>
                </c:pt>
                <c:pt idx="34">
                  <c:v>1.2740000005578622E-2</c:v>
                </c:pt>
                <c:pt idx="35">
                  <c:v>1.2555000001157168E-2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5B-4F6A-9653-91E3297C5F18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-1113.5</c:v>
                </c:pt>
                <c:pt idx="1">
                  <c:v>-646.5</c:v>
                </c:pt>
                <c:pt idx="2">
                  <c:v>-646.5</c:v>
                </c:pt>
                <c:pt idx="3">
                  <c:v>-635.5</c:v>
                </c:pt>
                <c:pt idx="4">
                  <c:v>-610.5</c:v>
                </c:pt>
                <c:pt idx="5">
                  <c:v>-424.5</c:v>
                </c:pt>
                <c:pt idx="6">
                  <c:v>-419</c:v>
                </c:pt>
                <c:pt idx="7">
                  <c:v>-397</c:v>
                </c:pt>
                <c:pt idx="8">
                  <c:v>-397</c:v>
                </c:pt>
                <c:pt idx="9">
                  <c:v>-215</c:v>
                </c:pt>
                <c:pt idx="10">
                  <c:v>-190</c:v>
                </c:pt>
                <c:pt idx="11">
                  <c:v>-187</c:v>
                </c:pt>
                <c:pt idx="12">
                  <c:v>-14</c:v>
                </c:pt>
                <c:pt idx="13">
                  <c:v>-5.5</c:v>
                </c:pt>
                <c:pt idx="14">
                  <c:v>0</c:v>
                </c:pt>
                <c:pt idx="15">
                  <c:v>8.5</c:v>
                </c:pt>
                <c:pt idx="16">
                  <c:v>432.5</c:v>
                </c:pt>
                <c:pt idx="17">
                  <c:v>654</c:v>
                </c:pt>
                <c:pt idx="18">
                  <c:v>870.5</c:v>
                </c:pt>
                <c:pt idx="19">
                  <c:v>918.5</c:v>
                </c:pt>
                <c:pt idx="20">
                  <c:v>1112</c:v>
                </c:pt>
                <c:pt idx="21">
                  <c:v>1565</c:v>
                </c:pt>
                <c:pt idx="22">
                  <c:v>1573.5</c:v>
                </c:pt>
                <c:pt idx="23">
                  <c:v>1675.5</c:v>
                </c:pt>
                <c:pt idx="24">
                  <c:v>1587</c:v>
                </c:pt>
                <c:pt idx="25">
                  <c:v>1781.5</c:v>
                </c:pt>
                <c:pt idx="26">
                  <c:v>1581.5</c:v>
                </c:pt>
                <c:pt idx="27">
                  <c:v>1606.5</c:v>
                </c:pt>
                <c:pt idx="28">
                  <c:v>1844.5</c:v>
                </c:pt>
                <c:pt idx="29">
                  <c:v>1998</c:v>
                </c:pt>
                <c:pt idx="30">
                  <c:v>2302.5</c:v>
                </c:pt>
                <c:pt idx="31">
                  <c:v>2697</c:v>
                </c:pt>
                <c:pt idx="32">
                  <c:v>2702.5</c:v>
                </c:pt>
                <c:pt idx="33">
                  <c:v>2894.5</c:v>
                </c:pt>
                <c:pt idx="34">
                  <c:v>2916</c:v>
                </c:pt>
                <c:pt idx="35">
                  <c:v>2927</c:v>
                </c:pt>
                <c:pt idx="36">
                  <c:v>3160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9.3813410625872201E-2</c:v>
                </c:pt>
                <c:pt idx="1">
                  <c:v>8.7671311889845102E-2</c:v>
                </c:pt>
                <c:pt idx="2">
                  <c:v>8.7671311889845102E-2</c:v>
                </c:pt>
                <c:pt idx="3">
                  <c:v>8.7526637187283443E-2</c:v>
                </c:pt>
                <c:pt idx="4">
                  <c:v>8.7197831045097832E-2</c:v>
                </c:pt>
                <c:pt idx="5">
                  <c:v>8.4751513347236934E-2</c:v>
                </c:pt>
                <c:pt idx="6">
                  <c:v>8.4679175995956105E-2</c:v>
                </c:pt>
                <c:pt idx="7">
                  <c:v>8.4389826590832773E-2</c:v>
                </c:pt>
                <c:pt idx="8">
                  <c:v>8.4389826590832773E-2</c:v>
                </c:pt>
                <c:pt idx="9">
                  <c:v>8.1996117875721572E-2</c:v>
                </c:pt>
                <c:pt idx="10">
                  <c:v>8.1667311733535961E-2</c:v>
                </c:pt>
                <c:pt idx="11">
                  <c:v>8.1627854996473695E-2</c:v>
                </c:pt>
                <c:pt idx="12">
                  <c:v>7.9352516492549305E-2</c:v>
                </c:pt>
                <c:pt idx="13">
                  <c:v>7.9240722404206196E-2</c:v>
                </c:pt>
                <c:pt idx="14">
                  <c:v>7.9168385052925366E-2</c:v>
                </c:pt>
                <c:pt idx="15">
                  <c:v>7.9056590964582257E-2</c:v>
                </c:pt>
                <c:pt idx="16">
                  <c:v>7.3480038793114405E-2</c:v>
                </c:pt>
                <c:pt idx="17">
                  <c:v>7.0566816373349939E-2</c:v>
                </c:pt>
                <c:pt idx="18">
                  <c:v>6.7719355182022614E-2</c:v>
                </c:pt>
                <c:pt idx="19">
                  <c:v>6.7088047389026254E-2</c:v>
                </c:pt>
                <c:pt idx="20">
                  <c:v>6.4543087848509664E-2</c:v>
                </c:pt>
                <c:pt idx="21">
                  <c:v>5.8585120552106504E-2</c:v>
                </c:pt>
                <c:pt idx="22">
                  <c:v>5.8473326463763402E-2</c:v>
                </c:pt>
                <c:pt idx="23">
                  <c:v>5.7131797403646135E-2</c:v>
                </c:pt>
                <c:pt idx="24">
                  <c:v>5.8295771146983172E-2</c:v>
                </c:pt>
                <c:pt idx="25">
                  <c:v>5.5737659360779172E-2</c:v>
                </c:pt>
                <c:pt idx="26">
                  <c:v>5.8368108498264008E-2</c:v>
                </c:pt>
                <c:pt idx="27">
                  <c:v>5.8039302356078404E-2</c:v>
                </c:pt>
                <c:pt idx="28">
                  <c:v>5.4909067882471449E-2</c:v>
                </c:pt>
                <c:pt idx="29">
                  <c:v>5.2890198169451834E-2</c:v>
                </c:pt>
                <c:pt idx="30">
                  <c:v>4.8885339357631168E-2</c:v>
                </c:pt>
                <c:pt idx="31">
                  <c:v>4.3696778433942325E-2</c:v>
                </c:pt>
                <c:pt idx="32">
                  <c:v>4.3624441082661496E-2</c:v>
                </c:pt>
                <c:pt idx="33">
                  <c:v>4.1099209910676046E-2</c:v>
                </c:pt>
                <c:pt idx="34">
                  <c:v>4.081643662839643E-2</c:v>
                </c:pt>
                <c:pt idx="35">
                  <c:v>4.0671761925834764E-2</c:v>
                </c:pt>
                <c:pt idx="36">
                  <c:v>3.7607288680664923E-2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5B-4F6A-9653-91E3297C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54496"/>
        <c:axId val="1"/>
      </c:scatterChart>
      <c:valAx>
        <c:axId val="846854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54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</xdr:colOff>
      <xdr:row>0</xdr:row>
      <xdr:rowOff>38100</xdr:rowOff>
    </xdr:from>
    <xdr:to>
      <xdr:col>30</xdr:col>
      <xdr:colOff>485775</xdr:colOff>
      <xdr:row>18</xdr:row>
      <xdr:rowOff>76200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A4780C1-067E-4F17-F7EE-FFA564DFD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0</xdr:row>
      <xdr:rowOff>38100</xdr:rowOff>
    </xdr:from>
    <xdr:to>
      <xdr:col>17</xdr:col>
      <xdr:colOff>123825</xdr:colOff>
      <xdr:row>18</xdr:row>
      <xdr:rowOff>85725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B01B0F62-8D93-F34A-0601-7E36B833B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85725</xdr:colOff>
      <xdr:row>0</xdr:row>
      <xdr:rowOff>0</xdr:rowOff>
    </xdr:from>
    <xdr:to>
      <xdr:col>23</xdr:col>
      <xdr:colOff>638175</xdr:colOff>
      <xdr:row>18</xdr:row>
      <xdr:rowOff>47625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CCA6C79F-7E9D-A807-15CC-5EF41D71D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6"/>
  <sheetViews>
    <sheetView tabSelected="1" workbookViewId="0">
      <pane xSplit="14" ySplit="21" topLeftCell="O49" activePane="bottomRight" state="frozen"/>
      <selection pane="topRight" activeCell="O1" sqref="O1"/>
      <selection pane="bottomLeft" activeCell="A22" sqref="A22"/>
      <selection pane="bottomRight" activeCell="G6" sqref="G6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17.8554687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</row>
    <row r="2" spans="1:7" x14ac:dyDescent="0.2">
      <c r="A2" t="s">
        <v>19</v>
      </c>
      <c r="B2" t="s">
        <v>35</v>
      </c>
      <c r="C2" s="19"/>
      <c r="D2" s="19" t="s">
        <v>36</v>
      </c>
    </row>
    <row r="3" spans="1:7" ht="13.5" thickBot="1" x14ac:dyDescent="0.25"/>
    <row r="4" spans="1:7" ht="14.25" thickTop="1" thickBot="1" x14ac:dyDescent="0.25">
      <c r="A4" s="18"/>
      <c r="C4" s="20" t="s">
        <v>37</v>
      </c>
      <c r="D4" s="21" t="s">
        <v>37</v>
      </c>
    </row>
    <row r="5" spans="1:7" ht="13.5" thickTop="1" x14ac:dyDescent="0.2">
      <c r="A5" s="60" t="s">
        <v>65</v>
      </c>
      <c r="C5" s="61">
        <v>-9.5</v>
      </c>
    </row>
    <row r="6" spans="1:7" x14ac:dyDescent="0.2">
      <c r="A6" s="6" t="s">
        <v>3</v>
      </c>
    </row>
    <row r="7" spans="1:7" x14ac:dyDescent="0.2">
      <c r="A7" t="s">
        <v>4</v>
      </c>
      <c r="C7">
        <v>54651.460299999999</v>
      </c>
      <c r="D7" s="9" t="s">
        <v>38</v>
      </c>
    </row>
    <row r="8" spans="1:7" x14ac:dyDescent="0.2">
      <c r="A8" t="s">
        <v>5</v>
      </c>
      <c r="C8">
        <v>1.635135</v>
      </c>
      <c r="D8" s="22">
        <v>5860</v>
      </c>
    </row>
    <row r="9" spans="1:7" x14ac:dyDescent="0.2">
      <c r="A9" s="10" t="s">
        <v>32</v>
      </c>
      <c r="B9" s="10"/>
      <c r="C9" s="11">
        <v>21</v>
      </c>
      <c r="D9" s="11">
        <v>21</v>
      </c>
    </row>
    <row r="10" spans="1:7" ht="13.5" thickBot="1" x14ac:dyDescent="0.25">
      <c r="A10" s="12"/>
      <c r="B10" s="12"/>
      <c r="C10" s="5" t="s">
        <v>21</v>
      </c>
      <c r="D10" s="5" t="s">
        <v>22</v>
      </c>
    </row>
    <row r="11" spans="1:7" x14ac:dyDescent="0.2">
      <c r="A11" s="12" t="s">
        <v>16</v>
      </c>
      <c r="B11" s="12"/>
      <c r="C11" s="13">
        <f ca="1">INTERCEPT(INDIRECT(C14):R$935,INDIRECT(C13):$F$935)</f>
        <v>2.7294983536503732E-4</v>
      </c>
      <c r="D11" s="13">
        <f ca="1">INTERCEPT(INDIRECT(D14):S$935,INDIRECT(D13):$F$935)</f>
        <v>7.9168385052925366E-2</v>
      </c>
    </row>
    <row r="12" spans="1:7" x14ac:dyDescent="0.2">
      <c r="A12" s="12" t="s">
        <v>17</v>
      </c>
      <c r="B12" s="12"/>
      <c r="C12" s="13">
        <f ca="1">SLOPE(INDIRECT(C14):R$935,INDIRECT(C13):$F$935)</f>
        <v>2.9288727510004294E-6</v>
      </c>
      <c r="D12" s="13">
        <f ca="1">SLOPE(INDIRECT(D14):S$935,INDIRECT(D13):$F$935)</f>
        <v>-1.315224568742419E-5</v>
      </c>
      <c r="F12" s="10" t="s">
        <v>59</v>
      </c>
      <c r="G12" s="55">
        <v>1</v>
      </c>
    </row>
    <row r="13" spans="1:7" x14ac:dyDescent="0.2">
      <c r="A13" s="10" t="s">
        <v>33</v>
      </c>
      <c r="B13" s="10"/>
      <c r="C13" s="11" t="str">
        <f>"F"&amp;C9</f>
        <v>F21</v>
      </c>
      <c r="D13" s="11" t="str">
        <f>"F"&amp;D9</f>
        <v>F21</v>
      </c>
      <c r="F13" s="10" t="s">
        <v>60</v>
      </c>
      <c r="G13" s="56">
        <f ca="1">NOW()+15018.5+$C$5/24</f>
        <v>60162.796276388886</v>
      </c>
    </row>
    <row r="14" spans="1:7" x14ac:dyDescent="0.2">
      <c r="A14" s="10" t="s">
        <v>34</v>
      </c>
      <c r="B14" s="10"/>
      <c r="C14" s="11" t="str">
        <f>"R"&amp;C9</f>
        <v>R21</v>
      </c>
      <c r="D14" s="11" t="str">
        <f>"S"&amp;D9</f>
        <v>S21</v>
      </c>
      <c r="F14" s="10" t="s">
        <v>61</v>
      </c>
      <c r="G14" s="13">
        <f ca="1">ROUND(2*(G13-$C$7)/$C$8,0)/2+G12</f>
        <v>3371.5</v>
      </c>
    </row>
    <row r="15" spans="1:7" x14ac:dyDescent="0.2">
      <c r="A15" s="14" t="s">
        <v>18</v>
      </c>
      <c r="B15" s="12"/>
      <c r="C15" s="15">
        <f ca="1">($C7+C11)+($C8+C12)*INT(MAX($F21:$F3533))</f>
        <v>59818.496428187733</v>
      </c>
      <c r="D15" s="15">
        <f ca="1">($C7+D11)+($C8+D12)*INT(MAX($F21:$F3533))</f>
        <v>59818.524507288683</v>
      </c>
      <c r="F15" s="10" t="s">
        <v>62</v>
      </c>
      <c r="G15" s="57">
        <f ca="1">ROUND(2*(G13-$C$15)/$C$16,0)/2+G12</f>
        <v>211.5</v>
      </c>
    </row>
    <row r="16" spans="1:7" x14ac:dyDescent="0.2">
      <c r="A16" s="16" t="s">
        <v>6</v>
      </c>
      <c r="B16" s="12"/>
      <c r="C16" s="17">
        <f ca="1">+$C8+C12</f>
        <v>1.635137928872751</v>
      </c>
      <c r="D16" s="13">
        <f ca="1">+$C8+D12</f>
        <v>1.6351218477543126</v>
      </c>
      <c r="F16" s="10" t="s">
        <v>63</v>
      </c>
      <c r="G16" s="58">
        <f ca="1">+$C$15+$C$16*G15-15018.5-$C$5/24</f>
        <v>45146.223933477653</v>
      </c>
    </row>
    <row r="17" spans="1:19" ht="13.5" thickBot="1" x14ac:dyDescent="0.25">
      <c r="A17" s="9" t="s">
        <v>31</v>
      </c>
      <c r="C17">
        <f>COUNT(C21:C1247)</f>
        <v>37</v>
      </c>
      <c r="G17" s="59" t="s">
        <v>64</v>
      </c>
    </row>
    <row r="18" spans="1:19" ht="14.25" thickTop="1" thickBot="1" x14ac:dyDescent="0.25">
      <c r="A18" s="6" t="s">
        <v>24</v>
      </c>
      <c r="C18" s="3">
        <f ca="1">+C15</f>
        <v>59818.496428187733</v>
      </c>
      <c r="D18" s="4">
        <f ca="1">+C16</f>
        <v>1.635137928872751</v>
      </c>
      <c r="E18" s="41">
        <f>R19</f>
        <v>14</v>
      </c>
    </row>
    <row r="19" spans="1:19" ht="14.25" thickTop="1" thickBot="1" x14ac:dyDescent="0.25">
      <c r="A19" s="6" t="s">
        <v>25</v>
      </c>
      <c r="C19" s="3">
        <f ca="1">+D15</f>
        <v>59818.524507288683</v>
      </c>
      <c r="D19" s="4">
        <f ca="1">+D16</f>
        <v>1.6351218477543126</v>
      </c>
      <c r="E19" s="41">
        <f>S19</f>
        <v>23</v>
      </c>
      <c r="R19">
        <f>COUNT(R21:R322)</f>
        <v>14</v>
      </c>
      <c r="S19">
        <f>COUNT(S21:S322)</f>
        <v>23</v>
      </c>
    </row>
    <row r="20" spans="1:19" ht="14.25" thickTop="1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13</v>
      </c>
      <c r="I20" s="8" t="s">
        <v>45</v>
      </c>
      <c r="J20" s="8" t="s">
        <v>68</v>
      </c>
      <c r="K20" s="8" t="s">
        <v>28</v>
      </c>
      <c r="L20" s="8" t="s">
        <v>29</v>
      </c>
      <c r="M20" s="8" t="s">
        <v>20</v>
      </c>
      <c r="N20" s="8" t="s">
        <v>23</v>
      </c>
      <c r="O20" s="8" t="s">
        <v>26</v>
      </c>
      <c r="P20" s="7" t="s">
        <v>27</v>
      </c>
      <c r="Q20" s="5" t="s">
        <v>15</v>
      </c>
      <c r="R20" s="7" t="s">
        <v>21</v>
      </c>
      <c r="S20" s="7" t="s">
        <v>22</v>
      </c>
    </row>
    <row r="21" spans="1:19" x14ac:dyDescent="0.2">
      <c r="A21" t="s">
        <v>39</v>
      </c>
      <c r="C21" s="23">
        <v>52830.815999999999</v>
      </c>
      <c r="D21" s="23" t="s">
        <v>30</v>
      </c>
      <c r="E21">
        <f t="shared" ref="E21:E39" si="0">+(C21-C$7)/C$8</f>
        <v>-1113.4519779712377</v>
      </c>
      <c r="F21">
        <f t="shared" ref="F21:F51" si="1">ROUND(2*E21,0)/2</f>
        <v>-1113.5</v>
      </c>
      <c r="G21">
        <f t="shared" ref="G21:G39" si="2">+C21-(C$7+F21*C$8)</f>
        <v>7.8522499999962747E-2</v>
      </c>
      <c r="H21">
        <f>+G21</f>
        <v>7.8522499999962747E-2</v>
      </c>
      <c r="O21">
        <f t="shared" ref="O21:O39" ca="1" si="3">+C$11+C$12*$F21</f>
        <v>-2.9883499728739406E-3</v>
      </c>
      <c r="P21">
        <f t="shared" ref="P21:P39" ca="1" si="4">+D$11+D$12*$F21</f>
        <v>9.3813410625872201E-2</v>
      </c>
      <c r="Q21" s="2">
        <f t="shared" ref="Q21:Q39" si="5">+C21-15018.5</f>
        <v>37812.315999999999</v>
      </c>
      <c r="S21">
        <f t="shared" ref="S21:S26" si="6">G21</f>
        <v>7.8522499999962747E-2</v>
      </c>
    </row>
    <row r="22" spans="1:19" x14ac:dyDescent="0.2">
      <c r="A22" t="s">
        <v>44</v>
      </c>
      <c r="B22" s="24" t="s">
        <v>41</v>
      </c>
      <c r="C22" s="23">
        <v>53594.427909999999</v>
      </c>
      <c r="E22">
        <f t="shared" si="0"/>
        <v>-646.44961425203439</v>
      </c>
      <c r="F22">
        <f t="shared" si="1"/>
        <v>-646.5</v>
      </c>
      <c r="G22">
        <f t="shared" si="2"/>
        <v>8.2387499998731073E-2</v>
      </c>
      <c r="I22">
        <f>+G22</f>
        <v>8.2387499998731073E-2</v>
      </c>
      <c r="O22">
        <f t="shared" ca="1" si="3"/>
        <v>-1.6205663981567404E-3</v>
      </c>
      <c r="P22">
        <f t="shared" ca="1" si="4"/>
        <v>8.7671311889845102E-2</v>
      </c>
      <c r="Q22" s="2">
        <f t="shared" si="5"/>
        <v>38575.927909999999</v>
      </c>
      <c r="S22">
        <f t="shared" si="6"/>
        <v>8.2387499998731073E-2</v>
      </c>
    </row>
    <row r="23" spans="1:19" x14ac:dyDescent="0.2">
      <c r="A23" s="27" t="s">
        <v>47</v>
      </c>
      <c r="B23" s="26" t="s">
        <v>41</v>
      </c>
      <c r="C23" s="29">
        <v>53594.427909999999</v>
      </c>
      <c r="D23" s="29" t="s">
        <v>48</v>
      </c>
      <c r="E23">
        <f t="shared" si="0"/>
        <v>-646.44961425203439</v>
      </c>
      <c r="F23">
        <f t="shared" si="1"/>
        <v>-646.5</v>
      </c>
      <c r="G23">
        <f t="shared" si="2"/>
        <v>8.2387499998731073E-2</v>
      </c>
      <c r="H23">
        <f>+G23</f>
        <v>8.2387499998731073E-2</v>
      </c>
      <c r="O23">
        <f t="shared" ca="1" si="3"/>
        <v>-1.6205663981567404E-3</v>
      </c>
      <c r="P23">
        <f t="shared" ca="1" si="4"/>
        <v>8.7671311889845102E-2</v>
      </c>
      <c r="Q23" s="2">
        <f t="shared" si="5"/>
        <v>38575.927909999999</v>
      </c>
      <c r="S23">
        <f t="shared" si="6"/>
        <v>8.2387499998731073E-2</v>
      </c>
    </row>
    <row r="24" spans="1:19" x14ac:dyDescent="0.2">
      <c r="A24" t="s">
        <v>43</v>
      </c>
      <c r="B24" s="24" t="s">
        <v>41</v>
      </c>
      <c r="C24" s="36">
        <v>53612.413800000002</v>
      </c>
      <c r="D24" s="36">
        <v>1E-4</v>
      </c>
      <c r="E24">
        <f t="shared" si="0"/>
        <v>-635.44997813635985</v>
      </c>
      <c r="F24">
        <f t="shared" si="1"/>
        <v>-635.5</v>
      </c>
      <c r="G24">
        <f t="shared" si="2"/>
        <v>8.1792500001029111E-2</v>
      </c>
      <c r="H24">
        <f>+G24</f>
        <v>8.1792500001029111E-2</v>
      </c>
      <c r="O24">
        <f t="shared" ca="1" si="3"/>
        <v>-1.5883487978957357E-3</v>
      </c>
      <c r="P24">
        <f t="shared" ca="1" si="4"/>
        <v>8.7526637187283443E-2</v>
      </c>
      <c r="Q24" s="2">
        <f t="shared" si="5"/>
        <v>38593.913800000002</v>
      </c>
      <c r="S24">
        <f t="shared" si="6"/>
        <v>8.1792500001029111E-2</v>
      </c>
    </row>
    <row r="25" spans="1:19" x14ac:dyDescent="0.2">
      <c r="A25" t="s">
        <v>43</v>
      </c>
      <c r="B25" s="24" t="s">
        <v>41</v>
      </c>
      <c r="C25" s="36">
        <v>53653.291899999997</v>
      </c>
      <c r="D25" s="36">
        <v>1E-4</v>
      </c>
      <c r="E25">
        <f t="shared" si="0"/>
        <v>-610.45014631819527</v>
      </c>
      <c r="F25">
        <f t="shared" si="1"/>
        <v>-610.5</v>
      </c>
      <c r="G25">
        <f t="shared" si="2"/>
        <v>8.151749999524327E-2</v>
      </c>
      <c r="H25">
        <f>+G25</f>
        <v>8.151749999524327E-2</v>
      </c>
      <c r="O25">
        <f t="shared" ca="1" si="3"/>
        <v>-1.5151269791207249E-3</v>
      </c>
      <c r="P25">
        <f t="shared" ca="1" si="4"/>
        <v>8.7197831045097832E-2</v>
      </c>
      <c r="Q25" s="2">
        <f t="shared" si="5"/>
        <v>38634.791899999997</v>
      </c>
      <c r="S25">
        <f t="shared" si="6"/>
        <v>8.151749999524327E-2</v>
      </c>
    </row>
    <row r="26" spans="1:19" x14ac:dyDescent="0.2">
      <c r="A26" s="32" t="s">
        <v>51</v>
      </c>
      <c r="B26" s="30" t="s">
        <v>41</v>
      </c>
      <c r="C26" s="37">
        <v>53957.427799999998</v>
      </c>
      <c r="D26" s="37">
        <v>5.9999999999999995E-4</v>
      </c>
      <c r="E26">
        <f t="shared" si="0"/>
        <v>-424.44966317765881</v>
      </c>
      <c r="F26">
        <f t="shared" si="1"/>
        <v>-424.5</v>
      </c>
      <c r="G26">
        <f t="shared" si="2"/>
        <v>8.2307500000752043E-2</v>
      </c>
      <c r="H26">
        <f>+G26</f>
        <v>8.2307500000752043E-2</v>
      </c>
      <c r="O26">
        <f t="shared" ca="1" si="3"/>
        <v>-9.7035664743464487E-4</v>
      </c>
      <c r="P26">
        <f t="shared" ca="1" si="4"/>
        <v>8.4751513347236934E-2</v>
      </c>
      <c r="Q26" s="2">
        <f t="shared" si="5"/>
        <v>38938.927799999998</v>
      </c>
      <c r="S26">
        <f t="shared" si="6"/>
        <v>8.2307500000752043E-2</v>
      </c>
    </row>
    <row r="27" spans="1:19" x14ac:dyDescent="0.2">
      <c r="A27" s="32" t="s">
        <v>51</v>
      </c>
      <c r="B27" s="30" t="s">
        <v>42</v>
      </c>
      <c r="C27" s="37">
        <v>53966.340799999998</v>
      </c>
      <c r="D27" s="37">
        <v>2.0000000000000001E-4</v>
      </c>
      <c r="E27">
        <f t="shared" si="0"/>
        <v>-418.99873710733408</v>
      </c>
      <c r="F27">
        <f t="shared" si="1"/>
        <v>-419</v>
      </c>
      <c r="G27">
        <f t="shared" si="2"/>
        <v>2.0650000005844049E-3</v>
      </c>
      <c r="H27">
        <f>+G27</f>
        <v>2.0650000005844049E-3</v>
      </c>
      <c r="O27">
        <f t="shared" ca="1" si="3"/>
        <v>-9.5424784730414251E-4</v>
      </c>
      <c r="P27">
        <f t="shared" ca="1" si="4"/>
        <v>8.4679175995956105E-2</v>
      </c>
      <c r="Q27" s="2">
        <f t="shared" si="5"/>
        <v>38947.840799999998</v>
      </c>
      <c r="R27">
        <f t="shared" ref="R27:R33" si="7">G27</f>
        <v>2.0650000005844049E-3</v>
      </c>
    </row>
    <row r="28" spans="1:19" x14ac:dyDescent="0.2">
      <c r="A28" s="33" t="s">
        <v>44</v>
      </c>
      <c r="B28" s="24" t="s">
        <v>42</v>
      </c>
      <c r="C28" s="38">
        <v>54002.313300000002</v>
      </c>
      <c r="D28" s="38">
        <v>2.0000000000000001E-4</v>
      </c>
      <c r="E28">
        <f t="shared" si="0"/>
        <v>-396.99902454537221</v>
      </c>
      <c r="F28">
        <f t="shared" si="1"/>
        <v>-397</v>
      </c>
      <c r="G28">
        <f t="shared" si="2"/>
        <v>1.5950000015436672E-3</v>
      </c>
      <c r="I28">
        <f>+G28</f>
        <v>1.5950000015436672E-3</v>
      </c>
      <c r="O28">
        <f t="shared" ca="1" si="3"/>
        <v>-8.8981264678213308E-4</v>
      </c>
      <c r="P28">
        <f t="shared" ca="1" si="4"/>
        <v>8.4389826590832773E-2</v>
      </c>
      <c r="Q28" s="2">
        <f t="shared" si="5"/>
        <v>38983.813300000002</v>
      </c>
      <c r="R28">
        <f t="shared" si="7"/>
        <v>1.5950000015436672E-3</v>
      </c>
    </row>
    <row r="29" spans="1:19" x14ac:dyDescent="0.2">
      <c r="A29" s="32" t="s">
        <v>47</v>
      </c>
      <c r="B29" s="26" t="s">
        <v>42</v>
      </c>
      <c r="C29" s="37">
        <v>54002.313300000002</v>
      </c>
      <c r="D29" s="37">
        <v>2.0000000000000001E-4</v>
      </c>
      <c r="E29">
        <f t="shared" si="0"/>
        <v>-396.99902454537221</v>
      </c>
      <c r="F29">
        <f t="shared" si="1"/>
        <v>-397</v>
      </c>
      <c r="G29">
        <f t="shared" si="2"/>
        <v>1.5950000015436672E-3</v>
      </c>
      <c r="H29">
        <f t="shared" ref="H29:H48" si="8">+G29</f>
        <v>1.5950000015436672E-3</v>
      </c>
      <c r="O29">
        <f t="shared" ca="1" si="3"/>
        <v>-8.8981264678213308E-4</v>
      </c>
      <c r="P29">
        <f t="shared" ca="1" si="4"/>
        <v>8.4389826590832773E-2</v>
      </c>
      <c r="Q29" s="2">
        <f t="shared" si="5"/>
        <v>38983.813300000002</v>
      </c>
      <c r="R29">
        <f t="shared" si="7"/>
        <v>1.5950000015436672E-3</v>
      </c>
    </row>
    <row r="30" spans="1:19" x14ac:dyDescent="0.2">
      <c r="A30" s="33" t="s">
        <v>40</v>
      </c>
      <c r="B30" s="25" t="s">
        <v>41</v>
      </c>
      <c r="C30" s="38">
        <v>54299.906499999997</v>
      </c>
      <c r="D30" s="38">
        <v>2.0000000000000001E-4</v>
      </c>
      <c r="E30">
        <f t="shared" si="0"/>
        <v>-214.99986239668377</v>
      </c>
      <c r="F30">
        <f t="shared" si="1"/>
        <v>-215</v>
      </c>
      <c r="G30">
        <f t="shared" si="2"/>
        <v>2.2499999613501132E-4</v>
      </c>
      <c r="H30">
        <f t="shared" si="8"/>
        <v>2.2499999613501132E-4</v>
      </c>
      <c r="O30">
        <f t="shared" ca="1" si="3"/>
        <v>-3.5675780610005495E-4</v>
      </c>
      <c r="P30">
        <f t="shared" ca="1" si="4"/>
        <v>8.1996117875721572E-2</v>
      </c>
      <c r="Q30" s="2">
        <f t="shared" si="5"/>
        <v>39281.406499999997</v>
      </c>
      <c r="R30">
        <f t="shared" si="7"/>
        <v>2.2499999613501132E-4</v>
      </c>
    </row>
    <row r="31" spans="1:19" x14ac:dyDescent="0.2">
      <c r="A31" s="33" t="s">
        <v>40</v>
      </c>
      <c r="B31" s="25" t="s">
        <v>41</v>
      </c>
      <c r="C31" s="38">
        <v>54340.783799999997</v>
      </c>
      <c r="D31" s="38">
        <v>2.0000000000000001E-4</v>
      </c>
      <c r="E31">
        <f t="shared" si="0"/>
        <v>-190.00051983475456</v>
      </c>
      <c r="F31">
        <f t="shared" si="1"/>
        <v>-190</v>
      </c>
      <c r="G31">
        <f t="shared" si="2"/>
        <v>-8.5000000399304554E-4</v>
      </c>
      <c r="H31">
        <f t="shared" si="8"/>
        <v>-8.5000000399304554E-4</v>
      </c>
      <c r="O31">
        <f t="shared" ca="1" si="3"/>
        <v>-2.8353598732504422E-4</v>
      </c>
      <c r="P31">
        <f t="shared" ca="1" si="4"/>
        <v>8.1667311733535961E-2</v>
      </c>
      <c r="Q31" s="2">
        <f t="shared" si="5"/>
        <v>39322.283799999997</v>
      </c>
      <c r="R31">
        <f t="shared" si="7"/>
        <v>-8.5000000399304554E-4</v>
      </c>
    </row>
    <row r="32" spans="1:19" x14ac:dyDescent="0.2">
      <c r="A32" s="33" t="s">
        <v>40</v>
      </c>
      <c r="B32" s="25" t="s">
        <v>41</v>
      </c>
      <c r="C32" s="38">
        <v>54345.689599999998</v>
      </c>
      <c r="D32" s="38">
        <v>1E-4</v>
      </c>
      <c r="E32">
        <f t="shared" si="0"/>
        <v>-187.00027826448638</v>
      </c>
      <c r="F32">
        <f t="shared" si="1"/>
        <v>-187</v>
      </c>
      <c r="G32">
        <f t="shared" si="2"/>
        <v>-4.5500000123865902E-4</v>
      </c>
      <c r="H32">
        <f t="shared" si="8"/>
        <v>-4.5500000123865902E-4</v>
      </c>
      <c r="O32">
        <f t="shared" ca="1" si="3"/>
        <v>-2.7474936907204302E-4</v>
      </c>
      <c r="P32">
        <f t="shared" ca="1" si="4"/>
        <v>8.1627854996473695E-2</v>
      </c>
      <c r="Q32" s="2">
        <f t="shared" si="5"/>
        <v>39327.189599999998</v>
      </c>
      <c r="R32">
        <f t="shared" si="7"/>
        <v>-4.5500000123865902E-4</v>
      </c>
    </row>
    <row r="33" spans="1:19" x14ac:dyDescent="0.2">
      <c r="A33" s="33" t="s">
        <v>40</v>
      </c>
      <c r="B33" s="25" t="s">
        <v>41</v>
      </c>
      <c r="C33" s="38">
        <v>54628.568399999996</v>
      </c>
      <c r="D33" s="38">
        <v>2.0000000000000001E-4</v>
      </c>
      <c r="E33">
        <f t="shared" si="0"/>
        <v>-14.000006115704423</v>
      </c>
      <c r="F33">
        <f t="shared" si="1"/>
        <v>-14</v>
      </c>
      <c r="G33">
        <f t="shared" si="2"/>
        <v>-1.0000003385357559E-5</v>
      </c>
      <c r="H33">
        <f t="shared" si="8"/>
        <v>-1.0000003385357559E-5</v>
      </c>
      <c r="O33">
        <f t="shared" ca="1" si="3"/>
        <v>2.319456168510313E-4</v>
      </c>
      <c r="P33">
        <f t="shared" ca="1" si="4"/>
        <v>7.9352516492549305E-2</v>
      </c>
      <c r="Q33" s="2">
        <f t="shared" si="5"/>
        <v>39610.068399999996</v>
      </c>
      <c r="R33">
        <f t="shared" si="7"/>
        <v>-1.0000003385357559E-5</v>
      </c>
    </row>
    <row r="34" spans="1:19" x14ac:dyDescent="0.2">
      <c r="A34" s="33" t="s">
        <v>40</v>
      </c>
      <c r="B34" s="25" t="s">
        <v>42</v>
      </c>
      <c r="C34" s="38">
        <v>54642.548199999997</v>
      </c>
      <c r="D34" s="38">
        <v>2.0000000000000001E-4</v>
      </c>
      <c r="E34">
        <f t="shared" si="0"/>
        <v>-5.4503756570566795</v>
      </c>
      <c r="F34">
        <f t="shared" si="1"/>
        <v>-5.5</v>
      </c>
      <c r="G34">
        <f t="shared" si="2"/>
        <v>8.1142499999259599E-2</v>
      </c>
      <c r="H34">
        <f t="shared" si="8"/>
        <v>8.1142499999259599E-2</v>
      </c>
      <c r="O34">
        <f t="shared" ca="1" si="3"/>
        <v>2.5684103523453496E-4</v>
      </c>
      <c r="P34">
        <f t="shared" ca="1" si="4"/>
        <v>7.9240722404206196E-2</v>
      </c>
      <c r="Q34" s="2">
        <f t="shared" si="5"/>
        <v>39624.048199999997</v>
      </c>
      <c r="S34">
        <f>G34</f>
        <v>8.1142499999259599E-2</v>
      </c>
    </row>
    <row r="35" spans="1:19" x14ac:dyDescent="0.2">
      <c r="A35" s="33" t="s">
        <v>40</v>
      </c>
      <c r="B35" s="25" t="s">
        <v>41</v>
      </c>
      <c r="C35" s="38">
        <v>54651.460500000001</v>
      </c>
      <c r="D35" s="38">
        <v>4.0000000000000002E-4</v>
      </c>
      <c r="E35">
        <f t="shared" si="0"/>
        <v>1.2231406105522337E-4</v>
      </c>
      <c r="F35">
        <f t="shared" si="1"/>
        <v>0</v>
      </c>
      <c r="G35">
        <f t="shared" si="2"/>
        <v>2.0000000222353265E-4</v>
      </c>
      <c r="H35">
        <f t="shared" si="8"/>
        <v>2.0000000222353265E-4</v>
      </c>
      <c r="O35">
        <f t="shared" ca="1" si="3"/>
        <v>2.7294983536503732E-4</v>
      </c>
      <c r="P35">
        <f t="shared" ca="1" si="4"/>
        <v>7.9168385052925366E-2</v>
      </c>
      <c r="Q35" s="2">
        <f t="shared" si="5"/>
        <v>39632.960500000001</v>
      </c>
      <c r="R35">
        <f>G35</f>
        <v>2.0000000222353265E-4</v>
      </c>
    </row>
    <row r="36" spans="1:19" x14ac:dyDescent="0.2">
      <c r="A36" s="33" t="s">
        <v>40</v>
      </c>
      <c r="B36" s="25" t="s">
        <v>42</v>
      </c>
      <c r="C36" s="38">
        <v>54665.438999999998</v>
      </c>
      <c r="D36" s="38">
        <v>2.0000000000000001E-4</v>
      </c>
      <c r="E36">
        <f t="shared" si="0"/>
        <v>8.5489577313186143</v>
      </c>
      <c r="F36">
        <f t="shared" si="1"/>
        <v>8.5</v>
      </c>
      <c r="G36">
        <f t="shared" si="2"/>
        <v>8.0052500001329463E-2</v>
      </c>
      <c r="H36">
        <f t="shared" si="8"/>
        <v>8.0052500001329463E-2</v>
      </c>
      <c r="O36">
        <f t="shared" ca="1" si="3"/>
        <v>2.9784525374854098E-4</v>
      </c>
      <c r="P36">
        <f t="shared" ca="1" si="4"/>
        <v>7.9056590964582257E-2</v>
      </c>
      <c r="Q36" s="2">
        <f t="shared" si="5"/>
        <v>39646.938999999998</v>
      </c>
      <c r="S36">
        <f>G36</f>
        <v>8.0052500001329463E-2</v>
      </c>
    </row>
    <row r="37" spans="1:19" x14ac:dyDescent="0.2">
      <c r="A37" s="32" t="s">
        <v>46</v>
      </c>
      <c r="B37" s="28" t="s">
        <v>42</v>
      </c>
      <c r="C37" s="37">
        <v>55358.734199999999</v>
      </c>
      <c r="D37" s="37">
        <v>6.9999999999999999E-4</v>
      </c>
      <c r="E37">
        <f t="shared" si="0"/>
        <v>432.54771012791002</v>
      </c>
      <c r="F37">
        <f t="shared" si="1"/>
        <v>432.5</v>
      </c>
      <c r="G37">
        <f t="shared" si="2"/>
        <v>7.8012500001932494E-2</v>
      </c>
      <c r="H37">
        <f t="shared" si="8"/>
        <v>7.8012500001932494E-2</v>
      </c>
      <c r="O37">
        <f t="shared" ca="1" si="3"/>
        <v>1.5396873001727231E-3</v>
      </c>
      <c r="P37">
        <f t="shared" ca="1" si="4"/>
        <v>7.3480038793114405E-2</v>
      </c>
      <c r="Q37" s="2">
        <f t="shared" si="5"/>
        <v>40340.234199999999</v>
      </c>
      <c r="S37">
        <f>G37</f>
        <v>7.8012500001932494E-2</v>
      </c>
    </row>
    <row r="38" spans="1:19" x14ac:dyDescent="0.2">
      <c r="A38" s="32" t="s">
        <v>49</v>
      </c>
      <c r="B38" s="28" t="s">
        <v>41</v>
      </c>
      <c r="C38" s="37">
        <v>55720.835299999999</v>
      </c>
      <c r="D38" s="37">
        <v>5.0000000000000001E-4</v>
      </c>
      <c r="E38">
        <f t="shared" si="0"/>
        <v>653.99798793371804</v>
      </c>
      <c r="F38">
        <f t="shared" si="1"/>
        <v>654</v>
      </c>
      <c r="G38">
        <f t="shared" si="2"/>
        <v>-3.2900000005611219E-3</v>
      </c>
      <c r="H38">
        <f t="shared" si="8"/>
        <v>-3.2900000005611219E-3</v>
      </c>
      <c r="O38">
        <f t="shared" ca="1" si="3"/>
        <v>2.1884326145193179E-3</v>
      </c>
      <c r="P38">
        <f t="shared" ca="1" si="4"/>
        <v>7.0566816373349939E-2</v>
      </c>
      <c r="Q38" s="2">
        <f t="shared" si="5"/>
        <v>40702.335299999999</v>
      </c>
      <c r="R38">
        <f>G38</f>
        <v>-3.2900000005611219E-3</v>
      </c>
    </row>
    <row r="39" spans="1:19" x14ac:dyDescent="0.2">
      <c r="A39" s="34" t="s">
        <v>50</v>
      </c>
      <c r="B39" s="25" t="s">
        <v>42</v>
      </c>
      <c r="C39" s="38">
        <v>56074.924400000004</v>
      </c>
      <c r="D39" s="38">
        <v>3.2000000000000002E-3</v>
      </c>
      <c r="E39">
        <f t="shared" si="0"/>
        <v>870.54836450813218</v>
      </c>
      <c r="F39">
        <f t="shared" si="1"/>
        <v>870.5</v>
      </c>
      <c r="G39">
        <f t="shared" si="2"/>
        <v>7.908250000764383E-2</v>
      </c>
      <c r="H39">
        <f t="shared" si="8"/>
        <v>7.908250000764383E-2</v>
      </c>
      <c r="O39">
        <f t="shared" ca="1" si="3"/>
        <v>2.8225335651109111E-3</v>
      </c>
      <c r="P39">
        <f t="shared" ca="1" si="4"/>
        <v>6.7719355182022614E-2</v>
      </c>
      <c r="Q39" s="2">
        <f t="shared" si="5"/>
        <v>41056.424400000004</v>
      </c>
      <c r="S39">
        <f>G39</f>
        <v>7.908250000764383E-2</v>
      </c>
    </row>
    <row r="40" spans="1:19" x14ac:dyDescent="0.2">
      <c r="A40" s="35" t="s">
        <v>53</v>
      </c>
      <c r="B40" s="31" t="s">
        <v>41</v>
      </c>
      <c r="C40" s="38">
        <v>56153.408060000002</v>
      </c>
      <c r="D40" s="38">
        <v>1E-4</v>
      </c>
      <c r="E40">
        <f t="shared" ref="E40:E48" si="9">+(C40-C$7)/C$8</f>
        <v>918.54663987988931</v>
      </c>
      <c r="F40">
        <f t="shared" si="1"/>
        <v>918.5</v>
      </c>
      <c r="G40">
        <f t="shared" ref="G40:G48" si="10">+C40-(C$7+F40*C$8)</f>
        <v>7.6262500006123446E-2</v>
      </c>
      <c r="H40">
        <f t="shared" si="8"/>
        <v>7.6262500006123446E-2</v>
      </c>
      <c r="O40">
        <f t="shared" ref="O40:P42" ca="1" si="11">+C$11+C$12*$F40</f>
        <v>2.9631194571589315E-3</v>
      </c>
      <c r="P40">
        <f t="shared" ca="1" si="11"/>
        <v>6.7088047389026254E-2</v>
      </c>
      <c r="Q40" s="2">
        <f t="shared" ref="Q40:Q48" si="12">+C40-15018.5</f>
        <v>41134.908060000002</v>
      </c>
      <c r="S40">
        <f>G40</f>
        <v>7.6262500006123446E-2</v>
      </c>
    </row>
    <row r="41" spans="1:19" x14ac:dyDescent="0.2">
      <c r="A41" s="39" t="s">
        <v>54</v>
      </c>
      <c r="B41" s="40" t="s">
        <v>41</v>
      </c>
      <c r="C41" s="39">
        <v>56469.73</v>
      </c>
      <c r="D41" s="39">
        <v>2.0000000000000001E-4</v>
      </c>
      <c r="E41">
        <f t="shared" si="9"/>
        <v>1111.9997431404772</v>
      </c>
      <c r="F41">
        <f t="shared" si="1"/>
        <v>1112</v>
      </c>
      <c r="G41">
        <f t="shared" si="10"/>
        <v>-4.1999999666586518E-4</v>
      </c>
      <c r="H41">
        <f t="shared" si="8"/>
        <v>-4.1999999666586518E-4</v>
      </c>
      <c r="O41">
        <f t="shared" ca="1" si="11"/>
        <v>3.5298563344775147E-3</v>
      </c>
      <c r="P41">
        <f t="shared" ca="1" si="11"/>
        <v>6.4543087848509664E-2</v>
      </c>
      <c r="Q41" s="2">
        <f t="shared" si="12"/>
        <v>41451.230000000003</v>
      </c>
      <c r="R41">
        <f>G41</f>
        <v>-4.1999999666586518E-4</v>
      </c>
    </row>
    <row r="42" spans="1:19" x14ac:dyDescent="0.2">
      <c r="A42" s="39" t="s">
        <v>55</v>
      </c>
      <c r="B42" s="40"/>
      <c r="C42" s="39">
        <v>57210.449200000003</v>
      </c>
      <c r="D42" s="39">
        <v>3.0000000000000001E-3</v>
      </c>
      <c r="E42">
        <f t="shared" si="9"/>
        <v>1565.0016053720358</v>
      </c>
      <c r="F42">
        <f t="shared" si="1"/>
        <v>1565</v>
      </c>
      <c r="G42">
        <f t="shared" si="10"/>
        <v>2.6250000009895302E-3</v>
      </c>
      <c r="H42">
        <f t="shared" si="8"/>
        <v>2.6250000009895302E-3</v>
      </c>
      <c r="O42">
        <f t="shared" ca="1" si="11"/>
        <v>4.8566356906807094E-3</v>
      </c>
      <c r="P42">
        <f t="shared" ca="1" si="11"/>
        <v>5.8585120552106504E-2</v>
      </c>
      <c r="Q42" s="2">
        <f t="shared" si="12"/>
        <v>42191.949200000003</v>
      </c>
      <c r="R42">
        <f>G42</f>
        <v>2.6250000009895302E-3</v>
      </c>
    </row>
    <row r="43" spans="1:19" x14ac:dyDescent="0.2">
      <c r="A43" s="42" t="s">
        <v>56</v>
      </c>
      <c r="B43" s="43" t="s">
        <v>41</v>
      </c>
      <c r="C43" s="44">
        <v>57224.413769999999</v>
      </c>
      <c r="D43" s="44">
        <v>4.0000000000000002E-4</v>
      </c>
      <c r="E43">
        <f t="shared" si="9"/>
        <v>1573.5419216150351</v>
      </c>
      <c r="F43">
        <f t="shared" si="1"/>
        <v>1573.5</v>
      </c>
      <c r="G43">
        <f t="shared" si="10"/>
        <v>6.8547499999112915E-2</v>
      </c>
      <c r="H43">
        <f t="shared" si="8"/>
        <v>6.8547499999112915E-2</v>
      </c>
      <c r="O43">
        <f t="shared" ref="O43:P48" ca="1" si="13">+C$11+C$12*$F43</f>
        <v>4.8815311090642131E-3</v>
      </c>
      <c r="P43">
        <f t="shared" ca="1" si="13"/>
        <v>5.8473326463763402E-2</v>
      </c>
      <c r="Q43" s="2">
        <f t="shared" si="12"/>
        <v>42205.913769999999</v>
      </c>
      <c r="S43">
        <f>G43</f>
        <v>6.8547499999112915E-2</v>
      </c>
    </row>
    <row r="44" spans="1:19" x14ac:dyDescent="0.2">
      <c r="A44" s="45" t="s">
        <v>58</v>
      </c>
      <c r="B44" s="46" t="s">
        <v>42</v>
      </c>
      <c r="C44" s="47">
        <v>57391.1996</v>
      </c>
      <c r="D44" s="47">
        <v>1E-4</v>
      </c>
      <c r="E44">
        <f t="shared" si="9"/>
        <v>1675.5431814498504</v>
      </c>
      <c r="F44">
        <f t="shared" si="1"/>
        <v>1675.5</v>
      </c>
      <c r="G44">
        <f t="shared" si="10"/>
        <v>7.0607499998004641E-2</v>
      </c>
      <c r="H44">
        <f t="shared" si="8"/>
        <v>7.0607499998004641E-2</v>
      </c>
      <c r="O44">
        <f t="shared" ca="1" si="13"/>
        <v>5.180276129666257E-3</v>
      </c>
      <c r="P44">
        <f t="shared" ca="1" si="13"/>
        <v>5.7131797403646135E-2</v>
      </c>
      <c r="Q44" s="2">
        <f t="shared" si="12"/>
        <v>42372.6996</v>
      </c>
      <c r="S44">
        <f>G44</f>
        <v>7.0607499998004641E-2</v>
      </c>
    </row>
    <row r="45" spans="1:19" x14ac:dyDescent="0.2">
      <c r="A45" s="45" t="s">
        <v>58</v>
      </c>
      <c r="B45" s="46" t="s">
        <v>41</v>
      </c>
      <c r="C45" s="47">
        <v>57246.424099999997</v>
      </c>
      <c r="D45" s="47">
        <v>2.0000000000000001E-4</v>
      </c>
      <c r="E45">
        <f t="shared" si="9"/>
        <v>1587.0027857027083</v>
      </c>
      <c r="F45">
        <f t="shared" si="1"/>
        <v>1587</v>
      </c>
      <c r="G45">
        <f t="shared" si="10"/>
        <v>4.5549999995273538E-3</v>
      </c>
      <c r="H45">
        <f t="shared" si="8"/>
        <v>4.5549999995273538E-3</v>
      </c>
      <c r="O45">
        <f t="shared" ca="1" si="13"/>
        <v>4.9210708912027189E-3</v>
      </c>
      <c r="P45">
        <f t="shared" ca="1" si="13"/>
        <v>5.8295771146983172E-2</v>
      </c>
      <c r="Q45" s="2">
        <f t="shared" si="12"/>
        <v>42227.924099999997</v>
      </c>
      <c r="R45">
        <f>G45</f>
        <v>4.5549999995273538E-3</v>
      </c>
    </row>
    <row r="46" spans="1:19" x14ac:dyDescent="0.2">
      <c r="A46" s="45" t="s">
        <v>57</v>
      </c>
      <c r="B46" s="46" t="s">
        <v>41</v>
      </c>
      <c r="C46" s="47">
        <v>57564.513099999996</v>
      </c>
      <c r="D46" s="47">
        <v>2.5999999999999999E-3</v>
      </c>
      <c r="E46">
        <f t="shared" si="9"/>
        <v>1781.5365703749217</v>
      </c>
      <c r="F46">
        <f t="shared" si="1"/>
        <v>1781.5</v>
      </c>
      <c r="G46">
        <f t="shared" si="10"/>
        <v>5.97974999982398E-2</v>
      </c>
      <c r="H46">
        <f t="shared" si="8"/>
        <v>5.97974999982398E-2</v>
      </c>
      <c r="O46">
        <f t="shared" ca="1" si="13"/>
        <v>5.4907366412723022E-3</v>
      </c>
      <c r="P46">
        <f t="shared" ca="1" si="13"/>
        <v>5.5737659360779172E-2</v>
      </c>
      <c r="Q46" s="2">
        <f t="shared" si="12"/>
        <v>42546.013099999996</v>
      </c>
      <c r="S46">
        <f>G46</f>
        <v>5.97974999982398E-2</v>
      </c>
    </row>
    <row r="47" spans="1:19" x14ac:dyDescent="0.2">
      <c r="A47" s="45" t="s">
        <v>57</v>
      </c>
      <c r="B47" s="46" t="s">
        <v>41</v>
      </c>
      <c r="C47" s="47">
        <v>57237.498500000002</v>
      </c>
      <c r="D47" s="47">
        <v>3.8999999999999998E-3</v>
      </c>
      <c r="E47">
        <f t="shared" si="9"/>
        <v>1581.5441538466259</v>
      </c>
      <c r="F47">
        <f t="shared" si="1"/>
        <v>1581.5</v>
      </c>
      <c r="G47">
        <f t="shared" si="10"/>
        <v>7.2197500005131587E-2</v>
      </c>
      <c r="H47">
        <f t="shared" si="8"/>
        <v>7.2197500005131587E-2</v>
      </c>
      <c r="O47">
        <f t="shared" ca="1" si="13"/>
        <v>4.9049620910722163E-3</v>
      </c>
      <c r="P47">
        <f t="shared" ca="1" si="13"/>
        <v>5.8368108498264008E-2</v>
      </c>
      <c r="Q47" s="2">
        <f t="shared" si="12"/>
        <v>42218.998500000002</v>
      </c>
      <c r="S47">
        <f>G47</f>
        <v>7.2197500005131587E-2</v>
      </c>
    </row>
    <row r="48" spans="1:19" x14ac:dyDescent="0.2">
      <c r="A48" s="42" t="s">
        <v>56</v>
      </c>
      <c r="B48" s="43" t="s">
        <v>41</v>
      </c>
      <c r="C48" s="44">
        <v>57278.37457</v>
      </c>
      <c r="D48" s="44">
        <v>5.0000000000000001E-4</v>
      </c>
      <c r="E48">
        <f t="shared" si="9"/>
        <v>1606.5427441770869</v>
      </c>
      <c r="F48">
        <f t="shared" si="1"/>
        <v>1606.5</v>
      </c>
      <c r="G48">
        <f t="shared" si="10"/>
        <v>6.9892500003334135E-2</v>
      </c>
      <c r="H48">
        <f t="shared" si="8"/>
        <v>6.9892500003334135E-2</v>
      </c>
      <c r="O48">
        <f t="shared" ca="1" si="13"/>
        <v>4.9781839098472268E-3</v>
      </c>
      <c r="P48">
        <f t="shared" ca="1" si="13"/>
        <v>5.8039302356078404E-2</v>
      </c>
      <c r="Q48" s="2">
        <f t="shared" si="12"/>
        <v>42259.87457</v>
      </c>
      <c r="S48">
        <f>G48</f>
        <v>6.9892500003334135E-2</v>
      </c>
    </row>
    <row r="49" spans="1:19" x14ac:dyDescent="0.2">
      <c r="A49" s="48" t="s">
        <v>0</v>
      </c>
      <c r="B49" s="49" t="s">
        <v>42</v>
      </c>
      <c r="C49" s="48">
        <v>57667.535400000001</v>
      </c>
      <c r="D49" s="48">
        <v>1E-4</v>
      </c>
      <c r="E49">
        <f>+(C49-C$7)/C$8</f>
        <v>1844.5419491356995</v>
      </c>
      <c r="F49">
        <f t="shared" si="1"/>
        <v>1844.5</v>
      </c>
      <c r="G49">
        <f>+C49-(C$7+F49*C$8)</f>
        <v>6.8592499999795109E-2</v>
      </c>
      <c r="J49">
        <f t="shared" ref="J49:J57" si="14">+G49</f>
        <v>6.8592499999795109E-2</v>
      </c>
      <c r="O49">
        <f t="shared" ref="O49:P51" ca="1" si="15">+C$11+C$12*$F49</f>
        <v>5.6752556245853293E-3</v>
      </c>
      <c r="P49">
        <f t="shared" ca="1" si="15"/>
        <v>5.4909067882471449E-2</v>
      </c>
      <c r="Q49" s="2">
        <f>+C49-15018.5</f>
        <v>42649.035400000001</v>
      </c>
      <c r="S49">
        <f>G49</f>
        <v>6.8592499999795109E-2</v>
      </c>
    </row>
    <row r="50" spans="1:19" x14ac:dyDescent="0.2">
      <c r="A50" s="50" t="s">
        <v>1</v>
      </c>
      <c r="B50" s="51" t="s">
        <v>41</v>
      </c>
      <c r="C50" s="52">
        <v>57918.465300000003</v>
      </c>
      <c r="D50" s="52">
        <v>1.1000000000000001E-3</v>
      </c>
      <c r="E50">
        <f>+(C50-C$7)/C$8</f>
        <v>1998.0032229754759</v>
      </c>
      <c r="F50">
        <f t="shared" si="1"/>
        <v>1998</v>
      </c>
      <c r="G50">
        <f>+C50-(C$7+F50*C$8)</f>
        <v>5.270000001473818E-3</v>
      </c>
      <c r="J50">
        <f t="shared" si="14"/>
        <v>5.270000001473818E-3</v>
      </c>
      <c r="O50">
        <f t="shared" ca="1" si="15"/>
        <v>6.1248375918638949E-3</v>
      </c>
      <c r="P50">
        <f t="shared" ca="1" si="15"/>
        <v>5.2890198169451834E-2</v>
      </c>
      <c r="Q50" s="2">
        <f>+C50-15018.5</f>
        <v>42899.965300000003</v>
      </c>
      <c r="R50">
        <f>G50</f>
        <v>5.270000001473818E-3</v>
      </c>
    </row>
    <row r="51" spans="1:19" x14ac:dyDescent="0.2">
      <c r="A51" s="53" t="s">
        <v>2</v>
      </c>
      <c r="B51" s="54" t="s">
        <v>41</v>
      </c>
      <c r="C51" s="50">
        <v>58416.419000000002</v>
      </c>
      <c r="D51" s="50">
        <v>8.9999999999999993E-3</v>
      </c>
      <c r="E51">
        <f>+(C51-C$7)/C$8</f>
        <v>2302.5369159121437</v>
      </c>
      <c r="F51">
        <f t="shared" si="1"/>
        <v>2302.5</v>
      </c>
      <c r="G51">
        <f>+C51-(C$7+F51*C$8)</f>
        <v>6.0362500000337604E-2</v>
      </c>
      <c r="J51">
        <f t="shared" si="14"/>
        <v>6.0362500000337604E-2</v>
      </c>
      <c r="O51">
        <f t="shared" ca="1" si="15"/>
        <v>7.0166793445435261E-3</v>
      </c>
      <c r="P51">
        <f t="shared" ca="1" si="15"/>
        <v>4.8885339357631168E-2</v>
      </c>
      <c r="Q51" s="2">
        <f>+C51-15018.5</f>
        <v>43397.919000000002</v>
      </c>
      <c r="S51">
        <f>G51</f>
        <v>6.0362500000337604E-2</v>
      </c>
    </row>
    <row r="52" spans="1:19" s="67" customFormat="1" ht="12" customHeight="1" x14ac:dyDescent="0.2">
      <c r="A52" s="62" t="s">
        <v>66</v>
      </c>
      <c r="B52" s="63" t="s">
        <v>41</v>
      </c>
      <c r="C52" s="64">
        <v>59061.430999999997</v>
      </c>
      <c r="D52" s="62">
        <v>4.0000000000000002E-4</v>
      </c>
      <c r="E52" s="67">
        <f t="shared" ref="E52:E56" si="16">+(C52-C$7)/C$8</f>
        <v>2697.0070972733124</v>
      </c>
      <c r="F52" s="67">
        <f t="shared" ref="F52:F56" si="17">ROUND(2*E52,0)/2</f>
        <v>2697</v>
      </c>
      <c r="G52" s="67">
        <f t="shared" ref="G52:G56" si="18">+C52-(C$7+F52*C$8)</f>
        <v>1.1604999999690335E-2</v>
      </c>
      <c r="J52" s="67">
        <f t="shared" si="14"/>
        <v>1.1604999999690335E-2</v>
      </c>
      <c r="O52" s="67">
        <f t="shared" ref="O52:O56" ca="1" si="19">+C$11+C$12*$F52</f>
        <v>8.1721196448131962E-3</v>
      </c>
      <c r="P52" s="67">
        <f t="shared" ref="P52:P56" ca="1" si="20">+D$11+D$12*$F52</f>
        <v>4.3696778433942325E-2</v>
      </c>
      <c r="Q52" s="68">
        <f t="shared" ref="Q52:Q56" si="21">+C52-15018.5</f>
        <v>44042.930999999997</v>
      </c>
      <c r="S52" s="67">
        <f t="shared" ref="S52:S56" si="22">G52</f>
        <v>1.1604999999690335E-2</v>
      </c>
    </row>
    <row r="53" spans="1:19" s="67" customFormat="1" ht="12" customHeight="1" x14ac:dyDescent="0.2">
      <c r="A53" s="62" t="s">
        <v>66</v>
      </c>
      <c r="B53" s="63" t="s">
        <v>41</v>
      </c>
      <c r="C53" s="64">
        <v>59070.468099999998</v>
      </c>
      <c r="D53" s="62">
        <v>1.2999999999999999E-3</v>
      </c>
      <c r="E53" s="67">
        <f t="shared" si="16"/>
        <v>2702.5339192176789</v>
      </c>
      <c r="F53" s="67">
        <f t="shared" si="17"/>
        <v>2702.5</v>
      </c>
      <c r="G53" s="67">
        <f t="shared" si="18"/>
        <v>5.5462500000430737E-2</v>
      </c>
      <c r="J53" s="67">
        <f t="shared" si="14"/>
        <v>5.5462500000430737E-2</v>
      </c>
      <c r="O53" s="67">
        <f t="shared" ca="1" si="19"/>
        <v>8.188228444943697E-3</v>
      </c>
      <c r="P53" s="67">
        <f t="shared" ca="1" si="20"/>
        <v>4.3624441082661496E-2</v>
      </c>
      <c r="Q53" s="68">
        <f t="shared" si="21"/>
        <v>44051.968099999998</v>
      </c>
      <c r="S53" s="67">
        <f t="shared" si="22"/>
        <v>5.5462500000430737E-2</v>
      </c>
    </row>
    <row r="54" spans="1:19" s="67" customFormat="1" ht="12" customHeight="1" x14ac:dyDescent="0.2">
      <c r="A54" s="62" t="s">
        <v>66</v>
      </c>
      <c r="B54" s="63" t="s">
        <v>41</v>
      </c>
      <c r="C54" s="64">
        <v>59384.409399999997</v>
      </c>
      <c r="D54" s="62">
        <v>1.1999999999999999E-3</v>
      </c>
      <c r="E54" s="67">
        <f t="shared" si="16"/>
        <v>2894.5310937628992</v>
      </c>
      <c r="F54" s="67">
        <f t="shared" si="17"/>
        <v>2894.5</v>
      </c>
      <c r="G54" s="67">
        <f t="shared" si="18"/>
        <v>5.0842500000726432E-2</v>
      </c>
      <c r="J54" s="67">
        <f t="shared" si="14"/>
        <v>5.0842500000726432E-2</v>
      </c>
      <c r="O54" s="67">
        <f t="shared" ca="1" si="19"/>
        <v>8.7505720131357805E-3</v>
      </c>
      <c r="P54" s="67">
        <f t="shared" ca="1" si="20"/>
        <v>4.1099209910676046E-2</v>
      </c>
      <c r="Q54" s="68">
        <f t="shared" si="21"/>
        <v>44365.909399999997</v>
      </c>
      <c r="S54" s="67">
        <f t="shared" si="22"/>
        <v>5.0842500000726432E-2</v>
      </c>
    </row>
    <row r="55" spans="1:19" s="67" customFormat="1" ht="12" customHeight="1" x14ac:dyDescent="0.2">
      <c r="A55" s="62" t="s">
        <v>66</v>
      </c>
      <c r="B55" s="63" t="s">
        <v>41</v>
      </c>
      <c r="C55" s="64">
        <v>59419.526700000002</v>
      </c>
      <c r="D55" s="62">
        <v>1E-3</v>
      </c>
      <c r="E55" s="67">
        <f t="shared" si="16"/>
        <v>2916.0077914056046</v>
      </c>
      <c r="F55" s="67">
        <f t="shared" si="17"/>
        <v>2916</v>
      </c>
      <c r="G55" s="67">
        <f t="shared" si="18"/>
        <v>1.2740000005578622E-2</v>
      </c>
      <c r="J55" s="67">
        <f t="shared" si="14"/>
        <v>1.2740000005578622E-2</v>
      </c>
      <c r="O55" s="67">
        <f t="shared" ca="1" si="19"/>
        <v>8.8135427772822895E-3</v>
      </c>
      <c r="P55" s="67">
        <f t="shared" ca="1" si="20"/>
        <v>4.081643662839643E-2</v>
      </c>
      <c r="Q55" s="68">
        <f t="shared" si="21"/>
        <v>44401.026700000002</v>
      </c>
      <c r="S55" s="67">
        <f t="shared" si="22"/>
        <v>1.2740000005578622E-2</v>
      </c>
    </row>
    <row r="56" spans="1:19" s="67" customFormat="1" ht="12" customHeight="1" x14ac:dyDescent="0.2">
      <c r="A56" s="62" t="s">
        <v>67</v>
      </c>
      <c r="B56" s="63" t="s">
        <v>42</v>
      </c>
      <c r="C56" s="64">
        <v>59437.512999999999</v>
      </c>
      <c r="D56" s="62">
        <v>4.0000000000000001E-3</v>
      </c>
      <c r="E56" s="67">
        <f t="shared" si="16"/>
        <v>2927.0076782650976</v>
      </c>
      <c r="F56" s="67">
        <f t="shared" si="17"/>
        <v>2927</v>
      </c>
      <c r="G56" s="67">
        <f t="shared" si="18"/>
        <v>1.2555000001157168E-2</v>
      </c>
      <c r="J56" s="67">
        <f t="shared" si="14"/>
        <v>1.2555000001157168E-2</v>
      </c>
      <c r="O56" s="67">
        <f t="shared" ca="1" si="19"/>
        <v>8.8457603775432946E-3</v>
      </c>
      <c r="P56" s="67">
        <f t="shared" ca="1" si="20"/>
        <v>4.0671761925834764E-2</v>
      </c>
      <c r="Q56" s="68">
        <f t="shared" si="21"/>
        <v>44419.012999999999</v>
      </c>
      <c r="S56" s="67">
        <f t="shared" si="22"/>
        <v>1.2555000001157168E-2</v>
      </c>
    </row>
    <row r="57" spans="1:19" s="67" customFormat="1" ht="12" customHeight="1" x14ac:dyDescent="0.2">
      <c r="A57" s="65" t="s">
        <v>69</v>
      </c>
      <c r="B57" s="66" t="s">
        <v>41</v>
      </c>
      <c r="C57" s="64">
        <v>59818.501799999998</v>
      </c>
      <c r="D57" s="62">
        <v>2.9999999999999997E-4</v>
      </c>
      <c r="E57" s="67">
        <f t="shared" ref="E57" si="23">+(C57-C$7)/C$8</f>
        <v>3160.0091123974471</v>
      </c>
      <c r="F57" s="67">
        <f t="shared" ref="F57" si="24">ROUND(2*E57,0)/2</f>
        <v>3160</v>
      </c>
      <c r="G57" s="67">
        <f t="shared" ref="G57" si="25">+C57-(C$7+F57*C$8)</f>
        <v>1.4900000001944136E-2</v>
      </c>
      <c r="J57" s="67">
        <f t="shared" si="14"/>
        <v>1.4900000001944136E-2</v>
      </c>
      <c r="O57" s="67">
        <f t="shared" ref="O57" ca="1" si="26">+C$11+C$12*$F57</f>
        <v>9.5281877285263942E-3</v>
      </c>
      <c r="P57" s="67">
        <f t="shared" ref="P57" ca="1" si="27">+D$11+D$12*$F57</f>
        <v>3.7607288680664923E-2</v>
      </c>
      <c r="Q57" s="68">
        <f t="shared" ref="Q57" si="28">+C57-15018.5</f>
        <v>44800.001799999998</v>
      </c>
      <c r="R57" s="67">
        <f>G57</f>
        <v>1.4900000001944136E-2</v>
      </c>
    </row>
    <row r="58" spans="1:19" s="67" customFormat="1" ht="12" customHeight="1" x14ac:dyDescent="0.2"/>
    <row r="59" spans="1:19" s="67" customFormat="1" ht="12" customHeight="1" x14ac:dyDescent="0.2"/>
    <row r="60" spans="1:19" s="67" customFormat="1" ht="12" customHeight="1" x14ac:dyDescent="0.2"/>
    <row r="61" spans="1:19" s="67" customFormat="1" ht="12" customHeight="1" x14ac:dyDescent="0.2"/>
    <row r="62" spans="1:19" s="67" customFormat="1" ht="12" customHeight="1" x14ac:dyDescent="0.2"/>
    <row r="63" spans="1:19" s="67" customFormat="1" ht="12" customHeight="1" x14ac:dyDescent="0.2"/>
    <row r="64" spans="1:19" s="67" customFormat="1" ht="12" customHeight="1" x14ac:dyDescent="0.2"/>
    <row r="65" s="67" customFormat="1" ht="12" customHeight="1" x14ac:dyDescent="0.2"/>
    <row r="66" s="67" customFormat="1" ht="12" customHeight="1" x14ac:dyDescent="0.2"/>
  </sheetData>
  <phoneticPr fontId="8" type="noConversion"/>
  <hyperlinks>
    <hyperlink ref="H61968" r:id="rId1" display="http://vsolj.cetus-net.org/bulletin.html" xr:uid="{00000000-0004-0000-0000-000000000000}"/>
    <hyperlink ref="H61961" r:id="rId2" display="https://www.aavso.org/ejaavso" xr:uid="{00000000-0004-0000-0000-000001000000}"/>
    <hyperlink ref="I61968" r:id="rId3" display="http://vsolj.cetus-net.org/bulletin.html" xr:uid="{00000000-0004-0000-0000-000002000000}"/>
    <hyperlink ref="AQ55611" r:id="rId4" display="http://cdsbib.u-strasbg.fr/cgi-bin/cdsbib?1990RMxAA..21..381G" xr:uid="{00000000-0004-0000-0000-000003000000}"/>
    <hyperlink ref="H61965" r:id="rId5" display="https://www.aavso.org/ejaavso" xr:uid="{00000000-0004-0000-0000-000004000000}"/>
    <hyperlink ref="AP2975" r:id="rId6" display="http://cdsbib.u-strasbg.fr/cgi-bin/cdsbib?1990RMxAA..21..381G" xr:uid="{00000000-0004-0000-0000-000005000000}"/>
    <hyperlink ref="AP2978" r:id="rId7" display="http://cdsbib.u-strasbg.fr/cgi-bin/cdsbib?1990RMxAA..21..381G" xr:uid="{00000000-0004-0000-0000-000006000000}"/>
    <hyperlink ref="AP2976" r:id="rId8" display="http://cdsbib.u-strasbg.fr/cgi-bin/cdsbib?1990RMxAA..21..381G" xr:uid="{00000000-0004-0000-0000-000007000000}"/>
    <hyperlink ref="AP2960" r:id="rId9" display="http://cdsbib.u-strasbg.fr/cgi-bin/cdsbib?1990RMxAA..21..381G" xr:uid="{00000000-0004-0000-0000-000008000000}"/>
    <hyperlink ref="AQ3189" r:id="rId10" display="http://cdsbib.u-strasbg.fr/cgi-bin/cdsbib?1990RMxAA..21..381G" xr:uid="{00000000-0004-0000-0000-000009000000}"/>
    <hyperlink ref="AQ3193" r:id="rId11" display="http://cdsbib.u-strasbg.fr/cgi-bin/cdsbib?1990RMxAA..21..381G" xr:uid="{00000000-0004-0000-0000-00000A000000}"/>
    <hyperlink ref="AQ62881" r:id="rId12" display="http://cdsbib.u-strasbg.fr/cgi-bin/cdsbib?1990RMxAA..21..381G" xr:uid="{00000000-0004-0000-0000-00000B000000}"/>
    <hyperlink ref="I81" r:id="rId13" display="http://vsolj.cetus-net.org/bulletin.html" xr:uid="{00000000-0004-0000-0000-00000C000000}"/>
    <hyperlink ref="H81" r:id="rId14" display="http://vsolj.cetus-net.org/bulletin.html" xr:uid="{00000000-0004-0000-0000-00000D000000}"/>
    <hyperlink ref="AQ63542" r:id="rId15" display="http://cdsbib.u-strasbg.fr/cgi-bin/cdsbib?1990RMxAA..21..381G" xr:uid="{00000000-0004-0000-0000-00000E000000}"/>
    <hyperlink ref="AQ63541" r:id="rId16" display="http://cdsbib.u-strasbg.fr/cgi-bin/cdsbib?1990RMxAA..21..381G" xr:uid="{00000000-0004-0000-0000-00000F000000}"/>
    <hyperlink ref="AP1251" r:id="rId17" display="http://cdsbib.u-strasbg.fr/cgi-bin/cdsbib?1990RMxAA..21..381G" xr:uid="{00000000-0004-0000-0000-000010000000}"/>
    <hyperlink ref="AP1269" r:id="rId18" display="http://cdsbib.u-strasbg.fr/cgi-bin/cdsbib?1990RMxAA..21..381G" xr:uid="{00000000-0004-0000-0000-000011000000}"/>
    <hyperlink ref="AP1270" r:id="rId19" display="http://cdsbib.u-strasbg.fr/cgi-bin/cdsbib?1990RMxAA..21..381G" xr:uid="{00000000-0004-0000-0000-000012000000}"/>
    <hyperlink ref="AP126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2023-08-06T07:06:38Z</dcterms:modified>
</cp:coreProperties>
</file>