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4EE802A-F7BC-493D-90A5-E40145A73126}" xr6:coauthVersionLast="47" xr6:coauthVersionMax="47" xr10:uidLastSave="{00000000-0000-0000-0000-000000000000}"/>
  <bookViews>
    <workbookView xWindow="14460" yWindow="60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J36" i="1" s="1"/>
  <c r="Q36" i="1"/>
  <c r="E42" i="1"/>
  <c r="F42" i="1" s="1"/>
  <c r="G42" i="1" s="1"/>
  <c r="J42" i="1" s="1"/>
  <c r="Q42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21" i="1"/>
  <c r="F21" i="1" s="1"/>
  <c r="G21" i="1" s="1"/>
  <c r="J21" i="1" s="1"/>
  <c r="Q21" i="1"/>
  <c r="E22" i="1"/>
  <c r="F22" i="1" s="1"/>
  <c r="G22" i="1" s="1"/>
  <c r="J22" i="1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9" i="1"/>
  <c r="F29" i="1" s="1"/>
  <c r="G29" i="1" s="1"/>
  <c r="J29" i="1" s="1"/>
  <c r="Q29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5" i="1"/>
  <c r="F35" i="1" s="1"/>
  <c r="G35" i="1" s="1"/>
  <c r="J35" i="1" s="1"/>
  <c r="Q35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J39" i="1" s="1"/>
  <c r="Q39" i="1"/>
  <c r="E40" i="1"/>
  <c r="F40" i="1"/>
  <c r="G40" i="1" s="1"/>
  <c r="J40" i="1" s="1"/>
  <c r="Q40" i="1"/>
  <c r="E41" i="1"/>
  <c r="F41" i="1" s="1"/>
  <c r="G41" i="1" s="1"/>
  <c r="J41" i="1" s="1"/>
  <c r="Q41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30" i="1"/>
  <c r="F30" i="1" s="1"/>
  <c r="G30" i="1" s="1"/>
  <c r="J30" i="1" s="1"/>
  <c r="E28" i="1"/>
  <c r="F28" i="1" s="1"/>
  <c r="G28" i="1" s="1"/>
  <c r="J28" i="1" s="1"/>
  <c r="E34" i="1"/>
  <c r="F34" i="1" s="1"/>
  <c r="G34" i="1" s="1"/>
  <c r="J34" i="1" s="1"/>
  <c r="Q30" i="1"/>
  <c r="F11" i="1"/>
  <c r="Q34" i="1"/>
  <c r="Q28" i="1"/>
  <c r="C27" i="1"/>
  <c r="E27" i="1"/>
  <c r="F27" i="1" s="1"/>
  <c r="G27" i="1" s="1"/>
  <c r="H27" i="1" s="1"/>
  <c r="A27" i="1"/>
  <c r="G11" i="1"/>
  <c r="E14" i="1"/>
  <c r="Q27" i="1"/>
  <c r="C17" i="1"/>
  <c r="C12" i="1"/>
  <c r="C16" i="1" l="1"/>
  <c r="D18" i="1" s="1"/>
  <c r="E15" i="1"/>
  <c r="C11" i="1"/>
  <c r="O46" i="1" l="1"/>
  <c r="O36" i="1"/>
  <c r="O42" i="1"/>
  <c r="O48" i="1"/>
  <c r="O47" i="1"/>
  <c r="O23" i="1"/>
  <c r="O29" i="1"/>
  <c r="O35" i="1"/>
  <c r="O40" i="1"/>
  <c r="O45" i="1"/>
  <c r="O22" i="1"/>
  <c r="O26" i="1"/>
  <c r="O33" i="1"/>
  <c r="O39" i="1"/>
  <c r="O44" i="1"/>
  <c r="O21" i="1"/>
  <c r="O25" i="1"/>
  <c r="O32" i="1"/>
  <c r="O38" i="1"/>
  <c r="O43" i="1"/>
  <c r="O24" i="1"/>
  <c r="O31" i="1"/>
  <c r="O37" i="1"/>
  <c r="O41" i="1"/>
  <c r="C15" i="1"/>
  <c r="O28" i="1"/>
  <c r="S28" i="1" s="1"/>
  <c r="O30" i="1"/>
  <c r="O34" i="1"/>
  <c r="O27" i="1"/>
  <c r="S27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<sst xmlns="http://schemas.openxmlformats.org/spreadsheetml/2006/main" count="106" uniqueCount="57">
  <si>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</si>
  <si>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</si>
  <si>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</si>
  <si>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</si>
  <si>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</si>
  <si>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</si>
  <si>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</si>
  <si>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</si>
  <si>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</si>
  <si>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</si>
  <si>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</si>
  <si>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</si>
  <si>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</si>
  <si>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</si>
  <si>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</si>
  <si>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</si>
  <si>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</si>
  <si>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</si>
  <si>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</si>
  <si>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</si>
  <si>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</si>
  <si>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</si>
  <si>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</si>
  <si>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</si>
  <si>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</si>
  <si>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</si>
  <si>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</si>
  <si>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</si>
  <si>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</si>
  <si>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</si>
  <si>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</si>
  <si>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</si>
  <si>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</si>
  <si>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</si>
  <si>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</si>
  <si>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</si>
  <si>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</si>
  <si>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</si>
  <si>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</si>
  <si>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</si>
  <si>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</si>
  <si>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</si>
  <si>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G2161-1310</t>
  </si>
  <si>
    <t>G2161-1310_Vul.xls</t>
  </si>
  <si>
    <t>EB</t>
  </si>
  <si>
    <t>Vul</t>
  </si>
  <si>
    <t>VSX</t>
  </si>
  <si>
    <t>IBVS 5959</t>
  </si>
  <si>
    <t>I</t>
  </si>
  <si>
    <t>IBVS 6118</t>
  </si>
  <si>
    <t>IBVS 5984</t>
  </si>
  <si>
    <t>JBAV, 60</t>
  </si>
  <si>
    <t>II</t>
  </si>
  <si>
    <t>V0546 Vul / GSC 2161-1310</t>
  </si>
  <si>
    <t>JBAV, 76</t>
  </si>
  <si>
    <t>S1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</si>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</sst>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8" fillId="0" borderId="0" xfId="0" applyFont="1" applyAlignment="1"/>
    <xf numFmtId="165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2161-1310 -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1-4B7D-9065-AAA3D2E081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71-4B7D-9065-AAA3D2E081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6.3759999466128647E-3</c:v>
                </c:pt>
                <c:pt idx="1">
                  <c:v>7.5879999494645745E-3</c:v>
                </c:pt>
                <c:pt idx="2">
                  <c:v>2.3387999950500671E-2</c:v>
                </c:pt>
                <c:pt idx="3">
                  <c:v>-2.332000047317706E-3</c:v>
                </c:pt>
                <c:pt idx="4">
                  <c:v>-2.4920000505517237E-3</c:v>
                </c:pt>
                <c:pt idx="5">
                  <c:v>-6.0000005032634363E-4</c:v>
                </c:pt>
                <c:pt idx="7">
                  <c:v>-1.7080000470741652E-3</c:v>
                </c:pt>
                <c:pt idx="8">
                  <c:v>2.3919999512145296E-3</c:v>
                </c:pt>
                <c:pt idx="9">
                  <c:v>-1.2760000463458709E-3</c:v>
                </c:pt>
                <c:pt idx="10">
                  <c:v>2.323999950021971E-3</c:v>
                </c:pt>
                <c:pt idx="11">
                  <c:v>-5.0000000483123586E-3</c:v>
                </c:pt>
                <c:pt idx="12">
                  <c:v>-1.0872000042581931E-2</c:v>
                </c:pt>
                <c:pt idx="13">
                  <c:v>-4.172000044491142E-3</c:v>
                </c:pt>
                <c:pt idx="14">
                  <c:v>-1.9016000049305148E-2</c:v>
                </c:pt>
                <c:pt idx="15">
                  <c:v>-1.9672000053105876E-2</c:v>
                </c:pt>
                <c:pt idx="16">
                  <c:v>-1.9328000053064898E-2</c:v>
                </c:pt>
                <c:pt idx="17">
                  <c:v>1.0571999948297162E-2</c:v>
                </c:pt>
                <c:pt idx="18">
                  <c:v>-2.1164000041608233E-2</c:v>
                </c:pt>
                <c:pt idx="19">
                  <c:v>-1.7316000048595015E-2</c:v>
                </c:pt>
                <c:pt idx="20">
                  <c:v>-1.9064000043726992E-2</c:v>
                </c:pt>
                <c:pt idx="21">
                  <c:v>-2.3180000047432259E-2</c:v>
                </c:pt>
                <c:pt idx="22">
                  <c:v>-1.4248000043153297E-2</c:v>
                </c:pt>
                <c:pt idx="23">
                  <c:v>-1.6352000049664639E-2</c:v>
                </c:pt>
                <c:pt idx="24">
                  <c:v>-2.6808000046003144E-2</c:v>
                </c:pt>
                <c:pt idx="25">
                  <c:v>-1.5160000046307687E-2</c:v>
                </c:pt>
                <c:pt idx="26">
                  <c:v>-2.870800004893681E-2</c:v>
                </c:pt>
                <c:pt idx="27">
                  <c:v>-2.8312000045843888E-2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71-4B7D-9065-AAA3D2E081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71-4B7D-9065-AAA3D2E081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71-4B7D-9065-AAA3D2E081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71-4B7D-9065-AAA3D2E081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71-4B7D-9065-AAA3D2E081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5.0644632408574095E-3</c:v>
                </c:pt>
                <c:pt idx="1">
                  <c:v>5.0118535118440985E-3</c:v>
                </c:pt>
                <c:pt idx="2">
                  <c:v>5.0118535118440985E-3</c:v>
                </c:pt>
                <c:pt idx="3">
                  <c:v>3.1266715555338109E-3</c:v>
                </c:pt>
                <c:pt idx="4">
                  <c:v>3.1157111953227048E-3</c:v>
                </c:pt>
                <c:pt idx="5">
                  <c:v>2.98637894483165E-3</c:v>
                </c:pt>
                <c:pt idx="6">
                  <c:v>2.98637894483165E-3</c:v>
                </c:pt>
                <c:pt idx="7">
                  <c:v>1.0485872595080517E-3</c:v>
                </c:pt>
                <c:pt idx="8">
                  <c:v>1.0485872595080517E-3</c:v>
                </c:pt>
                <c:pt idx="9">
                  <c:v>5.7948384247270097E-4</c:v>
                </c:pt>
                <c:pt idx="10">
                  <c:v>5.7948384247270097E-4</c:v>
                </c:pt>
                <c:pt idx="11">
                  <c:v>-1.2881615374998167E-3</c:v>
                </c:pt>
                <c:pt idx="12">
                  <c:v>-5.5758544520846109E-3</c:v>
                </c:pt>
                <c:pt idx="13">
                  <c:v>-5.5758544520846109E-3</c:v>
                </c:pt>
                <c:pt idx="14">
                  <c:v>-1.2068771841143999E-2</c:v>
                </c:pt>
                <c:pt idx="15">
                  <c:v>-1.6097800254746684E-2</c:v>
                </c:pt>
                <c:pt idx="16">
                  <c:v>-1.612629719129556E-2</c:v>
                </c:pt>
                <c:pt idx="17">
                  <c:v>-1.612629719129556E-2</c:v>
                </c:pt>
                <c:pt idx="18">
                  <c:v>-1.6132873407422227E-2</c:v>
                </c:pt>
                <c:pt idx="19">
                  <c:v>-1.6233708721364405E-2</c:v>
                </c:pt>
                <c:pt idx="20">
                  <c:v>-1.6461684213755413E-2</c:v>
                </c:pt>
                <c:pt idx="21">
                  <c:v>-1.8364402746403469E-2</c:v>
                </c:pt>
                <c:pt idx="22">
                  <c:v>-1.8669100760272228E-2</c:v>
                </c:pt>
                <c:pt idx="23">
                  <c:v>-2.0460023618767004E-2</c:v>
                </c:pt>
                <c:pt idx="24">
                  <c:v>-2.2680592597537144E-2</c:v>
                </c:pt>
                <c:pt idx="25">
                  <c:v>-2.3055436916756981E-2</c:v>
                </c:pt>
                <c:pt idx="26">
                  <c:v>-2.4817862838702874E-2</c:v>
                </c:pt>
                <c:pt idx="27">
                  <c:v>-2.4964731665531703E-2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71-4B7D-9065-AAA3D2E081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71-4B7D-9065-AAA3D2E0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349096"/>
        <c:axId val="1"/>
      </c:scatterChart>
      <c:valAx>
        <c:axId val="63734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349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C5B33E-301A-D54E-3F1C-41D2F870D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39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3" t="s">
        <v>53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55063.452000000048</v>
      </c>
      <c r="D7" s="29" t="s">
        <v>46</v>
      </c>
    </row>
    <row r="8" spans="1:7" x14ac:dyDescent="0.2">
      <c r="A8" t="s">
        <v>3</v>
      </c>
      <c r="C8" s="7">
        <v>0.74662399999999995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2.98637894483165E-3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-4.3841440844425302E-6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60174.828110416667</v>
      </c>
    </row>
    <row r="15" spans="1:7" x14ac:dyDescent="0.2">
      <c r="A15" s="11" t="s">
        <v>17</v>
      </c>
      <c r="B15" s="9"/>
      <c r="C15" s="12">
        <f ca="1">(C7+C11)+(C8+C12)*INT(MAX(F21:F3533))</f>
        <v>59823.155037460456</v>
      </c>
      <c r="D15" s="13" t="s">
        <v>38</v>
      </c>
      <c r="E15" s="14">
        <f ca="1">ROUND(2*(E14-$C$7)/$C$8,0)/2+E13</f>
        <v>6847</v>
      </c>
    </row>
    <row r="16" spans="1:7" x14ac:dyDescent="0.2">
      <c r="A16" s="15" t="s">
        <v>4</v>
      </c>
      <c r="B16" s="9"/>
      <c r="C16" s="16">
        <f ca="1">+C8+C12</f>
        <v>0.74661961585591552</v>
      </c>
      <c r="D16" s="13" t="s">
        <v>39</v>
      </c>
      <c r="E16" s="23">
        <f ca="1">ROUND(2*(E14-$C$15)/$C$16,0)/2+E13</f>
        <v>472</v>
      </c>
    </row>
    <row r="17" spans="1:19" ht="13.5" thickBot="1" x14ac:dyDescent="0.25">
      <c r="A17" s="13" t="s">
        <v>29</v>
      </c>
      <c r="B17" s="9"/>
      <c r="C17" s="9">
        <f>COUNT(C21:C2191)</f>
        <v>28</v>
      </c>
      <c r="D17" s="13" t="s">
        <v>33</v>
      </c>
      <c r="E17" s="17">
        <f ca="1">+$C$15+$C$16*E16-15018.5-$C$9/24</f>
        <v>45157.455329477787</v>
      </c>
    </row>
    <row r="18" spans="1:19" ht="14.25" thickTop="1" thickBot="1" x14ac:dyDescent="0.25">
      <c r="A18" s="15" t="s">
        <v>5</v>
      </c>
      <c r="B18" s="9"/>
      <c r="C18" s="18">
        <f ca="1">+C15</f>
        <v>59823.155037460456</v>
      </c>
      <c r="D18" s="19">
        <f ca="1">+C16</f>
        <v>0.74661961585591552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4.0641398574537274E-3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55</v>
      </c>
      <c r="I20" s="6" t="s">
        <v>28</v>
      </c>
      <c r="J20" s="6" t="s">
        <v>56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s="40" t="s">
        <v>51</v>
      </c>
      <c r="B21" s="41" t="s">
        <v>48</v>
      </c>
      <c r="C21" s="42">
        <v>54709.558599999997</v>
      </c>
      <c r="D21" s="40">
        <v>4.8999999999999998E-3</v>
      </c>
      <c r="E21">
        <f>+(C21-C$7)/C$8</f>
        <v>-473.99146022636802</v>
      </c>
      <c r="F21">
        <f>ROUND(2*E21,0)/2</f>
        <v>-474</v>
      </c>
      <c r="G21">
        <f>+C21-(C$7+F21*C$8)</f>
        <v>6.3759999466128647E-3</v>
      </c>
      <c r="J21">
        <f>+G21</f>
        <v>6.3759999466128647E-3</v>
      </c>
      <c r="O21">
        <f ca="1">+C$11+C$12*$F21</f>
        <v>5.0644632408574095E-3</v>
      </c>
      <c r="Q21" s="1">
        <f>+C21-15018.5</f>
        <v>39691.058599999997</v>
      </c>
    </row>
    <row r="22" spans="1:19" x14ac:dyDescent="0.2">
      <c r="A22" s="40" t="s">
        <v>51</v>
      </c>
      <c r="B22" s="41" t="s">
        <v>48</v>
      </c>
      <c r="C22" s="42">
        <v>54718.5193</v>
      </c>
      <c r="D22" s="40">
        <v>4.1999999999999997E-3</v>
      </c>
      <c r="E22">
        <f>+(C22-C$7)/C$8</f>
        <v>-461.9898369193175</v>
      </c>
      <c r="F22">
        <f>ROUND(2*E22,0)/2</f>
        <v>-462</v>
      </c>
      <c r="G22">
        <f>+C22-(C$7+F22*C$8)</f>
        <v>7.5879999494645745E-3</v>
      </c>
      <c r="J22">
        <f>+G22</f>
        <v>7.5879999494645745E-3</v>
      </c>
      <c r="O22">
        <f ca="1">+C$11+C$12*$F22</f>
        <v>5.0118535118440985E-3</v>
      </c>
      <c r="Q22" s="1">
        <f>+C22-15018.5</f>
        <v>39700.0193</v>
      </c>
    </row>
    <row r="23" spans="1:19" x14ac:dyDescent="0.2">
      <c r="A23" s="40" t="s">
        <v>51</v>
      </c>
      <c r="B23" s="41" t="s">
        <v>48</v>
      </c>
      <c r="C23" s="42">
        <v>54718.535100000001</v>
      </c>
      <c r="D23" s="40">
        <v>4.1999999999999997E-3</v>
      </c>
      <c r="E23">
        <f>+(C23-C$7)/C$8</f>
        <v>-461.96867499577763</v>
      </c>
      <c r="F23">
        <f>ROUND(2*E23,0)/2</f>
        <v>-462</v>
      </c>
      <c r="G23">
        <f>+C23-(C$7+F23*C$8)</f>
        <v>2.3387999950500671E-2</v>
      </c>
      <c r="J23">
        <f>+G23</f>
        <v>2.3387999950500671E-2</v>
      </c>
      <c r="O23">
        <f ca="1">+C$11+C$12*$F23</f>
        <v>5.0118535118440985E-3</v>
      </c>
      <c r="Q23" s="1">
        <f>+C23-15018.5</f>
        <v>39700.035100000001</v>
      </c>
    </row>
    <row r="24" spans="1:19" x14ac:dyDescent="0.2">
      <c r="A24" s="40" t="s">
        <v>51</v>
      </c>
      <c r="B24" s="41" t="s">
        <v>48</v>
      </c>
      <c r="C24" s="42">
        <v>55039.557699999998</v>
      </c>
      <c r="D24" s="40">
        <v>4.1999999999999997E-3</v>
      </c>
      <c r="E24">
        <f>+(C24-C$7)/C$8</f>
        <v>-32.003123392833423</v>
      </c>
      <c r="F24">
        <f>ROUND(2*E24,0)/2</f>
        <v>-32</v>
      </c>
      <c r="G24">
        <f>+C24-(C$7+F24*C$8)</f>
        <v>-2.332000047317706E-3</v>
      </c>
      <c r="J24">
        <f>+G24</f>
        <v>-2.332000047317706E-3</v>
      </c>
      <c r="O24">
        <f ca="1">+C$11+C$12*$F24</f>
        <v>3.1266715555338109E-3</v>
      </c>
      <c r="Q24" s="1">
        <f>+C24-15018.5</f>
        <v>40021.057699999998</v>
      </c>
    </row>
    <row r="25" spans="1:19" x14ac:dyDescent="0.2">
      <c r="A25" s="40" t="s">
        <v>51</v>
      </c>
      <c r="B25" s="41" t="s">
        <v>52</v>
      </c>
      <c r="C25" s="42">
        <v>55041.424099999997</v>
      </c>
      <c r="D25" s="40">
        <v>4.1999999999999997E-3</v>
      </c>
      <c r="E25">
        <f>+(C25-C$7)/C$8</f>
        <v>-29.50333769079468</v>
      </c>
      <c r="F25">
        <f>ROUND(2*E25,0)/2</f>
        <v>-29.5</v>
      </c>
      <c r="G25">
        <f>+C25-(C$7+F25*C$8)</f>
        <v>-2.4920000505517237E-3</v>
      </c>
      <c r="J25">
        <f>+G25</f>
        <v>-2.4920000505517237E-3</v>
      </c>
      <c r="O25">
        <f ca="1">+C$11+C$12*$F25</f>
        <v>3.1157111953227048E-3</v>
      </c>
      <c r="Q25" s="1">
        <f>+C25-15018.5</f>
        <v>40022.924099999997</v>
      </c>
    </row>
    <row r="26" spans="1:19" x14ac:dyDescent="0.2">
      <c r="A26" s="40" t="s">
        <v>51</v>
      </c>
      <c r="B26" s="41" t="s">
        <v>48</v>
      </c>
      <c r="C26" s="42">
        <v>55063.451399999998</v>
      </c>
      <c r="D26" s="40">
        <v>4.1999999999999997E-3</v>
      </c>
      <c r="E26">
        <f>+(C26-C$7)/C$8</f>
        <v>-8.0361741696803699E-4</v>
      </c>
      <c r="F26">
        <f>ROUND(2*E26,0)/2</f>
        <v>0</v>
      </c>
      <c r="G26">
        <f>+C26-(C$7+F26*C$8)</f>
        <v>-6.0000005032634363E-4</v>
      </c>
      <c r="J26">
        <f>+G26</f>
        <v>-6.0000005032634363E-4</v>
      </c>
      <c r="O26">
        <f ca="1">+C$11+C$12*$F26</f>
        <v>2.98637894483165E-3</v>
      </c>
      <c r="Q26" s="1">
        <f>+C26-15018.5</f>
        <v>40044.951399999998</v>
      </c>
    </row>
    <row r="27" spans="1:19" x14ac:dyDescent="0.2">
      <c r="A27" t="str">
        <f>D13</f>
        <v>Add cycle</v>
      </c>
      <c r="C27" s="7">
        <f>C$7</f>
        <v>55063.452000000048</v>
      </c>
      <c r="D27" s="7" t="s">
        <v>13</v>
      </c>
      <c r="E27">
        <f>+(C27-C$7)/C$8</f>
        <v>0</v>
      </c>
      <c r="F27">
        <f>ROUND(2*E27,0)/2</f>
        <v>0</v>
      </c>
      <c r="G27">
        <f>+C27-(C$7+F27*C$8)</f>
        <v>0</v>
      </c>
      <c r="H27">
        <f>+G27</f>
        <v>0</v>
      </c>
      <c r="O27">
        <f ca="1">+C$11+C$12*$F27</f>
        <v>2.98637894483165E-3</v>
      </c>
      <c r="Q27" s="1">
        <f>+C27-15018.5</f>
        <v>40044.952000000048</v>
      </c>
      <c r="S27">
        <f ca="1">+(O27-G27)^2</f>
        <v>8.9184592021338001E-6</v>
      </c>
    </row>
    <row r="28" spans="1:19" x14ac:dyDescent="0.2">
      <c r="A28" s="32" t="s">
        <v>47</v>
      </c>
      <c r="B28" s="33" t="s">
        <v>48</v>
      </c>
      <c r="C28" s="32">
        <v>55393.458100000003</v>
      </c>
      <c r="D28" s="32">
        <v>8.0000000000000004E-4</v>
      </c>
      <c r="E28">
        <f>+(C28-C$7)/C$8</f>
        <v>441.99771236921805</v>
      </c>
      <c r="F28">
        <f>ROUND(2*E28,0)/2</f>
        <v>442</v>
      </c>
      <c r="G28">
        <f>+C28-(C$7+F28*C$8)</f>
        <v>-1.7080000470741652E-3</v>
      </c>
      <c r="J28">
        <f>+G28</f>
        <v>-1.7080000470741652E-3</v>
      </c>
      <c r="O28">
        <f ca="1">+C$11+C$12*$F28</f>
        <v>1.0485872595080517E-3</v>
      </c>
      <c r="Q28" s="1">
        <f>+C28-15018.5</f>
        <v>40374.958100000003</v>
      </c>
      <c r="S28">
        <f ca="1">+(O28-G28)^2</f>
        <v>7.5987735788101994E-6</v>
      </c>
    </row>
    <row r="29" spans="1:19" x14ac:dyDescent="0.2">
      <c r="A29" s="40" t="s">
        <v>51</v>
      </c>
      <c r="B29" s="41" t="s">
        <v>48</v>
      </c>
      <c r="C29" s="42">
        <v>55393.462200000002</v>
      </c>
      <c r="D29" s="40">
        <v>4.1999999999999997E-3</v>
      </c>
      <c r="E29">
        <f>+(C29-C$7)/C$8</f>
        <v>442.00320375443778</v>
      </c>
      <c r="F29">
        <f>ROUND(2*E29,0)/2</f>
        <v>442</v>
      </c>
      <c r="G29">
        <f>+C29-(C$7+F29*C$8)</f>
        <v>2.3919999512145296E-3</v>
      </c>
      <c r="J29">
        <f>+G29</f>
        <v>2.3919999512145296E-3</v>
      </c>
      <c r="O29">
        <f ca="1">+C$11+C$12*$F29</f>
        <v>1.0485872595080517E-3</v>
      </c>
      <c r="Q29" s="1">
        <f>+C29-15018.5</f>
        <v>40374.962200000002</v>
      </c>
    </row>
    <row r="30" spans="1:19" x14ac:dyDescent="0.2">
      <c r="A30" s="39" t="s">
        <v>50</v>
      </c>
      <c r="B30" s="39"/>
      <c r="C30" s="34">
        <v>55473.347300000001</v>
      </c>
      <c r="D30" s="34">
        <v>5.9999999999999995E-4</v>
      </c>
      <c r="E30">
        <f>+(C30-C$7)/C$8</f>
        <v>548.99829097370684</v>
      </c>
      <c r="F30">
        <f>ROUND(2*E30,0)/2</f>
        <v>549</v>
      </c>
      <c r="G30">
        <f>+C30-(C$7+F30*C$8)</f>
        <v>-1.2760000463458709E-3</v>
      </c>
      <c r="J30">
        <f>+G30</f>
        <v>-1.2760000463458709E-3</v>
      </c>
      <c r="O30">
        <f ca="1">+C$11+C$12*$F30</f>
        <v>5.7948384247270097E-4</v>
      </c>
      <c r="Q30" s="1">
        <f>+C30-15018.5</f>
        <v>40454.847300000001</v>
      </c>
    </row>
    <row r="31" spans="1:19" x14ac:dyDescent="0.2">
      <c r="A31" s="40" t="s">
        <v>51</v>
      </c>
      <c r="B31" s="41" t="s">
        <v>48</v>
      </c>
      <c r="C31" s="42">
        <v>55473.350899999998</v>
      </c>
      <c r="D31" s="40">
        <v>4.1999999999999997E-3</v>
      </c>
      <c r="E31">
        <f>+(C31-C$7)/C$8</f>
        <v>549.00311267779932</v>
      </c>
      <c r="F31">
        <f>ROUND(2*E31,0)/2</f>
        <v>549</v>
      </c>
      <c r="G31">
        <f>+C31-(C$7+F31*C$8)</f>
        <v>2.323999950021971E-3</v>
      </c>
      <c r="J31">
        <f>+G31</f>
        <v>2.323999950021971E-3</v>
      </c>
      <c r="O31">
        <f ca="1">+C$11+C$12*$F31</f>
        <v>5.7948384247270097E-4</v>
      </c>
      <c r="Q31" s="1">
        <f>+C31-15018.5</f>
        <v>40454.850899999998</v>
      </c>
    </row>
    <row r="32" spans="1:19" x14ac:dyDescent="0.2">
      <c r="A32" s="40" t="s">
        <v>51</v>
      </c>
      <c r="B32" s="41" t="s">
        <v>48</v>
      </c>
      <c r="C32" s="42">
        <v>55791.405400000003</v>
      </c>
      <c r="D32" s="40">
        <v>4.8999999999999998E-3</v>
      </c>
      <c r="E32">
        <f>+(C32-C$7)/C$8</f>
        <v>974.99330318869329</v>
      </c>
      <c r="F32">
        <f>ROUND(2*E32,0)/2</f>
        <v>975</v>
      </c>
      <c r="G32">
        <f>+C32-(C$7+F32*C$8)</f>
        <v>-5.0000000483123586E-3</v>
      </c>
      <c r="J32">
        <f>+G32</f>
        <v>-5.0000000483123586E-3</v>
      </c>
      <c r="O32">
        <f ca="1">+C$11+C$12*$F32</f>
        <v>-1.2881615374998167E-3</v>
      </c>
      <c r="Q32" s="1">
        <f>+C32-15018.5</f>
        <v>40772.905400000003</v>
      </c>
    </row>
    <row r="33" spans="1:17" x14ac:dyDescent="0.2">
      <c r="A33" s="40" t="s">
        <v>51</v>
      </c>
      <c r="B33" s="41" t="s">
        <v>48</v>
      </c>
      <c r="C33" s="42">
        <v>56521.597800000003</v>
      </c>
      <c r="D33" s="40">
        <v>4.1999999999999997E-3</v>
      </c>
      <c r="E33">
        <f>+(C33-C$7)/C$8</f>
        <v>1952.9854384535654</v>
      </c>
      <c r="F33">
        <f>ROUND(2*E33,0)/2</f>
        <v>1953</v>
      </c>
      <c r="G33">
        <f>+C33-(C$7+F33*C$8)</f>
        <v>-1.0872000042581931E-2</v>
      </c>
      <c r="J33">
        <f>+G33</f>
        <v>-1.0872000042581931E-2</v>
      </c>
      <c r="O33">
        <f ca="1">+C$11+C$12*$F33</f>
        <v>-5.5758544520846109E-3</v>
      </c>
      <c r="Q33" s="1">
        <f>+C33-15018.5</f>
        <v>41503.097800000003</v>
      </c>
    </row>
    <row r="34" spans="1:17" x14ac:dyDescent="0.2">
      <c r="A34" s="35" t="s">
        <v>49</v>
      </c>
      <c r="B34" s="36" t="s">
        <v>48</v>
      </c>
      <c r="C34" s="37">
        <v>56521.604500000001</v>
      </c>
      <c r="D34" s="38">
        <v>8.0000000000000004E-4</v>
      </c>
      <c r="E34">
        <f>+(C34-C$7)/C$8</f>
        <v>1952.9944121806329</v>
      </c>
      <c r="F34">
        <f>ROUND(2*E34,0)/2</f>
        <v>1953</v>
      </c>
      <c r="G34">
        <f>+C34-(C$7+F34*C$8)</f>
        <v>-4.172000044491142E-3</v>
      </c>
      <c r="J34">
        <f>+G34</f>
        <v>-4.172000044491142E-3</v>
      </c>
      <c r="O34">
        <f ca="1">+C$11+C$12*$F34</f>
        <v>-5.5758544520846109E-3</v>
      </c>
      <c r="Q34" s="1">
        <f>+C34-15018.5</f>
        <v>41503.104500000001</v>
      </c>
    </row>
    <row r="35" spans="1:17" x14ac:dyDescent="0.2">
      <c r="A35" s="40" t="s">
        <v>51</v>
      </c>
      <c r="B35" s="41" t="s">
        <v>48</v>
      </c>
      <c r="C35" s="42">
        <v>57627.339800000002</v>
      </c>
      <c r="D35" s="40">
        <v>6.8999999999999999E-3</v>
      </c>
      <c r="E35">
        <f>+(C35-C$7)/C$8</f>
        <v>3433.9745306874051</v>
      </c>
      <c r="F35">
        <f>ROUND(2*E35,0)/2</f>
        <v>3434</v>
      </c>
      <c r="G35">
        <f>+C35-(C$7+F35*C$8)</f>
        <v>-1.9016000049305148E-2</v>
      </c>
      <c r="J35">
        <f>+G35</f>
        <v>-1.9016000049305148E-2</v>
      </c>
      <c r="O35">
        <f ca="1">+C$11+C$12*$F35</f>
        <v>-1.2068771841143999E-2</v>
      </c>
      <c r="Q35" s="1">
        <f>+C35-15018.5</f>
        <v>42608.839800000002</v>
      </c>
    </row>
    <row r="36" spans="1:17" x14ac:dyDescent="0.2">
      <c r="A36" s="40" t="s">
        <v>54</v>
      </c>
      <c r="B36" s="41" t="s">
        <v>48</v>
      </c>
      <c r="C36" s="44">
        <v>58313.486599999997</v>
      </c>
      <c r="D36" s="40">
        <v>4.1999999999999997E-3</v>
      </c>
      <c r="E36">
        <f>+(C36-C$7)/C$8</f>
        <v>4352.9736520657634</v>
      </c>
      <c r="F36">
        <f>ROUND(2*E36,0)/2</f>
        <v>4353</v>
      </c>
      <c r="G36">
        <f>+C36-(C$7+F36*C$8)</f>
        <v>-1.9672000053105876E-2</v>
      </c>
      <c r="J36">
        <f>+G36</f>
        <v>-1.9672000053105876E-2</v>
      </c>
      <c r="O36">
        <f ca="1">+C$11+C$12*$F36</f>
        <v>-1.6097800254746684E-2</v>
      </c>
      <c r="Q36" s="1">
        <f>+C36-15018.5</f>
        <v>43294.986599999997</v>
      </c>
    </row>
    <row r="37" spans="1:17" x14ac:dyDescent="0.2">
      <c r="A37" s="40" t="s">
        <v>51</v>
      </c>
      <c r="B37" s="41" t="s">
        <v>52</v>
      </c>
      <c r="C37" s="42">
        <v>58318.34</v>
      </c>
      <c r="D37" s="40">
        <v>4.8999999999999998E-3</v>
      </c>
      <c r="E37">
        <f>+(C37-C$7)/C$8</f>
        <v>4359.474112806377</v>
      </c>
      <c r="F37">
        <f>ROUND(2*E37,0)/2</f>
        <v>4359.5</v>
      </c>
      <c r="G37">
        <f>+C37-(C$7+F37*C$8)</f>
        <v>-1.9328000053064898E-2</v>
      </c>
      <c r="J37">
        <f>+G37</f>
        <v>-1.9328000053064898E-2</v>
      </c>
      <c r="O37">
        <f ca="1">+C$11+C$12*$F37</f>
        <v>-1.612629719129556E-2</v>
      </c>
      <c r="Q37" s="1">
        <f>+C37-15018.5</f>
        <v>43299.839999999997</v>
      </c>
    </row>
    <row r="38" spans="1:17" x14ac:dyDescent="0.2">
      <c r="A38" s="40" t="s">
        <v>51</v>
      </c>
      <c r="B38" s="41" t="s">
        <v>52</v>
      </c>
      <c r="C38" s="42">
        <v>58318.369899999998</v>
      </c>
      <c r="D38" s="40">
        <v>5.5999999999999999E-3</v>
      </c>
      <c r="E38">
        <f>+(C38-C$7)/C$8</f>
        <v>4359.5141597376314</v>
      </c>
      <c r="F38">
        <f>ROUND(2*E38,0)/2</f>
        <v>4359.5</v>
      </c>
      <c r="G38">
        <f>+C38-(C$7+F38*C$8)</f>
        <v>1.0571999948297162E-2</v>
      </c>
      <c r="J38">
        <f>+G38</f>
        <v>1.0571999948297162E-2</v>
      </c>
      <c r="O38">
        <f ca="1">+C$11+C$12*$F38</f>
        <v>-1.612629719129556E-2</v>
      </c>
      <c r="Q38" s="1">
        <f>+C38-15018.5</f>
        <v>43299.869899999998</v>
      </c>
    </row>
    <row r="39" spans="1:17" x14ac:dyDescent="0.2">
      <c r="A39" s="40" t="s">
        <v>51</v>
      </c>
      <c r="B39" s="41" t="s">
        <v>48</v>
      </c>
      <c r="C39" s="42">
        <v>58319.458100000003</v>
      </c>
      <c r="D39" s="40">
        <v>3.5000000000000001E-3</v>
      </c>
      <c r="E39">
        <f>+(C39-C$7)/C$8</f>
        <v>4360.971653737296</v>
      </c>
      <c r="F39">
        <f>ROUND(2*E39,0)/2</f>
        <v>4361</v>
      </c>
      <c r="G39">
        <f>+C39-(C$7+F39*C$8)</f>
        <v>-2.1164000041608233E-2</v>
      </c>
      <c r="J39">
        <f>+G39</f>
        <v>-2.1164000041608233E-2</v>
      </c>
      <c r="O39">
        <f ca="1">+C$11+C$12*$F39</f>
        <v>-1.6132873407422227E-2</v>
      </c>
      <c r="Q39" s="1">
        <f>+C39-15018.5</f>
        <v>43300.958100000003</v>
      </c>
    </row>
    <row r="40" spans="1:17" x14ac:dyDescent="0.2">
      <c r="A40" s="40" t="s">
        <v>51</v>
      </c>
      <c r="B40" s="41" t="s">
        <v>48</v>
      </c>
      <c r="C40" s="42">
        <v>58336.634299999998</v>
      </c>
      <c r="D40" s="40">
        <v>3.5000000000000001E-3</v>
      </c>
      <c r="E40">
        <f>+(C40-C$7)/C$8</f>
        <v>4383.9768076032242</v>
      </c>
      <c r="F40">
        <f>ROUND(2*E40,0)/2</f>
        <v>4384</v>
      </c>
      <c r="G40">
        <f>+C40-(C$7+F40*C$8)</f>
        <v>-1.7316000048595015E-2</v>
      </c>
      <c r="J40">
        <f>+G40</f>
        <v>-1.7316000048595015E-2</v>
      </c>
      <c r="O40">
        <f ca="1">+C$11+C$12*$F40</f>
        <v>-1.6233708721364405E-2</v>
      </c>
      <c r="Q40" s="1">
        <f>+C40-15018.5</f>
        <v>43318.134299999998</v>
      </c>
    </row>
    <row r="41" spans="1:17" x14ac:dyDescent="0.2">
      <c r="A41" s="40" t="s">
        <v>51</v>
      </c>
      <c r="B41" s="41" t="s">
        <v>48</v>
      </c>
      <c r="C41" s="42">
        <v>58375.457000000002</v>
      </c>
      <c r="D41" s="40">
        <v>3.5000000000000001E-3</v>
      </c>
      <c r="E41">
        <f>+(C41-C$7)/C$8</f>
        <v>4435.9744663980182</v>
      </c>
      <c r="F41">
        <f>ROUND(2*E41,0)/2</f>
        <v>4436</v>
      </c>
      <c r="G41">
        <f>+C41-(C$7+F41*C$8)</f>
        <v>-1.9064000043726992E-2</v>
      </c>
      <c r="J41">
        <f>+G41</f>
        <v>-1.9064000043726992E-2</v>
      </c>
      <c r="O41">
        <f ca="1">+C$11+C$12*$F41</f>
        <v>-1.6461684213755413E-2</v>
      </c>
      <c r="Q41" s="1">
        <f>+C41-15018.5</f>
        <v>43356.957000000002</v>
      </c>
    </row>
    <row r="42" spans="1:17" x14ac:dyDescent="0.2">
      <c r="A42" s="40" t="s">
        <v>54</v>
      </c>
      <c r="B42" s="41" t="s">
        <v>48</v>
      </c>
      <c r="C42" s="44">
        <v>58699.487699999998</v>
      </c>
      <c r="D42" s="40">
        <v>4.1999999999999997E-3</v>
      </c>
      <c r="E42">
        <f>+(C42-C$7)/C$8</f>
        <v>4869.9689535829948</v>
      </c>
      <c r="F42">
        <f>ROUND(2*E42,0)/2</f>
        <v>4870</v>
      </c>
      <c r="G42">
        <f>+C42-(C$7+F42*C$8)</f>
        <v>-2.3180000047432259E-2</v>
      </c>
      <c r="J42">
        <f>+G42</f>
        <v>-2.3180000047432259E-2</v>
      </c>
      <c r="O42">
        <f ca="1">+C$11+C$12*$F42</f>
        <v>-1.8364402746403469E-2</v>
      </c>
      <c r="Q42" s="1">
        <f>+C42-15018.5</f>
        <v>43680.987699999998</v>
      </c>
    </row>
    <row r="43" spans="1:17" x14ac:dyDescent="0.2">
      <c r="A43" s="40" t="s">
        <v>51</v>
      </c>
      <c r="B43" s="41" t="s">
        <v>48</v>
      </c>
      <c r="C43" s="42">
        <v>58751.387000000002</v>
      </c>
      <c r="D43" s="40">
        <v>3.5000000000000001E-3</v>
      </c>
      <c r="E43">
        <f>+(C43-C$7)/C$8</f>
        <v>4939.4809167666108</v>
      </c>
      <c r="F43">
        <f>ROUND(2*E43,0)/2</f>
        <v>4939.5</v>
      </c>
      <c r="G43">
        <f>+C43-(C$7+F43*C$8)</f>
        <v>-1.4248000043153297E-2</v>
      </c>
      <c r="J43">
        <f>+G43</f>
        <v>-1.4248000043153297E-2</v>
      </c>
      <c r="O43">
        <f ca="1">+C$11+C$12*$F43</f>
        <v>-1.8669100760272228E-2</v>
      </c>
      <c r="Q43" s="1">
        <f>+C43-15018.5</f>
        <v>43732.887000000002</v>
      </c>
    </row>
    <row r="44" spans="1:17" x14ac:dyDescent="0.2">
      <c r="A44" s="40" t="s">
        <v>51</v>
      </c>
      <c r="B44" s="41" t="s">
        <v>48</v>
      </c>
      <c r="C44" s="42">
        <v>59056.380799999999</v>
      </c>
      <c r="D44" s="40">
        <v>3.5000000000000001E-3</v>
      </c>
      <c r="E44">
        <f>+(C44-C$7)/C$8</f>
        <v>5347.9780987484337</v>
      </c>
      <c r="F44">
        <f>ROUND(2*E44,0)/2</f>
        <v>5348</v>
      </c>
      <c r="G44">
        <f>+C44-(C$7+F44*C$8)</f>
        <v>-1.6352000049664639E-2</v>
      </c>
      <c r="J44">
        <f>+G44</f>
        <v>-1.6352000049664639E-2</v>
      </c>
      <c r="O44">
        <f ca="1">+C$11+C$12*$F44</f>
        <v>-2.0460023618767004E-2</v>
      </c>
      <c r="Q44" s="1">
        <f>+C44-15018.5</f>
        <v>44037.880799999999</v>
      </c>
    </row>
    <row r="45" spans="1:17" x14ac:dyDescent="0.2">
      <c r="A45" s="40" t="s">
        <v>51</v>
      </c>
      <c r="B45" s="41" t="s">
        <v>48</v>
      </c>
      <c r="C45" s="42">
        <v>59434.535400000001</v>
      </c>
      <c r="D45" s="40">
        <v>4.1999999999999997E-3</v>
      </c>
      <c r="E45">
        <f>+(C45-C$7)/C$8</f>
        <v>5854.4640943767581</v>
      </c>
      <c r="F45">
        <f>ROUND(2*E45,0)/2</f>
        <v>5854.5</v>
      </c>
      <c r="G45">
        <f>+C45-(C$7+F45*C$8)</f>
        <v>-2.6808000046003144E-2</v>
      </c>
      <c r="J45">
        <f>+G45</f>
        <v>-2.6808000046003144E-2</v>
      </c>
      <c r="O45">
        <f ca="1">+C$11+C$12*$F45</f>
        <v>-2.2680592597537144E-2</v>
      </c>
      <c r="Q45" s="1">
        <f>+C45-15018.5</f>
        <v>44416.035400000001</v>
      </c>
    </row>
    <row r="46" spans="1:17" x14ac:dyDescent="0.2">
      <c r="A46" s="40" t="s">
        <v>54</v>
      </c>
      <c r="B46" s="41" t="s">
        <v>48</v>
      </c>
      <c r="C46" s="44">
        <v>59498.383399999999</v>
      </c>
      <c r="D46" s="40">
        <v>4.8999999999999998E-3</v>
      </c>
      <c r="E46">
        <f>+(C46-C$7)/C$8</f>
        <v>5939.9796952682345</v>
      </c>
      <c r="F46">
        <f>ROUND(2*E46,0)/2</f>
        <v>5940</v>
      </c>
      <c r="G46">
        <f>+C46-(C$7+F46*C$8)</f>
        <v>-1.5160000046307687E-2</v>
      </c>
      <c r="J46">
        <f>+G46</f>
        <v>-1.5160000046307687E-2</v>
      </c>
      <c r="O46">
        <f ca="1">+C$11+C$12*$F46</f>
        <v>-2.3055436916756981E-2</v>
      </c>
      <c r="Q46" s="1">
        <f>+C46-15018.5</f>
        <v>44479.883399999999</v>
      </c>
    </row>
    <row r="47" spans="1:17" x14ac:dyDescent="0.2">
      <c r="A47" s="40" t="s">
        <v>54</v>
      </c>
      <c r="B47" s="41" t="s">
        <v>48</v>
      </c>
      <c r="C47" s="44">
        <v>59798.512699999999</v>
      </c>
      <c r="D47" s="40">
        <v>4.1999999999999997E-3</v>
      </c>
      <c r="E47">
        <f>+(C47-C$7)/C$8</f>
        <v>6341.9615495884827</v>
      </c>
      <c r="F47">
        <f>ROUND(2*E47,0)/2</f>
        <v>6342</v>
      </c>
      <c r="G47">
        <f>+C47-(C$7+F47*C$8)</f>
        <v>-2.870800004893681E-2</v>
      </c>
      <c r="J47">
        <f>+G47</f>
        <v>-2.870800004893681E-2</v>
      </c>
      <c r="O47">
        <f ca="1">+C$11+C$12*$F47</f>
        <v>-2.4817862838702874E-2</v>
      </c>
      <c r="Q47" s="1">
        <f>+C47-15018.5</f>
        <v>44780.012699999999</v>
      </c>
    </row>
    <row r="48" spans="1:17" x14ac:dyDescent="0.2">
      <c r="A48" s="40" t="s">
        <v>54</v>
      </c>
      <c r="B48" s="41" t="s">
        <v>48</v>
      </c>
      <c r="C48" s="44">
        <v>59823.525000000001</v>
      </c>
      <c r="D48" s="40">
        <v>3.5000000000000001E-3</v>
      </c>
      <c r="E48">
        <f>+(C48-C$7)/C$8</f>
        <v>6375.4620799759359</v>
      </c>
      <c r="F48">
        <f>ROUND(2*E48,0)/2</f>
        <v>6375.5</v>
      </c>
      <c r="G48">
        <f>+C48-(C$7+F48*C$8)</f>
        <v>-2.8312000045843888E-2</v>
      </c>
      <c r="J48">
        <f>+G48</f>
        <v>-2.8312000045843888E-2</v>
      </c>
      <c r="O48">
        <f ca="1">+C$11+C$12*$F48</f>
        <v>-2.4964731665531703E-2</v>
      </c>
      <c r="Q48" s="1">
        <f>+C48-15018.5</f>
        <v>44805.025000000001</v>
      </c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T51">
    <sortCondition ref="C21:C51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2023-08-18T07:52:28Z</dcterms:modified>
</cp:coreProperties>
</file>