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26DC187-0666-48B2-901B-067BCF340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99" i="1" l="1"/>
  <c r="E99" i="1"/>
  <c r="F99" i="1"/>
  <c r="E33" i="1"/>
  <c r="F33" i="1" s="1"/>
  <c r="G33" i="1" s="1"/>
  <c r="I33" i="1" s="1"/>
  <c r="E57" i="1"/>
  <c r="F57" i="1"/>
  <c r="E59" i="1"/>
  <c r="F59" i="1" s="1"/>
  <c r="G59" i="1" s="1"/>
  <c r="I59" i="1" s="1"/>
  <c r="E61" i="1"/>
  <c r="F61" i="1" s="1"/>
  <c r="G61" i="1" s="1"/>
  <c r="I61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71" i="1"/>
  <c r="F71" i="1" s="1"/>
  <c r="G71" i="1" s="1"/>
  <c r="I71" i="1" s="1"/>
  <c r="E21" i="1"/>
  <c r="F21" i="1" s="1"/>
  <c r="G21" i="1" s="1"/>
  <c r="R21" i="1" s="1"/>
  <c r="E22" i="1"/>
  <c r="F22" i="1" s="1"/>
  <c r="G22" i="1" s="1"/>
  <c r="R22" i="1" s="1"/>
  <c r="E23" i="1"/>
  <c r="F23" i="1" s="1"/>
  <c r="G23" i="1" s="1"/>
  <c r="R23" i="1" s="1"/>
  <c r="E24" i="1"/>
  <c r="F24" i="1" s="1"/>
  <c r="G24" i="1" s="1"/>
  <c r="R24" i="1" s="1"/>
  <c r="E25" i="1"/>
  <c r="F25" i="1" s="1"/>
  <c r="G25" i="1" s="1"/>
  <c r="R25" i="1" s="1"/>
  <c r="E26" i="1"/>
  <c r="F26" i="1" s="1"/>
  <c r="G26" i="1" s="1"/>
  <c r="R26" i="1" s="1"/>
  <c r="E27" i="1"/>
  <c r="F27" i="1" s="1"/>
  <c r="G27" i="1" s="1"/>
  <c r="R27" i="1" s="1"/>
  <c r="E28" i="1"/>
  <c r="F28" i="1" s="1"/>
  <c r="G28" i="1" s="1"/>
  <c r="R28" i="1" s="1"/>
  <c r="E29" i="1"/>
  <c r="F29" i="1" s="1"/>
  <c r="G29" i="1" s="1"/>
  <c r="R29" i="1" s="1"/>
  <c r="E31" i="1"/>
  <c r="F31" i="1" s="1"/>
  <c r="G31" i="1" s="1"/>
  <c r="I31" i="1" s="1"/>
  <c r="E82" i="1"/>
  <c r="F82" i="1" s="1"/>
  <c r="G82" i="1" s="1"/>
  <c r="I82" i="1" s="1"/>
  <c r="E84" i="1"/>
  <c r="F84" i="1" s="1"/>
  <c r="G84" i="1" s="1"/>
  <c r="I84" i="1" s="1"/>
  <c r="E86" i="1"/>
  <c r="F86" i="1" s="1"/>
  <c r="G86" i="1" s="1"/>
  <c r="K86" i="1" s="1"/>
  <c r="E89" i="1"/>
  <c r="F89" i="1" s="1"/>
  <c r="G89" i="1" s="1"/>
  <c r="K89" i="1" s="1"/>
  <c r="E85" i="1"/>
  <c r="F85" i="1"/>
  <c r="E90" i="1"/>
  <c r="F90" i="1" s="1"/>
  <c r="G90" i="1" s="1"/>
  <c r="K90" i="1" s="1"/>
  <c r="E91" i="1"/>
  <c r="F91" i="1" s="1"/>
  <c r="G91" i="1" s="1"/>
  <c r="J91" i="1" s="1"/>
  <c r="E92" i="1"/>
  <c r="F92" i="1"/>
  <c r="E94" i="1"/>
  <c r="F94" i="1" s="1"/>
  <c r="G94" i="1" s="1"/>
  <c r="J94" i="1" s="1"/>
  <c r="E98" i="1"/>
  <c r="F98" i="1" s="1"/>
  <c r="G98" i="1" s="1"/>
  <c r="K98" i="1" s="1"/>
  <c r="E96" i="1"/>
  <c r="F96" i="1" s="1"/>
  <c r="G96" i="1" s="1"/>
  <c r="J96" i="1" s="1"/>
  <c r="E83" i="1"/>
  <c r="F83" i="1"/>
  <c r="G83" i="1" s="1"/>
  <c r="K83" i="1" s="1"/>
  <c r="E88" i="1"/>
  <c r="F88" i="1"/>
  <c r="E87" i="1"/>
  <c r="F87" i="1" s="1"/>
  <c r="G87" i="1" s="1"/>
  <c r="K87" i="1" s="1"/>
  <c r="E95" i="1"/>
  <c r="F95" i="1"/>
  <c r="E97" i="1"/>
  <c r="F97" i="1" s="1"/>
  <c r="G97" i="1" s="1"/>
  <c r="K97" i="1" s="1"/>
  <c r="E81" i="1"/>
  <c r="F81" i="1"/>
  <c r="G81" i="1"/>
  <c r="K81" i="1" s="1"/>
  <c r="E30" i="1"/>
  <c r="F30" i="1"/>
  <c r="G30" i="1" s="1"/>
  <c r="H30" i="1" s="1"/>
  <c r="E73" i="1"/>
  <c r="F73" i="1"/>
  <c r="G73" i="1"/>
  <c r="I73" i="1" s="1"/>
  <c r="E74" i="1"/>
  <c r="F74" i="1"/>
  <c r="G74" i="1" s="1"/>
  <c r="I74" i="1" s="1"/>
  <c r="E75" i="1"/>
  <c r="F75" i="1"/>
  <c r="G75" i="1"/>
  <c r="I75" i="1" s="1"/>
  <c r="E76" i="1"/>
  <c r="F76" i="1"/>
  <c r="G76" i="1" s="1"/>
  <c r="I76" i="1" s="1"/>
  <c r="E77" i="1"/>
  <c r="F77" i="1"/>
  <c r="G77" i="1"/>
  <c r="I77" i="1" s="1"/>
  <c r="E78" i="1"/>
  <c r="F78" i="1"/>
  <c r="G78" i="1" s="1"/>
  <c r="I78" i="1" s="1"/>
  <c r="E79" i="1"/>
  <c r="F79" i="1"/>
  <c r="G79" i="1"/>
  <c r="I79" i="1" s="1"/>
  <c r="E80" i="1"/>
  <c r="F80" i="1"/>
  <c r="G80" i="1" s="1"/>
  <c r="I80" i="1" s="1"/>
  <c r="E34" i="1"/>
  <c r="F34" i="1"/>
  <c r="G34" i="1"/>
  <c r="I34" i="1" s="1"/>
  <c r="E35" i="1"/>
  <c r="F35" i="1"/>
  <c r="G35" i="1" s="1"/>
  <c r="I35" i="1" s="1"/>
  <c r="E36" i="1"/>
  <c r="F36" i="1"/>
  <c r="G36" i="1"/>
  <c r="I36" i="1" s="1"/>
  <c r="E37" i="1"/>
  <c r="F37" i="1"/>
  <c r="G37" i="1" s="1"/>
  <c r="I37" i="1" s="1"/>
  <c r="E38" i="1"/>
  <c r="F38" i="1"/>
  <c r="G38" i="1"/>
  <c r="I38" i="1" s="1"/>
  <c r="E39" i="1"/>
  <c r="F39" i="1"/>
  <c r="G39" i="1" s="1"/>
  <c r="I39" i="1" s="1"/>
  <c r="E40" i="1"/>
  <c r="F40" i="1"/>
  <c r="G40" i="1"/>
  <c r="I40" i="1" s="1"/>
  <c r="E41" i="1"/>
  <c r="F41" i="1"/>
  <c r="G41" i="1" s="1"/>
  <c r="I41" i="1" s="1"/>
  <c r="E42" i="1"/>
  <c r="F42" i="1"/>
  <c r="G42" i="1"/>
  <c r="I42" i="1" s="1"/>
  <c r="E43" i="1"/>
  <c r="F43" i="1"/>
  <c r="G43" i="1" s="1"/>
  <c r="I43" i="1" s="1"/>
  <c r="E44" i="1"/>
  <c r="F44" i="1"/>
  <c r="G44" i="1"/>
  <c r="I44" i="1" s="1"/>
  <c r="E45" i="1"/>
  <c r="F45" i="1"/>
  <c r="G45" i="1" s="1"/>
  <c r="I45" i="1" s="1"/>
  <c r="E46" i="1"/>
  <c r="F46" i="1"/>
  <c r="G46" i="1"/>
  <c r="I46" i="1" s="1"/>
  <c r="E47" i="1"/>
  <c r="F47" i="1"/>
  <c r="G47" i="1" s="1"/>
  <c r="I47" i="1" s="1"/>
  <c r="E48" i="1"/>
  <c r="F48" i="1"/>
  <c r="G48" i="1"/>
  <c r="I48" i="1" s="1"/>
  <c r="E49" i="1"/>
  <c r="F49" i="1"/>
  <c r="G49" i="1" s="1"/>
  <c r="I49" i="1" s="1"/>
  <c r="E50" i="1"/>
  <c r="F50" i="1"/>
  <c r="G50" i="1"/>
  <c r="I50" i="1" s="1"/>
  <c r="E52" i="1"/>
  <c r="F52" i="1"/>
  <c r="G52" i="1" s="1"/>
  <c r="I52" i="1" s="1"/>
  <c r="E53" i="1"/>
  <c r="F53" i="1"/>
  <c r="G53" i="1"/>
  <c r="I53" i="1" s="1"/>
  <c r="E54" i="1"/>
  <c r="F54" i="1"/>
  <c r="G54" i="1" s="1"/>
  <c r="I54" i="1" s="1"/>
  <c r="E55" i="1"/>
  <c r="F55" i="1"/>
  <c r="G55" i="1"/>
  <c r="I55" i="1" s="1"/>
  <c r="E56" i="1"/>
  <c r="F56" i="1"/>
  <c r="G56" i="1" s="1"/>
  <c r="I56" i="1" s="1"/>
  <c r="E62" i="1"/>
  <c r="F62" i="1"/>
  <c r="G62" i="1"/>
  <c r="I62" i="1" s="1"/>
  <c r="E67" i="1"/>
  <c r="F67" i="1"/>
  <c r="G67" i="1" s="1"/>
  <c r="I67" i="1" s="1"/>
  <c r="E68" i="1"/>
  <c r="F68" i="1"/>
  <c r="G68" i="1"/>
  <c r="I68" i="1" s="1"/>
  <c r="E69" i="1"/>
  <c r="F69" i="1"/>
  <c r="G69" i="1" s="1"/>
  <c r="I69" i="1" s="1"/>
  <c r="E70" i="1"/>
  <c r="F70" i="1"/>
  <c r="G70" i="1"/>
  <c r="I70" i="1" s="1"/>
  <c r="E72" i="1"/>
  <c r="F72" i="1"/>
  <c r="G72" i="1" s="1"/>
  <c r="I72" i="1" s="1"/>
  <c r="D9" i="1"/>
  <c r="C9" i="1"/>
  <c r="Q21" i="1"/>
  <c r="Q22" i="1"/>
  <c r="Q23" i="1"/>
  <c r="Q24" i="1"/>
  <c r="Q25" i="1"/>
  <c r="Q26" i="1"/>
  <c r="Q27" i="1"/>
  <c r="Q28" i="1"/>
  <c r="Q29" i="1"/>
  <c r="Q31" i="1"/>
  <c r="Q32" i="1"/>
  <c r="Q33" i="1"/>
  <c r="Q51" i="1"/>
  <c r="Q57" i="1"/>
  <c r="Q58" i="1"/>
  <c r="Q59" i="1"/>
  <c r="Q60" i="1"/>
  <c r="Q61" i="1"/>
  <c r="Q63" i="1"/>
  <c r="Q64" i="1"/>
  <c r="Q65" i="1"/>
  <c r="Q66" i="1"/>
  <c r="Q71" i="1"/>
  <c r="Q82" i="1"/>
  <c r="Q84" i="1"/>
  <c r="Q85" i="1"/>
  <c r="Q86" i="1"/>
  <c r="Q87" i="1"/>
  <c r="Q89" i="1"/>
  <c r="Q93" i="1"/>
  <c r="G51" i="2"/>
  <c r="C51" i="2"/>
  <c r="E51" i="2"/>
  <c r="G50" i="2"/>
  <c r="C50" i="2" s="1"/>
  <c r="E50" i="2" s="1"/>
  <c r="G49" i="2"/>
  <c r="C49" i="2" s="1"/>
  <c r="E49" i="2" s="1"/>
  <c r="G48" i="2"/>
  <c r="C48" i="2"/>
  <c r="E48" i="2" s="1"/>
  <c r="G47" i="2"/>
  <c r="C47" i="2" s="1"/>
  <c r="E47" i="2" s="1"/>
  <c r="G81" i="2"/>
  <c r="C81" i="2"/>
  <c r="G46" i="2"/>
  <c r="C46" i="2"/>
  <c r="E46" i="2" s="1"/>
  <c r="G45" i="2"/>
  <c r="C45" i="2" s="1"/>
  <c r="E45" i="2" s="1"/>
  <c r="G44" i="2"/>
  <c r="C44" i="2"/>
  <c r="G80" i="2"/>
  <c r="C80" i="2" s="1"/>
  <c r="E80" i="2" s="1"/>
  <c r="G79" i="2"/>
  <c r="C79" i="2" s="1"/>
  <c r="E79" i="2" s="1"/>
  <c r="G78" i="2"/>
  <c r="C78" i="2"/>
  <c r="E78" i="2"/>
  <c r="G77" i="2"/>
  <c r="C77" i="2"/>
  <c r="E77" i="2" s="1"/>
  <c r="G76" i="2"/>
  <c r="C76" i="2" s="1"/>
  <c r="E76" i="2" s="1"/>
  <c r="G43" i="2"/>
  <c r="C43" i="2"/>
  <c r="E43" i="2" s="1"/>
  <c r="G75" i="2"/>
  <c r="C75" i="2" s="1"/>
  <c r="E75" i="2" s="1"/>
  <c r="G42" i="2"/>
  <c r="C42" i="2"/>
  <c r="E42" i="2"/>
  <c r="G41" i="2"/>
  <c r="C41" i="2" s="1"/>
  <c r="E41" i="2" s="1"/>
  <c r="G40" i="2"/>
  <c r="C40" i="2" s="1"/>
  <c r="E40" i="2" s="1"/>
  <c r="G39" i="2"/>
  <c r="C39" i="2"/>
  <c r="E39" i="2"/>
  <c r="G38" i="2"/>
  <c r="C38" i="2"/>
  <c r="E38" i="2" s="1"/>
  <c r="G37" i="2"/>
  <c r="C37" i="2"/>
  <c r="E37" i="2"/>
  <c r="G36" i="2"/>
  <c r="C36" i="2"/>
  <c r="E36" i="2" s="1"/>
  <c r="G74" i="2"/>
  <c r="C74" i="2" s="1"/>
  <c r="E74" i="2" s="1"/>
  <c r="G35" i="2"/>
  <c r="C35" i="2"/>
  <c r="E35" i="2"/>
  <c r="G34" i="2"/>
  <c r="C34" i="2" s="1"/>
  <c r="E34" i="2" s="1"/>
  <c r="G33" i="2"/>
  <c r="C33" i="2" s="1"/>
  <c r="E33" i="2" s="1"/>
  <c r="G32" i="2"/>
  <c r="C32" i="2"/>
  <c r="E32" i="2"/>
  <c r="G73" i="2"/>
  <c r="C73" i="2"/>
  <c r="E73" i="2" s="1"/>
  <c r="G72" i="2"/>
  <c r="C72" i="2"/>
  <c r="E72" i="2"/>
  <c r="G71" i="2"/>
  <c r="C71" i="2"/>
  <c r="E71" i="2" s="1"/>
  <c r="G70" i="2"/>
  <c r="C70" i="2" s="1"/>
  <c r="E70" i="2" s="1"/>
  <c r="G31" i="2"/>
  <c r="C31" i="2"/>
  <c r="E31" i="2"/>
  <c r="G69" i="2"/>
  <c r="C69" i="2"/>
  <c r="E69" i="2" s="1"/>
  <c r="G68" i="2"/>
  <c r="C68" i="2" s="1"/>
  <c r="E68" i="2" s="1"/>
  <c r="G67" i="2"/>
  <c r="C67" i="2"/>
  <c r="G66" i="2"/>
  <c r="C66" i="2" s="1"/>
  <c r="E66" i="2" s="1"/>
  <c r="G65" i="2"/>
  <c r="C65" i="2" s="1"/>
  <c r="E65" i="2" s="1"/>
  <c r="G30" i="2"/>
  <c r="C30" i="2"/>
  <c r="E30" i="2"/>
  <c r="G29" i="2"/>
  <c r="C29" i="2" s="1"/>
  <c r="E29" i="2" s="1"/>
  <c r="G28" i="2"/>
  <c r="C28" i="2" s="1"/>
  <c r="E28" i="2" s="1"/>
  <c r="G27" i="2"/>
  <c r="C27" i="2"/>
  <c r="E27" i="2"/>
  <c r="G64" i="2"/>
  <c r="C64" i="2"/>
  <c r="G26" i="2"/>
  <c r="C26" i="2" s="1"/>
  <c r="E26" i="2" s="1"/>
  <c r="G25" i="2"/>
  <c r="C25" i="2"/>
  <c r="E25" i="2"/>
  <c r="G24" i="2"/>
  <c r="C24" i="2"/>
  <c r="E24" i="2" s="1"/>
  <c r="G23" i="2"/>
  <c r="C23" i="2"/>
  <c r="E23" i="2"/>
  <c r="G22" i="2"/>
  <c r="C22" i="2"/>
  <c r="E22" i="2" s="1"/>
  <c r="G21" i="2"/>
  <c r="C21" i="2" s="1"/>
  <c r="E21" i="2" s="1"/>
  <c r="G20" i="2"/>
  <c r="C20" i="2"/>
  <c r="E20" i="2"/>
  <c r="G19" i="2"/>
  <c r="C19" i="2" s="1"/>
  <c r="E19" i="2" s="1"/>
  <c r="G18" i="2"/>
  <c r="C18" i="2" s="1"/>
  <c r="E18" i="2" s="1"/>
  <c r="G17" i="2"/>
  <c r="C17" i="2"/>
  <c r="E17" i="2"/>
  <c r="G16" i="2"/>
  <c r="C16" i="2"/>
  <c r="E16" i="2" s="1"/>
  <c r="G15" i="2"/>
  <c r="C15" i="2"/>
  <c r="E15" i="2"/>
  <c r="G14" i="2"/>
  <c r="C14" i="2"/>
  <c r="E14" i="2" s="1"/>
  <c r="G13" i="2"/>
  <c r="C13" i="2" s="1"/>
  <c r="E13" i="2" s="1"/>
  <c r="G12" i="2"/>
  <c r="C12" i="2"/>
  <c r="E12" i="2"/>
  <c r="G63" i="2"/>
  <c r="C63" i="2" s="1"/>
  <c r="E63" i="2" s="1"/>
  <c r="G62" i="2"/>
  <c r="C62" i="2" s="1"/>
  <c r="E62" i="2" s="1"/>
  <c r="G61" i="2"/>
  <c r="C61" i="2"/>
  <c r="E61" i="2"/>
  <c r="G11" i="2"/>
  <c r="C11" i="2" s="1"/>
  <c r="E11" i="2" s="1"/>
  <c r="G60" i="2"/>
  <c r="C60" i="2" s="1"/>
  <c r="E60" i="2" s="1"/>
  <c r="G59" i="2"/>
  <c r="C59" i="2"/>
  <c r="E59" i="2"/>
  <c r="G58" i="2"/>
  <c r="C58" i="2"/>
  <c r="E58" i="2" s="1"/>
  <c r="G57" i="2"/>
  <c r="C57" i="2"/>
  <c r="E57" i="2"/>
  <c r="G56" i="2"/>
  <c r="C56" i="2"/>
  <c r="E56" i="2" s="1"/>
  <c r="G55" i="2"/>
  <c r="C55" i="2" s="1"/>
  <c r="E55" i="2" s="1"/>
  <c r="G54" i="2"/>
  <c r="C54" i="2"/>
  <c r="E54" i="2"/>
  <c r="G53" i="2"/>
  <c r="C53" i="2" s="1"/>
  <c r="E53" i="2" s="1"/>
  <c r="G52" i="2"/>
  <c r="C52" i="2" s="1"/>
  <c r="E52" i="2" s="1"/>
  <c r="H51" i="2"/>
  <c r="B51" i="2" s="1"/>
  <c r="F51" i="2"/>
  <c r="D51" i="2"/>
  <c r="A51" i="2"/>
  <c r="H50" i="2"/>
  <c r="B50" i="2" s="1"/>
  <c r="F50" i="2"/>
  <c r="D50" i="2"/>
  <c r="A50" i="2"/>
  <c r="H49" i="2"/>
  <c r="B49" i="2" s="1"/>
  <c r="F49" i="2"/>
  <c r="D49" i="2" s="1"/>
  <c r="A49" i="2"/>
  <c r="H48" i="2"/>
  <c r="B48" i="2"/>
  <c r="F48" i="2"/>
  <c r="D48" i="2"/>
  <c r="A48" i="2"/>
  <c r="H47" i="2"/>
  <c r="B47" i="2" s="1"/>
  <c r="D47" i="2"/>
  <c r="A47" i="2"/>
  <c r="H81" i="2"/>
  <c r="D81" i="2"/>
  <c r="B81" i="2"/>
  <c r="A81" i="2"/>
  <c r="H46" i="2"/>
  <c r="B46" i="2" s="1"/>
  <c r="D46" i="2"/>
  <c r="A46" i="2"/>
  <c r="H45" i="2"/>
  <c r="D45" i="2"/>
  <c r="B45" i="2"/>
  <c r="A45" i="2"/>
  <c r="H44" i="2"/>
  <c r="B44" i="2" s="1"/>
  <c r="D44" i="2"/>
  <c r="A44" i="2"/>
  <c r="H80" i="2"/>
  <c r="D80" i="2"/>
  <c r="B80" i="2"/>
  <c r="A80" i="2"/>
  <c r="H79" i="2"/>
  <c r="B79" i="2" s="1"/>
  <c r="D79" i="2"/>
  <c r="A79" i="2"/>
  <c r="H78" i="2"/>
  <c r="D78" i="2"/>
  <c r="B78" i="2"/>
  <c r="A78" i="2"/>
  <c r="H77" i="2"/>
  <c r="B77" i="2" s="1"/>
  <c r="D77" i="2"/>
  <c r="A77" i="2"/>
  <c r="H76" i="2"/>
  <c r="D76" i="2"/>
  <c r="B76" i="2"/>
  <c r="A76" i="2"/>
  <c r="H43" i="2"/>
  <c r="B43" i="2" s="1"/>
  <c r="D43" i="2"/>
  <c r="A43" i="2"/>
  <c r="H75" i="2"/>
  <c r="D75" i="2"/>
  <c r="B75" i="2"/>
  <c r="A75" i="2"/>
  <c r="H42" i="2"/>
  <c r="B42" i="2" s="1"/>
  <c r="D42" i="2"/>
  <c r="A42" i="2"/>
  <c r="H41" i="2"/>
  <c r="D41" i="2"/>
  <c r="B41" i="2"/>
  <c r="A41" i="2"/>
  <c r="H40" i="2"/>
  <c r="B40" i="2" s="1"/>
  <c r="D40" i="2"/>
  <c r="A40" i="2"/>
  <c r="H39" i="2"/>
  <c r="D39" i="2"/>
  <c r="B39" i="2"/>
  <c r="A39" i="2"/>
  <c r="H38" i="2"/>
  <c r="B38" i="2" s="1"/>
  <c r="D38" i="2"/>
  <c r="A38" i="2"/>
  <c r="H37" i="2"/>
  <c r="D37" i="2"/>
  <c r="B37" i="2"/>
  <c r="A37" i="2"/>
  <c r="H36" i="2"/>
  <c r="B36" i="2" s="1"/>
  <c r="D36" i="2"/>
  <c r="A36" i="2"/>
  <c r="H74" i="2"/>
  <c r="D74" i="2"/>
  <c r="B74" i="2"/>
  <c r="A74" i="2"/>
  <c r="H35" i="2"/>
  <c r="B35" i="2" s="1"/>
  <c r="D35" i="2"/>
  <c r="A35" i="2"/>
  <c r="H34" i="2"/>
  <c r="D34" i="2"/>
  <c r="B34" i="2"/>
  <c r="A34" i="2"/>
  <c r="H33" i="2"/>
  <c r="B33" i="2" s="1"/>
  <c r="D33" i="2"/>
  <c r="A33" i="2"/>
  <c r="H32" i="2"/>
  <c r="D32" i="2"/>
  <c r="B32" i="2"/>
  <c r="A32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31" i="2"/>
  <c r="B31" i="2" s="1"/>
  <c r="D31" i="2"/>
  <c r="A31" i="2"/>
  <c r="H69" i="2"/>
  <c r="D69" i="2"/>
  <c r="B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27" i="2"/>
  <c r="D27" i="2"/>
  <c r="B27" i="2"/>
  <c r="A27" i="2"/>
  <c r="H64" i="2"/>
  <c r="B64" i="2" s="1"/>
  <c r="D64" i="2"/>
  <c r="A64" i="2"/>
  <c r="H26" i="2"/>
  <c r="D26" i="2"/>
  <c r="B26" i="2"/>
  <c r="A26" i="2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20" i="2"/>
  <c r="B20" i="2"/>
  <c r="D20" i="2"/>
  <c r="A20" i="2"/>
  <c r="H19" i="2"/>
  <c r="B19" i="2" s="1"/>
  <c r="D19" i="2"/>
  <c r="A19" i="2"/>
  <c r="H18" i="2"/>
  <c r="B18" i="2"/>
  <c r="D18" i="2"/>
  <c r="A18" i="2"/>
  <c r="H17" i="2"/>
  <c r="B17" i="2" s="1"/>
  <c r="D17" i="2"/>
  <c r="A17" i="2"/>
  <c r="H16" i="2"/>
  <c r="D16" i="2"/>
  <c r="B16" i="2"/>
  <c r="A16" i="2"/>
  <c r="H15" i="2"/>
  <c r="B15" i="2" s="1"/>
  <c r="D15" i="2"/>
  <c r="A15" i="2"/>
  <c r="H14" i="2"/>
  <c r="D14" i="2"/>
  <c r="B14" i="2"/>
  <c r="A14" i="2"/>
  <c r="H13" i="2"/>
  <c r="B13" i="2" s="1"/>
  <c r="D13" i="2"/>
  <c r="A13" i="2"/>
  <c r="H12" i="2"/>
  <c r="B12" i="2"/>
  <c r="D12" i="2"/>
  <c r="A12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11" i="2"/>
  <c r="B11" i="2"/>
  <c r="D11" i="2"/>
  <c r="A11" i="2"/>
  <c r="H60" i="2"/>
  <c r="B60" i="2" s="1"/>
  <c r="D60" i="2"/>
  <c r="A60" i="2"/>
  <c r="H59" i="2"/>
  <c r="B59" i="2"/>
  <c r="D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54" i="2"/>
  <c r="B54" i="2" s="1"/>
  <c r="D54" i="2"/>
  <c r="A54" i="2"/>
  <c r="H53" i="2"/>
  <c r="B53" i="2"/>
  <c r="D53" i="2"/>
  <c r="A53" i="2"/>
  <c r="H52" i="2"/>
  <c r="B52" i="2" s="1"/>
  <c r="D52" i="2"/>
  <c r="A52" i="2"/>
  <c r="Q94" i="1"/>
  <c r="Q95" i="1"/>
  <c r="Q96" i="1"/>
  <c r="Q97" i="1"/>
  <c r="Q98" i="1"/>
  <c r="F16" i="1"/>
  <c r="F17" i="1" s="1"/>
  <c r="C17" i="1"/>
  <c r="Q81" i="1"/>
  <c r="Q83" i="1"/>
  <c r="Q88" i="1"/>
  <c r="Q92" i="1"/>
  <c r="Q91" i="1"/>
  <c r="Q90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62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30" i="1"/>
  <c r="E51" i="1"/>
  <c r="E64" i="2" s="1"/>
  <c r="E58" i="1"/>
  <c r="G57" i="1"/>
  <c r="I57" i="1" s="1"/>
  <c r="E93" i="1"/>
  <c r="F93" i="1" s="1"/>
  <c r="G93" i="1" s="1"/>
  <c r="K93" i="1" s="1"/>
  <c r="G85" i="1"/>
  <c r="G92" i="1"/>
  <c r="J92" i="1" s="1"/>
  <c r="G88" i="1"/>
  <c r="K88" i="1"/>
  <c r="F51" i="1"/>
  <c r="G51" i="1" s="1"/>
  <c r="I51" i="1" s="1"/>
  <c r="E32" i="1"/>
  <c r="F32" i="1"/>
  <c r="G32" i="1" s="1"/>
  <c r="I32" i="1" s="1"/>
  <c r="G99" i="1"/>
  <c r="K99" i="1"/>
  <c r="G95" i="1"/>
  <c r="K95" i="1" s="1"/>
  <c r="E63" i="1"/>
  <c r="F63" i="1" s="1"/>
  <c r="G63" i="1" s="1"/>
  <c r="I63" i="1" s="1"/>
  <c r="E60" i="1"/>
  <c r="F60" i="1" s="1"/>
  <c r="G60" i="1" s="1"/>
  <c r="I60" i="1" s="1"/>
  <c r="F58" i="1"/>
  <c r="G58" i="1" s="1"/>
  <c r="I58" i="1" s="1"/>
  <c r="E81" i="2"/>
  <c r="K85" i="1"/>
  <c r="C11" i="1"/>
  <c r="C12" i="1"/>
  <c r="C16" i="1" l="1"/>
  <c r="D18" i="1" s="1"/>
  <c r="O23" i="1"/>
  <c r="O99" i="1"/>
  <c r="O21" i="1"/>
  <c r="O22" i="1"/>
  <c r="O91" i="1"/>
  <c r="O88" i="1"/>
  <c r="O70" i="1"/>
  <c r="O58" i="1"/>
  <c r="O33" i="1"/>
  <c r="O57" i="1"/>
  <c r="O81" i="1"/>
  <c r="C15" i="1"/>
  <c r="O87" i="1"/>
  <c r="O27" i="1"/>
  <c r="O24" i="1"/>
  <c r="O25" i="1"/>
  <c r="O26" i="1"/>
  <c r="O72" i="1"/>
  <c r="O94" i="1"/>
  <c r="O75" i="1"/>
  <c r="O98" i="1"/>
  <c r="O84" i="1"/>
  <c r="O93" i="1"/>
  <c r="O32" i="1"/>
  <c r="O28" i="1"/>
  <c r="O29" i="1"/>
  <c r="O31" i="1"/>
  <c r="O90" i="1"/>
  <c r="O74" i="1"/>
  <c r="O79" i="1"/>
  <c r="O96" i="1"/>
  <c r="O82" i="1"/>
  <c r="O73" i="1"/>
  <c r="O51" i="1"/>
  <c r="O71" i="1"/>
  <c r="O86" i="1"/>
  <c r="O95" i="1"/>
  <c r="O59" i="1"/>
  <c r="O60" i="1"/>
  <c r="O61" i="1"/>
  <c r="O80" i="1"/>
  <c r="O69" i="1"/>
  <c r="O76" i="1"/>
  <c r="O92" i="1"/>
  <c r="O89" i="1"/>
  <c r="O63" i="1"/>
  <c r="O64" i="1"/>
  <c r="O65" i="1"/>
  <c r="O66" i="1"/>
  <c r="O97" i="1"/>
  <c r="O78" i="1"/>
  <c r="O83" i="1"/>
  <c r="O85" i="1"/>
  <c r="O77" i="1"/>
  <c r="E67" i="2"/>
  <c r="E44" i="2"/>
  <c r="F18" i="1" l="1"/>
  <c r="F19" i="1" s="1"/>
  <c r="C18" i="1"/>
</calcChain>
</file>

<file path=xl/sharedStrings.xml><?xml version="1.0" encoding="utf-8"?>
<sst xmlns="http://schemas.openxmlformats.org/spreadsheetml/2006/main" count="793" uniqueCount="360">
  <si>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</si>
  <si>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</si>
  <si>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</si>
  <si>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</si>
  <si>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</si>
  <si>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</si>
  <si>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</si>
  <si>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</si>
  <si>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</si>
  <si>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</si>
  <si>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</si>
  <si>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</si>
  <si>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</si>
  <si>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</si>
  <si>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</si>
  <si>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</si>
  <si>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</si>
  <si>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</si>
  <si>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</si>
  <si>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</si>
  <si>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</si>
  <si>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</si>
  <si>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</si>
  <si>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</si>
  <si>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</si>
  <si>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</si>
  <si>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</si>
  <si>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Bull.49</t>
  </si>
  <si>
    <t>B</t>
  </si>
  <si>
    <t>BBSAG Bull.50</t>
  </si>
  <si>
    <t>BBSAG Bull.51</t>
  </si>
  <si>
    <t>BBSAG Bull.56</t>
  </si>
  <si>
    <t>Elias D</t>
  </si>
  <si>
    <t>BBSAG Bull.57</t>
  </si>
  <si>
    <t>BBSAG Bull.59</t>
  </si>
  <si>
    <t>BBSAG Bull.60</t>
  </si>
  <si>
    <t>BBSAG Bull.62</t>
  </si>
  <si>
    <t>BBSAG Bull.63</t>
  </si>
  <si>
    <t>Andrakakou M</t>
  </si>
  <si>
    <t>BBSAG Bull.64</t>
  </si>
  <si>
    <t>BBSAG Bull.69</t>
  </si>
  <si>
    <t>BBSAG Bull.70</t>
  </si>
  <si>
    <t>BBSAG Bull.73</t>
  </si>
  <si>
    <t>BBSAG Bull.84</t>
  </si>
  <si>
    <t>BBSAG Bull.90</t>
  </si>
  <si>
    <t>BBSAG Bull.92</t>
  </si>
  <si>
    <t>BBSAG Bull.96</t>
  </si>
  <si>
    <t>BBSAG Bull.99</t>
  </si>
  <si>
    <t>BBSAG Bull.110</t>
  </si>
  <si>
    <t>Paschke A</t>
  </si>
  <si>
    <t>BBSAG Bull.112</t>
  </si>
  <si>
    <t>BBSAG Bull.114</t>
  </si>
  <si>
    <t>Kohl M</t>
  </si>
  <si>
    <t>BBSAG Bull.116</t>
  </si>
  <si>
    <t>BBSAG Bull.118</t>
  </si>
  <si>
    <t>II</t>
  </si>
  <si>
    <t>IBVS 5603</t>
  </si>
  <si>
    <t>I</t>
  </si>
  <si>
    <t>EX And / gsc 3642-2010</t>
  </si>
  <si>
    <t># of data points:</t>
  </si>
  <si>
    <t>IBVS 5731</t>
  </si>
  <si>
    <t>IBVS 5761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</si>
  <si>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</si>
  <si>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</si>
  <si>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</si>
  <si>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</si>
  <si>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</si>
  <si>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</si>
  <si>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</si>
  <si>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</si>
  <si>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</si>
  <si>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</si>
  <si>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</si>
  <si>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6042</t>
  </si>
  <si>
    <t>OEJV 0160</t>
  </si>
  <si>
    <t>IBVS 6070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</si>
  <si>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</si>
  <si>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</si>
  <si>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</si>
  <si>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</si>
  <si>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</si>
  <si>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</si>
  <si>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</si>
  <si>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</si>
  <si>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</si>
  <si>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</si>
  <si>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</si>
  <si>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2435747.43 </t>
  </si>
  <si>
    <t> 30.09.1956 22:19 </t>
  </si>
  <si>
    <t> -0.14 </t>
  </si>
  <si>
    <t>P </t>
  </si>
  <si>
    <t> G.Romano </t>
  </si>
  <si>
    <t> MSAI 31.23 </t>
  </si>
  <si>
    <t>2436072.37 </t>
  </si>
  <si>
    <t> 21.08.1957 20:52 </t>
  </si>
  <si>
    <t> -0.07 </t>
  </si>
  <si>
    <t>2436080.44 </t>
  </si>
  <si>
    <t> 29.08.1957 22:33 </t>
  </si>
  <si>
    <t> -0.16 </t>
  </si>
  <si>
    <t>2436436.36 </t>
  </si>
  <si>
    <t> 20.08.1958 20:38 </t>
  </si>
  <si>
    <t> -0.13 </t>
  </si>
  <si>
    <t>2436454.40 </t>
  </si>
  <si>
    <t> 07.09.1958 21:36 </t>
  </si>
  <si>
    <t> -0.05 </t>
  </si>
  <si>
    <t>2436544.21 </t>
  </si>
  <si>
    <t> 06.12.1958 17:02 </t>
  </si>
  <si>
    <t> -0.02 </t>
  </si>
  <si>
    <t>2436570.25 </t>
  </si>
  <si>
    <t> 01.01.1959 18:00 </t>
  </si>
  <si>
    <t> -0.10 </t>
  </si>
  <si>
    <t>2436805.35 </t>
  </si>
  <si>
    <t> 24.08.1959 20:24 </t>
  </si>
  <si>
    <t> -0.08 </t>
  </si>
  <si>
    <t>2436813.47 </t>
  </si>
  <si>
    <t> 01.09.1959 23:16 </t>
  </si>
  <si>
    <t> -0.12 </t>
  </si>
  <si>
    <t>2436818.40 </t>
  </si>
  <si>
    <t> 06.09.1959 21:36 </t>
  </si>
  <si>
    <t> -0.09 </t>
  </si>
  <si>
    <t>2444135.334 </t>
  </si>
  <si>
    <t> 18.09.1979 20:00 </t>
  </si>
  <si>
    <t> -0.014 </t>
  </si>
  <si>
    <t>V </t>
  </si>
  <si>
    <t> K.Locher </t>
  </si>
  <si>
    <t> BBS 45 </t>
  </si>
  <si>
    <t>2444143.487 </t>
  </si>
  <si>
    <t> 26.09.1979 23:41 </t>
  </si>
  <si>
    <t> -0.024 </t>
  </si>
  <si>
    <t>2444396.514 </t>
  </si>
  <si>
    <t> 06.06.1980 00:20 </t>
  </si>
  <si>
    <t> -0.034 </t>
  </si>
  <si>
    <t> BBS 48 </t>
  </si>
  <si>
    <t>2444499.353 </t>
  </si>
  <si>
    <t> 16.09.1980 20:28 </t>
  </si>
  <si>
    <t> -0.042 </t>
  </si>
  <si>
    <t> BBS 50 </t>
  </si>
  <si>
    <t>2444566.284 </t>
  </si>
  <si>
    <t> 22.11.1980 18:48 </t>
  </si>
  <si>
    <t> -0.044 </t>
  </si>
  <si>
    <t> BBS 51 </t>
  </si>
  <si>
    <t>2444791.570 </t>
  </si>
  <si>
    <t> 06.07.1981 01:40 </t>
  </si>
  <si>
    <t> BBS 56 </t>
  </si>
  <si>
    <t>2444809.520 </t>
  </si>
  <si>
    <t> 24.07.1981 00:28 </t>
  </si>
  <si>
    <t> -0.050 </t>
  </si>
  <si>
    <t> D.Elias </t>
  </si>
  <si>
    <t>2444809.532 </t>
  </si>
  <si>
    <t> 24.07.1981 00:46 </t>
  </si>
  <si>
    <t> -0.038 </t>
  </si>
  <si>
    <t>2444871.556 </t>
  </si>
  <si>
    <t> 24.09.1981 01:20 </t>
  </si>
  <si>
    <t> -0.049 </t>
  </si>
  <si>
    <t>2444902.586 </t>
  </si>
  <si>
    <t> 25.10.1981 02:03 </t>
  </si>
  <si>
    <t> -0.036 </t>
  </si>
  <si>
    <t> BBS 57 </t>
  </si>
  <si>
    <t>2445010.329 </t>
  </si>
  <si>
    <t> 09.02.1982 19:53 </t>
  </si>
  <si>
    <t> BBS 59 </t>
  </si>
  <si>
    <t>2445080.529 </t>
  </si>
  <si>
    <t> 21.04.1982 00:41 </t>
  </si>
  <si>
    <t> BBS 60 </t>
  </si>
  <si>
    <t>2445111.554 </t>
  </si>
  <si>
    <t> 22.05.1982 01:17 </t>
  </si>
  <si>
    <t> -0.028 </t>
  </si>
  <si>
    <t>2445196.436 </t>
  </si>
  <si>
    <t> 14.08.1982 22:27 </t>
  </si>
  <si>
    <t> BBS 62 </t>
  </si>
  <si>
    <t>2445258.472 </t>
  </si>
  <si>
    <t> 15.10.1982 23:19 </t>
  </si>
  <si>
    <t> -0.035 </t>
  </si>
  <si>
    <t> BBS 63 </t>
  </si>
  <si>
    <t>2445258.474 </t>
  </si>
  <si>
    <t> 15.10.1982 23:22 </t>
  </si>
  <si>
    <t> -0.033 </t>
  </si>
  <si>
    <t> M.Andrakakou </t>
  </si>
  <si>
    <t>2445294.393 </t>
  </si>
  <si>
    <t> 20.11.1982 21:25 </t>
  </si>
  <si>
    <t> -0.029 </t>
  </si>
  <si>
    <t> BBS 64 </t>
  </si>
  <si>
    <t>2445356.421 </t>
  </si>
  <si>
    <t> 21.01.1983 22:06 </t>
  </si>
  <si>
    <t>2445635.587 </t>
  </si>
  <si>
    <t> 28.10.1983 02:05 </t>
  </si>
  <si>
    <t> -0.027 </t>
  </si>
  <si>
    <t> BBS 69 </t>
  </si>
  <si>
    <t>2445725.375 </t>
  </si>
  <si>
    <t> 25.01.1984 21:00 </t>
  </si>
  <si>
    <t> -0.026 </t>
  </si>
  <si>
    <t> BBS 70 </t>
  </si>
  <si>
    <t>2445893.519 </t>
  </si>
  <si>
    <t> 12.07.1984 00:27 </t>
  </si>
  <si>
    <t> -0.030 </t>
  </si>
  <si>
    <t> BBS 73 </t>
  </si>
  <si>
    <t>2445906.584 </t>
  </si>
  <si>
    <t> 25.07.1984 02:00 </t>
  </si>
  <si>
    <t> -0.025 </t>
  </si>
  <si>
    <t>2446360.421 </t>
  </si>
  <si>
    <t> 21.10.1985 22:06 </t>
  </si>
  <si>
    <t> -0.022 </t>
  </si>
  <si>
    <t> J.Borovicka </t>
  </si>
  <si>
    <t> BRNO 27 </t>
  </si>
  <si>
    <t>2446360.424 </t>
  </si>
  <si>
    <t> 21.10.1985 22:10 </t>
  </si>
  <si>
    <t> -0.019 </t>
  </si>
  <si>
    <t> M.Nemrava </t>
  </si>
  <si>
    <t>2446360.425 </t>
  </si>
  <si>
    <t> 21.10.1985 22:12 </t>
  </si>
  <si>
    <t> -0.018 </t>
  </si>
  <si>
    <t> A.Slatinsky </t>
  </si>
  <si>
    <t> V.Wagner </t>
  </si>
  <si>
    <t>2446373.486 </t>
  </si>
  <si>
    <t> 03.11.1985 23:39 </t>
  </si>
  <si>
    <t> -0.017 </t>
  </si>
  <si>
    <t>2446977.512 </t>
  </si>
  <si>
    <t> 01.07.1987 00:17 </t>
  </si>
  <si>
    <t> -0.015 </t>
  </si>
  <si>
    <t> BBS 74 </t>
  </si>
  <si>
    <t>2446995.468 </t>
  </si>
  <si>
    <t> 18.07.1987 23:13 </t>
  </si>
  <si>
    <t> BRNO 30 </t>
  </si>
  <si>
    <t>2446995.472 </t>
  </si>
  <si>
    <t> 18.07.1987 23:19 </t>
  </si>
  <si>
    <t> -0.013 </t>
  </si>
  <si>
    <t>2447470.527 </t>
  </si>
  <si>
    <t> 05.11.1988 00:38 </t>
  </si>
  <si>
    <t> J.Manek </t>
  </si>
  <si>
    <t>2447470.536 </t>
  </si>
  <si>
    <t> 05.11.1988 00:51 </t>
  </si>
  <si>
    <t> -0.006 </t>
  </si>
  <si>
    <t> A.Dedoch </t>
  </si>
  <si>
    <t>2447524.403 </t>
  </si>
  <si>
    <t> 28.12.1988 21:40 </t>
  </si>
  <si>
    <t> -0.011 </t>
  </si>
  <si>
    <t> BBS 90 </t>
  </si>
  <si>
    <t>2447692.542 </t>
  </si>
  <si>
    <t> 15.06.1989 01:00 </t>
  </si>
  <si>
    <t> BBS 92 </t>
  </si>
  <si>
    <t>2448123.526 </t>
  </si>
  <si>
    <t> 20.08.1990 00:37 </t>
  </si>
  <si>
    <t> BBS 96 </t>
  </si>
  <si>
    <t>2448621.443 </t>
  </si>
  <si>
    <t> 30.12.1991 22:37 </t>
  </si>
  <si>
    <t> -0.010 </t>
  </si>
  <si>
    <t> BBS 99 </t>
  </si>
  <si>
    <t>2448861.436 </t>
  </si>
  <si>
    <t> 26.08.1992 22:27 </t>
  </si>
  <si>
    <t> 0.006 </t>
  </si>
  <si>
    <t> Z.Egyhazi </t>
  </si>
  <si>
    <t> BRNO 31 </t>
  </si>
  <si>
    <t>2449945.404 </t>
  </si>
  <si>
    <t> 15.08.1995 21:41 </t>
  </si>
  <si>
    <t> -0.005 </t>
  </si>
  <si>
    <t> BBS 110 </t>
  </si>
  <si>
    <t>2450061.307 </t>
  </si>
  <si>
    <t> 09.12.1995 19:22 </t>
  </si>
  <si>
    <t> -0.009 </t>
  </si>
  <si>
    <t>E </t>
  </si>
  <si>
    <t>?</t>
  </si>
  <si>
    <t> A.Paschke </t>
  </si>
  <si>
    <t> BBS 112 </t>
  </si>
  <si>
    <t>2450278.446 </t>
  </si>
  <si>
    <t> 13.07.1996 22:42 </t>
  </si>
  <si>
    <t> 0.008 </t>
  </si>
  <si>
    <t>2450425.364 </t>
  </si>
  <si>
    <t> 07.12.1996 20:44 </t>
  </si>
  <si>
    <t> 0.001 </t>
  </si>
  <si>
    <t> BBS 114 </t>
  </si>
  <si>
    <t>2450727.376 </t>
  </si>
  <si>
    <t> 05.10.1997 21:01 </t>
  </si>
  <si>
    <t> M.Kohl </t>
  </si>
  <si>
    <t> BBS 116 </t>
  </si>
  <si>
    <t>2450789.410 </t>
  </si>
  <si>
    <t> 06.12.1997 21:50 </t>
  </si>
  <si>
    <t> -0.000 </t>
  </si>
  <si>
    <t> BBS 118 </t>
  </si>
  <si>
    <t>2451780.33663 </t>
  </si>
  <si>
    <t> 23.08.2000 20:04 </t>
  </si>
  <si>
    <t> 0.00025 </t>
  </si>
  <si>
    <t>C </t>
  </si>
  <si>
    <t>o</t>
  </si>
  <si>
    <t> J.Šafár </t>
  </si>
  <si>
    <t>OEJV 0074 </t>
  </si>
  <si>
    <t>2451806.459 </t>
  </si>
  <si>
    <t> 18.09.2000 23:00 </t>
  </si>
  <si>
    <t> 0.003 </t>
  </si>
  <si>
    <t> BBS 123 </t>
  </si>
  <si>
    <t>2451878.28467 </t>
  </si>
  <si>
    <t> 29.11.2000 18:49 </t>
  </si>
  <si>
    <t> -0.00159 </t>
  </si>
  <si>
    <t>2452072.555 </t>
  </si>
  <si>
    <t> 12.06.2001 01:19 </t>
  </si>
  <si>
    <t> BBS 125 </t>
  </si>
  <si>
    <t>2452224.3759 </t>
  </si>
  <si>
    <t> 10.11.2001 21:01 </t>
  </si>
  <si>
    <t> 0.0001 </t>
  </si>
  <si>
    <t> E.Blättler </t>
  </si>
  <si>
    <t> BBS 127 </t>
  </si>
  <si>
    <t>2452229.2718 </t>
  </si>
  <si>
    <t> 15.11.2001 18:31 </t>
  </si>
  <si>
    <t> -0.0015 </t>
  </si>
  <si>
    <t> R.Diethelm </t>
  </si>
  <si>
    <t>2452490.476 </t>
  </si>
  <si>
    <t> 03.08.2002 23:25 </t>
  </si>
  <si>
    <t> J.Cechal </t>
  </si>
  <si>
    <t>2452503.5324 </t>
  </si>
  <si>
    <t> 17.08.2002 00:46 </t>
  </si>
  <si>
    <t> -0.0006 </t>
  </si>
  <si>
    <t> BBS 128 </t>
  </si>
  <si>
    <t>2453329.5768 </t>
  </si>
  <si>
    <t> 20.11.2004 01:50 </t>
  </si>
  <si>
    <t> -0.0002 </t>
  </si>
  <si>
    <t> S.Dvorak </t>
  </si>
  <si>
    <t>IBVS 5603 </t>
  </si>
  <si>
    <t>2453618.5298 </t>
  </si>
  <si>
    <t> 05.09.2005 00:42 </t>
  </si>
  <si>
    <t> 0.0007 </t>
  </si>
  <si>
    <t>-I</t>
  </si>
  <si>
    <t> F.Agerer </t>
  </si>
  <si>
    <t>BAVM 178 </t>
  </si>
  <si>
    <t>2454026.6553 </t>
  </si>
  <si>
    <t> 18.10.2006 03:43 </t>
  </si>
  <si>
    <t>935</t>
  </si>
  <si>
    <t> 0.0017 </t>
  </si>
  <si>
    <t>BAVM 183 </t>
  </si>
  <si>
    <t>2454360.4979 </t>
  </si>
  <si>
    <t> 16.09.2007 23:56 </t>
  </si>
  <si>
    <t>1139.5</t>
  </si>
  <si>
    <t> -0.0016 </t>
  </si>
  <si>
    <t>BAVM 193 </t>
  </si>
  <si>
    <t>2455386.5240 </t>
  </si>
  <si>
    <t> 09.07.2010 00:34 </t>
  </si>
  <si>
    <t>1768</t>
  </si>
  <si>
    <t> -0.0005 </t>
  </si>
  <si>
    <t>BAVM 215 </t>
  </si>
  <si>
    <t>2455795.46395 </t>
  </si>
  <si>
    <t> 21.08.2011 23:08 </t>
  </si>
  <si>
    <t>2018.5</t>
  </si>
  <si>
    <t> -0.00126 </t>
  </si>
  <si>
    <t> J.Trnka </t>
  </si>
  <si>
    <t>OEJV 0160 </t>
  </si>
  <si>
    <t>2456159.5114 </t>
  </si>
  <si>
    <t> 20.08.2012 00:16 </t>
  </si>
  <si>
    <t>2241.5</t>
  </si>
  <si>
    <t> -0.0009 </t>
  </si>
  <si>
    <t>BAVM 231 </t>
  </si>
  <si>
    <t>2456212.56566 </t>
  </si>
  <si>
    <t> 12.10.2012 01:34 </t>
  </si>
  <si>
    <t>2274</t>
  </si>
  <si>
    <t> -0.00279 </t>
  </si>
  <si>
    <t>2456238.6878 </t>
  </si>
  <si>
    <t> 07.11.2012 04:30 </t>
  </si>
  <si>
    <t>2290</t>
  </si>
  <si>
    <t>IBVS 6042 </t>
  </si>
  <si>
    <t>BAD?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</si>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</sst>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/>
    <xf numFmtId="14" fontId="9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And - O-C Diagr.</a:t>
            </a:r>
          </a:p>
        </c:rich>
      </c:tx>
      <c:layout>
        <c:manualLayout>
          <c:xMode val="edge"/>
          <c:yMode val="edge"/>
          <c:x val="0.36412078152753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23926380368099"/>
          <c:w val="0.7921847246891652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D-4B91-850A-09849D0D79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0">
                  <c:v>2.4180000000342261E-2</c:v>
                </c:pt>
                <c:pt idx="11">
                  <c:v>1.4629999997850973E-2</c:v>
                </c:pt>
                <c:pt idx="12">
                  <c:v>2.5800000003073364E-3</c:v>
                </c:pt>
                <c:pt idx="13">
                  <c:v>-4.8000000024330802E-3</c:v>
                </c:pt>
                <c:pt idx="14">
                  <c:v>-6.5499999982421286E-3</c:v>
                </c:pt>
                <c:pt idx="15">
                  <c:v>-8.4599999972851947E-3</c:v>
                </c:pt>
                <c:pt idx="16">
                  <c:v>-8.8400000022375025E-3</c:v>
                </c:pt>
                <c:pt idx="17">
                  <c:v>-1.6450000002805609E-2</c:v>
                </c:pt>
                <c:pt idx="18">
                  <c:v>-4.4500000003608875E-3</c:v>
                </c:pt>
                <c:pt idx="19">
                  <c:v>-1.5830000003916211E-2</c:v>
                </c:pt>
                <c:pt idx="20">
                  <c:v>-3.5199999983888119E-3</c:v>
                </c:pt>
                <c:pt idx="21">
                  <c:v>-6.180000003951136E-3</c:v>
                </c:pt>
                <c:pt idx="22">
                  <c:v>-4.1100000016740523E-3</c:v>
                </c:pt>
                <c:pt idx="23">
                  <c:v>3.1999999991967343E-3</c:v>
                </c:pt>
                <c:pt idx="24">
                  <c:v>-5.3199999965727329E-3</c:v>
                </c:pt>
                <c:pt idx="25">
                  <c:v>-5.3199999965727329E-3</c:v>
                </c:pt>
                <c:pt idx="26">
                  <c:v>-5.3199999965727329E-3</c:v>
                </c:pt>
                <c:pt idx="27">
                  <c:v>-4.6999999976833351E-3</c:v>
                </c:pt>
                <c:pt idx="28">
                  <c:v>-2.6999999972758815E-3</c:v>
                </c:pt>
                <c:pt idx="29">
                  <c:v>1.079999994544778E-3</c:v>
                </c:pt>
                <c:pt idx="30">
                  <c:v>-6.300000000919681E-3</c:v>
                </c:pt>
                <c:pt idx="31">
                  <c:v>1.4895000000251457E-2</c:v>
                </c:pt>
                <c:pt idx="32">
                  <c:v>4.8999999853549525E-4</c:v>
                </c:pt>
                <c:pt idx="33">
                  <c:v>4.400000034365803E-4</c:v>
                </c:pt>
                <c:pt idx="34">
                  <c:v>-4.0900000021792948E-3</c:v>
                </c:pt>
                <c:pt idx="35">
                  <c:v>8.3000000449828804E-4</c:v>
                </c:pt>
                <c:pt idx="36">
                  <c:v>5.0000002374872565E-5</c:v>
                </c:pt>
                <c:pt idx="37">
                  <c:v>3.0499999993480742E-3</c:v>
                </c:pt>
                <c:pt idx="38">
                  <c:v>4.0500000031897798E-3</c:v>
                </c:pt>
                <c:pt idx="39">
                  <c:v>4.0500000031897798E-3</c:v>
                </c:pt>
                <c:pt idx="40">
                  <c:v>4.9699999945005402E-3</c:v>
                </c:pt>
                <c:pt idx="41">
                  <c:v>2.2699999972246587E-3</c:v>
                </c:pt>
                <c:pt idx="42">
                  <c:v>6.5999999787891284E-4</c:v>
                </c:pt>
                <c:pt idx="43">
                  <c:v>4.6599999986938201E-3</c:v>
                </c:pt>
                <c:pt idx="44">
                  <c:v>-7.4999999924330041E-4</c:v>
                </c:pt>
                <c:pt idx="45">
                  <c:v>8.2499999989522621E-3</c:v>
                </c:pt>
                <c:pt idx="46">
                  <c:v>2.4199999970733188E-3</c:v>
                </c:pt>
                <c:pt idx="47">
                  <c:v>-7.109999998647254E-3</c:v>
                </c:pt>
                <c:pt idx="48">
                  <c:v>-5.7500000038999133E-3</c:v>
                </c:pt>
                <c:pt idx="49">
                  <c:v>-4.3000000005122274E-3</c:v>
                </c:pt>
                <c:pt idx="50">
                  <c:v>9.730000005220063E-3</c:v>
                </c:pt>
                <c:pt idx="51">
                  <c:v>-8.9099999968311749E-3</c:v>
                </c:pt>
                <c:pt idx="52">
                  <c:v>-1.411999999982072E-2</c:v>
                </c:pt>
                <c:pt idx="53">
                  <c:v>-1.411999999982072E-2</c:v>
                </c:pt>
                <c:pt idx="54">
                  <c:v>-1.411999999982072E-2</c:v>
                </c:pt>
                <c:pt idx="55">
                  <c:v>1.0499999989406206E-3</c:v>
                </c:pt>
                <c:pt idx="56">
                  <c:v>1.0499999989406206E-3</c:v>
                </c:pt>
                <c:pt idx="57">
                  <c:v>-6.8499999979394488E-3</c:v>
                </c:pt>
                <c:pt idx="58">
                  <c:v>-9.2000000076950528E-3</c:v>
                </c:pt>
                <c:pt idx="59">
                  <c:v>-1.0579999994661193E-2</c:v>
                </c:pt>
                <c:pt idx="61">
                  <c:v>-1.5310000002500601E-2</c:v>
                </c:pt>
                <c:pt idx="63">
                  <c:v>-1.8439999999827705E-2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FD-4B91-850A-09849D0D79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70">
                  <c:v>-3.0610000008891802E-2</c:v>
                </c:pt>
                <c:pt idx="71">
                  <c:v>-3.2610000002023298E-2</c:v>
                </c:pt>
                <c:pt idx="73">
                  <c:v>-4.4740000004821923E-2</c:v>
                </c:pt>
                <c:pt idx="75">
                  <c:v>-5.0824999998440035E-2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FD-4B91-850A-09849D0D79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60">
                  <c:v>-1.7520000001240987E-2</c:v>
                </c:pt>
                <c:pt idx="62">
                  <c:v>-2.0080000002053566E-2</c:v>
                </c:pt>
                <c:pt idx="64">
                  <c:v>-2.0969999997760169E-2</c:v>
                </c:pt>
                <c:pt idx="65">
                  <c:v>-2.2599999996600673E-2</c:v>
                </c:pt>
                <c:pt idx="66">
                  <c:v>-1.9999999996798579E-2</c:v>
                </c:pt>
                <c:pt idx="67">
                  <c:v>-1.9599999999627471E-2</c:v>
                </c:pt>
                <c:pt idx="68">
                  <c:v>-2.3680000005697366E-2</c:v>
                </c:pt>
                <c:pt idx="69">
                  <c:v>-2.9340000000956934E-2</c:v>
                </c:pt>
                <c:pt idx="72">
                  <c:v>-3.8304999994579703E-2</c:v>
                </c:pt>
                <c:pt idx="74">
                  <c:v>-4.8545000005105976E-2</c:v>
                </c:pt>
                <c:pt idx="76">
                  <c:v>-5.3139999996346887E-2</c:v>
                </c:pt>
                <c:pt idx="77">
                  <c:v>-5.1160000002710149E-2</c:v>
                </c:pt>
                <c:pt idx="78">
                  <c:v>-6.1440000004949979E-2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FD-4B91-850A-09849D0D79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FD-4B91-850A-09849D0D79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FD-4B91-850A-09849D0D79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FD-4B91-850A-09849D0D79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0.10814759040149086</c:v>
                </c:pt>
                <c:pt idx="1">
                  <c:v>0.10561514715709611</c:v>
                </c:pt>
                <c:pt idx="2">
                  <c:v>0.10555151792985</c:v>
                </c:pt>
                <c:pt idx="3">
                  <c:v>0.10277728362192008</c:v>
                </c:pt>
                <c:pt idx="4">
                  <c:v>0.10263729932197867</c:v>
                </c:pt>
                <c:pt idx="5">
                  <c:v>0.10193737782227158</c:v>
                </c:pt>
                <c:pt idx="6">
                  <c:v>0.10173376429508406</c:v>
                </c:pt>
                <c:pt idx="7">
                  <c:v>9.9901242550396396E-2</c:v>
                </c:pt>
                <c:pt idx="8">
                  <c:v>9.9837613323150304E-2</c:v>
                </c:pt>
                <c:pt idx="10">
                  <c:v>4.2762196483399371E-2</c:v>
                </c:pt>
                <c:pt idx="11">
                  <c:v>4.2698567256153272E-2</c:v>
                </c:pt>
                <c:pt idx="12">
                  <c:v>4.0726061211524202E-2</c:v>
                </c:pt>
                <c:pt idx="30">
                  <c:v>3.3243264087382943E-2</c:v>
                </c:pt>
                <c:pt idx="36">
                  <c:v>2.5416869136112741E-2</c:v>
                </c:pt>
                <c:pt idx="37">
                  <c:v>2.5416869136112741E-2</c:v>
                </c:pt>
                <c:pt idx="38">
                  <c:v>2.5416869136112741E-2</c:v>
                </c:pt>
                <c:pt idx="39">
                  <c:v>2.5416869136112741E-2</c:v>
                </c:pt>
                <c:pt idx="40">
                  <c:v>2.5315062372518987E-2</c:v>
                </c:pt>
                <c:pt idx="42">
                  <c:v>2.0466515256366238E-2</c:v>
                </c:pt>
                <c:pt idx="43">
                  <c:v>2.0466515256366238E-2</c:v>
                </c:pt>
                <c:pt idx="44">
                  <c:v>1.6763294230643266E-2</c:v>
                </c:pt>
                <c:pt idx="45">
                  <c:v>1.6763294230643266E-2</c:v>
                </c:pt>
                <c:pt idx="48">
                  <c:v>1.1672956050955335E-2</c:v>
                </c:pt>
                <c:pt idx="49">
                  <c:v>7.7915731889432877E-3</c:v>
                </c:pt>
                <c:pt idx="50">
                  <c:v>5.9208739079079642E-3</c:v>
                </c:pt>
                <c:pt idx="51">
                  <c:v>-2.5290874703739891E-3</c:v>
                </c:pt>
                <c:pt idx="52">
                  <c:v>-3.4326224972685976E-3</c:v>
                </c:pt>
                <c:pt idx="53">
                  <c:v>-3.4326224972685976E-3</c:v>
                </c:pt>
                <c:pt idx="54">
                  <c:v>-3.4326224972685976E-3</c:v>
                </c:pt>
                <c:pt idx="55">
                  <c:v>-5.1251599420148453E-3</c:v>
                </c:pt>
                <c:pt idx="56">
                  <c:v>-5.1251599420148453E-3</c:v>
                </c:pt>
                <c:pt idx="57">
                  <c:v>-6.2704860324446221E-3</c:v>
                </c:pt>
                <c:pt idx="58">
                  <c:v>-8.6247674405502961E-3</c:v>
                </c:pt>
                <c:pt idx="59">
                  <c:v>-9.1083495676206466E-3</c:v>
                </c:pt>
                <c:pt idx="60">
                  <c:v>-1.6832937755297081E-2</c:v>
                </c:pt>
                <c:pt idx="61">
                  <c:v>-1.7036551282484602E-2</c:v>
                </c:pt>
                <c:pt idx="62">
                  <c:v>-1.7596488482250275E-2</c:v>
                </c:pt>
                <c:pt idx="63">
                  <c:v>-1.9110864090707433E-2</c:v>
                </c:pt>
                <c:pt idx="64">
                  <c:v>-2.0294367717484871E-2</c:v>
                </c:pt>
                <c:pt idx="65">
                  <c:v>-2.0332545253832532E-2</c:v>
                </c:pt>
                <c:pt idx="66">
                  <c:v>-2.2368680525707701E-2</c:v>
                </c:pt>
                <c:pt idx="67">
                  <c:v>-2.2368680525707701E-2</c:v>
                </c:pt>
                <c:pt idx="68">
                  <c:v>-2.2470487289301469E-2</c:v>
                </c:pt>
                <c:pt idx="69">
                  <c:v>-2.8909765086606698E-2</c:v>
                </c:pt>
                <c:pt idx="70">
                  <c:v>-3.1162239731118618E-2</c:v>
                </c:pt>
                <c:pt idx="71">
                  <c:v>-3.4343701093423579E-2</c:v>
                </c:pt>
                <c:pt idx="72">
                  <c:v>-3.6946136487789022E-2</c:v>
                </c:pt>
                <c:pt idx="73">
                  <c:v>-4.4944330352623685E-2</c:v>
                </c:pt>
                <c:pt idx="74">
                  <c:v>-4.8132154637653246E-2</c:v>
                </c:pt>
                <c:pt idx="75">
                  <c:v>-5.0970018172829284E-2</c:v>
                </c:pt>
                <c:pt idx="76">
                  <c:v>-5.1383608149928928E-2</c:v>
                </c:pt>
                <c:pt idx="77">
                  <c:v>-5.1587221677116435E-2</c:v>
                </c:pt>
                <c:pt idx="78">
                  <c:v>-6.2124221709070448E-2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FD-4B91-850A-09849D0D79B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1'!$R$21:$R$992</c:f>
              <c:numCache>
                <c:formatCode>General</c:formatCode>
                <c:ptCount val="972"/>
                <c:pt idx="0">
                  <c:v>-4.3440000001282897E-2</c:v>
                </c:pt>
                <c:pt idx="1">
                  <c:v>2.7070000003732275E-2</c:v>
                </c:pt>
                <c:pt idx="2">
                  <c:v>-6.5479999997478444E-2</c:v>
                </c:pt>
                <c:pt idx="3">
                  <c:v>-3.2660000004398171E-2</c:v>
                </c:pt>
                <c:pt idx="4">
                  <c:v>4.972999999881722E-2</c:v>
                </c:pt>
                <c:pt idx="5">
                  <c:v>7.1680000000924338E-2</c:v>
                </c:pt>
                <c:pt idx="6">
                  <c:v>-8.4800000040559098E-3</c:v>
                </c:pt>
                <c:pt idx="7">
                  <c:v>1.0080000000016298E-2</c:v>
                </c:pt>
                <c:pt idx="8">
                  <c:v>-3.2469999998284038E-2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FD-4B91-850A-09849D0D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896"/>
        <c:axId val="1"/>
      </c:scatterChart>
      <c:valAx>
        <c:axId val="7974368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36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99111900532859"/>
          <c:y val="0.92024539877300615"/>
          <c:w val="0.833037300177619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And - O-C Diagr.</a:t>
            </a:r>
          </a:p>
        </c:rich>
      </c:tx>
      <c:layout>
        <c:manualLayout>
          <c:xMode val="edge"/>
          <c:yMode val="edge"/>
          <c:x val="0.3634757357457977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678942920199375"/>
          <c:w val="0.7925545637926705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0-43B5-8EB8-91ADDB50C69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0">
                  <c:v>2.4180000000342261E-2</c:v>
                </c:pt>
                <c:pt idx="11">
                  <c:v>1.4629999997850973E-2</c:v>
                </c:pt>
                <c:pt idx="12">
                  <c:v>2.5800000003073364E-3</c:v>
                </c:pt>
                <c:pt idx="13">
                  <c:v>-4.8000000024330802E-3</c:v>
                </c:pt>
                <c:pt idx="14">
                  <c:v>-6.5499999982421286E-3</c:v>
                </c:pt>
                <c:pt idx="15">
                  <c:v>-8.4599999972851947E-3</c:v>
                </c:pt>
                <c:pt idx="16">
                  <c:v>-8.8400000022375025E-3</c:v>
                </c:pt>
                <c:pt idx="17">
                  <c:v>-1.6450000002805609E-2</c:v>
                </c:pt>
                <c:pt idx="18">
                  <c:v>-4.4500000003608875E-3</c:v>
                </c:pt>
                <c:pt idx="19">
                  <c:v>-1.5830000003916211E-2</c:v>
                </c:pt>
                <c:pt idx="20">
                  <c:v>-3.5199999983888119E-3</c:v>
                </c:pt>
                <c:pt idx="21">
                  <c:v>-6.180000003951136E-3</c:v>
                </c:pt>
                <c:pt idx="22">
                  <c:v>-4.1100000016740523E-3</c:v>
                </c:pt>
                <c:pt idx="23">
                  <c:v>3.1999999991967343E-3</c:v>
                </c:pt>
                <c:pt idx="24">
                  <c:v>-5.3199999965727329E-3</c:v>
                </c:pt>
                <c:pt idx="25">
                  <c:v>-5.3199999965727329E-3</c:v>
                </c:pt>
                <c:pt idx="26">
                  <c:v>-5.3199999965727329E-3</c:v>
                </c:pt>
                <c:pt idx="27">
                  <c:v>-4.6999999976833351E-3</c:v>
                </c:pt>
                <c:pt idx="28">
                  <c:v>-2.6999999972758815E-3</c:v>
                </c:pt>
                <c:pt idx="29">
                  <c:v>1.079999994544778E-3</c:v>
                </c:pt>
                <c:pt idx="30">
                  <c:v>-6.300000000919681E-3</c:v>
                </c:pt>
                <c:pt idx="31">
                  <c:v>1.4895000000251457E-2</c:v>
                </c:pt>
                <c:pt idx="32">
                  <c:v>4.8999999853549525E-4</c:v>
                </c:pt>
                <c:pt idx="33">
                  <c:v>4.400000034365803E-4</c:v>
                </c:pt>
                <c:pt idx="34">
                  <c:v>-4.0900000021792948E-3</c:v>
                </c:pt>
                <c:pt idx="35">
                  <c:v>8.3000000449828804E-4</c:v>
                </c:pt>
                <c:pt idx="36">
                  <c:v>5.0000002374872565E-5</c:v>
                </c:pt>
                <c:pt idx="37">
                  <c:v>3.0499999993480742E-3</c:v>
                </c:pt>
                <c:pt idx="38">
                  <c:v>4.0500000031897798E-3</c:v>
                </c:pt>
                <c:pt idx="39">
                  <c:v>4.0500000031897798E-3</c:v>
                </c:pt>
                <c:pt idx="40">
                  <c:v>4.9699999945005402E-3</c:v>
                </c:pt>
                <c:pt idx="41">
                  <c:v>2.2699999972246587E-3</c:v>
                </c:pt>
                <c:pt idx="42">
                  <c:v>6.5999999787891284E-4</c:v>
                </c:pt>
                <c:pt idx="43">
                  <c:v>4.6599999986938201E-3</c:v>
                </c:pt>
                <c:pt idx="44">
                  <c:v>-7.4999999924330041E-4</c:v>
                </c:pt>
                <c:pt idx="45">
                  <c:v>8.2499999989522621E-3</c:v>
                </c:pt>
                <c:pt idx="46">
                  <c:v>2.4199999970733188E-3</c:v>
                </c:pt>
                <c:pt idx="47">
                  <c:v>-7.109999998647254E-3</c:v>
                </c:pt>
                <c:pt idx="48">
                  <c:v>-5.7500000038999133E-3</c:v>
                </c:pt>
                <c:pt idx="49">
                  <c:v>-4.3000000005122274E-3</c:v>
                </c:pt>
                <c:pt idx="50">
                  <c:v>9.730000005220063E-3</c:v>
                </c:pt>
                <c:pt idx="51">
                  <c:v>-8.9099999968311749E-3</c:v>
                </c:pt>
                <c:pt idx="52">
                  <c:v>-1.411999999982072E-2</c:v>
                </c:pt>
                <c:pt idx="53">
                  <c:v>-1.411999999982072E-2</c:v>
                </c:pt>
                <c:pt idx="54">
                  <c:v>-1.411999999982072E-2</c:v>
                </c:pt>
                <c:pt idx="55">
                  <c:v>1.0499999989406206E-3</c:v>
                </c:pt>
                <c:pt idx="56">
                  <c:v>1.0499999989406206E-3</c:v>
                </c:pt>
                <c:pt idx="57">
                  <c:v>-6.8499999979394488E-3</c:v>
                </c:pt>
                <c:pt idx="58">
                  <c:v>-9.2000000076950528E-3</c:v>
                </c:pt>
                <c:pt idx="59">
                  <c:v>-1.0579999994661193E-2</c:v>
                </c:pt>
                <c:pt idx="61">
                  <c:v>-1.5310000002500601E-2</c:v>
                </c:pt>
                <c:pt idx="63">
                  <c:v>-1.8439999999827705E-2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0-43B5-8EB8-91ADDB50C69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70">
                  <c:v>-3.0610000008891802E-2</c:v>
                </c:pt>
                <c:pt idx="71">
                  <c:v>-3.2610000002023298E-2</c:v>
                </c:pt>
                <c:pt idx="73">
                  <c:v>-4.4740000004821923E-2</c:v>
                </c:pt>
                <c:pt idx="75">
                  <c:v>-5.0824999998440035E-2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0-43B5-8EB8-91ADDB50C69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60">
                  <c:v>-1.7520000001240987E-2</c:v>
                </c:pt>
                <c:pt idx="62">
                  <c:v>-2.0080000002053566E-2</c:v>
                </c:pt>
                <c:pt idx="64">
                  <c:v>-2.0969999997760169E-2</c:v>
                </c:pt>
                <c:pt idx="65">
                  <c:v>-2.2599999996600673E-2</c:v>
                </c:pt>
                <c:pt idx="66">
                  <c:v>-1.9999999996798579E-2</c:v>
                </c:pt>
                <c:pt idx="67">
                  <c:v>-1.9599999999627471E-2</c:v>
                </c:pt>
                <c:pt idx="68">
                  <c:v>-2.3680000005697366E-2</c:v>
                </c:pt>
                <c:pt idx="69">
                  <c:v>-2.9340000000956934E-2</c:v>
                </c:pt>
                <c:pt idx="72">
                  <c:v>-3.8304999994579703E-2</c:v>
                </c:pt>
                <c:pt idx="74">
                  <c:v>-4.8545000005105976E-2</c:v>
                </c:pt>
                <c:pt idx="76">
                  <c:v>-5.3139999996346887E-2</c:v>
                </c:pt>
                <c:pt idx="77">
                  <c:v>-5.1160000002710149E-2</c:v>
                </c:pt>
                <c:pt idx="78">
                  <c:v>-6.1440000004949979E-2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0-43B5-8EB8-91ADDB50C69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50-43B5-8EB8-91ADDB50C69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50-43B5-8EB8-91ADDB50C69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50-43B5-8EB8-91ADDB50C69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0.10814759040149086</c:v>
                </c:pt>
                <c:pt idx="1">
                  <c:v>0.10561514715709611</c:v>
                </c:pt>
                <c:pt idx="2">
                  <c:v>0.10555151792985</c:v>
                </c:pt>
                <c:pt idx="3">
                  <c:v>0.10277728362192008</c:v>
                </c:pt>
                <c:pt idx="4">
                  <c:v>0.10263729932197867</c:v>
                </c:pt>
                <c:pt idx="5">
                  <c:v>0.10193737782227158</c:v>
                </c:pt>
                <c:pt idx="6">
                  <c:v>0.10173376429508406</c:v>
                </c:pt>
                <c:pt idx="7">
                  <c:v>9.9901242550396396E-2</c:v>
                </c:pt>
                <c:pt idx="8">
                  <c:v>9.9837613323150304E-2</c:v>
                </c:pt>
                <c:pt idx="10">
                  <c:v>4.2762196483399371E-2</c:v>
                </c:pt>
                <c:pt idx="11">
                  <c:v>4.2698567256153272E-2</c:v>
                </c:pt>
                <c:pt idx="12">
                  <c:v>4.0726061211524202E-2</c:v>
                </c:pt>
                <c:pt idx="30">
                  <c:v>3.3243264087382943E-2</c:v>
                </c:pt>
                <c:pt idx="36">
                  <c:v>2.5416869136112741E-2</c:v>
                </c:pt>
                <c:pt idx="37">
                  <c:v>2.5416869136112741E-2</c:v>
                </c:pt>
                <c:pt idx="38">
                  <c:v>2.5416869136112741E-2</c:v>
                </c:pt>
                <c:pt idx="39">
                  <c:v>2.5416869136112741E-2</c:v>
                </c:pt>
                <c:pt idx="40">
                  <c:v>2.5315062372518987E-2</c:v>
                </c:pt>
                <c:pt idx="42">
                  <c:v>2.0466515256366238E-2</c:v>
                </c:pt>
                <c:pt idx="43">
                  <c:v>2.0466515256366238E-2</c:v>
                </c:pt>
                <c:pt idx="44">
                  <c:v>1.6763294230643266E-2</c:v>
                </c:pt>
                <c:pt idx="45">
                  <c:v>1.6763294230643266E-2</c:v>
                </c:pt>
                <c:pt idx="48">
                  <c:v>1.1672956050955335E-2</c:v>
                </c:pt>
                <c:pt idx="49">
                  <c:v>7.7915731889432877E-3</c:v>
                </c:pt>
                <c:pt idx="50">
                  <c:v>5.9208739079079642E-3</c:v>
                </c:pt>
                <c:pt idx="51">
                  <c:v>-2.5290874703739891E-3</c:v>
                </c:pt>
                <c:pt idx="52">
                  <c:v>-3.4326224972685976E-3</c:v>
                </c:pt>
                <c:pt idx="53">
                  <c:v>-3.4326224972685976E-3</c:v>
                </c:pt>
                <c:pt idx="54">
                  <c:v>-3.4326224972685976E-3</c:v>
                </c:pt>
                <c:pt idx="55">
                  <c:v>-5.1251599420148453E-3</c:v>
                </c:pt>
                <c:pt idx="56">
                  <c:v>-5.1251599420148453E-3</c:v>
                </c:pt>
                <c:pt idx="57">
                  <c:v>-6.2704860324446221E-3</c:v>
                </c:pt>
                <c:pt idx="58">
                  <c:v>-8.6247674405502961E-3</c:v>
                </c:pt>
                <c:pt idx="59">
                  <c:v>-9.1083495676206466E-3</c:v>
                </c:pt>
                <c:pt idx="60">
                  <c:v>-1.6832937755297081E-2</c:v>
                </c:pt>
                <c:pt idx="61">
                  <c:v>-1.7036551282484602E-2</c:v>
                </c:pt>
                <c:pt idx="62">
                  <c:v>-1.7596488482250275E-2</c:v>
                </c:pt>
                <c:pt idx="63">
                  <c:v>-1.9110864090707433E-2</c:v>
                </c:pt>
                <c:pt idx="64">
                  <c:v>-2.0294367717484871E-2</c:v>
                </c:pt>
                <c:pt idx="65">
                  <c:v>-2.0332545253832532E-2</c:v>
                </c:pt>
                <c:pt idx="66">
                  <c:v>-2.2368680525707701E-2</c:v>
                </c:pt>
                <c:pt idx="67">
                  <c:v>-2.2368680525707701E-2</c:v>
                </c:pt>
                <c:pt idx="68">
                  <c:v>-2.2470487289301469E-2</c:v>
                </c:pt>
                <c:pt idx="69">
                  <c:v>-2.8909765086606698E-2</c:v>
                </c:pt>
                <c:pt idx="70">
                  <c:v>-3.1162239731118618E-2</c:v>
                </c:pt>
                <c:pt idx="71">
                  <c:v>-3.4343701093423579E-2</c:v>
                </c:pt>
                <c:pt idx="72">
                  <c:v>-3.6946136487789022E-2</c:v>
                </c:pt>
                <c:pt idx="73">
                  <c:v>-4.4944330352623685E-2</c:v>
                </c:pt>
                <c:pt idx="74">
                  <c:v>-4.8132154637653246E-2</c:v>
                </c:pt>
                <c:pt idx="75">
                  <c:v>-5.0970018172829284E-2</c:v>
                </c:pt>
                <c:pt idx="76">
                  <c:v>-5.1383608149928928E-2</c:v>
                </c:pt>
                <c:pt idx="77">
                  <c:v>-5.1587221677116435E-2</c:v>
                </c:pt>
                <c:pt idx="78">
                  <c:v>-6.2124221709070448E-2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50-43B5-8EB8-91ADDB50C69B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1'!$R$21:$R$992</c:f>
              <c:numCache>
                <c:formatCode>General</c:formatCode>
                <c:ptCount val="972"/>
                <c:pt idx="0">
                  <c:v>-4.3440000001282897E-2</c:v>
                </c:pt>
                <c:pt idx="1">
                  <c:v>2.7070000003732275E-2</c:v>
                </c:pt>
                <c:pt idx="2">
                  <c:v>-6.5479999997478444E-2</c:v>
                </c:pt>
                <c:pt idx="3">
                  <c:v>-3.2660000004398171E-2</c:v>
                </c:pt>
                <c:pt idx="4">
                  <c:v>4.972999999881722E-2</c:v>
                </c:pt>
                <c:pt idx="5">
                  <c:v>7.1680000000924338E-2</c:v>
                </c:pt>
                <c:pt idx="6">
                  <c:v>-8.4800000040559098E-3</c:v>
                </c:pt>
                <c:pt idx="7">
                  <c:v>1.0080000000016298E-2</c:v>
                </c:pt>
                <c:pt idx="8">
                  <c:v>-3.2469999998284038E-2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50-43B5-8EB8-91ADDB50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45176"/>
        <c:axId val="1"/>
      </c:scatterChart>
      <c:valAx>
        <c:axId val="7974451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4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5195919658978"/>
          <c:y val="0.9204921861831491"/>
          <c:w val="0.831561772863498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And - O-C Diagr.</a:t>
            </a:r>
          </a:p>
        </c:rich>
      </c:tx>
      <c:layout>
        <c:manualLayout>
          <c:xMode val="edge"/>
          <c:yMode val="edge"/>
          <c:x val="0.3634757357457977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678942920199375"/>
          <c:w val="0.7925545637926705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3E-4753-9F09-8384C7E938A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0">
                  <c:v>2.4180000000342261E-2</c:v>
                </c:pt>
                <c:pt idx="11">
                  <c:v>1.4629999997850973E-2</c:v>
                </c:pt>
                <c:pt idx="12">
                  <c:v>2.5800000003073364E-3</c:v>
                </c:pt>
                <c:pt idx="13">
                  <c:v>-4.8000000024330802E-3</c:v>
                </c:pt>
                <c:pt idx="14">
                  <c:v>-6.5499999982421286E-3</c:v>
                </c:pt>
                <c:pt idx="15">
                  <c:v>-8.4599999972851947E-3</c:v>
                </c:pt>
                <c:pt idx="16">
                  <c:v>-8.8400000022375025E-3</c:v>
                </c:pt>
                <c:pt idx="17">
                  <c:v>-1.6450000002805609E-2</c:v>
                </c:pt>
                <c:pt idx="18">
                  <c:v>-4.4500000003608875E-3</c:v>
                </c:pt>
                <c:pt idx="19">
                  <c:v>-1.5830000003916211E-2</c:v>
                </c:pt>
                <c:pt idx="20">
                  <c:v>-3.5199999983888119E-3</c:v>
                </c:pt>
                <c:pt idx="21">
                  <c:v>-6.180000003951136E-3</c:v>
                </c:pt>
                <c:pt idx="22">
                  <c:v>-4.1100000016740523E-3</c:v>
                </c:pt>
                <c:pt idx="23">
                  <c:v>3.1999999991967343E-3</c:v>
                </c:pt>
                <c:pt idx="24">
                  <c:v>-5.3199999965727329E-3</c:v>
                </c:pt>
                <c:pt idx="25">
                  <c:v>-5.3199999965727329E-3</c:v>
                </c:pt>
                <c:pt idx="26">
                  <c:v>-5.3199999965727329E-3</c:v>
                </c:pt>
                <c:pt idx="27">
                  <c:v>-4.6999999976833351E-3</c:v>
                </c:pt>
                <c:pt idx="28">
                  <c:v>-2.6999999972758815E-3</c:v>
                </c:pt>
                <c:pt idx="29">
                  <c:v>1.079999994544778E-3</c:v>
                </c:pt>
                <c:pt idx="30">
                  <c:v>-6.300000000919681E-3</c:v>
                </c:pt>
                <c:pt idx="31">
                  <c:v>1.4895000000251457E-2</c:v>
                </c:pt>
                <c:pt idx="32">
                  <c:v>4.8999999853549525E-4</c:v>
                </c:pt>
                <c:pt idx="33">
                  <c:v>4.400000034365803E-4</c:v>
                </c:pt>
                <c:pt idx="34">
                  <c:v>-4.0900000021792948E-3</c:v>
                </c:pt>
                <c:pt idx="35">
                  <c:v>8.3000000449828804E-4</c:v>
                </c:pt>
                <c:pt idx="36">
                  <c:v>5.0000002374872565E-5</c:v>
                </c:pt>
                <c:pt idx="37">
                  <c:v>3.0499999993480742E-3</c:v>
                </c:pt>
                <c:pt idx="38">
                  <c:v>4.0500000031897798E-3</c:v>
                </c:pt>
                <c:pt idx="39">
                  <c:v>4.0500000031897798E-3</c:v>
                </c:pt>
                <c:pt idx="40">
                  <c:v>4.9699999945005402E-3</c:v>
                </c:pt>
                <c:pt idx="41">
                  <c:v>2.2699999972246587E-3</c:v>
                </c:pt>
                <c:pt idx="42">
                  <c:v>6.5999999787891284E-4</c:v>
                </c:pt>
                <c:pt idx="43">
                  <c:v>4.6599999986938201E-3</c:v>
                </c:pt>
                <c:pt idx="44">
                  <c:v>-7.4999999924330041E-4</c:v>
                </c:pt>
                <c:pt idx="45">
                  <c:v>8.2499999989522621E-3</c:v>
                </c:pt>
                <c:pt idx="46">
                  <c:v>2.4199999970733188E-3</c:v>
                </c:pt>
                <c:pt idx="47">
                  <c:v>-7.109999998647254E-3</c:v>
                </c:pt>
                <c:pt idx="48">
                  <c:v>-5.7500000038999133E-3</c:v>
                </c:pt>
                <c:pt idx="49">
                  <c:v>-4.3000000005122274E-3</c:v>
                </c:pt>
                <c:pt idx="50">
                  <c:v>9.730000005220063E-3</c:v>
                </c:pt>
                <c:pt idx="51">
                  <c:v>-8.9099999968311749E-3</c:v>
                </c:pt>
                <c:pt idx="52">
                  <c:v>-1.411999999982072E-2</c:v>
                </c:pt>
                <c:pt idx="53">
                  <c:v>-1.411999999982072E-2</c:v>
                </c:pt>
                <c:pt idx="54">
                  <c:v>-1.411999999982072E-2</c:v>
                </c:pt>
                <c:pt idx="55">
                  <c:v>1.0499999989406206E-3</c:v>
                </c:pt>
                <c:pt idx="56">
                  <c:v>1.0499999989406206E-3</c:v>
                </c:pt>
                <c:pt idx="57">
                  <c:v>-6.8499999979394488E-3</c:v>
                </c:pt>
                <c:pt idx="58">
                  <c:v>-9.2000000076950528E-3</c:v>
                </c:pt>
                <c:pt idx="59">
                  <c:v>-1.0579999994661193E-2</c:v>
                </c:pt>
                <c:pt idx="61">
                  <c:v>-1.5310000002500601E-2</c:v>
                </c:pt>
                <c:pt idx="63">
                  <c:v>-1.8439999999827705E-2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E-4753-9F09-8384C7E938A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70">
                  <c:v>-3.0610000008891802E-2</c:v>
                </c:pt>
                <c:pt idx="71">
                  <c:v>-3.2610000002023298E-2</c:v>
                </c:pt>
                <c:pt idx="73">
                  <c:v>-4.4740000004821923E-2</c:v>
                </c:pt>
                <c:pt idx="75">
                  <c:v>-5.0824999998440035E-2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3E-4753-9F09-8384C7E938A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60">
                  <c:v>-1.7520000001240987E-2</c:v>
                </c:pt>
                <c:pt idx="62">
                  <c:v>-2.0080000002053566E-2</c:v>
                </c:pt>
                <c:pt idx="64">
                  <c:v>-2.0969999997760169E-2</c:v>
                </c:pt>
                <c:pt idx="65">
                  <c:v>-2.2599999996600673E-2</c:v>
                </c:pt>
                <c:pt idx="66">
                  <c:v>-1.9999999996798579E-2</c:v>
                </c:pt>
                <c:pt idx="67">
                  <c:v>-1.9599999999627471E-2</c:v>
                </c:pt>
                <c:pt idx="68">
                  <c:v>-2.3680000005697366E-2</c:v>
                </c:pt>
                <c:pt idx="69">
                  <c:v>-2.9340000000956934E-2</c:v>
                </c:pt>
                <c:pt idx="72">
                  <c:v>-3.8304999994579703E-2</c:v>
                </c:pt>
                <c:pt idx="74">
                  <c:v>-4.8545000005105976E-2</c:v>
                </c:pt>
                <c:pt idx="76">
                  <c:v>-5.3139999996346887E-2</c:v>
                </c:pt>
                <c:pt idx="77">
                  <c:v>-5.1160000002710149E-2</c:v>
                </c:pt>
                <c:pt idx="78">
                  <c:v>-6.1440000004949979E-2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3E-4753-9F09-8384C7E938A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3E-4753-9F09-8384C7E938A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3E-4753-9F09-8384C7E938A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3E-4753-9F09-8384C7E938A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0.10814759040149086</c:v>
                </c:pt>
                <c:pt idx="1">
                  <c:v>0.10561514715709611</c:v>
                </c:pt>
                <c:pt idx="2">
                  <c:v>0.10555151792985</c:v>
                </c:pt>
                <c:pt idx="3">
                  <c:v>0.10277728362192008</c:v>
                </c:pt>
                <c:pt idx="4">
                  <c:v>0.10263729932197867</c:v>
                </c:pt>
                <c:pt idx="5">
                  <c:v>0.10193737782227158</c:v>
                </c:pt>
                <c:pt idx="6">
                  <c:v>0.10173376429508406</c:v>
                </c:pt>
                <c:pt idx="7">
                  <c:v>9.9901242550396396E-2</c:v>
                </c:pt>
                <c:pt idx="8">
                  <c:v>9.9837613323150304E-2</c:v>
                </c:pt>
                <c:pt idx="10">
                  <c:v>4.2762196483399371E-2</c:v>
                </c:pt>
                <c:pt idx="11">
                  <c:v>4.2698567256153272E-2</c:v>
                </c:pt>
                <c:pt idx="12">
                  <c:v>4.0726061211524202E-2</c:v>
                </c:pt>
                <c:pt idx="30">
                  <c:v>3.3243264087382943E-2</c:v>
                </c:pt>
                <c:pt idx="36">
                  <c:v>2.5416869136112741E-2</c:v>
                </c:pt>
                <c:pt idx="37">
                  <c:v>2.5416869136112741E-2</c:v>
                </c:pt>
                <c:pt idx="38">
                  <c:v>2.5416869136112741E-2</c:v>
                </c:pt>
                <c:pt idx="39">
                  <c:v>2.5416869136112741E-2</c:v>
                </c:pt>
                <c:pt idx="40">
                  <c:v>2.5315062372518987E-2</c:v>
                </c:pt>
                <c:pt idx="42">
                  <c:v>2.0466515256366238E-2</c:v>
                </c:pt>
                <c:pt idx="43">
                  <c:v>2.0466515256366238E-2</c:v>
                </c:pt>
                <c:pt idx="44">
                  <c:v>1.6763294230643266E-2</c:v>
                </c:pt>
                <c:pt idx="45">
                  <c:v>1.6763294230643266E-2</c:v>
                </c:pt>
                <c:pt idx="48">
                  <c:v>1.1672956050955335E-2</c:v>
                </c:pt>
                <c:pt idx="49">
                  <c:v>7.7915731889432877E-3</c:v>
                </c:pt>
                <c:pt idx="50">
                  <c:v>5.9208739079079642E-3</c:v>
                </c:pt>
                <c:pt idx="51">
                  <c:v>-2.5290874703739891E-3</c:v>
                </c:pt>
                <c:pt idx="52">
                  <c:v>-3.4326224972685976E-3</c:v>
                </c:pt>
                <c:pt idx="53">
                  <c:v>-3.4326224972685976E-3</c:v>
                </c:pt>
                <c:pt idx="54">
                  <c:v>-3.4326224972685976E-3</c:v>
                </c:pt>
                <c:pt idx="55">
                  <c:v>-5.1251599420148453E-3</c:v>
                </c:pt>
                <c:pt idx="56">
                  <c:v>-5.1251599420148453E-3</c:v>
                </c:pt>
                <c:pt idx="57">
                  <c:v>-6.2704860324446221E-3</c:v>
                </c:pt>
                <c:pt idx="58">
                  <c:v>-8.6247674405502961E-3</c:v>
                </c:pt>
                <c:pt idx="59">
                  <c:v>-9.1083495676206466E-3</c:v>
                </c:pt>
                <c:pt idx="60">
                  <c:v>-1.6832937755297081E-2</c:v>
                </c:pt>
                <c:pt idx="61">
                  <c:v>-1.7036551282484602E-2</c:v>
                </c:pt>
                <c:pt idx="62">
                  <c:v>-1.7596488482250275E-2</c:v>
                </c:pt>
                <c:pt idx="63">
                  <c:v>-1.9110864090707433E-2</c:v>
                </c:pt>
                <c:pt idx="64">
                  <c:v>-2.0294367717484871E-2</c:v>
                </c:pt>
                <c:pt idx="65">
                  <c:v>-2.0332545253832532E-2</c:v>
                </c:pt>
                <c:pt idx="66">
                  <c:v>-2.2368680525707701E-2</c:v>
                </c:pt>
                <c:pt idx="67">
                  <c:v>-2.2368680525707701E-2</c:v>
                </c:pt>
                <c:pt idx="68">
                  <c:v>-2.2470487289301469E-2</c:v>
                </c:pt>
                <c:pt idx="69">
                  <c:v>-2.8909765086606698E-2</c:v>
                </c:pt>
                <c:pt idx="70">
                  <c:v>-3.1162239731118618E-2</c:v>
                </c:pt>
                <c:pt idx="71">
                  <c:v>-3.4343701093423579E-2</c:v>
                </c:pt>
                <c:pt idx="72">
                  <c:v>-3.6946136487789022E-2</c:v>
                </c:pt>
                <c:pt idx="73">
                  <c:v>-4.4944330352623685E-2</c:v>
                </c:pt>
                <c:pt idx="74">
                  <c:v>-4.8132154637653246E-2</c:v>
                </c:pt>
                <c:pt idx="75">
                  <c:v>-5.0970018172829284E-2</c:v>
                </c:pt>
                <c:pt idx="76">
                  <c:v>-5.1383608149928928E-2</c:v>
                </c:pt>
                <c:pt idx="77">
                  <c:v>-5.1587221677116435E-2</c:v>
                </c:pt>
                <c:pt idx="78">
                  <c:v>-6.2124221709070448E-2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3E-4753-9F09-8384C7E938A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'Active 1'!$R$21:$R$992</c:f>
              <c:numCache>
                <c:formatCode>General</c:formatCode>
                <c:ptCount val="972"/>
                <c:pt idx="0">
                  <c:v>-4.3440000001282897E-2</c:v>
                </c:pt>
                <c:pt idx="1">
                  <c:v>2.7070000003732275E-2</c:v>
                </c:pt>
                <c:pt idx="2">
                  <c:v>-6.5479999997478444E-2</c:v>
                </c:pt>
                <c:pt idx="3">
                  <c:v>-3.2660000004398171E-2</c:v>
                </c:pt>
                <c:pt idx="4">
                  <c:v>4.972999999881722E-2</c:v>
                </c:pt>
                <c:pt idx="5">
                  <c:v>7.1680000000924338E-2</c:v>
                </c:pt>
                <c:pt idx="6">
                  <c:v>-8.4800000040559098E-3</c:v>
                </c:pt>
                <c:pt idx="7">
                  <c:v>1.0080000000016298E-2</c:v>
                </c:pt>
                <c:pt idx="8">
                  <c:v>-3.2469999998284038E-2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3E-4753-9F09-8384C7E9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40136"/>
        <c:axId val="1"/>
      </c:scatterChart>
      <c:valAx>
        <c:axId val="79744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4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5195919658978"/>
          <c:y val="0.9204921861831491"/>
          <c:w val="0.831561772863498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85725</xdr:rowOff>
    </xdr:from>
    <xdr:to>
      <xdr:col>17</xdr:col>
      <xdr:colOff>400050</xdr:colOff>
      <xdr:row>17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4C8DE0D-AE75-A3AD-A26C-D22E7BDC3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114301</xdr:rowOff>
    </xdr:from>
    <xdr:to>
      <xdr:col>27</xdr:col>
      <xdr:colOff>114300</xdr:colOff>
      <xdr:row>18</xdr:row>
      <xdr:rowOff>114301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1D1E4F4E-4E4B-7511-2EB5-7D2E08A9F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142875</xdr:rowOff>
    </xdr:from>
    <xdr:to>
      <xdr:col>9</xdr:col>
      <xdr:colOff>323850</xdr:colOff>
      <xdr:row>21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B830E5B-6E62-2F27-9A8E-04A92C7FC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1359"/>
  <sheetViews>
    <sheetView tabSelected="1" workbookViewId="0">
      <pane xSplit="14" ySplit="22" topLeftCell="O78" activePane="bottomRight" state="frozen"/>
      <selection pane="topRight" activeCell="O1" sqref="O1"/>
      <selection pane="bottomLeft" activeCell="A23" sqref="A23"/>
      <selection pane="bottomRight" activeCell="D99" sqref="D9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ht="12.95" customHeight="1" x14ac:dyDescent="0.2">
      <c r="A2" t="s">
        <v>25</v>
      </c>
      <c r="B2" s="11" t="s">
        <v>62</v>
      </c>
    </row>
    <row r="3" spans="1:6" ht="12.95" customHeight="1" thickBot="1" x14ac:dyDescent="0.25">
      <c r="C3" s="9"/>
    </row>
    <row r="4" spans="1:6" ht="12.95" customHeight="1" thickTop="1" thickBot="1" x14ac:dyDescent="0.25">
      <c r="A4" s="6" t="s">
        <v>1</v>
      </c>
      <c r="C4" s="2">
        <v>36818.400000000001</v>
      </c>
      <c r="D4" s="3">
        <v>1.6325099999999999</v>
      </c>
    </row>
    <row r="5" spans="1:6" ht="12.95" customHeight="1" thickTop="1" x14ac:dyDescent="0.2">
      <c r="A5" s="12" t="s">
        <v>63</v>
      </c>
      <c r="B5" s="10"/>
      <c r="C5" s="13">
        <v>-9.5</v>
      </c>
      <c r="D5" s="10" t="s">
        <v>64</v>
      </c>
      <c r="E5" s="10"/>
    </row>
    <row r="6" spans="1:6" ht="12.95" customHeight="1" x14ac:dyDescent="0.2">
      <c r="A6" s="6" t="s">
        <v>2</v>
      </c>
    </row>
    <row r="7" spans="1:6" ht="12.95" customHeight="1" x14ac:dyDescent="0.2">
      <c r="A7" t="s">
        <v>3</v>
      </c>
      <c r="C7">
        <v>36818.400000000001</v>
      </c>
    </row>
    <row r="8" spans="1:6" ht="12.95" customHeight="1" x14ac:dyDescent="0.2">
      <c r="A8" t="s">
        <v>4</v>
      </c>
      <c r="C8">
        <v>1.6325099999999999</v>
      </c>
    </row>
    <row r="9" spans="1:6" ht="12.95" customHeight="1" x14ac:dyDescent="0.2">
      <c r="A9" s="26" t="s">
        <v>68</v>
      </c>
      <c r="B9" s="27">
        <v>81</v>
      </c>
      <c r="C9" s="15" t="str">
        <f>"F"&amp;B9</f>
        <v>F81</v>
      </c>
      <c r="D9" s="16" t="str">
        <f>"G"&amp;B9</f>
        <v>G81</v>
      </c>
    </row>
    <row r="10" spans="1:6" ht="12.95" customHeight="1" thickBot="1" x14ac:dyDescent="0.25">
      <c r="A10" s="10"/>
      <c r="B10" s="10"/>
      <c r="C10" s="5" t="s">
        <v>21</v>
      </c>
      <c r="D10" s="5" t="s">
        <v>22</v>
      </c>
      <c r="E10" s="10"/>
    </row>
    <row r="11" spans="1:6" ht="12.95" customHeight="1" x14ac:dyDescent="0.2">
      <c r="A11" s="10" t="s">
        <v>17</v>
      </c>
      <c r="B11" s="10"/>
      <c r="C11" s="14">
        <f ca="1">INTERCEPT(INDIRECT($D$9):G991,INDIRECT($C$9):F991)</f>
        <v>9.9799435786802643E-2</v>
      </c>
      <c r="D11" s="4"/>
      <c r="E11" s="10"/>
    </row>
    <row r="12" spans="1:6" ht="12.95" customHeight="1" x14ac:dyDescent="0.2">
      <c r="A12" s="10" t="s">
        <v>18</v>
      </c>
      <c r="B12" s="10"/>
      <c r="C12" s="14">
        <f ca="1">SLOPE(INDIRECT($D$9):G991,INDIRECT($C$9):F991)</f>
        <v>-1.2725845449219828E-5</v>
      </c>
      <c r="D12" s="4"/>
      <c r="E12" s="10"/>
    </row>
    <row r="13" spans="1:6" ht="12.95" customHeight="1" x14ac:dyDescent="0.2">
      <c r="A13" s="10" t="s">
        <v>20</v>
      </c>
      <c r="B13" s="10"/>
      <c r="C13" s="4" t="s">
        <v>15</v>
      </c>
    </row>
    <row r="14" spans="1:6" ht="12.95" customHeight="1" x14ac:dyDescent="0.2">
      <c r="A14" s="10"/>
      <c r="B14" s="10"/>
      <c r="C14" s="10"/>
    </row>
    <row r="15" spans="1:6" ht="12.95" customHeight="1" x14ac:dyDescent="0.2">
      <c r="A15" s="17" t="s">
        <v>19</v>
      </c>
      <c r="B15" s="10"/>
      <c r="C15" s="18">
        <f ca="1">(C7+C11)+(C8+C12)*INT(MAX(F21:F3532))</f>
        <v>57590.395115778294</v>
      </c>
      <c r="E15" s="19" t="s">
        <v>71</v>
      </c>
      <c r="F15" s="13">
        <v>1</v>
      </c>
    </row>
    <row r="16" spans="1:6" ht="12.95" customHeight="1" x14ac:dyDescent="0.2">
      <c r="A16" s="21" t="s">
        <v>5</v>
      </c>
      <c r="B16" s="10"/>
      <c r="C16" s="22">
        <f ca="1">+C8+C12</f>
        <v>1.6324972741545507</v>
      </c>
      <c r="E16" s="19" t="s">
        <v>65</v>
      </c>
      <c r="F16" s="20">
        <f ca="1">NOW()+15018.5+$C$5/24</f>
        <v>60318.613203356479</v>
      </c>
    </row>
    <row r="17" spans="1:135" ht="12.95" customHeight="1" thickBot="1" x14ac:dyDescent="0.25">
      <c r="A17" s="19" t="s">
        <v>59</v>
      </c>
      <c r="B17" s="10"/>
      <c r="C17" s="10">
        <f>COUNT(C21:C2190)</f>
        <v>79</v>
      </c>
      <c r="E17" s="19" t="s">
        <v>72</v>
      </c>
      <c r="F17" s="20">
        <f ca="1">ROUND(2*(F16-$C$7)/$C$8,0)/2+F15</f>
        <v>14396</v>
      </c>
    </row>
    <row r="18" spans="1:135" ht="12.95" customHeight="1" thickTop="1" thickBot="1" x14ac:dyDescent="0.25">
      <c r="A18" s="21" t="s">
        <v>6</v>
      </c>
      <c r="B18" s="10"/>
      <c r="C18" s="24">
        <f ca="1">+C15</f>
        <v>57590.395115778294</v>
      </c>
      <c r="D18" s="25">
        <f ca="1">+C16</f>
        <v>1.6324972741545507</v>
      </c>
      <c r="E18" s="19" t="s">
        <v>66</v>
      </c>
      <c r="F18" s="16">
        <f ca="1">ROUND(2*(F16-$C$15)/$C$16,0)/2+F15</f>
        <v>1672</v>
      </c>
    </row>
    <row r="19" spans="1:135" ht="12.95" customHeight="1" thickTop="1" x14ac:dyDescent="0.2">
      <c r="E19" s="19" t="s">
        <v>67</v>
      </c>
      <c r="F19" s="23">
        <f ca="1">+$C$15+$C$16*F18-15018.5-$C$5/24</f>
        <v>45301.826391498042</v>
      </c>
    </row>
    <row r="20" spans="1:135" ht="12.95" customHeight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84</v>
      </c>
      <c r="I20" s="8" t="s">
        <v>70</v>
      </c>
      <c r="J20" s="8" t="s">
        <v>81</v>
      </c>
      <c r="K20" s="8" t="s">
        <v>79</v>
      </c>
      <c r="L20" s="8" t="s">
        <v>357</v>
      </c>
      <c r="M20" s="8" t="s">
        <v>358</v>
      </c>
      <c r="N20" s="8" t="s">
        <v>359</v>
      </c>
      <c r="O20" s="8" t="s">
        <v>24</v>
      </c>
      <c r="P20" s="7" t="s">
        <v>23</v>
      </c>
      <c r="Q20" s="5" t="s">
        <v>16</v>
      </c>
      <c r="R20" s="62" t="s">
        <v>356</v>
      </c>
    </row>
    <row r="21" spans="1:135" ht="12.95" customHeight="1" x14ac:dyDescent="0.2">
      <c r="A21" s="31" t="s">
        <v>92</v>
      </c>
      <c r="B21" s="29" t="s">
        <v>57</v>
      </c>
      <c r="C21" s="30">
        <v>35747.43</v>
      </c>
      <c r="D21" s="28" t="s">
        <v>70</v>
      </c>
      <c r="E21" s="28">
        <f t="shared" ref="E21:E52" si="0">+(C21-C$7)/C$8</f>
        <v>-656.02660933164339</v>
      </c>
      <c r="F21" s="28">
        <f t="shared" ref="F21:F52" si="1">ROUND(2*E21,0)/2</f>
        <v>-656</v>
      </c>
      <c r="G21" s="28">
        <f t="shared" ref="G21:G52" si="2">+C21-(C$7+F21*C$8)</f>
        <v>-4.3440000001282897E-2</v>
      </c>
      <c r="H21" s="28"/>
      <c r="J21" s="28"/>
      <c r="K21" s="28"/>
      <c r="L21" s="28"/>
      <c r="M21" s="28"/>
      <c r="N21" s="28"/>
      <c r="O21" s="28">
        <f t="shared" ref="O21:O29" ca="1" si="3">+C$11+C$12*F21</f>
        <v>0.10814759040149086</v>
      </c>
      <c r="P21" s="28"/>
      <c r="Q21" s="32">
        <f t="shared" ref="Q21:Q52" si="4">+C21-15018.5</f>
        <v>20728.93</v>
      </c>
      <c r="R21" s="28">
        <f t="shared" ref="R21:R29" si="5">G21</f>
        <v>-4.3440000001282897E-2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</row>
    <row r="22" spans="1:135" ht="12.95" customHeight="1" x14ac:dyDescent="0.2">
      <c r="A22" s="31" t="s">
        <v>92</v>
      </c>
      <c r="B22" s="29" t="s">
        <v>57</v>
      </c>
      <c r="C22" s="30">
        <v>36072.370000000003</v>
      </c>
      <c r="D22" s="28" t="s">
        <v>70</v>
      </c>
      <c r="E22" s="28">
        <f t="shared" si="0"/>
        <v>-456.98341817201663</v>
      </c>
      <c r="F22" s="28">
        <f t="shared" si="1"/>
        <v>-457</v>
      </c>
      <c r="G22" s="28">
        <f t="shared" si="2"/>
        <v>2.7070000003732275E-2</v>
      </c>
      <c r="H22" s="28"/>
      <c r="J22" s="28"/>
      <c r="K22" s="28"/>
      <c r="L22" s="28"/>
      <c r="M22" s="28"/>
      <c r="N22" s="28"/>
      <c r="O22" s="28">
        <f t="shared" ca="1" si="3"/>
        <v>0.10561514715709611</v>
      </c>
      <c r="P22" s="28"/>
      <c r="Q22" s="32">
        <f t="shared" si="4"/>
        <v>21053.870000000003</v>
      </c>
      <c r="R22" s="28">
        <f t="shared" si="5"/>
        <v>2.7070000003732275E-2</v>
      </c>
      <c r="S22" s="28"/>
      <c r="T22" s="28"/>
      <c r="U22" s="28"/>
      <c r="V22" s="28"/>
      <c r="W22" s="28"/>
      <c r="X22" s="28"/>
      <c r="Y22" s="28"/>
      <c r="Z22" s="28"/>
      <c r="AA22" s="28">
        <v>6</v>
      </c>
      <c r="AB22" s="28"/>
      <c r="AC22" s="28" t="s">
        <v>26</v>
      </c>
      <c r="AD22" s="28"/>
      <c r="AE22" s="28" t="s">
        <v>28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</row>
    <row r="23" spans="1:135" ht="12.95" customHeight="1" x14ac:dyDescent="0.2">
      <c r="A23" s="31" t="s">
        <v>92</v>
      </c>
      <c r="B23" s="29" t="s">
        <v>57</v>
      </c>
      <c r="C23" s="30">
        <v>36080.44</v>
      </c>
      <c r="D23" s="28" t="s">
        <v>70</v>
      </c>
      <c r="E23" s="28">
        <f t="shared" si="0"/>
        <v>-452.04011001463954</v>
      </c>
      <c r="F23" s="28">
        <f t="shared" si="1"/>
        <v>-452</v>
      </c>
      <c r="G23" s="28">
        <f t="shared" si="2"/>
        <v>-6.5479999997478444E-2</v>
      </c>
      <c r="H23" s="28"/>
      <c r="J23" s="28"/>
      <c r="K23" s="28"/>
      <c r="L23" s="28"/>
      <c r="M23" s="28"/>
      <c r="N23" s="28"/>
      <c r="O23" s="28">
        <f t="shared" ca="1" si="3"/>
        <v>0.10555151792985</v>
      </c>
      <c r="P23" s="28"/>
      <c r="Q23" s="32">
        <f t="shared" si="4"/>
        <v>21061.940000000002</v>
      </c>
      <c r="R23" s="28">
        <f t="shared" si="5"/>
        <v>-6.5479999997478444E-2</v>
      </c>
      <c r="S23" s="28"/>
      <c r="T23" s="28"/>
      <c r="U23" s="28"/>
      <c r="V23" s="28"/>
      <c r="W23" s="28"/>
      <c r="X23" s="28"/>
      <c r="Y23" s="28"/>
      <c r="Z23" s="28"/>
      <c r="AA23" s="28">
        <v>6</v>
      </c>
      <c r="AB23" s="28"/>
      <c r="AC23" s="28" t="s">
        <v>26</v>
      </c>
      <c r="AD23" s="28"/>
      <c r="AE23" s="28" t="s">
        <v>28</v>
      </c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</row>
    <row r="24" spans="1:135" ht="12.95" customHeight="1" x14ac:dyDescent="0.2">
      <c r="A24" s="31" t="s">
        <v>92</v>
      </c>
      <c r="B24" s="29" t="s">
        <v>57</v>
      </c>
      <c r="C24" s="30">
        <v>36436.36</v>
      </c>
      <c r="D24" s="28" t="s">
        <v>70</v>
      </c>
      <c r="E24" s="28">
        <f t="shared" si="0"/>
        <v>-234.02000600302657</v>
      </c>
      <c r="F24" s="28">
        <f t="shared" si="1"/>
        <v>-234</v>
      </c>
      <c r="G24" s="28">
        <f t="shared" si="2"/>
        <v>-3.2660000004398171E-2</v>
      </c>
      <c r="H24" s="28"/>
      <c r="J24" s="28"/>
      <c r="K24" s="28"/>
      <c r="L24" s="28"/>
      <c r="M24" s="28"/>
      <c r="N24" s="28"/>
      <c r="O24" s="28">
        <f t="shared" ca="1" si="3"/>
        <v>0.10277728362192008</v>
      </c>
      <c r="P24" s="28"/>
      <c r="Q24" s="32">
        <f t="shared" si="4"/>
        <v>21417.86</v>
      </c>
      <c r="R24" s="28">
        <f t="shared" si="5"/>
        <v>-3.2660000004398171E-2</v>
      </c>
      <c r="S24" s="28"/>
      <c r="T24" s="28"/>
      <c r="U24" s="28"/>
      <c r="V24" s="28"/>
      <c r="W24" s="28"/>
      <c r="X24" s="28"/>
      <c r="Y24" s="28"/>
      <c r="Z24" s="28"/>
      <c r="AA24" s="28">
        <v>7</v>
      </c>
      <c r="AB24" s="28"/>
      <c r="AC24" s="28" t="s">
        <v>26</v>
      </c>
      <c r="AD24" s="28"/>
      <c r="AE24" s="28" t="s">
        <v>28</v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</row>
    <row r="25" spans="1:135" ht="12.95" customHeight="1" x14ac:dyDescent="0.2">
      <c r="A25" s="31" t="s">
        <v>92</v>
      </c>
      <c r="B25" s="29" t="s">
        <v>57</v>
      </c>
      <c r="C25" s="30">
        <v>36454.400000000001</v>
      </c>
      <c r="D25" s="28" t="s">
        <v>70</v>
      </c>
      <c r="E25" s="28">
        <f t="shared" si="0"/>
        <v>-222.96953770574149</v>
      </c>
      <c r="F25" s="28">
        <f t="shared" si="1"/>
        <v>-223</v>
      </c>
      <c r="G25" s="28">
        <f t="shared" si="2"/>
        <v>4.972999999881722E-2</v>
      </c>
      <c r="H25" s="28"/>
      <c r="J25" s="28"/>
      <c r="K25" s="28"/>
      <c r="L25" s="28"/>
      <c r="M25" s="28"/>
      <c r="N25" s="28"/>
      <c r="O25" s="28">
        <f t="shared" ca="1" si="3"/>
        <v>0.10263729932197867</v>
      </c>
      <c r="P25" s="28"/>
      <c r="Q25" s="32">
        <f t="shared" si="4"/>
        <v>21435.9</v>
      </c>
      <c r="R25" s="28">
        <f t="shared" si="5"/>
        <v>4.972999999881722E-2</v>
      </c>
      <c r="S25" s="28"/>
      <c r="T25" s="28"/>
      <c r="U25" s="28"/>
      <c r="V25" s="28"/>
      <c r="W25" s="28"/>
      <c r="X25" s="28"/>
      <c r="Y25" s="28"/>
      <c r="Z25" s="28"/>
      <c r="AA25" s="28">
        <v>7</v>
      </c>
      <c r="AB25" s="28"/>
      <c r="AC25" s="28" t="s">
        <v>26</v>
      </c>
      <c r="AD25" s="28"/>
      <c r="AE25" s="28" t="s">
        <v>28</v>
      </c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</row>
    <row r="26" spans="1:135" ht="12.95" customHeight="1" x14ac:dyDescent="0.2">
      <c r="A26" s="31" t="s">
        <v>92</v>
      </c>
      <c r="B26" s="29" t="s">
        <v>57</v>
      </c>
      <c r="C26" s="30">
        <v>36544.21</v>
      </c>
      <c r="D26" s="28" t="s">
        <v>70</v>
      </c>
      <c r="E26" s="28">
        <f t="shared" si="0"/>
        <v>-167.9560921525763</v>
      </c>
      <c r="F26" s="28">
        <f t="shared" si="1"/>
        <v>-168</v>
      </c>
      <c r="G26" s="28">
        <f t="shared" si="2"/>
        <v>7.1680000000924338E-2</v>
      </c>
      <c r="H26" s="28"/>
      <c r="J26" s="28"/>
      <c r="K26" s="28"/>
      <c r="L26" s="28"/>
      <c r="M26" s="28"/>
      <c r="N26" s="28"/>
      <c r="O26" s="28">
        <f t="shared" ca="1" si="3"/>
        <v>0.10193737782227158</v>
      </c>
      <c r="P26" s="28"/>
      <c r="Q26" s="32">
        <f t="shared" si="4"/>
        <v>21525.71</v>
      </c>
      <c r="R26" s="28">
        <f t="shared" si="5"/>
        <v>7.1680000000924338E-2</v>
      </c>
      <c r="S26" s="28"/>
      <c r="T26" s="28"/>
      <c r="U26" s="28"/>
      <c r="V26" s="28"/>
      <c r="W26" s="28"/>
      <c r="X26" s="28"/>
      <c r="Y26" s="28"/>
      <c r="Z26" s="28"/>
      <c r="AA26" s="28">
        <v>9</v>
      </c>
      <c r="AB26" s="28"/>
      <c r="AC26" s="28" t="s">
        <v>32</v>
      </c>
      <c r="AD26" s="28"/>
      <c r="AE26" s="28" t="s">
        <v>28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</row>
    <row r="27" spans="1:135" ht="12.95" customHeight="1" x14ac:dyDescent="0.2">
      <c r="A27" s="31" t="s">
        <v>92</v>
      </c>
      <c r="B27" s="29" t="s">
        <v>57</v>
      </c>
      <c r="C27" s="30">
        <v>36570.25</v>
      </c>
      <c r="D27" s="28" t="s">
        <v>70</v>
      </c>
      <c r="E27" s="28">
        <f t="shared" si="0"/>
        <v>-152.00519445516503</v>
      </c>
      <c r="F27" s="28">
        <f t="shared" si="1"/>
        <v>-152</v>
      </c>
      <c r="G27" s="28">
        <f t="shared" si="2"/>
        <v>-8.4800000040559098E-3</v>
      </c>
      <c r="H27" s="28"/>
      <c r="J27" s="28"/>
      <c r="K27" s="28"/>
      <c r="L27" s="28"/>
      <c r="M27" s="28"/>
      <c r="N27" s="28"/>
      <c r="O27" s="28">
        <f t="shared" ca="1" si="3"/>
        <v>0.10173376429508406</v>
      </c>
      <c r="P27" s="28"/>
      <c r="Q27" s="32">
        <f t="shared" si="4"/>
        <v>21551.75</v>
      </c>
      <c r="R27" s="28">
        <f t="shared" si="5"/>
        <v>-8.4800000040559098E-3</v>
      </c>
      <c r="S27" s="28"/>
      <c r="T27" s="28"/>
      <c r="U27" s="28"/>
      <c r="V27" s="28"/>
      <c r="W27" s="28"/>
      <c r="X27" s="28"/>
      <c r="Y27" s="28"/>
      <c r="Z27" s="28"/>
      <c r="AA27" s="28">
        <v>8</v>
      </c>
      <c r="AB27" s="28"/>
      <c r="AC27" s="28" t="s">
        <v>26</v>
      </c>
      <c r="AD27" s="28"/>
      <c r="AE27" s="28" t="s">
        <v>28</v>
      </c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</row>
    <row r="28" spans="1:135" ht="12.95" customHeight="1" x14ac:dyDescent="0.2">
      <c r="A28" s="31" t="s">
        <v>92</v>
      </c>
      <c r="B28" s="29" t="s">
        <v>57</v>
      </c>
      <c r="C28" s="30">
        <v>36805.35</v>
      </c>
      <c r="D28" s="28" t="s">
        <v>70</v>
      </c>
      <c r="E28" s="28">
        <f t="shared" si="0"/>
        <v>-7.9938254589576241</v>
      </c>
      <c r="F28" s="28">
        <f t="shared" si="1"/>
        <v>-8</v>
      </c>
      <c r="G28" s="28">
        <f t="shared" si="2"/>
        <v>1.0080000000016298E-2</v>
      </c>
      <c r="H28" s="28"/>
      <c r="J28" s="28"/>
      <c r="K28" s="28"/>
      <c r="L28" s="28"/>
      <c r="M28" s="28"/>
      <c r="N28" s="28"/>
      <c r="O28" s="28">
        <f t="shared" ca="1" si="3"/>
        <v>9.9901242550396396E-2</v>
      </c>
      <c r="P28" s="28"/>
      <c r="Q28" s="32">
        <f t="shared" si="4"/>
        <v>21786.85</v>
      </c>
      <c r="R28" s="28">
        <f t="shared" si="5"/>
        <v>1.0080000000016298E-2</v>
      </c>
      <c r="S28" s="28"/>
      <c r="T28" s="28"/>
      <c r="U28" s="28"/>
      <c r="V28" s="28"/>
      <c r="W28" s="28"/>
      <c r="X28" s="28"/>
      <c r="Y28" s="28"/>
      <c r="Z28" s="28"/>
      <c r="AA28" s="28">
        <v>6</v>
      </c>
      <c r="AB28" s="28"/>
      <c r="AC28" s="28" t="s">
        <v>26</v>
      </c>
      <c r="AD28" s="28"/>
      <c r="AE28" s="28" t="s">
        <v>28</v>
      </c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</row>
    <row r="29" spans="1:135" ht="12.95" customHeight="1" x14ac:dyDescent="0.2">
      <c r="A29" s="31" t="s">
        <v>92</v>
      </c>
      <c r="B29" s="29" t="s">
        <v>57</v>
      </c>
      <c r="C29" s="30">
        <v>36813.47</v>
      </c>
      <c r="D29" s="28" t="s">
        <v>70</v>
      </c>
      <c r="E29" s="28">
        <f t="shared" si="0"/>
        <v>-3.0198896178279404</v>
      </c>
      <c r="F29" s="28">
        <f t="shared" si="1"/>
        <v>-3</v>
      </c>
      <c r="G29" s="28">
        <f t="shared" si="2"/>
        <v>-3.2469999998284038E-2</v>
      </c>
      <c r="H29" s="28"/>
      <c r="J29" s="28"/>
      <c r="K29" s="28"/>
      <c r="L29" s="28"/>
      <c r="M29" s="28"/>
      <c r="N29" s="28"/>
      <c r="O29" s="28">
        <f t="shared" ca="1" si="3"/>
        <v>9.9837613323150304E-2</v>
      </c>
      <c r="P29" s="28"/>
      <c r="Q29" s="32">
        <f t="shared" si="4"/>
        <v>21794.97</v>
      </c>
      <c r="R29" s="28">
        <f t="shared" si="5"/>
        <v>-3.2469999998284038E-2</v>
      </c>
      <c r="S29" s="28"/>
      <c r="T29" s="28"/>
      <c r="U29" s="28"/>
      <c r="V29" s="28"/>
      <c r="W29" s="28"/>
      <c r="X29" s="28"/>
      <c r="Y29" s="28"/>
      <c r="Z29" s="28"/>
      <c r="AA29" s="28">
        <v>7</v>
      </c>
      <c r="AB29" s="28"/>
      <c r="AC29" s="28" t="s">
        <v>26</v>
      </c>
      <c r="AD29" s="28"/>
      <c r="AE29" s="28" t="s">
        <v>28</v>
      </c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</row>
    <row r="30" spans="1:135" ht="12.95" customHeight="1" x14ac:dyDescent="0.2">
      <c r="A30" s="28" t="s">
        <v>13</v>
      </c>
      <c r="B30" s="29"/>
      <c r="C30" s="30">
        <v>36818.400000000001</v>
      </c>
      <c r="D30" s="30" t="s">
        <v>15</v>
      </c>
      <c r="E30" s="28">
        <f t="shared" si="0"/>
        <v>0</v>
      </c>
      <c r="F30" s="28">
        <f t="shared" si="1"/>
        <v>0</v>
      </c>
      <c r="G30" s="28">
        <f t="shared" si="2"/>
        <v>0</v>
      </c>
      <c r="H30" s="31">
        <f>G30</f>
        <v>0</v>
      </c>
      <c r="I30" s="28"/>
      <c r="J30" s="28"/>
      <c r="K30" s="28"/>
      <c r="L30" s="28"/>
      <c r="M30" s="28"/>
      <c r="N30" s="28"/>
      <c r="O30" s="28"/>
      <c r="P30" s="28"/>
      <c r="Q30" s="32">
        <f t="shared" si="4"/>
        <v>21799.9</v>
      </c>
      <c r="R30" s="28"/>
      <c r="S30" s="28"/>
      <c r="T30" s="28"/>
      <c r="U30" s="28"/>
      <c r="V30" s="28"/>
      <c r="W30" s="28"/>
      <c r="X30" s="28"/>
      <c r="Y30" s="28"/>
      <c r="Z30" s="28"/>
      <c r="AA30" s="28">
        <v>6</v>
      </c>
      <c r="AB30" s="28"/>
      <c r="AC30" s="28" t="s">
        <v>26</v>
      </c>
      <c r="AD30" s="28"/>
      <c r="AE30" s="28" t="s">
        <v>28</v>
      </c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</row>
    <row r="31" spans="1:135" ht="12.95" customHeight="1" x14ac:dyDescent="0.2">
      <c r="A31" s="31" t="s">
        <v>125</v>
      </c>
      <c r="B31" s="29" t="s">
        <v>57</v>
      </c>
      <c r="C31" s="30">
        <v>44135.334000000003</v>
      </c>
      <c r="D31" s="28" t="s">
        <v>70</v>
      </c>
      <c r="E31" s="28">
        <f t="shared" si="0"/>
        <v>4482.0148115478632</v>
      </c>
      <c r="F31" s="28">
        <f t="shared" si="1"/>
        <v>4482</v>
      </c>
      <c r="G31" s="28">
        <f t="shared" si="2"/>
        <v>2.4180000000342261E-2</v>
      </c>
      <c r="H31" s="28"/>
      <c r="I31" s="28">
        <f t="shared" ref="I31:I62" si="6">G31</f>
        <v>2.4180000000342261E-2</v>
      </c>
      <c r="J31" s="28"/>
      <c r="K31" s="28"/>
      <c r="L31" s="28"/>
      <c r="M31" s="28"/>
      <c r="N31" s="28"/>
      <c r="O31" s="28">
        <f ca="1">+C$11+C$12*F31</f>
        <v>4.2762196483399371E-2</v>
      </c>
      <c r="P31" s="28"/>
      <c r="Q31" s="32">
        <f t="shared" si="4"/>
        <v>29116.834000000003</v>
      </c>
      <c r="R31" s="28"/>
      <c r="S31" s="28"/>
      <c r="T31" s="28"/>
      <c r="U31" s="28"/>
      <c r="V31" s="28"/>
      <c r="W31" s="28"/>
      <c r="X31" s="28"/>
      <c r="Y31" s="28"/>
      <c r="Z31" s="28"/>
      <c r="AA31" s="28">
        <v>6</v>
      </c>
      <c r="AB31" s="28"/>
      <c r="AC31" s="28" t="s">
        <v>26</v>
      </c>
      <c r="AD31" s="28"/>
      <c r="AE31" s="28" t="s">
        <v>28</v>
      </c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</row>
    <row r="32" spans="1:135" ht="12.95" customHeight="1" x14ac:dyDescent="0.2">
      <c r="A32" s="31" t="s">
        <v>125</v>
      </c>
      <c r="B32" s="29" t="s">
        <v>57</v>
      </c>
      <c r="C32" s="30">
        <v>44143.487000000001</v>
      </c>
      <c r="D32" s="28" t="s">
        <v>70</v>
      </c>
      <c r="E32" s="28">
        <f t="shared" si="0"/>
        <v>4487.0089616602654</v>
      </c>
      <c r="F32" s="28">
        <f t="shared" si="1"/>
        <v>4487</v>
      </c>
      <c r="G32" s="28">
        <f t="shared" si="2"/>
        <v>1.4629999997850973E-2</v>
      </c>
      <c r="H32" s="28"/>
      <c r="I32" s="28">
        <f t="shared" si="6"/>
        <v>1.4629999997850973E-2</v>
      </c>
      <c r="J32" s="28"/>
      <c r="K32" s="28"/>
      <c r="L32" s="28"/>
      <c r="M32" s="28"/>
      <c r="N32" s="28"/>
      <c r="O32" s="28">
        <f ca="1">+C$11+C$12*F32</f>
        <v>4.2698567256153272E-2</v>
      </c>
      <c r="P32" s="28"/>
      <c r="Q32" s="32">
        <f t="shared" si="4"/>
        <v>29124.987000000001</v>
      </c>
      <c r="R32" s="28"/>
      <c r="S32" s="28"/>
      <c r="T32" s="28"/>
      <c r="U32" s="28"/>
      <c r="V32" s="28"/>
      <c r="W32" s="28"/>
      <c r="X32" s="28"/>
      <c r="Y32" s="28"/>
      <c r="Z32" s="28"/>
      <c r="AA32" s="28">
        <v>11</v>
      </c>
      <c r="AB32" s="28"/>
      <c r="AC32" s="28" t="s">
        <v>32</v>
      </c>
      <c r="AD32" s="28"/>
      <c r="AE32" s="28" t="s">
        <v>28</v>
      </c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</row>
    <row r="33" spans="1:135" ht="12.95" customHeight="1" x14ac:dyDescent="0.2">
      <c r="A33" s="31" t="s">
        <v>132</v>
      </c>
      <c r="B33" s="29" t="s">
        <v>57</v>
      </c>
      <c r="C33" s="30">
        <v>44396.514000000003</v>
      </c>
      <c r="D33" s="28" t="s">
        <v>70</v>
      </c>
      <c r="E33" s="28">
        <f t="shared" si="0"/>
        <v>4642.0015803884826</v>
      </c>
      <c r="F33" s="28">
        <f t="shared" si="1"/>
        <v>4642</v>
      </c>
      <c r="G33" s="28">
        <f t="shared" si="2"/>
        <v>2.5800000003073364E-3</v>
      </c>
      <c r="H33" s="28"/>
      <c r="I33" s="28">
        <f t="shared" si="6"/>
        <v>2.5800000003073364E-3</v>
      </c>
      <c r="J33" s="28"/>
      <c r="K33" s="28"/>
      <c r="L33" s="28"/>
      <c r="M33" s="28"/>
      <c r="N33" s="28"/>
      <c r="O33" s="28">
        <f ca="1">+C$11+C$12*F33</f>
        <v>4.0726061211524202E-2</v>
      </c>
      <c r="P33" s="28"/>
      <c r="Q33" s="32">
        <f t="shared" si="4"/>
        <v>29378.014000000003</v>
      </c>
      <c r="R33" s="28"/>
      <c r="S33" s="28"/>
      <c r="T33" s="28"/>
      <c r="U33" s="28"/>
      <c r="V33" s="28"/>
      <c r="W33" s="28"/>
      <c r="X33" s="28"/>
      <c r="Y33" s="28"/>
      <c r="Z33" s="28"/>
      <c r="AA33" s="28">
        <v>11</v>
      </c>
      <c r="AB33" s="28"/>
      <c r="AC33" s="28" t="s">
        <v>26</v>
      </c>
      <c r="AD33" s="28"/>
      <c r="AE33" s="28" t="s">
        <v>28</v>
      </c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</row>
    <row r="34" spans="1:135" ht="12.95" customHeight="1" x14ac:dyDescent="0.2">
      <c r="A34" s="28" t="s">
        <v>27</v>
      </c>
      <c r="B34" s="29"/>
      <c r="C34" s="30">
        <v>44458.542000000001</v>
      </c>
      <c r="D34" s="30"/>
      <c r="E34" s="28">
        <f t="shared" si="0"/>
        <v>4679.9970597423599</v>
      </c>
      <c r="F34" s="28">
        <f t="shared" si="1"/>
        <v>4680</v>
      </c>
      <c r="G34" s="28">
        <f t="shared" si="2"/>
        <v>-4.8000000024330802E-3</v>
      </c>
      <c r="H34" s="28"/>
      <c r="I34" s="28">
        <f t="shared" si="6"/>
        <v>-4.8000000024330802E-3</v>
      </c>
      <c r="J34" s="28"/>
      <c r="K34" s="28"/>
      <c r="L34" s="28"/>
      <c r="M34" s="28"/>
      <c r="N34" s="28"/>
      <c r="O34" s="28"/>
      <c r="P34" s="28"/>
      <c r="Q34" s="32">
        <f t="shared" si="4"/>
        <v>29440.042000000001</v>
      </c>
      <c r="R34" s="28"/>
      <c r="S34" s="28"/>
      <c r="T34" s="28"/>
      <c r="U34" s="28"/>
      <c r="V34" s="28"/>
      <c r="W34" s="28"/>
      <c r="X34" s="28"/>
      <c r="Y34" s="28"/>
      <c r="Z34" s="28"/>
      <c r="AA34" s="28">
        <v>11</v>
      </c>
      <c r="AB34" s="28"/>
      <c r="AC34" s="28" t="s">
        <v>26</v>
      </c>
      <c r="AD34" s="28"/>
      <c r="AE34" s="28" t="s">
        <v>28</v>
      </c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</row>
    <row r="35" spans="1:135" ht="12.95" customHeight="1" x14ac:dyDescent="0.2">
      <c r="A35" s="28" t="s">
        <v>29</v>
      </c>
      <c r="B35" s="29"/>
      <c r="C35" s="30">
        <v>44499.353000000003</v>
      </c>
      <c r="D35" s="30"/>
      <c r="E35" s="28">
        <f t="shared" si="0"/>
        <v>4704.99598777343</v>
      </c>
      <c r="F35" s="28">
        <f t="shared" si="1"/>
        <v>4705</v>
      </c>
      <c r="G35" s="28">
        <f t="shared" si="2"/>
        <v>-6.5499999982421286E-3</v>
      </c>
      <c r="H35" s="28"/>
      <c r="I35" s="28">
        <f t="shared" si="6"/>
        <v>-6.5499999982421286E-3</v>
      </c>
      <c r="J35" s="28"/>
      <c r="K35" s="28"/>
      <c r="L35" s="28"/>
      <c r="M35" s="28"/>
      <c r="N35" s="28"/>
      <c r="O35" s="28"/>
      <c r="P35" s="28"/>
      <c r="Q35" s="32">
        <f t="shared" si="4"/>
        <v>29480.853000000003</v>
      </c>
      <c r="R35" s="28"/>
      <c r="S35" s="28"/>
      <c r="T35" s="28"/>
      <c r="U35" s="28"/>
      <c r="V35" s="28"/>
      <c r="W35" s="28"/>
      <c r="X35" s="28"/>
      <c r="Y35" s="28"/>
      <c r="Z35" s="28"/>
      <c r="AA35" s="28">
        <v>6</v>
      </c>
      <c r="AB35" s="28"/>
      <c r="AC35" s="28" t="s">
        <v>26</v>
      </c>
      <c r="AD35" s="28"/>
      <c r="AE35" s="28" t="s">
        <v>28</v>
      </c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</row>
    <row r="36" spans="1:135" ht="12.95" customHeight="1" x14ac:dyDescent="0.2">
      <c r="A36" s="28" t="s">
        <v>30</v>
      </c>
      <c r="B36" s="29"/>
      <c r="C36" s="30">
        <v>44566.284</v>
      </c>
      <c r="D36" s="30"/>
      <c r="E36" s="28">
        <f t="shared" si="0"/>
        <v>4745.9948177959086</v>
      </c>
      <c r="F36" s="28">
        <f t="shared" si="1"/>
        <v>4746</v>
      </c>
      <c r="G36" s="28">
        <f t="shared" si="2"/>
        <v>-8.4599999972851947E-3</v>
      </c>
      <c r="H36" s="28"/>
      <c r="I36" s="28">
        <f t="shared" si="6"/>
        <v>-8.4599999972851947E-3</v>
      </c>
      <c r="J36" s="28"/>
      <c r="K36" s="28"/>
      <c r="L36" s="28"/>
      <c r="M36" s="28"/>
      <c r="N36" s="28"/>
      <c r="O36" s="28"/>
      <c r="P36" s="28"/>
      <c r="Q36" s="32">
        <f t="shared" si="4"/>
        <v>29547.784</v>
      </c>
      <c r="R36" s="28"/>
      <c r="S36" s="28"/>
      <c r="T36" s="28"/>
      <c r="U36" s="28"/>
      <c r="V36" s="28"/>
      <c r="W36" s="28"/>
      <c r="X36" s="28"/>
      <c r="Y36" s="28"/>
      <c r="Z36" s="28"/>
      <c r="AA36" s="28">
        <v>6</v>
      </c>
      <c r="AB36" s="28"/>
      <c r="AC36" s="28" t="s">
        <v>38</v>
      </c>
      <c r="AD36" s="28"/>
      <c r="AE36" s="28" t="s">
        <v>28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</row>
    <row r="37" spans="1:135" ht="12.95" customHeight="1" x14ac:dyDescent="0.2">
      <c r="A37" s="28" t="s">
        <v>31</v>
      </c>
      <c r="B37" s="29"/>
      <c r="C37" s="30">
        <v>44791.57</v>
      </c>
      <c r="D37" s="30"/>
      <c r="E37" s="28">
        <f t="shared" si="0"/>
        <v>4883.9945850255117</v>
      </c>
      <c r="F37" s="28">
        <f t="shared" si="1"/>
        <v>4884</v>
      </c>
      <c r="G37" s="28">
        <f t="shared" si="2"/>
        <v>-8.8400000022375025E-3</v>
      </c>
      <c r="H37" s="28"/>
      <c r="I37" s="28">
        <f t="shared" si="6"/>
        <v>-8.8400000022375025E-3</v>
      </c>
      <c r="J37" s="28"/>
      <c r="K37" s="28"/>
      <c r="L37" s="28"/>
      <c r="M37" s="28"/>
      <c r="N37" s="28"/>
      <c r="O37" s="28"/>
      <c r="P37" s="28"/>
      <c r="Q37" s="32">
        <f t="shared" si="4"/>
        <v>29773.07</v>
      </c>
      <c r="R37" s="28"/>
      <c r="S37" s="28"/>
      <c r="T37" s="28"/>
      <c r="U37" s="28"/>
      <c r="V37" s="28"/>
      <c r="W37" s="28"/>
      <c r="X37" s="28"/>
      <c r="Y37" s="28"/>
      <c r="Z37" s="28"/>
      <c r="AA37" s="28">
        <v>6</v>
      </c>
      <c r="AB37" s="28"/>
      <c r="AC37" s="28" t="s">
        <v>26</v>
      </c>
      <c r="AD37" s="28"/>
      <c r="AE37" s="28" t="s">
        <v>28</v>
      </c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</row>
    <row r="38" spans="1:135" ht="12.95" customHeight="1" x14ac:dyDescent="0.2">
      <c r="A38" s="28" t="s">
        <v>31</v>
      </c>
      <c r="B38" s="29"/>
      <c r="C38" s="30">
        <v>44809.52</v>
      </c>
      <c r="D38" s="30"/>
      <c r="E38" s="28">
        <f t="shared" si="0"/>
        <v>4894.9899234920431</v>
      </c>
      <c r="F38" s="28">
        <f t="shared" si="1"/>
        <v>4895</v>
      </c>
      <c r="G38" s="28">
        <f t="shared" si="2"/>
        <v>-1.6450000002805609E-2</v>
      </c>
      <c r="H38" s="28"/>
      <c r="I38" s="28">
        <f t="shared" si="6"/>
        <v>-1.6450000002805609E-2</v>
      </c>
      <c r="J38" s="28"/>
      <c r="K38" s="28"/>
      <c r="L38" s="28"/>
      <c r="M38" s="28"/>
      <c r="N38" s="28"/>
      <c r="O38" s="28"/>
      <c r="P38" s="28"/>
      <c r="Q38" s="32">
        <f t="shared" si="4"/>
        <v>29791.019999999997</v>
      </c>
      <c r="R38" s="28"/>
      <c r="S38" s="28"/>
      <c r="T38" s="28"/>
      <c r="U38" s="28"/>
      <c r="V38" s="28"/>
      <c r="W38" s="28"/>
      <c r="X38" s="28"/>
      <c r="Y38" s="28"/>
      <c r="Z38" s="28"/>
      <c r="AA38" s="28">
        <v>6</v>
      </c>
      <c r="AB38" s="28"/>
      <c r="AC38" s="28" t="s">
        <v>26</v>
      </c>
      <c r="AD38" s="28"/>
      <c r="AE38" s="28" t="s">
        <v>28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</row>
    <row r="39" spans="1:135" ht="12.95" customHeight="1" x14ac:dyDescent="0.2">
      <c r="A39" s="28" t="s">
        <v>31</v>
      </c>
      <c r="B39" s="29"/>
      <c r="C39" s="30">
        <v>44809.531999999999</v>
      </c>
      <c r="D39" s="30"/>
      <c r="E39" s="28">
        <f t="shared" si="0"/>
        <v>4894.9972741361453</v>
      </c>
      <c r="F39" s="28">
        <f t="shared" si="1"/>
        <v>4895</v>
      </c>
      <c r="G39" s="28">
        <f t="shared" si="2"/>
        <v>-4.4500000003608875E-3</v>
      </c>
      <c r="H39" s="28"/>
      <c r="I39" s="28">
        <f t="shared" si="6"/>
        <v>-4.4500000003608875E-3</v>
      </c>
      <c r="J39" s="28"/>
      <c r="K39" s="28"/>
      <c r="L39" s="28"/>
      <c r="M39" s="28"/>
      <c r="N39" s="28"/>
      <c r="O39" s="28"/>
      <c r="P39" s="28"/>
      <c r="Q39" s="32">
        <f t="shared" si="4"/>
        <v>29791.031999999999</v>
      </c>
      <c r="R39" s="28"/>
      <c r="S39" s="28"/>
      <c r="T39" s="28"/>
      <c r="U39" s="28"/>
      <c r="V39" s="28"/>
      <c r="W39" s="28"/>
      <c r="X39" s="28"/>
      <c r="Y39" s="28"/>
      <c r="Z39" s="28"/>
      <c r="AA39" s="28">
        <v>6</v>
      </c>
      <c r="AB39" s="28"/>
      <c r="AC39" s="28" t="s">
        <v>26</v>
      </c>
      <c r="AD39" s="28"/>
      <c r="AE39" s="28" t="s">
        <v>28</v>
      </c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</row>
    <row r="40" spans="1:135" ht="12.95" customHeight="1" x14ac:dyDescent="0.2">
      <c r="A40" s="28" t="s">
        <v>31</v>
      </c>
      <c r="B40" s="29"/>
      <c r="C40" s="30">
        <v>44871.555999999997</v>
      </c>
      <c r="D40" s="30"/>
      <c r="E40" s="28">
        <f t="shared" si="0"/>
        <v>4932.9903032753218</v>
      </c>
      <c r="F40" s="28">
        <f t="shared" si="1"/>
        <v>4933</v>
      </c>
      <c r="G40" s="28">
        <f t="shared" si="2"/>
        <v>-1.5830000003916211E-2</v>
      </c>
      <c r="H40" s="28"/>
      <c r="I40" s="28">
        <f t="shared" si="6"/>
        <v>-1.5830000003916211E-2</v>
      </c>
      <c r="J40" s="28"/>
      <c r="K40" s="28"/>
      <c r="L40" s="28"/>
      <c r="M40" s="28"/>
      <c r="N40" s="28"/>
      <c r="O40" s="28"/>
      <c r="P40" s="28"/>
      <c r="Q40" s="32">
        <f t="shared" si="4"/>
        <v>29853.055999999997</v>
      </c>
      <c r="R40" s="28"/>
      <c r="S40" s="28"/>
      <c r="T40" s="28"/>
      <c r="U40" s="28"/>
      <c r="V40" s="28"/>
      <c r="W40" s="28"/>
      <c r="X40" s="28"/>
      <c r="Y40" s="28"/>
      <c r="Z40" s="28"/>
      <c r="AA40" s="28">
        <v>7</v>
      </c>
      <c r="AB40" s="28"/>
      <c r="AC40" s="28" t="s">
        <v>26</v>
      </c>
      <c r="AD40" s="28"/>
      <c r="AE40" s="28" t="s">
        <v>28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</row>
    <row r="41" spans="1:135" ht="12.95" customHeight="1" x14ac:dyDescent="0.2">
      <c r="A41" s="28" t="s">
        <v>33</v>
      </c>
      <c r="B41" s="29"/>
      <c r="C41" s="30">
        <v>44902.586000000003</v>
      </c>
      <c r="D41" s="30"/>
      <c r="E41" s="28">
        <f t="shared" si="0"/>
        <v>4951.9978438110647</v>
      </c>
      <c r="F41" s="28">
        <f t="shared" si="1"/>
        <v>4952</v>
      </c>
      <c r="G41" s="28">
        <f t="shared" si="2"/>
        <v>-3.5199999983888119E-3</v>
      </c>
      <c r="H41" s="28"/>
      <c r="I41" s="28">
        <f t="shared" si="6"/>
        <v>-3.5199999983888119E-3</v>
      </c>
      <c r="J41" s="28"/>
      <c r="K41" s="28"/>
      <c r="L41" s="28"/>
      <c r="M41" s="28"/>
      <c r="N41" s="28"/>
      <c r="O41" s="28"/>
      <c r="P41" s="28"/>
      <c r="Q41" s="32">
        <f t="shared" si="4"/>
        <v>29884.086000000003</v>
      </c>
      <c r="R41" s="28"/>
      <c r="S41" s="28"/>
      <c r="T41" s="28"/>
      <c r="U41" s="28"/>
      <c r="V41" s="28"/>
      <c r="W41" s="28"/>
      <c r="X41" s="28"/>
      <c r="Y41" s="28"/>
      <c r="Z41" s="28"/>
      <c r="AA41" s="28">
        <v>6</v>
      </c>
      <c r="AB41" s="28"/>
      <c r="AC41" s="28" t="s">
        <v>26</v>
      </c>
      <c r="AD41" s="28"/>
      <c r="AE41" s="28" t="s">
        <v>28</v>
      </c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</row>
    <row r="42" spans="1:135" ht="12.95" customHeight="1" x14ac:dyDescent="0.2">
      <c r="A42" s="28" t="s">
        <v>34</v>
      </c>
      <c r="B42" s="29"/>
      <c r="C42" s="30">
        <v>45010.328999999998</v>
      </c>
      <c r="D42" s="30"/>
      <c r="E42" s="28">
        <f t="shared" si="0"/>
        <v>5017.9962144182864</v>
      </c>
      <c r="F42" s="28">
        <f t="shared" si="1"/>
        <v>5018</v>
      </c>
      <c r="G42" s="28">
        <f t="shared" si="2"/>
        <v>-6.180000003951136E-3</v>
      </c>
      <c r="H42" s="28"/>
      <c r="I42" s="28">
        <f t="shared" si="6"/>
        <v>-6.180000003951136E-3</v>
      </c>
      <c r="J42" s="28"/>
      <c r="K42" s="28"/>
      <c r="L42" s="28"/>
      <c r="M42" s="28"/>
      <c r="N42" s="28"/>
      <c r="O42" s="28"/>
      <c r="P42" s="28"/>
      <c r="Q42" s="32">
        <f t="shared" si="4"/>
        <v>29991.828999999998</v>
      </c>
      <c r="R42" s="28"/>
      <c r="S42" s="28"/>
      <c r="T42" s="28"/>
      <c r="U42" s="28"/>
      <c r="V42" s="28"/>
      <c r="W42" s="28"/>
      <c r="X42" s="28"/>
      <c r="Y42" s="28"/>
      <c r="Z42" s="28"/>
      <c r="AA42" s="28">
        <v>6</v>
      </c>
      <c r="AB42" s="28"/>
      <c r="AC42" s="28" t="s">
        <v>26</v>
      </c>
      <c r="AD42" s="28"/>
      <c r="AE42" s="28" t="s">
        <v>28</v>
      </c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</row>
    <row r="43" spans="1:135" ht="12.95" customHeight="1" x14ac:dyDescent="0.2">
      <c r="A43" s="28" t="s">
        <v>35</v>
      </c>
      <c r="B43" s="29"/>
      <c r="C43" s="30">
        <v>45080.529000000002</v>
      </c>
      <c r="D43" s="30"/>
      <c r="E43" s="28">
        <f t="shared" si="0"/>
        <v>5060.9974824043966</v>
      </c>
      <c r="F43" s="28">
        <f t="shared" si="1"/>
        <v>5061</v>
      </c>
      <c r="G43" s="28">
        <f t="shared" si="2"/>
        <v>-4.1100000016740523E-3</v>
      </c>
      <c r="H43" s="28"/>
      <c r="I43" s="28">
        <f t="shared" si="6"/>
        <v>-4.1100000016740523E-3</v>
      </c>
      <c r="J43" s="28"/>
      <c r="K43" s="28"/>
      <c r="L43" s="28"/>
      <c r="M43" s="28"/>
      <c r="N43" s="28"/>
      <c r="O43" s="28"/>
      <c r="P43" s="28"/>
      <c r="Q43" s="32">
        <f t="shared" si="4"/>
        <v>30062.029000000002</v>
      </c>
      <c r="R43" s="28"/>
      <c r="S43" s="28"/>
      <c r="T43" s="28"/>
      <c r="U43" s="28"/>
      <c r="V43" s="28"/>
      <c r="W43" s="28"/>
      <c r="X43" s="28"/>
      <c r="Y43" s="28"/>
      <c r="Z43" s="28"/>
      <c r="AA43" s="28">
        <v>7</v>
      </c>
      <c r="AB43" s="28"/>
      <c r="AC43" s="28" t="s">
        <v>26</v>
      </c>
      <c r="AD43" s="28"/>
      <c r="AE43" s="28" t="s">
        <v>28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</row>
    <row r="44" spans="1:135" ht="12.95" customHeight="1" x14ac:dyDescent="0.2">
      <c r="A44" s="28" t="s">
        <v>35</v>
      </c>
      <c r="B44" s="29"/>
      <c r="C44" s="30">
        <v>45111.553999999996</v>
      </c>
      <c r="D44" s="30"/>
      <c r="E44" s="28">
        <f t="shared" si="0"/>
        <v>5080.0019601717577</v>
      </c>
      <c r="F44" s="28">
        <f t="shared" si="1"/>
        <v>5080</v>
      </c>
      <c r="G44" s="28">
        <f t="shared" si="2"/>
        <v>3.1999999991967343E-3</v>
      </c>
      <c r="H44" s="28"/>
      <c r="I44" s="28">
        <f t="shared" si="6"/>
        <v>3.1999999991967343E-3</v>
      </c>
      <c r="J44" s="28"/>
      <c r="K44" s="28"/>
      <c r="L44" s="28"/>
      <c r="M44" s="28"/>
      <c r="N44" s="28"/>
      <c r="O44" s="28"/>
      <c r="P44" s="28"/>
      <c r="Q44" s="32">
        <f t="shared" si="4"/>
        <v>30093.053999999996</v>
      </c>
      <c r="R44" s="28"/>
      <c r="S44" s="28"/>
      <c r="T44" s="28"/>
      <c r="U44" s="28"/>
      <c r="V44" s="28"/>
      <c r="W44" s="28"/>
      <c r="X44" s="28"/>
      <c r="Y44" s="28"/>
      <c r="Z44" s="28"/>
      <c r="AA44" s="28">
        <v>6</v>
      </c>
      <c r="AB44" s="28"/>
      <c r="AC44" s="28" t="s">
        <v>26</v>
      </c>
      <c r="AD44" s="28"/>
      <c r="AE44" s="28" t="s">
        <v>28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</row>
    <row r="45" spans="1:135" ht="12.95" customHeight="1" x14ac:dyDescent="0.2">
      <c r="A45" s="28" t="s">
        <v>36</v>
      </c>
      <c r="B45" s="29"/>
      <c r="C45" s="30">
        <v>45196.436000000002</v>
      </c>
      <c r="D45" s="30"/>
      <c r="E45" s="28">
        <f t="shared" si="0"/>
        <v>5131.9967412144497</v>
      </c>
      <c r="F45" s="28">
        <f t="shared" si="1"/>
        <v>5132</v>
      </c>
      <c r="G45" s="28">
        <f t="shared" si="2"/>
        <v>-5.3199999965727329E-3</v>
      </c>
      <c r="H45" s="28"/>
      <c r="I45" s="28">
        <f t="shared" si="6"/>
        <v>-5.3199999965727329E-3</v>
      </c>
      <c r="J45" s="28"/>
      <c r="K45" s="28"/>
      <c r="L45" s="28"/>
      <c r="M45" s="28"/>
      <c r="N45" s="28"/>
      <c r="O45" s="28"/>
      <c r="P45" s="28"/>
      <c r="Q45" s="32">
        <f t="shared" si="4"/>
        <v>30177.936000000002</v>
      </c>
      <c r="R45" s="28"/>
      <c r="S45" s="28"/>
      <c r="T45" s="28"/>
      <c r="U45" s="28"/>
      <c r="V45" s="28"/>
      <c r="W45" s="28"/>
      <c r="X45" s="28"/>
      <c r="Y45" s="28"/>
      <c r="Z45" s="28"/>
      <c r="AA45" s="28">
        <v>4</v>
      </c>
      <c r="AB45" s="28"/>
      <c r="AC45" s="28" t="s">
        <v>26</v>
      </c>
      <c r="AD45" s="28"/>
      <c r="AE45" s="28" t="s">
        <v>28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</row>
    <row r="46" spans="1:135" ht="12.95" customHeight="1" x14ac:dyDescent="0.2">
      <c r="A46" s="28" t="s">
        <v>36</v>
      </c>
      <c r="B46" s="29"/>
      <c r="C46" s="30">
        <v>45196.436000000002</v>
      </c>
      <c r="D46" s="30"/>
      <c r="E46" s="28">
        <f t="shared" si="0"/>
        <v>5131.9967412144497</v>
      </c>
      <c r="F46" s="28">
        <f t="shared" si="1"/>
        <v>5132</v>
      </c>
      <c r="G46" s="28">
        <f t="shared" si="2"/>
        <v>-5.3199999965727329E-3</v>
      </c>
      <c r="H46" s="28"/>
      <c r="I46" s="28">
        <f t="shared" si="6"/>
        <v>-5.3199999965727329E-3</v>
      </c>
      <c r="J46" s="28"/>
      <c r="K46" s="28"/>
      <c r="L46" s="28"/>
      <c r="M46" s="28"/>
      <c r="N46" s="28"/>
      <c r="O46" s="28"/>
      <c r="P46" s="28"/>
      <c r="Q46" s="32">
        <f t="shared" si="4"/>
        <v>30177.936000000002</v>
      </c>
      <c r="R46" s="28"/>
      <c r="S46" s="28"/>
      <c r="T46" s="28"/>
      <c r="U46" s="28"/>
      <c r="V46" s="28"/>
      <c r="W46" s="28"/>
      <c r="X46" s="28"/>
      <c r="Y46" s="28"/>
      <c r="Z46" s="28"/>
      <c r="AA46" s="28">
        <v>6</v>
      </c>
      <c r="AB46" s="28"/>
      <c r="AC46" s="28" t="s">
        <v>26</v>
      </c>
      <c r="AD46" s="28"/>
      <c r="AE46" s="28" t="s">
        <v>28</v>
      </c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</row>
    <row r="47" spans="1:135" ht="12.95" customHeight="1" x14ac:dyDescent="0.2">
      <c r="A47" s="28" t="s">
        <v>36</v>
      </c>
      <c r="B47" s="29"/>
      <c r="C47" s="30">
        <v>45196.436000000002</v>
      </c>
      <c r="D47" s="30"/>
      <c r="E47" s="28">
        <f t="shared" si="0"/>
        <v>5131.9967412144497</v>
      </c>
      <c r="F47" s="28">
        <f t="shared" si="1"/>
        <v>5132</v>
      </c>
      <c r="G47" s="28">
        <f t="shared" si="2"/>
        <v>-5.3199999965727329E-3</v>
      </c>
      <c r="H47" s="28"/>
      <c r="I47" s="28">
        <f t="shared" si="6"/>
        <v>-5.3199999965727329E-3</v>
      </c>
      <c r="J47" s="28"/>
      <c r="K47" s="28"/>
      <c r="L47" s="28"/>
      <c r="M47" s="28"/>
      <c r="N47" s="28"/>
      <c r="O47" s="28"/>
      <c r="P47" s="28"/>
      <c r="Q47" s="32">
        <f t="shared" si="4"/>
        <v>30177.936000000002</v>
      </c>
      <c r="R47" s="28"/>
      <c r="S47" s="28"/>
      <c r="T47" s="28"/>
      <c r="U47" s="28"/>
      <c r="V47" s="28"/>
      <c r="W47" s="28"/>
      <c r="X47" s="28"/>
      <c r="Y47" s="28"/>
      <c r="Z47" s="28"/>
      <c r="AA47" s="28">
        <v>7</v>
      </c>
      <c r="AB47" s="28"/>
      <c r="AC47" s="28" t="s">
        <v>26</v>
      </c>
      <c r="AD47" s="28"/>
      <c r="AE47" s="28" t="s">
        <v>28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</row>
    <row r="48" spans="1:135" ht="12.95" customHeight="1" x14ac:dyDescent="0.2">
      <c r="A48" s="28" t="s">
        <v>37</v>
      </c>
      <c r="B48" s="29"/>
      <c r="C48" s="30">
        <v>45258.472000000002</v>
      </c>
      <c r="D48" s="30"/>
      <c r="E48" s="28">
        <f t="shared" si="0"/>
        <v>5169.9971209977275</v>
      </c>
      <c r="F48" s="28">
        <f t="shared" si="1"/>
        <v>5170</v>
      </c>
      <c r="G48" s="28">
        <f t="shared" si="2"/>
        <v>-4.6999999976833351E-3</v>
      </c>
      <c r="H48" s="28"/>
      <c r="I48" s="28">
        <f t="shared" si="6"/>
        <v>-4.6999999976833351E-3</v>
      </c>
      <c r="J48" s="28"/>
      <c r="K48" s="28"/>
      <c r="L48" s="28"/>
      <c r="M48" s="28"/>
      <c r="N48" s="28"/>
      <c r="O48" s="28"/>
      <c r="P48" s="28"/>
      <c r="Q48" s="32">
        <f t="shared" si="4"/>
        <v>30239.972000000002</v>
      </c>
      <c r="R48" s="28"/>
      <c r="S48" s="28"/>
      <c r="T48" s="28"/>
      <c r="U48" s="28"/>
      <c r="V48" s="28"/>
      <c r="W48" s="28"/>
      <c r="X48" s="28"/>
      <c r="Y48" s="28"/>
      <c r="Z48" s="28"/>
      <c r="AA48" s="28">
        <v>6</v>
      </c>
      <c r="AB48" s="28"/>
      <c r="AC48" s="28" t="s">
        <v>26</v>
      </c>
      <c r="AD48" s="28"/>
      <c r="AE48" s="28" t="s">
        <v>28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</row>
    <row r="49" spans="1:135" ht="12.95" customHeight="1" x14ac:dyDescent="0.2">
      <c r="A49" s="28" t="s">
        <v>37</v>
      </c>
      <c r="B49" s="29"/>
      <c r="C49" s="30">
        <v>45258.474000000002</v>
      </c>
      <c r="D49" s="30"/>
      <c r="E49" s="28">
        <f t="shared" si="0"/>
        <v>5169.9983461050779</v>
      </c>
      <c r="F49" s="28">
        <f t="shared" si="1"/>
        <v>5170</v>
      </c>
      <c r="G49" s="28">
        <f t="shared" si="2"/>
        <v>-2.6999999972758815E-3</v>
      </c>
      <c r="H49" s="28"/>
      <c r="I49" s="28">
        <f t="shared" si="6"/>
        <v>-2.6999999972758815E-3</v>
      </c>
      <c r="J49" s="28"/>
      <c r="K49" s="28"/>
      <c r="L49" s="28"/>
      <c r="M49" s="28"/>
      <c r="N49" s="28"/>
      <c r="O49" s="28"/>
      <c r="P49" s="28"/>
      <c r="Q49" s="32">
        <f t="shared" si="4"/>
        <v>30239.974000000002</v>
      </c>
      <c r="R49" s="28"/>
      <c r="S49" s="28"/>
      <c r="T49" s="28"/>
      <c r="U49" s="28"/>
      <c r="V49" s="28"/>
      <c r="W49" s="28"/>
      <c r="X49" s="28"/>
      <c r="Y49" s="28"/>
      <c r="Z49" s="28"/>
      <c r="AA49" s="28">
        <v>20</v>
      </c>
      <c r="AB49" s="28"/>
      <c r="AC49" s="28" t="s">
        <v>49</v>
      </c>
      <c r="AD49" s="28"/>
      <c r="AE49" s="28" t="s">
        <v>28</v>
      </c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</row>
    <row r="50" spans="1:135" ht="12.95" customHeight="1" x14ac:dyDescent="0.2">
      <c r="A50" s="28" t="s">
        <v>39</v>
      </c>
      <c r="B50" s="29"/>
      <c r="C50" s="30">
        <v>45294.392999999996</v>
      </c>
      <c r="D50" s="30"/>
      <c r="E50" s="28">
        <f t="shared" si="0"/>
        <v>5192.0006615579659</v>
      </c>
      <c r="F50" s="28">
        <f t="shared" si="1"/>
        <v>5192</v>
      </c>
      <c r="G50" s="28">
        <f t="shared" si="2"/>
        <v>1.079999994544778E-3</v>
      </c>
      <c r="H50" s="28"/>
      <c r="I50" s="28">
        <f t="shared" si="6"/>
        <v>1.079999994544778E-3</v>
      </c>
      <c r="J50" s="28"/>
      <c r="K50" s="28"/>
      <c r="L50" s="28"/>
      <c r="M50" s="28"/>
      <c r="N50" s="28"/>
      <c r="O50" s="28"/>
      <c r="P50" s="28"/>
      <c r="Q50" s="32">
        <f t="shared" si="4"/>
        <v>30275.892999999996</v>
      </c>
      <c r="R50" s="28"/>
      <c r="S50" s="28"/>
      <c r="T50" s="28"/>
      <c r="U50" s="28"/>
      <c r="V50" s="28"/>
      <c r="W50" s="28"/>
      <c r="X50" s="28"/>
      <c r="Y50" s="28"/>
      <c r="Z50" s="28"/>
      <c r="AA50" s="28">
        <v>20</v>
      </c>
      <c r="AB50" s="28"/>
      <c r="AC50" s="28" t="s">
        <v>49</v>
      </c>
      <c r="AD50" s="28"/>
      <c r="AE50" s="28" t="s">
        <v>28</v>
      </c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</row>
    <row r="51" spans="1:135" ht="12.95" customHeight="1" x14ac:dyDescent="0.2">
      <c r="A51" s="31" t="s">
        <v>181</v>
      </c>
      <c r="B51" s="29" t="s">
        <v>57</v>
      </c>
      <c r="C51" s="30">
        <v>45356.421000000002</v>
      </c>
      <c r="D51" s="28" t="s">
        <v>70</v>
      </c>
      <c r="E51" s="28">
        <f t="shared" si="0"/>
        <v>5229.9961409118478</v>
      </c>
      <c r="F51" s="28">
        <f t="shared" si="1"/>
        <v>5230</v>
      </c>
      <c r="G51" s="28">
        <f t="shared" si="2"/>
        <v>-6.300000000919681E-3</v>
      </c>
      <c r="H51" s="28"/>
      <c r="I51" s="28">
        <f t="shared" si="6"/>
        <v>-6.300000000919681E-3</v>
      </c>
      <c r="J51" s="28"/>
      <c r="K51" s="28"/>
      <c r="L51" s="28"/>
      <c r="M51" s="28"/>
      <c r="N51" s="28"/>
      <c r="O51" s="28">
        <f ca="1">+C$11+C$12*F51</f>
        <v>3.3243264087382943E-2</v>
      </c>
      <c r="P51" s="28"/>
      <c r="Q51" s="32">
        <f t="shared" si="4"/>
        <v>30337.921000000002</v>
      </c>
      <c r="R51" s="28"/>
      <c r="S51" s="28"/>
      <c r="T51" s="28"/>
      <c r="U51" s="28"/>
      <c r="V51" s="28"/>
      <c r="W51" s="28"/>
      <c r="X51" s="28"/>
      <c r="Y51" s="28"/>
      <c r="Z51" s="28"/>
      <c r="AA51" s="28">
        <v>20</v>
      </c>
      <c r="AB51" s="28"/>
      <c r="AC51" s="28" t="s">
        <v>49</v>
      </c>
      <c r="AD51" s="28"/>
      <c r="AE51" s="28" t="s">
        <v>28</v>
      </c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</row>
    <row r="52" spans="1:135" ht="12.95" customHeight="1" x14ac:dyDescent="0.2">
      <c r="A52" s="28" t="s">
        <v>39</v>
      </c>
      <c r="B52" s="29" t="s">
        <v>55</v>
      </c>
      <c r="C52" s="30">
        <v>45365.421000000002</v>
      </c>
      <c r="D52" s="30"/>
      <c r="E52" s="28">
        <f t="shared" si="0"/>
        <v>5235.5091239869898</v>
      </c>
      <c r="F52" s="28">
        <f t="shared" si="1"/>
        <v>5235.5</v>
      </c>
      <c r="G52" s="28">
        <f t="shared" si="2"/>
        <v>1.4895000000251457E-2</v>
      </c>
      <c r="H52" s="28"/>
      <c r="I52" s="28">
        <f t="shared" si="6"/>
        <v>1.4895000000251457E-2</v>
      </c>
      <c r="J52" s="28"/>
      <c r="K52" s="28"/>
      <c r="L52" s="28"/>
      <c r="M52" s="28"/>
      <c r="N52" s="28"/>
      <c r="O52" s="28"/>
      <c r="P52" s="28"/>
      <c r="Q52" s="32">
        <f t="shared" si="4"/>
        <v>30346.921000000002</v>
      </c>
      <c r="R52" s="28"/>
      <c r="S52" s="28"/>
      <c r="T52" s="28"/>
      <c r="U52" s="28"/>
      <c r="V52" s="28"/>
      <c r="W52" s="28"/>
      <c r="X52" s="28"/>
      <c r="Y52" s="28"/>
      <c r="Z52" s="28"/>
      <c r="AA52" s="28">
        <v>8</v>
      </c>
      <c r="AB52" s="28"/>
      <c r="AC52" s="28" t="s">
        <v>26</v>
      </c>
      <c r="AD52" s="28"/>
      <c r="AE52" s="28" t="s">
        <v>28</v>
      </c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</row>
    <row r="53" spans="1:135" ht="12.95" customHeight="1" x14ac:dyDescent="0.2">
      <c r="A53" s="28" t="s">
        <v>40</v>
      </c>
      <c r="B53" s="29"/>
      <c r="C53" s="30">
        <v>45635.587</v>
      </c>
      <c r="D53" s="30"/>
      <c r="E53" s="28">
        <f t="shared" ref="E53:E84" si="7">+(C53-C$7)/C$8</f>
        <v>5401.0003001512996</v>
      </c>
      <c r="F53" s="28">
        <f t="shared" ref="F53:F84" si="8">ROUND(2*E53,0)/2</f>
        <v>5401</v>
      </c>
      <c r="G53" s="28">
        <f t="shared" ref="G53:G84" si="9">+C53-(C$7+F53*C$8)</f>
        <v>4.8999999853549525E-4</v>
      </c>
      <c r="H53" s="28"/>
      <c r="I53" s="28">
        <f t="shared" si="6"/>
        <v>4.8999999853549525E-4</v>
      </c>
      <c r="J53" s="28"/>
      <c r="K53" s="28"/>
      <c r="L53" s="28"/>
      <c r="M53" s="28"/>
      <c r="N53" s="28"/>
      <c r="O53" s="28"/>
      <c r="P53" s="28"/>
      <c r="Q53" s="32">
        <f t="shared" ref="Q53:Q84" si="10">+C53-15018.5</f>
        <v>30617.087</v>
      </c>
      <c r="R53" s="28"/>
      <c r="S53" s="28"/>
      <c r="T53" s="28"/>
      <c r="U53" s="28"/>
      <c r="V53" s="28"/>
      <c r="W53" s="28"/>
      <c r="X53" s="28"/>
      <c r="Y53" s="28"/>
      <c r="Z53" s="28"/>
      <c r="AA53" s="28">
        <v>8</v>
      </c>
      <c r="AB53" s="28"/>
      <c r="AC53" s="28" t="s">
        <v>26</v>
      </c>
      <c r="AD53" s="28"/>
      <c r="AE53" s="28" t="s">
        <v>28</v>
      </c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</row>
    <row r="54" spans="1:135" ht="12.95" customHeight="1" x14ac:dyDescent="0.2">
      <c r="A54" s="28" t="s">
        <v>41</v>
      </c>
      <c r="B54" s="29"/>
      <c r="C54" s="30">
        <v>45725.375</v>
      </c>
      <c r="D54" s="30"/>
      <c r="E54" s="28">
        <f t="shared" si="7"/>
        <v>5456.0002695236162</v>
      </c>
      <c r="F54" s="28">
        <f t="shared" si="8"/>
        <v>5456</v>
      </c>
      <c r="G54" s="28">
        <f t="shared" si="9"/>
        <v>4.400000034365803E-4</v>
      </c>
      <c r="H54" s="28"/>
      <c r="I54" s="28">
        <f t="shared" si="6"/>
        <v>4.400000034365803E-4</v>
      </c>
      <c r="J54" s="28"/>
      <c r="K54" s="28"/>
      <c r="L54" s="28"/>
      <c r="M54" s="28"/>
      <c r="N54" s="28"/>
      <c r="O54" s="28"/>
      <c r="P54" s="28"/>
      <c r="Q54" s="32">
        <f t="shared" si="10"/>
        <v>30706.875</v>
      </c>
      <c r="R54" s="28"/>
      <c r="S54" s="28"/>
      <c r="T54" s="28"/>
      <c r="U54" s="28"/>
      <c r="V54" s="28"/>
      <c r="W54" s="28"/>
      <c r="X54" s="28"/>
      <c r="Y54" s="28"/>
      <c r="Z54" s="28"/>
      <c r="AA54" s="28">
        <v>5</v>
      </c>
      <c r="AB54" s="28"/>
      <c r="AC54" s="28" t="s">
        <v>26</v>
      </c>
      <c r="AD54" s="28"/>
      <c r="AE54" s="28" t="s">
        <v>28</v>
      </c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</row>
    <row r="55" spans="1:135" ht="12.95" customHeight="1" x14ac:dyDescent="0.2">
      <c r="A55" s="28" t="s">
        <v>42</v>
      </c>
      <c r="B55" s="29"/>
      <c r="C55" s="30">
        <v>45893.519</v>
      </c>
      <c r="D55" s="30"/>
      <c r="E55" s="28">
        <f t="shared" si="7"/>
        <v>5558.9974946554685</v>
      </c>
      <c r="F55" s="28">
        <f t="shared" si="8"/>
        <v>5559</v>
      </c>
      <c r="G55" s="28">
        <f t="shared" si="9"/>
        <v>-4.0900000021792948E-3</v>
      </c>
      <c r="H55" s="28"/>
      <c r="I55" s="28">
        <f t="shared" si="6"/>
        <v>-4.0900000021792948E-3</v>
      </c>
      <c r="J55" s="28"/>
      <c r="K55" s="28"/>
      <c r="L55" s="28"/>
      <c r="M55" s="28"/>
      <c r="N55" s="28"/>
      <c r="O55" s="28"/>
      <c r="P55" s="28"/>
      <c r="Q55" s="32">
        <f t="shared" si="10"/>
        <v>30875.019</v>
      </c>
      <c r="R55" s="28"/>
      <c r="S55" s="28"/>
      <c r="T55" s="28"/>
      <c r="U55" s="28"/>
      <c r="V55" s="28"/>
      <c r="W55" s="28"/>
      <c r="X55" s="28"/>
      <c r="Y55" s="28"/>
      <c r="Z55" s="28"/>
      <c r="AA55" s="28">
        <v>9</v>
      </c>
      <c r="AB55" s="28"/>
      <c r="AC55" s="28" t="s">
        <v>52</v>
      </c>
      <c r="AD55" s="28"/>
      <c r="AE55" s="28" t="s">
        <v>28</v>
      </c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</row>
    <row r="56" spans="1:135" ht="12.95" customHeight="1" x14ac:dyDescent="0.2">
      <c r="A56" s="28" t="s">
        <v>42</v>
      </c>
      <c r="B56" s="29"/>
      <c r="C56" s="30">
        <v>45906.584000000003</v>
      </c>
      <c r="D56" s="30"/>
      <c r="E56" s="28">
        <f t="shared" si="7"/>
        <v>5567.0005084195509</v>
      </c>
      <c r="F56" s="28">
        <f t="shared" si="8"/>
        <v>5567</v>
      </c>
      <c r="G56" s="28">
        <f t="shared" si="9"/>
        <v>8.3000000449828804E-4</v>
      </c>
      <c r="H56" s="28"/>
      <c r="I56" s="28">
        <f t="shared" si="6"/>
        <v>8.3000000449828804E-4</v>
      </c>
      <c r="J56" s="28"/>
      <c r="K56" s="28"/>
      <c r="L56" s="28"/>
      <c r="M56" s="28"/>
      <c r="N56" s="28"/>
      <c r="O56" s="28"/>
      <c r="P56" s="28"/>
      <c r="Q56" s="32">
        <f t="shared" si="10"/>
        <v>30888.084000000003</v>
      </c>
      <c r="R56" s="28"/>
      <c r="S56" s="28"/>
      <c r="T56" s="28"/>
      <c r="U56" s="28"/>
      <c r="V56" s="28"/>
      <c r="W56" s="28"/>
      <c r="X56" s="28"/>
      <c r="Y56" s="28"/>
      <c r="Z56" s="28"/>
      <c r="AA56" s="28">
        <v>24</v>
      </c>
      <c r="AB56" s="28"/>
      <c r="AC56" s="28" t="s">
        <v>49</v>
      </c>
      <c r="AD56" s="28"/>
      <c r="AE56" s="28" t="s">
        <v>28</v>
      </c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</row>
    <row r="57" spans="1:135" ht="12.95" customHeight="1" x14ac:dyDescent="0.2">
      <c r="A57" s="31" t="s">
        <v>203</v>
      </c>
      <c r="B57" s="29" t="s">
        <v>57</v>
      </c>
      <c r="C57" s="30">
        <v>46360.421000000002</v>
      </c>
      <c r="D57" s="28" t="s">
        <v>70</v>
      </c>
      <c r="E57" s="28">
        <f t="shared" si="7"/>
        <v>5845.0000306276843</v>
      </c>
      <c r="F57" s="28">
        <f t="shared" si="8"/>
        <v>5845</v>
      </c>
      <c r="G57" s="28">
        <f t="shared" si="9"/>
        <v>5.0000002374872565E-5</v>
      </c>
      <c r="H57" s="28"/>
      <c r="I57" s="28">
        <f t="shared" si="6"/>
        <v>5.0000002374872565E-5</v>
      </c>
      <c r="J57" s="28"/>
      <c r="K57" s="28"/>
      <c r="L57" s="28"/>
      <c r="M57" s="28"/>
      <c r="N57" s="28"/>
      <c r="O57" s="28">
        <f ca="1">+C$11+C$12*F57</f>
        <v>2.5416869136112741E-2</v>
      </c>
      <c r="P57" s="28"/>
      <c r="Q57" s="32">
        <f t="shared" si="10"/>
        <v>31341.921000000002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</row>
    <row r="58" spans="1:135" ht="12.95" customHeight="1" x14ac:dyDescent="0.2">
      <c r="A58" s="31" t="s">
        <v>203</v>
      </c>
      <c r="B58" s="29" t="s">
        <v>57</v>
      </c>
      <c r="C58" s="30">
        <v>46360.423999999999</v>
      </c>
      <c r="D58" s="28" t="s">
        <v>70</v>
      </c>
      <c r="E58" s="28">
        <f t="shared" si="7"/>
        <v>5845.0018682887076</v>
      </c>
      <c r="F58" s="28">
        <f t="shared" si="8"/>
        <v>5845</v>
      </c>
      <c r="G58" s="28">
        <f t="shared" si="9"/>
        <v>3.0499999993480742E-3</v>
      </c>
      <c r="H58" s="28"/>
      <c r="I58" s="28">
        <f t="shared" si="6"/>
        <v>3.0499999993480742E-3</v>
      </c>
      <c r="J58" s="28"/>
      <c r="K58" s="28"/>
      <c r="L58" s="28"/>
      <c r="M58" s="28"/>
      <c r="N58" s="28"/>
      <c r="O58" s="28">
        <f ca="1">+C$11+C$12*F58</f>
        <v>2.5416869136112741E-2</v>
      </c>
      <c r="P58" s="28"/>
      <c r="Q58" s="32">
        <f t="shared" si="10"/>
        <v>31341.923999999999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</row>
    <row r="59" spans="1:135" ht="12.95" customHeight="1" x14ac:dyDescent="0.2">
      <c r="A59" s="31" t="s">
        <v>203</v>
      </c>
      <c r="B59" s="29" t="s">
        <v>57</v>
      </c>
      <c r="C59" s="30">
        <v>46360.425000000003</v>
      </c>
      <c r="D59" s="28" t="s">
        <v>70</v>
      </c>
      <c r="E59" s="28">
        <f t="shared" si="7"/>
        <v>5845.002480842385</v>
      </c>
      <c r="F59" s="28">
        <f t="shared" si="8"/>
        <v>5845</v>
      </c>
      <c r="G59" s="28">
        <f t="shared" si="9"/>
        <v>4.0500000031897798E-3</v>
      </c>
      <c r="H59" s="28"/>
      <c r="I59" s="28">
        <f t="shared" si="6"/>
        <v>4.0500000031897798E-3</v>
      </c>
      <c r="J59" s="28"/>
      <c r="K59" s="28"/>
      <c r="L59" s="28"/>
      <c r="M59" s="28"/>
      <c r="N59" s="28"/>
      <c r="O59" s="28">
        <f ca="1">+C$11+C$12*F59</f>
        <v>2.5416869136112741E-2</v>
      </c>
      <c r="P59" s="28"/>
      <c r="Q59" s="32">
        <f t="shared" si="10"/>
        <v>31341.925000000003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</row>
    <row r="60" spans="1:135" ht="12.95" customHeight="1" x14ac:dyDescent="0.2">
      <c r="A60" s="31" t="s">
        <v>203</v>
      </c>
      <c r="B60" s="29" t="s">
        <v>57</v>
      </c>
      <c r="C60" s="30">
        <v>46360.425000000003</v>
      </c>
      <c r="D60" s="28" t="s">
        <v>70</v>
      </c>
      <c r="E60" s="28">
        <f t="shared" si="7"/>
        <v>5845.002480842385</v>
      </c>
      <c r="F60" s="28">
        <f t="shared" si="8"/>
        <v>5845</v>
      </c>
      <c r="G60" s="28">
        <f t="shared" si="9"/>
        <v>4.0500000031897798E-3</v>
      </c>
      <c r="H60" s="28"/>
      <c r="I60" s="28">
        <f t="shared" si="6"/>
        <v>4.0500000031897798E-3</v>
      </c>
      <c r="J60" s="28"/>
      <c r="K60" s="28"/>
      <c r="L60" s="28"/>
      <c r="M60" s="28"/>
      <c r="N60" s="28"/>
      <c r="O60" s="28">
        <f ca="1">+C$11+C$12*F60</f>
        <v>2.5416869136112741E-2</v>
      </c>
      <c r="P60" s="28"/>
      <c r="Q60" s="32">
        <f t="shared" si="10"/>
        <v>31341.925000000003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</row>
    <row r="61" spans="1:135" ht="12.95" customHeight="1" x14ac:dyDescent="0.2">
      <c r="A61" s="31" t="s">
        <v>203</v>
      </c>
      <c r="B61" s="29" t="s">
        <v>57</v>
      </c>
      <c r="C61" s="30">
        <v>46373.485999999997</v>
      </c>
      <c r="D61" s="28" t="s">
        <v>70</v>
      </c>
      <c r="E61" s="28">
        <f t="shared" si="7"/>
        <v>5853.0030443917622</v>
      </c>
      <c r="F61" s="28">
        <f t="shared" si="8"/>
        <v>5853</v>
      </c>
      <c r="G61" s="28">
        <f t="shared" si="9"/>
        <v>4.9699999945005402E-3</v>
      </c>
      <c r="H61" s="28"/>
      <c r="I61" s="28">
        <f t="shared" si="6"/>
        <v>4.9699999945005402E-3</v>
      </c>
      <c r="J61" s="28"/>
      <c r="K61" s="28"/>
      <c r="L61" s="28"/>
      <c r="M61" s="28"/>
      <c r="N61" s="28"/>
      <c r="O61" s="28">
        <f ca="1">+C$11+C$12*F61</f>
        <v>2.5315062372518987E-2</v>
      </c>
      <c r="P61" s="28"/>
      <c r="Q61" s="32">
        <f t="shared" si="10"/>
        <v>31354.985999999997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</row>
    <row r="62" spans="1:135" ht="12.95" customHeight="1" x14ac:dyDescent="0.2">
      <c r="A62" s="28" t="s">
        <v>43</v>
      </c>
      <c r="B62" s="29"/>
      <c r="C62" s="30">
        <v>46977.512000000002</v>
      </c>
      <c r="D62" s="30"/>
      <c r="E62" s="28">
        <f t="shared" si="7"/>
        <v>6223.0013904968437</v>
      </c>
      <c r="F62" s="28">
        <f t="shared" si="8"/>
        <v>6223</v>
      </c>
      <c r="G62" s="28">
        <f t="shared" si="9"/>
        <v>2.2699999972246587E-3</v>
      </c>
      <c r="H62" s="28"/>
      <c r="I62" s="28">
        <f t="shared" si="6"/>
        <v>2.2699999972246587E-3</v>
      </c>
      <c r="J62" s="28"/>
      <c r="K62" s="28"/>
      <c r="L62" s="28"/>
      <c r="M62" s="28"/>
      <c r="N62" s="28"/>
      <c r="O62" s="28"/>
      <c r="P62" s="28"/>
      <c r="Q62" s="32">
        <f t="shared" si="10"/>
        <v>31959.012000000002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</row>
    <row r="63" spans="1:135" ht="12.95" customHeight="1" x14ac:dyDescent="0.2">
      <c r="A63" s="31" t="s">
        <v>222</v>
      </c>
      <c r="B63" s="29" t="s">
        <v>57</v>
      </c>
      <c r="C63" s="30">
        <v>46995.468000000001</v>
      </c>
      <c r="D63" s="28" t="s">
        <v>70</v>
      </c>
      <c r="E63" s="28">
        <f t="shared" si="7"/>
        <v>6234.0004042854252</v>
      </c>
      <c r="F63" s="28">
        <f t="shared" si="8"/>
        <v>6234</v>
      </c>
      <c r="G63" s="28">
        <f t="shared" si="9"/>
        <v>6.5999999787891284E-4</v>
      </c>
      <c r="H63" s="28"/>
      <c r="I63" s="28">
        <f t="shared" ref="I63:I80" si="11">G63</f>
        <v>6.5999999787891284E-4</v>
      </c>
      <c r="J63" s="28"/>
      <c r="K63" s="28"/>
      <c r="L63" s="28"/>
      <c r="M63" s="28"/>
      <c r="N63" s="28"/>
      <c r="O63" s="28">
        <f ca="1">+C$11+C$12*F63</f>
        <v>2.0466515256366238E-2</v>
      </c>
      <c r="P63" s="28"/>
      <c r="Q63" s="32">
        <f t="shared" si="10"/>
        <v>31976.968000000001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</row>
    <row r="64" spans="1:135" ht="12.95" customHeight="1" x14ac:dyDescent="0.2">
      <c r="A64" s="31" t="s">
        <v>222</v>
      </c>
      <c r="B64" s="29" t="s">
        <v>57</v>
      </c>
      <c r="C64" s="30">
        <v>46995.472000000002</v>
      </c>
      <c r="D64" s="28" t="s">
        <v>70</v>
      </c>
      <c r="E64" s="28">
        <f t="shared" si="7"/>
        <v>6234.002854500126</v>
      </c>
      <c r="F64" s="28">
        <f t="shared" si="8"/>
        <v>6234</v>
      </c>
      <c r="G64" s="28">
        <f t="shared" si="9"/>
        <v>4.6599999986938201E-3</v>
      </c>
      <c r="H64" s="28"/>
      <c r="I64" s="28">
        <f t="shared" si="11"/>
        <v>4.6599999986938201E-3</v>
      </c>
      <c r="J64" s="28"/>
      <c r="K64" s="28"/>
      <c r="L64" s="28"/>
      <c r="M64" s="28"/>
      <c r="N64" s="28"/>
      <c r="O64" s="28">
        <f ca="1">+C$11+C$12*F64</f>
        <v>2.0466515256366238E-2</v>
      </c>
      <c r="P64" s="28"/>
      <c r="Q64" s="32">
        <f t="shared" si="10"/>
        <v>31976.972000000002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</row>
    <row r="65" spans="1:135" ht="12.95" customHeight="1" x14ac:dyDescent="0.2">
      <c r="A65" s="31" t="s">
        <v>222</v>
      </c>
      <c r="B65" s="29" t="s">
        <v>57</v>
      </c>
      <c r="C65" s="30">
        <v>47470.527000000002</v>
      </c>
      <c r="D65" s="28" t="s">
        <v>70</v>
      </c>
      <c r="E65" s="28">
        <f t="shared" si="7"/>
        <v>6524.999540584744</v>
      </c>
      <c r="F65" s="28">
        <f t="shared" si="8"/>
        <v>6525</v>
      </c>
      <c r="G65" s="28">
        <f t="shared" si="9"/>
        <v>-7.4999999924330041E-4</v>
      </c>
      <c r="H65" s="28"/>
      <c r="I65" s="28">
        <f t="shared" si="11"/>
        <v>-7.4999999924330041E-4</v>
      </c>
      <c r="J65" s="28"/>
      <c r="K65" s="28"/>
      <c r="L65" s="28"/>
      <c r="M65" s="28"/>
      <c r="N65" s="28"/>
      <c r="O65" s="28">
        <f ca="1">+C$11+C$12*F65</f>
        <v>1.6763294230643266E-2</v>
      </c>
      <c r="P65" s="28"/>
      <c r="Q65" s="32">
        <f t="shared" si="10"/>
        <v>32452.027000000002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</row>
    <row r="66" spans="1:135" ht="12.95" customHeight="1" x14ac:dyDescent="0.2">
      <c r="A66" s="31" t="s">
        <v>222</v>
      </c>
      <c r="B66" s="29" t="s">
        <v>57</v>
      </c>
      <c r="C66" s="30">
        <v>47470.536</v>
      </c>
      <c r="D66" s="28" t="s">
        <v>70</v>
      </c>
      <c r="E66" s="28">
        <f t="shared" si="7"/>
        <v>6525.0050535678183</v>
      </c>
      <c r="F66" s="28">
        <f t="shared" si="8"/>
        <v>6525</v>
      </c>
      <c r="G66" s="28">
        <f t="shared" si="9"/>
        <v>8.2499999989522621E-3</v>
      </c>
      <c r="H66" s="28"/>
      <c r="I66" s="28">
        <f t="shared" si="11"/>
        <v>8.2499999989522621E-3</v>
      </c>
      <c r="J66" s="28"/>
      <c r="K66" s="28"/>
      <c r="L66" s="28"/>
      <c r="M66" s="28"/>
      <c r="N66" s="28"/>
      <c r="O66" s="28">
        <f ca="1">+C$11+C$12*F66</f>
        <v>1.6763294230643266E-2</v>
      </c>
      <c r="P66" s="28"/>
      <c r="Q66" s="32">
        <f t="shared" si="10"/>
        <v>32452.036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</row>
    <row r="67" spans="1:135" ht="12.95" customHeight="1" x14ac:dyDescent="0.2">
      <c r="A67" s="28" t="s">
        <v>44</v>
      </c>
      <c r="B67" s="29"/>
      <c r="C67" s="30">
        <v>47524.402999999998</v>
      </c>
      <c r="D67" s="30"/>
      <c r="E67" s="28">
        <f t="shared" si="7"/>
        <v>6558.001482379892</v>
      </c>
      <c r="F67" s="28">
        <f t="shared" si="8"/>
        <v>6558</v>
      </c>
      <c r="G67" s="28">
        <f t="shared" si="9"/>
        <v>2.4199999970733188E-3</v>
      </c>
      <c r="H67" s="28"/>
      <c r="I67" s="28">
        <f t="shared" si="11"/>
        <v>2.4199999970733188E-3</v>
      </c>
      <c r="J67" s="28"/>
      <c r="K67" s="28"/>
      <c r="L67" s="28"/>
      <c r="M67" s="28"/>
      <c r="N67" s="28"/>
      <c r="O67" s="28"/>
      <c r="P67" s="28"/>
      <c r="Q67" s="32">
        <f t="shared" si="10"/>
        <v>32505.902999999998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</row>
    <row r="68" spans="1:135" ht="12.95" customHeight="1" x14ac:dyDescent="0.2">
      <c r="A68" s="28" t="s">
        <v>45</v>
      </c>
      <c r="B68" s="29"/>
      <c r="C68" s="30">
        <v>47692.542000000001</v>
      </c>
      <c r="D68" s="30"/>
      <c r="E68" s="28">
        <f t="shared" si="7"/>
        <v>6660.9956447433706</v>
      </c>
      <c r="F68" s="28">
        <f t="shared" si="8"/>
        <v>6661</v>
      </c>
      <c r="G68" s="28">
        <f t="shared" si="9"/>
        <v>-7.109999998647254E-3</v>
      </c>
      <c r="H68" s="28"/>
      <c r="I68" s="28">
        <f t="shared" si="11"/>
        <v>-7.109999998647254E-3</v>
      </c>
      <c r="J68" s="28"/>
      <c r="K68" s="28"/>
      <c r="L68" s="28"/>
      <c r="M68" s="28"/>
      <c r="N68" s="28"/>
      <c r="O68" s="28"/>
      <c r="P68" s="28"/>
      <c r="Q68" s="32">
        <f t="shared" si="10"/>
        <v>32674.042000000001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</row>
    <row r="69" spans="1:135" ht="12.95" customHeight="1" x14ac:dyDescent="0.2">
      <c r="A69" s="28" t="s">
        <v>46</v>
      </c>
      <c r="B69" s="29"/>
      <c r="C69" s="30">
        <v>48123.525999999998</v>
      </c>
      <c r="D69" s="30"/>
      <c r="E69" s="28">
        <f t="shared" si="7"/>
        <v>6924.9964778163667</v>
      </c>
      <c r="F69" s="28">
        <f t="shared" si="8"/>
        <v>6925</v>
      </c>
      <c r="G69" s="28">
        <f t="shared" si="9"/>
        <v>-5.7500000038999133E-3</v>
      </c>
      <c r="H69" s="28"/>
      <c r="I69" s="28">
        <f t="shared" si="11"/>
        <v>-5.7500000038999133E-3</v>
      </c>
      <c r="J69" s="28"/>
      <c r="K69" s="28"/>
      <c r="L69" s="28"/>
      <c r="M69" s="28"/>
      <c r="N69" s="28"/>
      <c r="O69" s="28">
        <f t="shared" ref="O69:O98" ca="1" si="12">+C$11+C$12*F69</f>
        <v>1.1672956050955335E-2</v>
      </c>
      <c r="P69" s="28"/>
      <c r="Q69" s="32">
        <f t="shared" si="10"/>
        <v>33105.025999999998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</row>
    <row r="70" spans="1:135" ht="12.95" customHeight="1" x14ac:dyDescent="0.2">
      <c r="A70" s="28" t="s">
        <v>47</v>
      </c>
      <c r="B70" s="29"/>
      <c r="C70" s="30">
        <v>48621.442999999999</v>
      </c>
      <c r="D70" s="30">
        <v>3.0000000000000001E-3</v>
      </c>
      <c r="E70" s="28">
        <f t="shared" si="7"/>
        <v>7229.9973660191963</v>
      </c>
      <c r="F70" s="28">
        <f t="shared" si="8"/>
        <v>7230</v>
      </c>
      <c r="G70" s="28">
        <f t="shared" si="9"/>
        <v>-4.3000000005122274E-3</v>
      </c>
      <c r="H70" s="28"/>
      <c r="I70" s="28">
        <f t="shared" si="11"/>
        <v>-4.3000000005122274E-3</v>
      </c>
      <c r="J70" s="28"/>
      <c r="K70" s="28"/>
      <c r="L70" s="28"/>
      <c r="M70" s="28"/>
      <c r="N70" s="28"/>
      <c r="O70" s="28">
        <f t="shared" ca="1" si="12"/>
        <v>7.7915731889432877E-3</v>
      </c>
      <c r="P70" s="28"/>
      <c r="Q70" s="32">
        <f t="shared" si="10"/>
        <v>33602.942999999999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</row>
    <row r="71" spans="1:135" ht="12.95" customHeight="1" x14ac:dyDescent="0.2">
      <c r="A71" s="31" t="s">
        <v>251</v>
      </c>
      <c r="B71" s="29" t="s">
        <v>57</v>
      </c>
      <c r="C71" s="30">
        <v>48861.436000000002</v>
      </c>
      <c r="D71" s="28" t="s">
        <v>70</v>
      </c>
      <c r="E71" s="28">
        <f t="shared" si="7"/>
        <v>7377.0059601472585</v>
      </c>
      <c r="F71" s="28">
        <f t="shared" si="8"/>
        <v>7377</v>
      </c>
      <c r="G71" s="28">
        <f t="shared" si="9"/>
        <v>9.730000005220063E-3</v>
      </c>
      <c r="H71" s="28"/>
      <c r="I71" s="28">
        <f t="shared" si="11"/>
        <v>9.730000005220063E-3</v>
      </c>
      <c r="J71" s="28"/>
      <c r="K71" s="28"/>
      <c r="L71" s="28"/>
      <c r="M71" s="28"/>
      <c r="N71" s="28"/>
      <c r="O71" s="28">
        <f t="shared" ca="1" si="12"/>
        <v>5.9208739079079642E-3</v>
      </c>
      <c r="P71" s="28"/>
      <c r="Q71" s="32">
        <f t="shared" si="10"/>
        <v>33842.936000000002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</row>
    <row r="72" spans="1:135" ht="12.95" customHeight="1" x14ac:dyDescent="0.2">
      <c r="A72" s="28" t="s">
        <v>48</v>
      </c>
      <c r="B72" s="29"/>
      <c r="C72" s="30">
        <v>49945.404000000002</v>
      </c>
      <c r="D72" s="30">
        <v>8.0000000000000002E-3</v>
      </c>
      <c r="E72" s="28">
        <f t="shared" si="7"/>
        <v>8040.9945421467564</v>
      </c>
      <c r="F72" s="28">
        <f t="shared" si="8"/>
        <v>8041</v>
      </c>
      <c r="G72" s="28">
        <f t="shared" si="9"/>
        <v>-8.9099999968311749E-3</v>
      </c>
      <c r="H72" s="28"/>
      <c r="I72" s="28">
        <f t="shared" si="11"/>
        <v>-8.9099999968311749E-3</v>
      </c>
      <c r="J72" s="28"/>
      <c r="K72" s="28"/>
      <c r="L72" s="28"/>
      <c r="M72" s="28"/>
      <c r="N72" s="28"/>
      <c r="O72" s="28">
        <f t="shared" ca="1" si="12"/>
        <v>-2.5290874703739891E-3</v>
      </c>
      <c r="P72" s="28"/>
      <c r="Q72" s="32">
        <f t="shared" si="10"/>
        <v>34926.904000000002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</row>
    <row r="73" spans="1:135" ht="12.95" customHeight="1" x14ac:dyDescent="0.2">
      <c r="A73" s="28" t="s">
        <v>50</v>
      </c>
      <c r="B73" s="29"/>
      <c r="C73" s="30">
        <v>50061.307000000001</v>
      </c>
      <c r="D73" s="30">
        <v>3.0000000000000001E-3</v>
      </c>
      <c r="E73" s="28">
        <f t="shared" si="7"/>
        <v>8111.9913507421088</v>
      </c>
      <c r="F73" s="28">
        <f t="shared" si="8"/>
        <v>8112</v>
      </c>
      <c r="G73" s="28">
        <f t="shared" si="9"/>
        <v>-1.411999999982072E-2</v>
      </c>
      <c r="H73" s="28"/>
      <c r="I73" s="28">
        <f t="shared" si="11"/>
        <v>-1.411999999982072E-2</v>
      </c>
      <c r="J73" s="28"/>
      <c r="K73" s="28"/>
      <c r="L73" s="28"/>
      <c r="M73" s="28"/>
      <c r="N73" s="28"/>
      <c r="O73" s="28">
        <f t="shared" ca="1" si="12"/>
        <v>-3.4326224972685976E-3</v>
      </c>
      <c r="P73" s="28"/>
      <c r="Q73" s="32">
        <f t="shared" si="10"/>
        <v>35042.807000000001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</row>
    <row r="74" spans="1:135" ht="12.95" customHeight="1" x14ac:dyDescent="0.2">
      <c r="A74" s="28" t="s">
        <v>50</v>
      </c>
      <c r="B74" s="29"/>
      <c r="C74" s="30">
        <v>50061.307000000001</v>
      </c>
      <c r="D74" s="30">
        <v>3.0000000000000001E-3</v>
      </c>
      <c r="E74" s="28">
        <f t="shared" si="7"/>
        <v>8111.9913507421088</v>
      </c>
      <c r="F74" s="28">
        <f t="shared" si="8"/>
        <v>8112</v>
      </c>
      <c r="G74" s="28">
        <f t="shared" si="9"/>
        <v>-1.411999999982072E-2</v>
      </c>
      <c r="H74" s="28"/>
      <c r="I74" s="28">
        <f t="shared" si="11"/>
        <v>-1.411999999982072E-2</v>
      </c>
      <c r="J74" s="28"/>
      <c r="K74" s="28"/>
      <c r="L74" s="28"/>
      <c r="M74" s="28"/>
      <c r="N74" s="28"/>
      <c r="O74" s="28">
        <f t="shared" ca="1" si="12"/>
        <v>-3.4326224972685976E-3</v>
      </c>
      <c r="P74" s="28"/>
      <c r="Q74" s="32">
        <f t="shared" si="10"/>
        <v>35042.807000000001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</row>
    <row r="75" spans="1:135" ht="12.95" customHeight="1" x14ac:dyDescent="0.2">
      <c r="A75" s="28" t="s">
        <v>50</v>
      </c>
      <c r="B75" s="29"/>
      <c r="C75" s="30">
        <v>50061.307000000001</v>
      </c>
      <c r="D75" s="30">
        <v>3.0000000000000001E-3</v>
      </c>
      <c r="E75" s="28">
        <f t="shared" si="7"/>
        <v>8111.9913507421088</v>
      </c>
      <c r="F75" s="28">
        <f t="shared" si="8"/>
        <v>8112</v>
      </c>
      <c r="G75" s="28">
        <f t="shared" si="9"/>
        <v>-1.411999999982072E-2</v>
      </c>
      <c r="H75" s="28"/>
      <c r="I75" s="28">
        <f t="shared" si="11"/>
        <v>-1.411999999982072E-2</v>
      </c>
      <c r="J75" s="28"/>
      <c r="K75" s="28"/>
      <c r="L75" s="28"/>
      <c r="M75" s="28"/>
      <c r="N75" s="28"/>
      <c r="O75" s="28">
        <f t="shared" ca="1" si="12"/>
        <v>-3.4326224972685976E-3</v>
      </c>
      <c r="P75" s="28"/>
      <c r="Q75" s="32">
        <f t="shared" si="10"/>
        <v>35042.807000000001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</row>
    <row r="76" spans="1:135" ht="12.95" customHeight="1" x14ac:dyDescent="0.2">
      <c r="A76" s="28" t="s">
        <v>50</v>
      </c>
      <c r="B76" s="29"/>
      <c r="C76" s="30">
        <v>50278.446000000004</v>
      </c>
      <c r="D76" s="30">
        <v>7.0000000000000001E-3</v>
      </c>
      <c r="E76" s="28">
        <f t="shared" si="7"/>
        <v>8245.0006431813599</v>
      </c>
      <c r="F76" s="28">
        <f t="shared" si="8"/>
        <v>8245</v>
      </c>
      <c r="G76" s="28">
        <f t="shared" si="9"/>
        <v>1.0499999989406206E-3</v>
      </c>
      <c r="H76" s="28"/>
      <c r="I76" s="28">
        <f t="shared" si="11"/>
        <v>1.0499999989406206E-3</v>
      </c>
      <c r="J76" s="28"/>
      <c r="K76" s="28"/>
      <c r="L76" s="28"/>
      <c r="M76" s="28"/>
      <c r="N76" s="28"/>
      <c r="O76" s="28">
        <f t="shared" ca="1" si="12"/>
        <v>-5.1251599420148453E-3</v>
      </c>
      <c r="P76" s="28"/>
      <c r="Q76" s="32">
        <f t="shared" si="10"/>
        <v>35259.946000000004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</row>
    <row r="77" spans="1:135" ht="12.95" customHeight="1" x14ac:dyDescent="0.2">
      <c r="A77" s="28" t="s">
        <v>50</v>
      </c>
      <c r="B77" s="29"/>
      <c r="C77" s="30">
        <v>50278.446000000004</v>
      </c>
      <c r="D77" s="30">
        <v>7.0000000000000001E-3</v>
      </c>
      <c r="E77" s="28">
        <f t="shared" si="7"/>
        <v>8245.0006431813599</v>
      </c>
      <c r="F77" s="28">
        <f t="shared" si="8"/>
        <v>8245</v>
      </c>
      <c r="G77" s="28">
        <f t="shared" si="9"/>
        <v>1.0499999989406206E-3</v>
      </c>
      <c r="H77" s="28"/>
      <c r="I77" s="28">
        <f t="shared" si="11"/>
        <v>1.0499999989406206E-3</v>
      </c>
      <c r="J77" s="28"/>
      <c r="K77" s="28"/>
      <c r="L77" s="28"/>
      <c r="M77" s="28"/>
      <c r="N77" s="28"/>
      <c r="O77" s="28">
        <f t="shared" ca="1" si="12"/>
        <v>-5.1251599420148453E-3</v>
      </c>
      <c r="P77" s="28"/>
      <c r="Q77" s="32">
        <f t="shared" si="10"/>
        <v>35259.946000000004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</row>
    <row r="78" spans="1:135" ht="12.95" customHeight="1" x14ac:dyDescent="0.2">
      <c r="A78" s="28" t="s">
        <v>51</v>
      </c>
      <c r="B78" s="29"/>
      <c r="C78" s="30">
        <v>50425.364000000001</v>
      </c>
      <c r="D78" s="30">
        <v>3.0000000000000001E-3</v>
      </c>
      <c r="E78" s="28">
        <f t="shared" si="7"/>
        <v>8334.995804007327</v>
      </c>
      <c r="F78" s="28">
        <f t="shared" si="8"/>
        <v>8335</v>
      </c>
      <c r="G78" s="28">
        <f t="shared" si="9"/>
        <v>-6.8499999979394488E-3</v>
      </c>
      <c r="H78" s="28"/>
      <c r="I78" s="28">
        <f t="shared" si="11"/>
        <v>-6.8499999979394488E-3</v>
      </c>
      <c r="J78" s="28"/>
      <c r="K78" s="28"/>
      <c r="L78" s="28"/>
      <c r="M78" s="28"/>
      <c r="N78" s="28"/>
      <c r="O78" s="28">
        <f t="shared" ca="1" si="12"/>
        <v>-6.2704860324446221E-3</v>
      </c>
      <c r="P78" s="28"/>
      <c r="Q78" s="32">
        <f t="shared" si="10"/>
        <v>35406.864000000001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</row>
    <row r="79" spans="1:135" ht="12.95" customHeight="1" x14ac:dyDescent="0.2">
      <c r="A79" s="34" t="s">
        <v>53</v>
      </c>
      <c r="B79" s="35"/>
      <c r="C79" s="36">
        <v>50727.375999999997</v>
      </c>
      <c r="D79" s="36">
        <v>4.0000000000000001E-3</v>
      </c>
      <c r="E79" s="28">
        <f t="shared" si="7"/>
        <v>8519.9943645061867</v>
      </c>
      <c r="F79" s="28">
        <f t="shared" si="8"/>
        <v>8520</v>
      </c>
      <c r="G79" s="28">
        <f t="shared" si="9"/>
        <v>-9.2000000076950528E-3</v>
      </c>
      <c r="H79" s="28"/>
      <c r="I79" s="28">
        <f t="shared" si="11"/>
        <v>-9.2000000076950528E-3</v>
      </c>
      <c r="J79" s="28"/>
      <c r="K79" s="28"/>
      <c r="L79" s="28"/>
      <c r="M79" s="28"/>
      <c r="N79" s="28"/>
      <c r="O79" s="28">
        <f t="shared" ca="1" si="12"/>
        <v>-8.6247674405502961E-3</v>
      </c>
      <c r="P79" s="28"/>
      <c r="Q79" s="32">
        <f t="shared" si="10"/>
        <v>35708.875999999997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</row>
    <row r="80" spans="1:135" ht="12.95" customHeight="1" x14ac:dyDescent="0.2">
      <c r="A80" s="34" t="s">
        <v>54</v>
      </c>
      <c r="B80" s="35"/>
      <c r="C80" s="36">
        <v>50789.41</v>
      </c>
      <c r="D80" s="36">
        <v>3.0000000000000001E-3</v>
      </c>
      <c r="E80" s="28">
        <f t="shared" si="7"/>
        <v>8557.9935191821205</v>
      </c>
      <c r="F80" s="28">
        <f t="shared" si="8"/>
        <v>8558</v>
      </c>
      <c r="G80" s="28">
        <f t="shared" si="9"/>
        <v>-1.0579999994661193E-2</v>
      </c>
      <c r="H80" s="28"/>
      <c r="I80" s="28">
        <f t="shared" si="11"/>
        <v>-1.0579999994661193E-2</v>
      </c>
      <c r="J80" s="28"/>
      <c r="K80" s="28"/>
      <c r="L80" s="28"/>
      <c r="M80" s="28"/>
      <c r="N80" s="28"/>
      <c r="O80" s="28">
        <f t="shared" ca="1" si="12"/>
        <v>-9.1083495676206466E-3</v>
      </c>
      <c r="P80" s="28"/>
      <c r="Q80" s="32">
        <f t="shared" si="10"/>
        <v>35770.910000000003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</row>
    <row r="81" spans="1:135" ht="12.95" customHeight="1" x14ac:dyDescent="0.2">
      <c r="A81" s="37" t="s">
        <v>69</v>
      </c>
      <c r="B81" s="38" t="s">
        <v>57</v>
      </c>
      <c r="C81" s="37">
        <v>51780.336629999998</v>
      </c>
      <c r="D81" s="37">
        <v>1.9E-3</v>
      </c>
      <c r="E81" s="28">
        <f t="shared" si="7"/>
        <v>9164.9892680596113</v>
      </c>
      <c r="F81" s="28">
        <f t="shared" si="8"/>
        <v>9165</v>
      </c>
      <c r="G81" s="28">
        <f t="shared" si="9"/>
        <v>-1.7520000001240987E-2</v>
      </c>
      <c r="H81" s="28"/>
      <c r="I81" s="28"/>
      <c r="K81" s="28">
        <f>G81</f>
        <v>-1.7520000001240987E-2</v>
      </c>
      <c r="L81" s="28"/>
      <c r="M81" s="28"/>
      <c r="N81" s="28"/>
      <c r="O81" s="28">
        <f t="shared" ca="1" si="12"/>
        <v>-1.6832937755297081E-2</v>
      </c>
      <c r="P81" s="28"/>
      <c r="Q81" s="32">
        <f t="shared" si="10"/>
        <v>36761.836629999998</v>
      </c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</row>
    <row r="82" spans="1:135" ht="12.95" customHeight="1" x14ac:dyDescent="0.2">
      <c r="A82" s="31" t="s">
        <v>288</v>
      </c>
      <c r="B82" s="29" t="s">
        <v>57</v>
      </c>
      <c r="C82" s="30">
        <v>51806.459000000003</v>
      </c>
      <c r="D82" s="28" t="s">
        <v>70</v>
      </c>
      <c r="E82" s="28">
        <f t="shared" si="7"/>
        <v>9180.9906218032374</v>
      </c>
      <c r="F82" s="28">
        <f t="shared" si="8"/>
        <v>9181</v>
      </c>
      <c r="G82" s="28">
        <f t="shared" si="9"/>
        <v>-1.5310000002500601E-2</v>
      </c>
      <c r="H82" s="28"/>
      <c r="I82" s="28">
        <f>G82</f>
        <v>-1.5310000002500601E-2</v>
      </c>
      <c r="J82" s="28"/>
      <c r="K82" s="28"/>
      <c r="L82" s="28"/>
      <c r="M82" s="28"/>
      <c r="N82" s="28"/>
      <c r="O82" s="28">
        <f t="shared" ca="1" si="12"/>
        <v>-1.7036551282484602E-2</v>
      </c>
      <c r="P82" s="28"/>
      <c r="Q82" s="32">
        <f t="shared" si="10"/>
        <v>36787.959000000003</v>
      </c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</row>
    <row r="83" spans="1:135" ht="12.95" customHeight="1" x14ac:dyDescent="0.2">
      <c r="A83" s="37" t="s">
        <v>69</v>
      </c>
      <c r="B83" s="38" t="s">
        <v>57</v>
      </c>
      <c r="C83" s="37">
        <v>51878.284670000001</v>
      </c>
      <c r="D83" s="37">
        <v>2.2000000000000001E-3</v>
      </c>
      <c r="E83" s="28">
        <f t="shared" si="7"/>
        <v>9224.9876999222051</v>
      </c>
      <c r="F83" s="28">
        <f t="shared" si="8"/>
        <v>9225</v>
      </c>
      <c r="G83" s="28">
        <f t="shared" si="9"/>
        <v>-2.0080000002053566E-2</v>
      </c>
      <c r="H83" s="28"/>
      <c r="I83" s="28"/>
      <c r="K83" s="28">
        <f>G83</f>
        <v>-2.0080000002053566E-2</v>
      </c>
      <c r="L83" s="28"/>
      <c r="M83" s="28"/>
      <c r="N83" s="28"/>
      <c r="O83" s="28">
        <f t="shared" ca="1" si="12"/>
        <v>-1.7596488482250275E-2</v>
      </c>
      <c r="P83" s="28"/>
      <c r="Q83" s="32">
        <f t="shared" si="10"/>
        <v>36859.784670000001</v>
      </c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</row>
    <row r="84" spans="1:135" ht="12.95" customHeight="1" x14ac:dyDescent="0.2">
      <c r="A84" s="31" t="s">
        <v>294</v>
      </c>
      <c r="B84" s="29" t="s">
        <v>57</v>
      </c>
      <c r="C84" s="30">
        <v>52072.555</v>
      </c>
      <c r="D84" s="28" t="s">
        <v>70</v>
      </c>
      <c r="E84" s="28">
        <f t="shared" si="7"/>
        <v>9343.9887045102332</v>
      </c>
      <c r="F84" s="28">
        <f t="shared" si="8"/>
        <v>9344</v>
      </c>
      <c r="G84" s="28">
        <f t="shared" si="9"/>
        <v>-1.8439999999827705E-2</v>
      </c>
      <c r="H84" s="28"/>
      <c r="I84" s="28">
        <f>G84</f>
        <v>-1.8439999999827705E-2</v>
      </c>
      <c r="J84" s="28"/>
      <c r="K84" s="28"/>
      <c r="L84" s="28"/>
      <c r="M84" s="28"/>
      <c r="N84" s="28"/>
      <c r="O84" s="28">
        <f t="shared" ca="1" si="12"/>
        <v>-1.9110864090707433E-2</v>
      </c>
      <c r="P84" s="28"/>
      <c r="Q84" s="32">
        <f t="shared" si="10"/>
        <v>37054.055</v>
      </c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</row>
    <row r="85" spans="1:135" ht="12.95" customHeight="1" x14ac:dyDescent="0.2">
      <c r="A85" s="31" t="s">
        <v>299</v>
      </c>
      <c r="B85" s="29" t="s">
        <v>57</v>
      </c>
      <c r="C85" s="30">
        <v>52224.375899999999</v>
      </c>
      <c r="D85" s="28" t="s">
        <v>70</v>
      </c>
      <c r="E85" s="28">
        <f t="shared" ref="E85:E98" si="13">+(C85-C$7)/C$8</f>
        <v>9436.9871547494349</v>
      </c>
      <c r="F85" s="28">
        <f t="shared" ref="F85:F99" si="14">ROUND(2*E85,0)/2</f>
        <v>9437</v>
      </c>
      <c r="G85" s="28">
        <f t="shared" ref="G85:G98" si="15">+C85-(C$7+F85*C$8)</f>
        <v>-2.0969999997760169E-2</v>
      </c>
      <c r="H85" s="28"/>
      <c r="I85" s="28"/>
      <c r="J85" s="28"/>
      <c r="K85" s="28">
        <f t="shared" ref="K85:K90" si="16">G85</f>
        <v>-2.0969999997760169E-2</v>
      </c>
      <c r="L85" s="28"/>
      <c r="M85" s="28"/>
      <c r="N85" s="28"/>
      <c r="O85" s="28">
        <f t="shared" ca="1" si="12"/>
        <v>-2.0294367717484871E-2</v>
      </c>
      <c r="P85" s="28"/>
      <c r="Q85" s="32">
        <f t="shared" ref="Q85:Q98" si="17">+C85-15018.5</f>
        <v>37205.875899999999</v>
      </c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</row>
    <row r="86" spans="1:135" ht="12.95" customHeight="1" x14ac:dyDescent="0.2">
      <c r="A86" s="31" t="s">
        <v>299</v>
      </c>
      <c r="B86" s="29" t="s">
        <v>57</v>
      </c>
      <c r="C86" s="30">
        <v>52229.271800000002</v>
      </c>
      <c r="D86" s="28" t="s">
        <v>70</v>
      </c>
      <c r="E86" s="28">
        <f t="shared" si="13"/>
        <v>9439.9861562869464</v>
      </c>
      <c r="F86" s="28">
        <f t="shared" si="14"/>
        <v>9440</v>
      </c>
      <c r="G86" s="28">
        <f t="shared" si="15"/>
        <v>-2.2599999996600673E-2</v>
      </c>
      <c r="H86" s="28"/>
      <c r="I86" s="28"/>
      <c r="J86" s="28"/>
      <c r="K86" s="28">
        <f t="shared" si="16"/>
        <v>-2.2599999996600673E-2</v>
      </c>
      <c r="L86" s="28"/>
      <c r="M86" s="28"/>
      <c r="N86" s="28"/>
      <c r="O86" s="28">
        <f t="shared" ca="1" si="12"/>
        <v>-2.0332545253832532E-2</v>
      </c>
      <c r="P86" s="28"/>
      <c r="Q86" s="32">
        <f t="shared" si="17"/>
        <v>37210.771800000002</v>
      </c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</row>
    <row r="87" spans="1:135" ht="12.95" customHeight="1" x14ac:dyDescent="0.2">
      <c r="A87" s="31" t="s">
        <v>284</v>
      </c>
      <c r="B87" s="29" t="s">
        <v>57</v>
      </c>
      <c r="C87" s="30">
        <v>52490.476000000002</v>
      </c>
      <c r="D87" s="28" t="s">
        <v>70</v>
      </c>
      <c r="E87" s="28">
        <f t="shared" si="13"/>
        <v>9599.9877489265</v>
      </c>
      <c r="F87" s="28">
        <f t="shared" si="14"/>
        <v>9600</v>
      </c>
      <c r="G87" s="28">
        <f t="shared" si="15"/>
        <v>-1.9999999996798579E-2</v>
      </c>
      <c r="H87" s="28"/>
      <c r="I87" s="28"/>
      <c r="J87" s="28"/>
      <c r="K87" s="28">
        <f t="shared" si="16"/>
        <v>-1.9999999996798579E-2</v>
      </c>
      <c r="L87" s="28"/>
      <c r="M87" s="28"/>
      <c r="N87" s="28"/>
      <c r="O87" s="28">
        <f t="shared" ca="1" si="12"/>
        <v>-2.2368680525707701E-2</v>
      </c>
      <c r="P87" s="28"/>
      <c r="Q87" s="32">
        <f t="shared" si="17"/>
        <v>37471.976000000002</v>
      </c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</row>
    <row r="88" spans="1:135" ht="12.95" customHeight="1" x14ac:dyDescent="0.2">
      <c r="A88" s="37" t="s">
        <v>69</v>
      </c>
      <c r="B88" s="38" t="s">
        <v>57</v>
      </c>
      <c r="C88" s="37">
        <v>52490.4764</v>
      </c>
      <c r="D88" s="37" t="s">
        <v>70</v>
      </c>
      <c r="E88" s="28">
        <f t="shared" si="13"/>
        <v>9599.9879939479688</v>
      </c>
      <c r="F88" s="28">
        <f t="shared" si="14"/>
        <v>9600</v>
      </c>
      <c r="G88" s="28">
        <f t="shared" si="15"/>
        <v>-1.9599999999627471E-2</v>
      </c>
      <c r="H88" s="28"/>
      <c r="I88" s="28"/>
      <c r="K88" s="28">
        <f t="shared" si="16"/>
        <v>-1.9599999999627471E-2</v>
      </c>
      <c r="L88" s="28"/>
      <c r="M88" s="28"/>
      <c r="N88" s="28"/>
      <c r="O88" s="28">
        <f t="shared" ca="1" si="12"/>
        <v>-2.2368680525707701E-2</v>
      </c>
      <c r="P88" s="28"/>
      <c r="Q88" s="32">
        <f t="shared" si="17"/>
        <v>37471.9764</v>
      </c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</row>
    <row r="89" spans="1:135" ht="12.95" customHeight="1" x14ac:dyDescent="0.2">
      <c r="A89" s="31" t="s">
        <v>310</v>
      </c>
      <c r="B89" s="29" t="s">
        <v>57</v>
      </c>
      <c r="C89" s="30">
        <v>52503.532399999996</v>
      </c>
      <c r="D89" s="28" t="s">
        <v>70</v>
      </c>
      <c r="E89" s="28">
        <f t="shared" si="13"/>
        <v>9607.9854947289732</v>
      </c>
      <c r="F89" s="28">
        <f t="shared" si="14"/>
        <v>9608</v>
      </c>
      <c r="G89" s="28">
        <f t="shared" si="15"/>
        <v>-2.3680000005697366E-2</v>
      </c>
      <c r="H89" s="28"/>
      <c r="I89" s="28"/>
      <c r="J89" s="28"/>
      <c r="K89" s="28">
        <f t="shared" si="16"/>
        <v>-2.3680000005697366E-2</v>
      </c>
      <c r="L89" s="28"/>
      <c r="M89" s="28"/>
      <c r="N89" s="28"/>
      <c r="O89" s="28">
        <f t="shared" ca="1" si="12"/>
        <v>-2.2470487289301469E-2</v>
      </c>
      <c r="P89" s="28"/>
      <c r="Q89" s="32">
        <f t="shared" si="17"/>
        <v>37485.032399999996</v>
      </c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</row>
    <row r="90" spans="1:135" ht="12.95" customHeight="1" x14ac:dyDescent="0.2">
      <c r="A90" s="37" t="s">
        <v>56</v>
      </c>
      <c r="B90" s="39" t="s">
        <v>57</v>
      </c>
      <c r="C90" s="40">
        <v>53329.576800000003</v>
      </c>
      <c r="D90" s="37">
        <v>5.0000000000000001E-4</v>
      </c>
      <c r="E90" s="28">
        <f t="shared" si="13"/>
        <v>10113.982027675176</v>
      </c>
      <c r="F90" s="28">
        <f t="shared" si="14"/>
        <v>10114</v>
      </c>
      <c r="G90" s="28">
        <f t="shared" si="15"/>
        <v>-2.9340000000956934E-2</v>
      </c>
      <c r="H90" s="28"/>
      <c r="I90" s="28"/>
      <c r="J90" s="28"/>
      <c r="K90" s="28">
        <f t="shared" si="16"/>
        <v>-2.9340000000956934E-2</v>
      </c>
      <c r="L90" s="28"/>
      <c r="M90" s="28"/>
      <c r="N90" s="28"/>
      <c r="O90" s="28">
        <f t="shared" ca="1" si="12"/>
        <v>-2.8909765086606698E-2</v>
      </c>
      <c r="P90" s="28"/>
      <c r="Q90" s="32">
        <f t="shared" si="17"/>
        <v>38311.076800000003</v>
      </c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</row>
    <row r="91" spans="1:135" ht="12.95" customHeight="1" x14ac:dyDescent="0.2">
      <c r="A91" s="33" t="s">
        <v>60</v>
      </c>
      <c r="B91" s="41"/>
      <c r="C91" s="36">
        <v>53618.529799999997</v>
      </c>
      <c r="D91" s="36">
        <v>4.0000000000000002E-4</v>
      </c>
      <c r="E91" s="28">
        <f t="shared" si="13"/>
        <v>10290.981249732005</v>
      </c>
      <c r="F91" s="28">
        <f t="shared" si="14"/>
        <v>10291</v>
      </c>
      <c r="G91" s="28">
        <f t="shared" si="15"/>
        <v>-3.0610000008891802E-2</v>
      </c>
      <c r="H91" s="28"/>
      <c r="I91" s="28"/>
      <c r="J91" s="28">
        <f>G91</f>
        <v>-3.0610000008891802E-2</v>
      </c>
      <c r="L91" s="28"/>
      <c r="M91" s="28"/>
      <c r="N91" s="28"/>
      <c r="O91" s="28">
        <f t="shared" ca="1" si="12"/>
        <v>-3.1162239731118618E-2</v>
      </c>
      <c r="P91" s="28"/>
      <c r="Q91" s="32">
        <f t="shared" si="17"/>
        <v>38600.029799999997</v>
      </c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</row>
    <row r="92" spans="1:135" ht="12.95" customHeight="1" x14ac:dyDescent="0.2">
      <c r="A92" s="33" t="s">
        <v>61</v>
      </c>
      <c r="B92" s="42" t="s">
        <v>57</v>
      </c>
      <c r="C92" s="36">
        <v>54026.655299999999</v>
      </c>
      <c r="D92" s="36">
        <v>4.0000000000000002E-4</v>
      </c>
      <c r="E92" s="28">
        <f t="shared" si="13"/>
        <v>10540.980024624656</v>
      </c>
      <c r="F92" s="28">
        <f t="shared" si="14"/>
        <v>10541</v>
      </c>
      <c r="G92" s="28">
        <f t="shared" si="15"/>
        <v>-3.2610000002023298E-2</v>
      </c>
      <c r="H92" s="28"/>
      <c r="I92" s="28"/>
      <c r="J92" s="28">
        <f>G92</f>
        <v>-3.2610000002023298E-2</v>
      </c>
      <c r="L92" s="28"/>
      <c r="M92" s="28"/>
      <c r="N92" s="28"/>
      <c r="O92" s="28">
        <f t="shared" ca="1" si="12"/>
        <v>-3.4343701093423579E-2</v>
      </c>
      <c r="P92" s="28"/>
      <c r="Q92" s="32">
        <f t="shared" si="17"/>
        <v>39008.155299999999</v>
      </c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</row>
    <row r="93" spans="1:135" ht="12.95" customHeight="1" x14ac:dyDescent="0.2">
      <c r="A93" s="31" t="s">
        <v>331</v>
      </c>
      <c r="B93" s="29" t="s">
        <v>55</v>
      </c>
      <c r="C93" s="30">
        <v>54360.497900000002</v>
      </c>
      <c r="D93" s="28" t="s">
        <v>70</v>
      </c>
      <c r="E93" s="28">
        <f t="shared" si="13"/>
        <v>10745.47653613148</v>
      </c>
      <c r="F93" s="28">
        <f t="shared" si="14"/>
        <v>10745.5</v>
      </c>
      <c r="G93" s="28">
        <f t="shared" si="15"/>
        <v>-3.8304999994579703E-2</v>
      </c>
      <c r="H93" s="28"/>
      <c r="I93" s="28"/>
      <c r="J93" s="28"/>
      <c r="K93" s="28">
        <f>G93</f>
        <v>-3.8304999994579703E-2</v>
      </c>
      <c r="L93" s="28"/>
      <c r="M93" s="28"/>
      <c r="N93" s="28"/>
      <c r="O93" s="28">
        <f t="shared" ca="1" si="12"/>
        <v>-3.6946136487789022E-2</v>
      </c>
      <c r="P93" s="28"/>
      <c r="Q93" s="32">
        <f t="shared" si="17"/>
        <v>39341.997900000002</v>
      </c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</row>
    <row r="94" spans="1:135" ht="12.95" customHeight="1" x14ac:dyDescent="0.2">
      <c r="A94" s="47" t="s">
        <v>76</v>
      </c>
      <c r="B94" s="47"/>
      <c r="C94" s="46">
        <v>55386.523999999998</v>
      </c>
      <c r="D94" s="46">
        <v>4.0000000000000002E-4</v>
      </c>
      <c r="E94" s="28">
        <f t="shared" si="13"/>
        <v>11373.972594348577</v>
      </c>
      <c r="F94" s="28">
        <f t="shared" si="14"/>
        <v>11374</v>
      </c>
      <c r="G94" s="28">
        <f t="shared" si="15"/>
        <v>-4.4740000004821923E-2</v>
      </c>
      <c r="H94" s="28"/>
      <c r="I94" s="28"/>
      <c r="J94" s="28">
        <f>G94</f>
        <v>-4.4740000004821923E-2</v>
      </c>
      <c r="L94" s="28"/>
      <c r="M94" s="28"/>
      <c r="N94" s="28"/>
      <c r="O94" s="28">
        <f t="shared" ca="1" si="12"/>
        <v>-4.4944330352623685E-2</v>
      </c>
      <c r="P94" s="28"/>
      <c r="Q94" s="32">
        <f t="shared" si="17"/>
        <v>40368.023999999998</v>
      </c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</row>
    <row r="95" spans="1:135" ht="12.95" customHeight="1" x14ac:dyDescent="0.2">
      <c r="A95" s="43" t="s">
        <v>74</v>
      </c>
      <c r="B95" s="44" t="s">
        <v>55</v>
      </c>
      <c r="C95" s="45">
        <v>55795.463949999998</v>
      </c>
      <c r="D95" s="45">
        <v>2.9999999999999997E-4</v>
      </c>
      <c r="E95" s="28">
        <f t="shared" si="13"/>
        <v>11624.470263581845</v>
      </c>
      <c r="F95" s="28">
        <f t="shared" si="14"/>
        <v>11624.5</v>
      </c>
      <c r="G95" s="28">
        <f t="shared" si="15"/>
        <v>-4.8545000005105976E-2</v>
      </c>
      <c r="H95" s="28"/>
      <c r="I95" s="28"/>
      <c r="K95" s="28">
        <f>G95</f>
        <v>-4.8545000005105976E-2</v>
      </c>
      <c r="L95" s="28"/>
      <c r="M95" s="28"/>
      <c r="N95" s="28"/>
      <c r="O95" s="28">
        <f t="shared" ca="1" si="12"/>
        <v>-4.8132154637653246E-2</v>
      </c>
      <c r="P95" s="28"/>
      <c r="Q95" s="32">
        <f t="shared" si="17"/>
        <v>40776.963949999998</v>
      </c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</row>
    <row r="96" spans="1:135" ht="12.95" customHeight="1" x14ac:dyDescent="0.2">
      <c r="A96" s="43" t="s">
        <v>75</v>
      </c>
      <c r="B96" s="44" t="s">
        <v>55</v>
      </c>
      <c r="C96" s="45">
        <v>56159.511400000003</v>
      </c>
      <c r="D96" s="45">
        <v>4.7999999999999996E-3</v>
      </c>
      <c r="E96" s="28">
        <f t="shared" si="13"/>
        <v>11847.468866959469</v>
      </c>
      <c r="F96" s="28">
        <f t="shared" si="14"/>
        <v>11847.5</v>
      </c>
      <c r="G96" s="28">
        <f t="shared" si="15"/>
        <v>-5.0824999998440035E-2</v>
      </c>
      <c r="H96" s="28"/>
      <c r="I96" s="28"/>
      <c r="J96" s="28">
        <f>G96</f>
        <v>-5.0824999998440035E-2</v>
      </c>
      <c r="L96" s="28"/>
      <c r="M96" s="28"/>
      <c r="N96" s="28"/>
      <c r="O96" s="28">
        <f t="shared" ca="1" si="12"/>
        <v>-5.0970018172829284E-2</v>
      </c>
      <c r="P96" s="28"/>
      <c r="Q96" s="32">
        <f t="shared" si="17"/>
        <v>41141.011400000003</v>
      </c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</row>
    <row r="97" spans="1:135" ht="12.95" customHeight="1" x14ac:dyDescent="0.2">
      <c r="A97" s="43" t="s">
        <v>74</v>
      </c>
      <c r="B97" s="44" t="s">
        <v>57</v>
      </c>
      <c r="C97" s="45">
        <v>56212.56566</v>
      </c>
      <c r="D97" s="45">
        <v>1E-4</v>
      </c>
      <c r="E97" s="28">
        <f t="shared" si="13"/>
        <v>11879.967448897709</v>
      </c>
      <c r="F97" s="28">
        <f t="shared" si="14"/>
        <v>11880</v>
      </c>
      <c r="G97" s="28">
        <f t="shared" si="15"/>
        <v>-5.3139999996346887E-2</v>
      </c>
      <c r="H97" s="28"/>
      <c r="I97" s="28"/>
      <c r="K97" s="28">
        <f>G97</f>
        <v>-5.3139999996346887E-2</v>
      </c>
      <c r="L97" s="28"/>
      <c r="M97" s="28"/>
      <c r="N97" s="28"/>
      <c r="O97" s="28">
        <f t="shared" ca="1" si="12"/>
        <v>-5.1383608149928928E-2</v>
      </c>
      <c r="P97" s="28"/>
      <c r="Q97" s="32">
        <f t="shared" si="17"/>
        <v>41194.06566</v>
      </c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</row>
    <row r="98" spans="1:135" ht="12.95" customHeight="1" x14ac:dyDescent="0.2">
      <c r="A98" s="33" t="s">
        <v>73</v>
      </c>
      <c r="B98" s="35" t="s">
        <v>57</v>
      </c>
      <c r="C98" s="36">
        <v>56238.6878</v>
      </c>
      <c r="D98" s="36">
        <v>4.0000000000000002E-4</v>
      </c>
      <c r="E98" s="28">
        <f t="shared" si="13"/>
        <v>11895.968661753986</v>
      </c>
      <c r="F98" s="28">
        <f t="shared" si="14"/>
        <v>11896</v>
      </c>
      <c r="G98" s="28">
        <f t="shared" si="15"/>
        <v>-5.1160000002710149E-2</v>
      </c>
      <c r="H98" s="28"/>
      <c r="I98" s="28"/>
      <c r="J98" s="28"/>
      <c r="K98" s="28">
        <f>G98</f>
        <v>-5.1160000002710149E-2</v>
      </c>
      <c r="L98" s="28"/>
      <c r="M98" s="28"/>
      <c r="N98" s="28"/>
      <c r="O98" s="28">
        <f t="shared" ca="1" si="12"/>
        <v>-5.1587221677116435E-2</v>
      </c>
      <c r="P98" s="28"/>
      <c r="Q98" s="32">
        <f t="shared" si="17"/>
        <v>41220.1878</v>
      </c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</row>
    <row r="99" spans="1:135" ht="12.95" customHeight="1" x14ac:dyDescent="0.2">
      <c r="A99" s="63" t="s">
        <v>0</v>
      </c>
      <c r="B99" s="64" t="s">
        <v>57</v>
      </c>
      <c r="C99" s="65">
        <v>57590.395799999998</v>
      </c>
      <c r="D99" s="66">
        <v>1E-4</v>
      </c>
      <c r="E99" s="28">
        <f>+(C99-C$7)/C$8</f>
        <v>12723.962364702205</v>
      </c>
      <c r="F99" s="28">
        <f t="shared" si="14"/>
        <v>12724</v>
      </c>
      <c r="G99" s="28">
        <f>+C99-(C$7+F99*C$8)</f>
        <v>-6.1440000004949979E-2</v>
      </c>
      <c r="H99" s="28"/>
      <c r="I99" s="28"/>
      <c r="J99" s="28"/>
      <c r="K99" s="28">
        <f>G99</f>
        <v>-6.1440000004949979E-2</v>
      </c>
      <c r="L99" s="28"/>
      <c r="M99" s="28"/>
      <c r="N99" s="28"/>
      <c r="O99" s="28">
        <f ca="1">+C$11+C$12*F99</f>
        <v>-6.2124221709070448E-2</v>
      </c>
      <c r="P99" s="28"/>
      <c r="Q99" s="32">
        <f>+C99-15018.5</f>
        <v>42571.895799999998</v>
      </c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</row>
    <row r="100" spans="1:135" ht="12.95" customHeight="1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</row>
    <row r="101" spans="1:135" ht="12.95" customHeight="1" x14ac:dyDescent="0.2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</row>
    <row r="102" spans="1:135" ht="12.95" customHeight="1" x14ac:dyDescent="0.2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</row>
    <row r="103" spans="1:135" ht="12.95" customHeight="1" x14ac:dyDescent="0.2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</row>
    <row r="104" spans="1:135" ht="12.95" customHeight="1" x14ac:dyDescent="0.2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</row>
    <row r="105" spans="1:135" ht="12.95" customHeight="1" x14ac:dyDescent="0.2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</row>
    <row r="106" spans="1:135" ht="12.95" customHeight="1" x14ac:dyDescent="0.2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</row>
    <row r="107" spans="1:135" ht="12.95" customHeight="1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</row>
    <row r="108" spans="1:135" ht="12.95" customHeight="1" x14ac:dyDescent="0.2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</row>
    <row r="109" spans="1:135" ht="12.95" customHeight="1" x14ac:dyDescent="0.2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</row>
    <row r="110" spans="1:135" ht="12.95" customHeight="1" x14ac:dyDescent="0.2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</row>
    <row r="111" spans="1:135" ht="12.95" customHeight="1" x14ac:dyDescent="0.2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</row>
    <row r="112" spans="1:135" ht="12.95" customHeight="1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</row>
    <row r="113" spans="1:135" ht="12.95" customHeight="1" x14ac:dyDescent="0.2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</row>
    <row r="114" spans="1:135" ht="12.95" customHeight="1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</row>
    <row r="115" spans="1:135" ht="12.95" customHeight="1" x14ac:dyDescent="0.2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</row>
    <row r="116" spans="1:135" ht="12.95" customHeight="1" x14ac:dyDescent="0.2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</row>
    <row r="117" spans="1:135" ht="12.95" customHeight="1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</row>
    <row r="118" spans="1:135" ht="12.95" customHeight="1" x14ac:dyDescent="0.2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</row>
    <row r="119" spans="1:135" ht="12.95" customHeight="1" x14ac:dyDescent="0.2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</row>
    <row r="120" spans="1:135" ht="12.95" customHeight="1" x14ac:dyDescent="0.2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</row>
    <row r="121" spans="1:135" ht="12.95" customHeight="1" x14ac:dyDescent="0.2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</row>
    <row r="122" spans="1:135" ht="12.95" customHeight="1" x14ac:dyDescent="0.2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</row>
    <row r="123" spans="1:135" ht="12.95" customHeight="1" x14ac:dyDescent="0.2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</row>
    <row r="124" spans="1:135" ht="12.95" customHeight="1" x14ac:dyDescent="0.2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</row>
    <row r="125" spans="1:135" ht="12.95" customHeight="1" x14ac:dyDescent="0.2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</row>
    <row r="126" spans="1:135" ht="12.95" customHeight="1" x14ac:dyDescent="0.2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</row>
    <row r="127" spans="1:135" ht="12.95" customHeight="1" x14ac:dyDescent="0.2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</row>
    <row r="128" spans="1:135" ht="12.95" customHeight="1" x14ac:dyDescent="0.2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</row>
    <row r="129" spans="1:135" ht="12.95" customHeight="1" x14ac:dyDescent="0.2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</row>
    <row r="130" spans="1:135" ht="12.95" customHeight="1" x14ac:dyDescent="0.2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</row>
    <row r="131" spans="1:135" ht="12.95" customHeight="1" x14ac:dyDescent="0.2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</row>
    <row r="132" spans="1:135" ht="12.95" customHeight="1" x14ac:dyDescent="0.2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</row>
    <row r="133" spans="1:135" ht="12.95" customHeight="1" x14ac:dyDescent="0.2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</row>
    <row r="134" spans="1:135" ht="12.95" customHeight="1" x14ac:dyDescent="0.2">
      <c r="A134" s="28"/>
      <c r="B134" s="29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</row>
    <row r="135" spans="1:135" ht="12.95" customHeight="1" x14ac:dyDescent="0.2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</row>
    <row r="136" spans="1:135" ht="12.95" customHeight="1" x14ac:dyDescent="0.2">
      <c r="A136" s="28"/>
      <c r="B136" s="29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</row>
    <row r="137" spans="1:135" ht="12.95" customHeight="1" x14ac:dyDescent="0.2">
      <c r="A137" s="28"/>
      <c r="B137" s="29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</row>
    <row r="138" spans="1:135" ht="12.95" customHeight="1" x14ac:dyDescent="0.2">
      <c r="A138" s="28"/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</row>
    <row r="139" spans="1:135" ht="12.95" customHeight="1" x14ac:dyDescent="0.2">
      <c r="A139" s="28"/>
      <c r="B139" s="29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</row>
    <row r="140" spans="1:135" ht="12.95" customHeight="1" x14ac:dyDescent="0.2">
      <c r="A140" s="28"/>
      <c r="B140" s="29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</row>
    <row r="141" spans="1:135" ht="12.95" customHeight="1" x14ac:dyDescent="0.2">
      <c r="A141" s="28"/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</row>
    <row r="142" spans="1:135" ht="12.95" customHeight="1" x14ac:dyDescent="0.2">
      <c r="A142" s="28"/>
      <c r="B142" s="29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</row>
    <row r="143" spans="1:135" ht="12.95" customHeight="1" x14ac:dyDescent="0.2">
      <c r="A143" s="28"/>
      <c r="B143" s="29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</row>
    <row r="144" spans="1:135" ht="12.95" customHeight="1" x14ac:dyDescent="0.2">
      <c r="A144" s="28"/>
      <c r="B144" s="29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</row>
    <row r="145" spans="1:135" ht="12.95" customHeight="1" x14ac:dyDescent="0.2">
      <c r="A145" s="28"/>
      <c r="B145" s="29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</row>
    <row r="146" spans="1:135" ht="12.95" customHeight="1" x14ac:dyDescent="0.2">
      <c r="A146" s="28"/>
      <c r="B146" s="29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</row>
    <row r="147" spans="1:135" ht="12.95" customHeight="1" x14ac:dyDescent="0.2">
      <c r="A147" s="28"/>
      <c r="B147" s="29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</row>
    <row r="148" spans="1:135" ht="12.95" customHeight="1" x14ac:dyDescent="0.2">
      <c r="A148" s="28"/>
      <c r="B148" s="29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</row>
    <row r="149" spans="1:135" ht="12.95" customHeight="1" x14ac:dyDescent="0.2">
      <c r="A149" s="28"/>
      <c r="B149" s="29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</row>
    <row r="150" spans="1:135" ht="12.95" customHeight="1" x14ac:dyDescent="0.2">
      <c r="A150" s="28"/>
      <c r="B150" s="29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</row>
    <row r="151" spans="1:135" ht="12.95" customHeight="1" x14ac:dyDescent="0.2">
      <c r="A151" s="28"/>
      <c r="B151" s="29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</row>
    <row r="152" spans="1:135" ht="12.95" customHeight="1" x14ac:dyDescent="0.2">
      <c r="A152" s="28"/>
      <c r="B152" s="29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</row>
    <row r="153" spans="1:135" ht="12.95" customHeight="1" x14ac:dyDescent="0.2">
      <c r="A153" s="28"/>
      <c r="B153" s="29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</row>
    <row r="154" spans="1:135" ht="12.95" customHeight="1" x14ac:dyDescent="0.2">
      <c r="A154" s="28"/>
      <c r="B154" s="29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</row>
    <row r="155" spans="1:135" ht="12.95" customHeight="1" x14ac:dyDescent="0.2">
      <c r="A155" s="28"/>
      <c r="B155" s="29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</row>
    <row r="156" spans="1:135" ht="12.95" customHeight="1" x14ac:dyDescent="0.2">
      <c r="A156" s="28"/>
      <c r="B156" s="29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</row>
    <row r="157" spans="1:135" ht="12.95" customHeight="1" x14ac:dyDescent="0.2">
      <c r="A157" s="28"/>
      <c r="B157" s="29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</row>
    <row r="158" spans="1:135" ht="12.95" customHeight="1" x14ac:dyDescent="0.2">
      <c r="A158" s="28"/>
      <c r="B158" s="29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</row>
    <row r="159" spans="1:135" ht="12.95" customHeight="1" x14ac:dyDescent="0.2">
      <c r="A159" s="28"/>
      <c r="B159" s="29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</row>
    <row r="160" spans="1:135" ht="12.95" customHeight="1" x14ac:dyDescent="0.2">
      <c r="A160" s="28"/>
      <c r="B160" s="29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</row>
    <row r="161" spans="1:135" ht="12.95" customHeight="1" x14ac:dyDescent="0.2">
      <c r="A161" s="28"/>
      <c r="B161" s="29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</row>
    <row r="162" spans="1:135" ht="12.95" customHeight="1" x14ac:dyDescent="0.2">
      <c r="A162" s="28"/>
      <c r="B162" s="2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</row>
    <row r="163" spans="1:135" ht="12.95" customHeight="1" x14ac:dyDescent="0.2">
      <c r="A163" s="28"/>
      <c r="B163" s="29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</row>
    <row r="164" spans="1:135" ht="12.95" customHeight="1" x14ac:dyDescent="0.2">
      <c r="A164" s="28"/>
      <c r="B164" s="29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</row>
    <row r="165" spans="1:135" ht="12.95" customHeight="1" x14ac:dyDescent="0.2">
      <c r="A165" s="28"/>
      <c r="B165" s="2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</row>
    <row r="166" spans="1:135" ht="12.95" customHeight="1" x14ac:dyDescent="0.2">
      <c r="A166" s="28"/>
      <c r="B166" s="2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</row>
    <row r="167" spans="1:135" ht="12.95" customHeight="1" x14ac:dyDescent="0.2">
      <c r="A167" s="28"/>
      <c r="B167" s="2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</row>
    <row r="168" spans="1:135" ht="12.95" customHeight="1" x14ac:dyDescent="0.2">
      <c r="A168" s="28"/>
      <c r="B168" s="2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</row>
    <row r="169" spans="1:135" ht="12.95" customHeight="1" x14ac:dyDescent="0.2">
      <c r="A169" s="28"/>
      <c r="B169" s="2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</row>
    <row r="170" spans="1:135" ht="12.95" customHeight="1" x14ac:dyDescent="0.2">
      <c r="A170" s="28"/>
      <c r="B170" s="2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</row>
    <row r="171" spans="1:135" ht="12.95" customHeight="1" x14ac:dyDescent="0.2">
      <c r="A171" s="28"/>
      <c r="B171" s="2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</row>
    <row r="172" spans="1:135" ht="12.95" customHeight="1" x14ac:dyDescent="0.2">
      <c r="A172" s="28"/>
      <c r="B172" s="2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</row>
    <row r="173" spans="1:135" ht="12.95" customHeight="1" x14ac:dyDescent="0.2">
      <c r="A173" s="28"/>
      <c r="B173" s="2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</row>
    <row r="174" spans="1:135" ht="12.95" customHeight="1" x14ac:dyDescent="0.2">
      <c r="A174" s="28"/>
      <c r="B174" s="2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</row>
    <row r="175" spans="1:135" ht="12.95" customHeight="1" x14ac:dyDescent="0.2">
      <c r="A175" s="28"/>
      <c r="B175" s="2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</row>
    <row r="176" spans="1:135" ht="12.95" customHeight="1" x14ac:dyDescent="0.2">
      <c r="A176" s="28"/>
      <c r="B176" s="2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</row>
    <row r="177" spans="1:135" ht="12.95" customHeight="1" x14ac:dyDescent="0.2">
      <c r="A177" s="28"/>
      <c r="B177" s="2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</row>
    <row r="178" spans="1:135" ht="12.95" customHeight="1" x14ac:dyDescent="0.2">
      <c r="A178" s="28"/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</row>
    <row r="179" spans="1:135" ht="12.95" customHeight="1" x14ac:dyDescent="0.2">
      <c r="A179" s="28"/>
      <c r="B179" s="2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</row>
    <row r="180" spans="1:135" ht="12.95" customHeight="1" x14ac:dyDescent="0.2">
      <c r="A180" s="28"/>
      <c r="B180" s="2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</row>
    <row r="181" spans="1:135" ht="12.95" customHeight="1" x14ac:dyDescent="0.2">
      <c r="A181" s="28"/>
      <c r="B181" s="2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</row>
    <row r="182" spans="1:135" ht="12.95" customHeight="1" x14ac:dyDescent="0.2">
      <c r="A182" s="28"/>
      <c r="B182" s="2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</row>
    <row r="183" spans="1:135" ht="12.95" customHeight="1" x14ac:dyDescent="0.2">
      <c r="A183" s="28"/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</row>
    <row r="184" spans="1:135" ht="12.95" customHeight="1" x14ac:dyDescent="0.2">
      <c r="A184" s="28"/>
      <c r="B184" s="2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</row>
    <row r="185" spans="1:135" ht="12.95" customHeight="1" x14ac:dyDescent="0.2">
      <c r="A185" s="28"/>
      <c r="B185" s="2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</row>
    <row r="186" spans="1:135" ht="12.95" customHeight="1" x14ac:dyDescent="0.2">
      <c r="A186" s="28"/>
      <c r="B186" s="2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</row>
    <row r="187" spans="1:135" x14ac:dyDescent="0.2">
      <c r="A187" s="28"/>
      <c r="B187" s="2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</row>
    <row r="188" spans="1:135" x14ac:dyDescent="0.2">
      <c r="A188" s="28"/>
      <c r="B188" s="2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</row>
    <row r="189" spans="1:135" x14ac:dyDescent="0.2">
      <c r="A189" s="28"/>
      <c r="B189" s="2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</row>
    <row r="190" spans="1:135" x14ac:dyDescent="0.2">
      <c r="A190" s="28"/>
      <c r="B190" s="2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</row>
    <row r="191" spans="1:135" x14ac:dyDescent="0.2">
      <c r="A191" s="28"/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</row>
    <row r="192" spans="1:135" x14ac:dyDescent="0.2">
      <c r="A192" s="28"/>
      <c r="B192" s="2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</row>
    <row r="193" spans="1:135" x14ac:dyDescent="0.2">
      <c r="A193" s="28"/>
      <c r="B193" s="2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</row>
    <row r="194" spans="1:135" x14ac:dyDescent="0.2">
      <c r="A194" s="28"/>
      <c r="B194" s="2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</row>
    <row r="195" spans="1:135" x14ac:dyDescent="0.2">
      <c r="A195" s="28"/>
      <c r="B195" s="2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</row>
    <row r="196" spans="1:135" x14ac:dyDescent="0.2">
      <c r="A196" s="28"/>
      <c r="B196" s="2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</row>
    <row r="197" spans="1:135" x14ac:dyDescent="0.2">
      <c r="A197" s="28"/>
      <c r="B197" s="2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</row>
    <row r="198" spans="1:135" x14ac:dyDescent="0.2">
      <c r="A198" s="28"/>
      <c r="B198" s="2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</row>
    <row r="199" spans="1:135" x14ac:dyDescent="0.2">
      <c r="A199" s="28"/>
      <c r="B199" s="2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</row>
    <row r="200" spans="1:135" x14ac:dyDescent="0.2">
      <c r="A200" s="28"/>
      <c r="B200" s="2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</row>
    <row r="201" spans="1:135" x14ac:dyDescent="0.2">
      <c r="A201" s="28"/>
      <c r="B201" s="2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</row>
    <row r="202" spans="1:135" x14ac:dyDescent="0.2">
      <c r="A202" s="28"/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</row>
    <row r="203" spans="1:135" x14ac:dyDescent="0.2">
      <c r="A203" s="28"/>
      <c r="B203" s="2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</row>
    <row r="204" spans="1:135" x14ac:dyDescent="0.2">
      <c r="A204" s="28"/>
      <c r="B204" s="2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</row>
    <row r="205" spans="1:135" x14ac:dyDescent="0.2">
      <c r="A205" s="28"/>
      <c r="B205" s="2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</row>
    <row r="206" spans="1:135" x14ac:dyDescent="0.2">
      <c r="A206" s="28"/>
      <c r="B206" s="2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</row>
    <row r="207" spans="1:135" x14ac:dyDescent="0.2">
      <c r="A207" s="28"/>
      <c r="B207" s="2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</row>
    <row r="208" spans="1:135" x14ac:dyDescent="0.2">
      <c r="A208" s="28"/>
      <c r="B208" s="2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</row>
    <row r="209" spans="1:135" x14ac:dyDescent="0.2">
      <c r="A209" s="28"/>
      <c r="B209" s="2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</row>
    <row r="210" spans="1:135" x14ac:dyDescent="0.2">
      <c r="A210" s="28"/>
      <c r="B210" s="2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</row>
    <row r="211" spans="1:135" x14ac:dyDescent="0.2">
      <c r="A211" s="28"/>
      <c r="B211" s="2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</row>
    <row r="212" spans="1:135" x14ac:dyDescent="0.2">
      <c r="A212" s="28"/>
      <c r="B212" s="2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</row>
    <row r="213" spans="1:135" x14ac:dyDescent="0.2">
      <c r="A213" s="28"/>
      <c r="B213" s="2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</row>
    <row r="214" spans="1:135" x14ac:dyDescent="0.2">
      <c r="A214" s="28"/>
      <c r="B214" s="2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</row>
    <row r="215" spans="1:135" x14ac:dyDescent="0.2">
      <c r="A215" s="28"/>
      <c r="B215" s="2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</row>
    <row r="216" spans="1:135" x14ac:dyDescent="0.2">
      <c r="A216" s="28"/>
      <c r="B216" s="2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</row>
    <row r="217" spans="1:135" x14ac:dyDescent="0.2">
      <c r="A217" s="28"/>
      <c r="B217" s="2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</row>
    <row r="218" spans="1:135" x14ac:dyDescent="0.2">
      <c r="A218" s="28"/>
      <c r="B218" s="2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</row>
    <row r="219" spans="1:135" x14ac:dyDescent="0.2">
      <c r="A219" s="28"/>
      <c r="B219" s="2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</row>
    <row r="220" spans="1:135" x14ac:dyDescent="0.2">
      <c r="A220" s="28"/>
      <c r="B220" s="2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</row>
    <row r="221" spans="1:135" x14ac:dyDescent="0.2">
      <c r="A221" s="28"/>
      <c r="B221" s="2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</row>
    <row r="222" spans="1:135" x14ac:dyDescent="0.2">
      <c r="A222" s="28"/>
      <c r="B222" s="2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</row>
    <row r="223" spans="1:135" x14ac:dyDescent="0.2">
      <c r="A223" s="28"/>
      <c r="B223" s="2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</row>
    <row r="224" spans="1:135" x14ac:dyDescent="0.2">
      <c r="A224" s="28"/>
      <c r="B224" s="2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</row>
    <row r="225" spans="1:135" x14ac:dyDescent="0.2">
      <c r="A225" s="28"/>
      <c r="B225" s="2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</row>
    <row r="226" spans="1:135" x14ac:dyDescent="0.2">
      <c r="A226" s="28"/>
      <c r="B226" s="2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</row>
    <row r="227" spans="1:135" x14ac:dyDescent="0.2">
      <c r="A227" s="28"/>
      <c r="B227" s="2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</row>
    <row r="228" spans="1:135" x14ac:dyDescent="0.2">
      <c r="A228" s="28"/>
      <c r="B228" s="2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</row>
    <row r="229" spans="1:135" x14ac:dyDescent="0.2">
      <c r="A229" s="28"/>
      <c r="B229" s="2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</row>
    <row r="230" spans="1:135" x14ac:dyDescent="0.2">
      <c r="A230" s="28"/>
      <c r="B230" s="2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</row>
    <row r="231" spans="1:135" x14ac:dyDescent="0.2">
      <c r="A231" s="28"/>
      <c r="B231" s="2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</row>
    <row r="232" spans="1:135" x14ac:dyDescent="0.2">
      <c r="A232" s="28"/>
      <c r="B232" s="2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</row>
    <row r="233" spans="1:135" x14ac:dyDescent="0.2">
      <c r="A233" s="28"/>
      <c r="B233" s="2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</row>
    <row r="234" spans="1:135" x14ac:dyDescent="0.2">
      <c r="A234" s="28"/>
      <c r="B234" s="2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</row>
    <row r="235" spans="1:135" x14ac:dyDescent="0.2">
      <c r="A235" s="28"/>
      <c r="B235" s="2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</row>
    <row r="236" spans="1:135" x14ac:dyDescent="0.2">
      <c r="A236" s="28"/>
      <c r="B236" s="2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</row>
    <row r="237" spans="1:135" x14ac:dyDescent="0.2">
      <c r="A237" s="28"/>
      <c r="B237" s="2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</row>
    <row r="238" spans="1:135" x14ac:dyDescent="0.2">
      <c r="A238" s="28"/>
      <c r="B238" s="2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</row>
    <row r="239" spans="1:135" x14ac:dyDescent="0.2">
      <c r="A239" s="28"/>
      <c r="B239" s="2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</row>
    <row r="240" spans="1:135" x14ac:dyDescent="0.2">
      <c r="A240" s="28"/>
      <c r="B240" s="2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</row>
    <row r="241" spans="1:135" x14ac:dyDescent="0.2">
      <c r="A241" s="28"/>
      <c r="B241" s="2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</row>
    <row r="242" spans="1:135" x14ac:dyDescent="0.2">
      <c r="A242" s="28"/>
      <c r="B242" s="2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</row>
    <row r="243" spans="1:135" x14ac:dyDescent="0.2">
      <c r="A243" s="28"/>
      <c r="B243" s="2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</row>
    <row r="244" spans="1:135" x14ac:dyDescent="0.2">
      <c r="A244" s="28"/>
      <c r="B244" s="2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</row>
    <row r="245" spans="1:135" x14ac:dyDescent="0.2">
      <c r="A245" s="28"/>
      <c r="B245" s="2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</row>
    <row r="246" spans="1:135" x14ac:dyDescent="0.2">
      <c r="A246" s="28"/>
      <c r="B246" s="2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</row>
    <row r="247" spans="1:135" x14ac:dyDescent="0.2">
      <c r="A247" s="28"/>
      <c r="B247" s="2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</row>
    <row r="248" spans="1:135" x14ac:dyDescent="0.2">
      <c r="A248" s="28"/>
      <c r="B248" s="2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</row>
    <row r="249" spans="1:135" x14ac:dyDescent="0.2">
      <c r="A249" s="28"/>
      <c r="B249" s="2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</row>
    <row r="250" spans="1:135" x14ac:dyDescent="0.2">
      <c r="A250" s="28"/>
      <c r="B250" s="2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</row>
    <row r="251" spans="1:135" x14ac:dyDescent="0.2">
      <c r="A251" s="28"/>
      <c r="B251" s="2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</row>
    <row r="252" spans="1:135" x14ac:dyDescent="0.2">
      <c r="A252" s="28"/>
      <c r="B252" s="2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</row>
    <row r="253" spans="1:135" x14ac:dyDescent="0.2">
      <c r="A253" s="28"/>
      <c r="B253" s="2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</row>
    <row r="254" spans="1:135" x14ac:dyDescent="0.2">
      <c r="A254" s="28"/>
      <c r="B254" s="2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</row>
    <row r="255" spans="1:135" x14ac:dyDescent="0.2">
      <c r="A255" s="28"/>
      <c r="B255" s="2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</row>
    <row r="256" spans="1:135" x14ac:dyDescent="0.2">
      <c r="A256" s="28"/>
      <c r="B256" s="2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</row>
    <row r="257" spans="1:135" x14ac:dyDescent="0.2">
      <c r="A257" s="28"/>
      <c r="B257" s="2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</row>
    <row r="258" spans="1:135" x14ac:dyDescent="0.2">
      <c r="A258" s="28"/>
      <c r="B258" s="2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</row>
    <row r="259" spans="1:135" x14ac:dyDescent="0.2">
      <c r="A259" s="28"/>
      <c r="B259" s="2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</row>
    <row r="260" spans="1:135" x14ac:dyDescent="0.2">
      <c r="A260" s="28"/>
      <c r="B260" s="2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</row>
    <row r="261" spans="1:135" x14ac:dyDescent="0.2">
      <c r="A261" s="28"/>
      <c r="B261" s="2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</row>
    <row r="262" spans="1:135" x14ac:dyDescent="0.2">
      <c r="A262" s="28"/>
      <c r="B262" s="2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</row>
    <row r="263" spans="1:135" x14ac:dyDescent="0.2">
      <c r="A263" s="28"/>
      <c r="B263" s="2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</row>
    <row r="264" spans="1:135" x14ac:dyDescent="0.2">
      <c r="A264" s="28"/>
      <c r="B264" s="2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</row>
    <row r="265" spans="1:135" x14ac:dyDescent="0.2">
      <c r="A265" s="28"/>
      <c r="B265" s="2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</row>
    <row r="266" spans="1:135" x14ac:dyDescent="0.2">
      <c r="A266" s="28"/>
      <c r="B266" s="2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</row>
    <row r="267" spans="1:135" x14ac:dyDescent="0.2">
      <c r="A267" s="28"/>
      <c r="B267" s="2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</row>
    <row r="268" spans="1:135" x14ac:dyDescent="0.2">
      <c r="A268" s="28"/>
      <c r="B268" s="29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</row>
    <row r="269" spans="1:135" x14ac:dyDescent="0.2">
      <c r="A269" s="28"/>
      <c r="B269" s="29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</row>
    <row r="270" spans="1:135" x14ac:dyDescent="0.2">
      <c r="A270" s="28"/>
      <c r="B270" s="29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</row>
    <row r="271" spans="1:135" x14ac:dyDescent="0.2">
      <c r="A271" s="28"/>
      <c r="B271" s="29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</row>
    <row r="272" spans="1:135" x14ac:dyDescent="0.2">
      <c r="A272" s="28"/>
      <c r="B272" s="29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</row>
    <row r="273" spans="1:135" x14ac:dyDescent="0.2">
      <c r="A273" s="28"/>
      <c r="B273" s="29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</row>
    <row r="274" spans="1:135" x14ac:dyDescent="0.2">
      <c r="A274" s="28"/>
      <c r="B274" s="29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</row>
    <row r="275" spans="1:135" x14ac:dyDescent="0.2">
      <c r="A275" s="28"/>
      <c r="B275" s="29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</row>
    <row r="276" spans="1:135" x14ac:dyDescent="0.2">
      <c r="A276" s="28"/>
      <c r="B276" s="29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</row>
    <row r="277" spans="1:135" x14ac:dyDescent="0.2">
      <c r="A277" s="28"/>
      <c r="B277" s="29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</row>
    <row r="278" spans="1:135" x14ac:dyDescent="0.2">
      <c r="A278" s="28"/>
      <c r="B278" s="29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</row>
    <row r="279" spans="1:135" x14ac:dyDescent="0.2">
      <c r="A279" s="28"/>
      <c r="B279" s="29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</row>
    <row r="280" spans="1:135" x14ac:dyDescent="0.2">
      <c r="A280" s="28"/>
      <c r="B280" s="29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</row>
    <row r="281" spans="1:135" x14ac:dyDescent="0.2">
      <c r="A281" s="28"/>
      <c r="B281" s="29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</row>
    <row r="282" spans="1:135" x14ac:dyDescent="0.2">
      <c r="A282" s="28"/>
      <c r="B282" s="29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</row>
    <row r="283" spans="1:135" x14ac:dyDescent="0.2">
      <c r="A283" s="28"/>
      <c r="B283" s="29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</row>
    <row r="284" spans="1:135" x14ac:dyDescent="0.2">
      <c r="A284" s="28"/>
      <c r="B284" s="29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</row>
    <row r="285" spans="1:135" x14ac:dyDescent="0.2">
      <c r="A285" s="28"/>
      <c r="B285" s="29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</row>
    <row r="286" spans="1:135" x14ac:dyDescent="0.2">
      <c r="A286" s="28"/>
      <c r="B286" s="29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</row>
    <row r="287" spans="1:135" x14ac:dyDescent="0.2">
      <c r="A287" s="28"/>
      <c r="B287" s="29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</row>
    <row r="288" spans="1:135" x14ac:dyDescent="0.2">
      <c r="A288" s="28"/>
      <c r="B288" s="29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</row>
    <row r="289" spans="1:135" x14ac:dyDescent="0.2">
      <c r="A289" s="28"/>
      <c r="B289" s="29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</row>
    <row r="290" spans="1:135" x14ac:dyDescent="0.2">
      <c r="A290" s="28"/>
      <c r="B290" s="29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</row>
    <row r="291" spans="1:135" x14ac:dyDescent="0.2">
      <c r="A291" s="28"/>
      <c r="B291" s="29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</row>
    <row r="292" spans="1:135" x14ac:dyDescent="0.2">
      <c r="A292" s="28"/>
      <c r="B292" s="29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</row>
    <row r="293" spans="1:135" x14ac:dyDescent="0.2">
      <c r="A293" s="28"/>
      <c r="B293" s="29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</row>
    <row r="294" spans="1:135" x14ac:dyDescent="0.2">
      <c r="A294" s="28"/>
      <c r="B294" s="29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</row>
    <row r="295" spans="1:135" x14ac:dyDescent="0.2">
      <c r="A295" s="28"/>
      <c r="B295" s="29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</row>
    <row r="296" spans="1:135" x14ac:dyDescent="0.2">
      <c r="A296" s="28"/>
      <c r="B296" s="29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</row>
    <row r="297" spans="1:135" x14ac:dyDescent="0.2">
      <c r="A297" s="28"/>
      <c r="B297" s="29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</row>
    <row r="298" spans="1:135" x14ac:dyDescent="0.2">
      <c r="A298" s="28"/>
      <c r="B298" s="29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</row>
    <row r="299" spans="1:135" x14ac:dyDescent="0.2">
      <c r="A299" s="28"/>
      <c r="B299" s="29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</row>
    <row r="300" spans="1:135" x14ac:dyDescent="0.2">
      <c r="A300" s="28"/>
      <c r="B300" s="29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</row>
    <row r="301" spans="1:135" x14ac:dyDescent="0.2">
      <c r="A301" s="28"/>
      <c r="B301" s="29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</row>
    <row r="302" spans="1:135" x14ac:dyDescent="0.2">
      <c r="A302" s="28"/>
      <c r="B302" s="29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</row>
    <row r="303" spans="1:135" x14ac:dyDescent="0.2">
      <c r="A303" s="28"/>
      <c r="B303" s="29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</row>
    <row r="304" spans="1:135" x14ac:dyDescent="0.2">
      <c r="A304" s="28"/>
      <c r="B304" s="29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</row>
    <row r="305" spans="1:135" x14ac:dyDescent="0.2">
      <c r="A305" s="28"/>
      <c r="B305" s="29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</row>
    <row r="306" spans="1:135" x14ac:dyDescent="0.2">
      <c r="A306" s="28"/>
      <c r="B306" s="29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</row>
    <row r="307" spans="1:135" x14ac:dyDescent="0.2">
      <c r="A307" s="28"/>
      <c r="B307" s="29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</row>
    <row r="308" spans="1:135" x14ac:dyDescent="0.2">
      <c r="A308" s="28"/>
      <c r="B308" s="29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</row>
    <row r="309" spans="1:135" x14ac:dyDescent="0.2">
      <c r="B309" s="4"/>
    </row>
    <row r="310" spans="1:135" x14ac:dyDescent="0.2">
      <c r="B310" s="4"/>
    </row>
    <row r="311" spans="1:135" x14ac:dyDescent="0.2">
      <c r="B311" s="4"/>
    </row>
    <row r="312" spans="1:135" x14ac:dyDescent="0.2">
      <c r="B312" s="4"/>
    </row>
    <row r="313" spans="1:135" x14ac:dyDescent="0.2">
      <c r="B313" s="4"/>
    </row>
    <row r="314" spans="1:135" x14ac:dyDescent="0.2">
      <c r="B314" s="4"/>
    </row>
    <row r="315" spans="1:135" x14ac:dyDescent="0.2">
      <c r="B315" s="4"/>
    </row>
    <row r="316" spans="1:135" x14ac:dyDescent="0.2">
      <c r="B316" s="4"/>
    </row>
    <row r="317" spans="1:135" x14ac:dyDescent="0.2">
      <c r="B317" s="4"/>
    </row>
    <row r="318" spans="1:135" x14ac:dyDescent="0.2">
      <c r="B318" s="4"/>
    </row>
    <row r="319" spans="1:135" x14ac:dyDescent="0.2">
      <c r="B319" s="4"/>
    </row>
    <row r="320" spans="1:135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</sheetData>
  <phoneticPr fontId="8" type="noConversion"/>
  <hyperlinks>
    <hyperlink ref="H370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ED98-95DF-4EEC-8AB7-1B31AF5FD22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0"/>
  <sheetViews>
    <sheetView topLeftCell="A46" workbookViewId="0">
      <selection activeCell="A52" sqref="A52:D93"/>
    </sheetView>
  </sheetViews>
  <sheetFormatPr defaultRowHeight="12.75" x14ac:dyDescent="0.2"/>
  <cols>
    <col min="1" max="1" width="19.7109375" style="49" customWidth="1"/>
    <col min="2" max="2" width="4.42578125" style="10" customWidth="1"/>
    <col min="3" max="3" width="12.7109375" style="4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77</v>
      </c>
      <c r="I1" s="50" t="s">
        <v>78</v>
      </c>
      <c r="J1" s="51" t="s">
        <v>79</v>
      </c>
    </row>
    <row r="2" spans="1:16" x14ac:dyDescent="0.2">
      <c r="I2" s="52" t="s">
        <v>80</v>
      </c>
      <c r="J2" s="53" t="s">
        <v>81</v>
      </c>
    </row>
    <row r="3" spans="1:16" x14ac:dyDescent="0.2">
      <c r="A3" s="54" t="s">
        <v>82</v>
      </c>
      <c r="I3" s="52" t="s">
        <v>83</v>
      </c>
      <c r="J3" s="53" t="s">
        <v>84</v>
      </c>
    </row>
    <row r="4" spans="1:16" x14ac:dyDescent="0.2">
      <c r="I4" s="52" t="s">
        <v>85</v>
      </c>
      <c r="J4" s="53" t="s">
        <v>84</v>
      </c>
    </row>
    <row r="5" spans="1:16" ht="13.5" thickBot="1" x14ac:dyDescent="0.25">
      <c r="I5" s="55" t="s">
        <v>86</v>
      </c>
      <c r="J5" s="56" t="s">
        <v>70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 MSAI 31.23 </v>
      </c>
      <c r="B11" s="4" t="str">
        <f t="shared" ref="B11:B42" si="1">IF(H11=INT(H11),"I","II")</f>
        <v>I</v>
      </c>
      <c r="C11" s="49">
        <f t="shared" ref="C11:C42" si="2">1*G11</f>
        <v>36818.400000000001</v>
      </c>
      <c r="D11" s="10" t="str">
        <f t="shared" ref="D11:D42" si="3">VLOOKUP(F11,I$1:J$5,2,FALSE)</f>
        <v>vis</v>
      </c>
      <c r="E11" s="57">
        <f>VLOOKUP(C11,'Active 1'!C$21:E$972,3,FALSE)</f>
        <v>0</v>
      </c>
      <c r="F11" s="4" t="s">
        <v>86</v>
      </c>
      <c r="G11" s="10" t="str">
        <f t="shared" ref="G11:G42" si="4">MID(I11,3,LEN(I11)-3)</f>
        <v>36818.40</v>
      </c>
      <c r="H11" s="49">
        <f t="shared" ref="H11:H42" si="5">1*K11</f>
        <v>-9606</v>
      </c>
      <c r="I11" s="58" t="s">
        <v>117</v>
      </c>
      <c r="J11" s="59" t="s">
        <v>118</v>
      </c>
      <c r="K11" s="58">
        <v>-9606</v>
      </c>
      <c r="L11" s="58" t="s">
        <v>119</v>
      </c>
      <c r="M11" s="59" t="s">
        <v>90</v>
      </c>
      <c r="N11" s="59"/>
      <c r="O11" s="60" t="s">
        <v>91</v>
      </c>
      <c r="P11" s="60" t="s">
        <v>92</v>
      </c>
    </row>
    <row r="12" spans="1:16" ht="12.75" customHeight="1" thickBot="1" x14ac:dyDescent="0.25">
      <c r="A12" s="49" t="str">
        <f t="shared" si="0"/>
        <v> BBS 50 </v>
      </c>
      <c r="B12" s="4" t="str">
        <f t="shared" si="1"/>
        <v>I</v>
      </c>
      <c r="C12" s="49">
        <f t="shared" si="2"/>
        <v>44499.353000000003</v>
      </c>
      <c r="D12" s="10" t="str">
        <f t="shared" si="3"/>
        <v>vis</v>
      </c>
      <c r="E12" s="57">
        <f>VLOOKUP(C12,'Active 1'!C$21:E$972,3,FALSE)</f>
        <v>4704.99598777343</v>
      </c>
      <c r="F12" s="4" t="s">
        <v>86</v>
      </c>
      <c r="G12" s="10" t="str">
        <f t="shared" si="4"/>
        <v>44499.353</v>
      </c>
      <c r="H12" s="49">
        <f t="shared" si="5"/>
        <v>-4901</v>
      </c>
      <c r="I12" s="58" t="s">
        <v>133</v>
      </c>
      <c r="J12" s="59" t="s">
        <v>134</v>
      </c>
      <c r="K12" s="58">
        <v>-4901</v>
      </c>
      <c r="L12" s="58" t="s">
        <v>135</v>
      </c>
      <c r="M12" s="59" t="s">
        <v>123</v>
      </c>
      <c r="N12" s="59"/>
      <c r="O12" s="60" t="s">
        <v>124</v>
      </c>
      <c r="P12" s="60" t="s">
        <v>136</v>
      </c>
    </row>
    <row r="13" spans="1:16" ht="12.75" customHeight="1" thickBot="1" x14ac:dyDescent="0.25">
      <c r="A13" s="49" t="str">
        <f t="shared" si="0"/>
        <v> BBS 51 </v>
      </c>
      <c r="B13" s="4" t="str">
        <f t="shared" si="1"/>
        <v>I</v>
      </c>
      <c r="C13" s="49">
        <f t="shared" si="2"/>
        <v>44566.284</v>
      </c>
      <c r="D13" s="10" t="str">
        <f t="shared" si="3"/>
        <v>vis</v>
      </c>
      <c r="E13" s="57">
        <f>VLOOKUP(C13,'Active 1'!C$21:E$972,3,FALSE)</f>
        <v>4745.9948177959086</v>
      </c>
      <c r="F13" s="4" t="s">
        <v>86</v>
      </c>
      <c r="G13" s="10" t="str">
        <f t="shared" si="4"/>
        <v>44566.284</v>
      </c>
      <c r="H13" s="49">
        <f t="shared" si="5"/>
        <v>-4860</v>
      </c>
      <c r="I13" s="58" t="s">
        <v>137</v>
      </c>
      <c r="J13" s="59" t="s">
        <v>138</v>
      </c>
      <c r="K13" s="58">
        <v>-4860</v>
      </c>
      <c r="L13" s="58" t="s">
        <v>139</v>
      </c>
      <c r="M13" s="59" t="s">
        <v>123</v>
      </c>
      <c r="N13" s="59"/>
      <c r="O13" s="60" t="s">
        <v>124</v>
      </c>
      <c r="P13" s="60" t="s">
        <v>140</v>
      </c>
    </row>
    <row r="14" spans="1:16" ht="12.75" customHeight="1" thickBot="1" x14ac:dyDescent="0.25">
      <c r="A14" s="49" t="str">
        <f t="shared" si="0"/>
        <v> BBS 56 </v>
      </c>
      <c r="B14" s="4" t="str">
        <f t="shared" si="1"/>
        <v>I</v>
      </c>
      <c r="C14" s="49">
        <f t="shared" si="2"/>
        <v>44791.57</v>
      </c>
      <c r="D14" s="10" t="str">
        <f t="shared" si="3"/>
        <v>vis</v>
      </c>
      <c r="E14" s="57">
        <f>VLOOKUP(C14,'Active 1'!C$21:E$972,3,FALSE)</f>
        <v>4883.9945850255117</v>
      </c>
      <c r="F14" s="4" t="s">
        <v>86</v>
      </c>
      <c r="G14" s="10" t="str">
        <f t="shared" si="4"/>
        <v>44791.570</v>
      </c>
      <c r="H14" s="49">
        <f t="shared" si="5"/>
        <v>-4722</v>
      </c>
      <c r="I14" s="58" t="s">
        <v>141</v>
      </c>
      <c r="J14" s="59" t="s">
        <v>142</v>
      </c>
      <c r="K14" s="58">
        <v>-4722</v>
      </c>
      <c r="L14" s="58" t="s">
        <v>135</v>
      </c>
      <c r="M14" s="59" t="s">
        <v>123</v>
      </c>
      <c r="N14" s="59"/>
      <c r="O14" s="60" t="s">
        <v>124</v>
      </c>
      <c r="P14" s="60" t="s">
        <v>143</v>
      </c>
    </row>
    <row r="15" spans="1:16" ht="12.75" customHeight="1" thickBot="1" x14ac:dyDescent="0.25">
      <c r="A15" s="49" t="str">
        <f t="shared" si="0"/>
        <v> BBS 56 </v>
      </c>
      <c r="B15" s="4" t="str">
        <f t="shared" si="1"/>
        <v>I</v>
      </c>
      <c r="C15" s="49">
        <f t="shared" si="2"/>
        <v>44809.52</v>
      </c>
      <c r="D15" s="10" t="str">
        <f t="shared" si="3"/>
        <v>vis</v>
      </c>
      <c r="E15" s="57">
        <f>VLOOKUP(C15,'Active 1'!C$21:E$972,3,FALSE)</f>
        <v>4894.9899234920431</v>
      </c>
      <c r="F15" s="4" t="s">
        <v>86</v>
      </c>
      <c r="G15" s="10" t="str">
        <f t="shared" si="4"/>
        <v>44809.520</v>
      </c>
      <c r="H15" s="49">
        <f t="shared" si="5"/>
        <v>-4711</v>
      </c>
      <c r="I15" s="58" t="s">
        <v>144</v>
      </c>
      <c r="J15" s="59" t="s">
        <v>145</v>
      </c>
      <c r="K15" s="58">
        <v>-4711</v>
      </c>
      <c r="L15" s="58" t="s">
        <v>146</v>
      </c>
      <c r="M15" s="59" t="s">
        <v>123</v>
      </c>
      <c r="N15" s="59"/>
      <c r="O15" s="60" t="s">
        <v>147</v>
      </c>
      <c r="P15" s="60" t="s">
        <v>143</v>
      </c>
    </row>
    <row r="16" spans="1:16" ht="12.75" customHeight="1" thickBot="1" x14ac:dyDescent="0.25">
      <c r="A16" s="49" t="str">
        <f t="shared" si="0"/>
        <v> BBS 56 </v>
      </c>
      <c r="B16" s="4" t="str">
        <f t="shared" si="1"/>
        <v>I</v>
      </c>
      <c r="C16" s="49">
        <f t="shared" si="2"/>
        <v>44809.531999999999</v>
      </c>
      <c r="D16" s="10" t="str">
        <f t="shared" si="3"/>
        <v>vis</v>
      </c>
      <c r="E16" s="57">
        <f>VLOOKUP(C16,'Active 1'!C$21:E$972,3,FALSE)</f>
        <v>4894.9972741361453</v>
      </c>
      <c r="F16" s="4" t="s">
        <v>86</v>
      </c>
      <c r="G16" s="10" t="str">
        <f t="shared" si="4"/>
        <v>44809.532</v>
      </c>
      <c r="H16" s="49">
        <f t="shared" si="5"/>
        <v>-4711</v>
      </c>
      <c r="I16" s="58" t="s">
        <v>148</v>
      </c>
      <c r="J16" s="59" t="s">
        <v>149</v>
      </c>
      <c r="K16" s="58">
        <v>-4711</v>
      </c>
      <c r="L16" s="58" t="s">
        <v>150</v>
      </c>
      <c r="M16" s="59" t="s">
        <v>123</v>
      </c>
      <c r="N16" s="59"/>
      <c r="O16" s="60" t="s">
        <v>124</v>
      </c>
      <c r="P16" s="60" t="s">
        <v>143</v>
      </c>
    </row>
    <row r="17" spans="1:16" ht="12.75" customHeight="1" thickBot="1" x14ac:dyDescent="0.25">
      <c r="A17" s="49" t="str">
        <f t="shared" si="0"/>
        <v> BBS 56 </v>
      </c>
      <c r="B17" s="4" t="str">
        <f t="shared" si="1"/>
        <v>I</v>
      </c>
      <c r="C17" s="49">
        <f t="shared" si="2"/>
        <v>44871.555999999997</v>
      </c>
      <c r="D17" s="10" t="str">
        <f t="shared" si="3"/>
        <v>vis</v>
      </c>
      <c r="E17" s="57">
        <f>VLOOKUP(C17,'Active 1'!C$21:E$972,3,FALSE)</f>
        <v>4932.9903032753218</v>
      </c>
      <c r="F17" s="4" t="s">
        <v>86</v>
      </c>
      <c r="G17" s="10" t="str">
        <f t="shared" si="4"/>
        <v>44871.556</v>
      </c>
      <c r="H17" s="49">
        <f t="shared" si="5"/>
        <v>-4673</v>
      </c>
      <c r="I17" s="58" t="s">
        <v>151</v>
      </c>
      <c r="J17" s="59" t="s">
        <v>152</v>
      </c>
      <c r="K17" s="58">
        <v>-4673</v>
      </c>
      <c r="L17" s="58" t="s">
        <v>153</v>
      </c>
      <c r="M17" s="59" t="s">
        <v>123</v>
      </c>
      <c r="N17" s="59"/>
      <c r="O17" s="60" t="s">
        <v>124</v>
      </c>
      <c r="P17" s="60" t="s">
        <v>143</v>
      </c>
    </row>
    <row r="18" spans="1:16" ht="12.75" customHeight="1" thickBot="1" x14ac:dyDescent="0.25">
      <c r="A18" s="49" t="str">
        <f t="shared" si="0"/>
        <v> BBS 57 </v>
      </c>
      <c r="B18" s="4" t="str">
        <f t="shared" si="1"/>
        <v>I</v>
      </c>
      <c r="C18" s="49">
        <f t="shared" si="2"/>
        <v>44902.586000000003</v>
      </c>
      <c r="D18" s="10" t="str">
        <f t="shared" si="3"/>
        <v>vis</v>
      </c>
      <c r="E18" s="57">
        <f>VLOOKUP(C18,'Active 1'!C$21:E$972,3,FALSE)</f>
        <v>4951.9978438110647</v>
      </c>
      <c r="F18" s="4" t="s">
        <v>86</v>
      </c>
      <c r="G18" s="10" t="str">
        <f t="shared" si="4"/>
        <v>44902.586</v>
      </c>
      <c r="H18" s="49">
        <f t="shared" si="5"/>
        <v>-4654</v>
      </c>
      <c r="I18" s="58" t="s">
        <v>154</v>
      </c>
      <c r="J18" s="59" t="s">
        <v>155</v>
      </c>
      <c r="K18" s="58">
        <v>-4654</v>
      </c>
      <c r="L18" s="58" t="s">
        <v>156</v>
      </c>
      <c r="M18" s="59" t="s">
        <v>123</v>
      </c>
      <c r="N18" s="59"/>
      <c r="O18" s="60" t="s">
        <v>124</v>
      </c>
      <c r="P18" s="60" t="s">
        <v>157</v>
      </c>
    </row>
    <row r="19" spans="1:16" ht="12.75" customHeight="1" thickBot="1" x14ac:dyDescent="0.25">
      <c r="A19" s="49" t="str">
        <f t="shared" si="0"/>
        <v> BBS 59 </v>
      </c>
      <c r="B19" s="4" t="str">
        <f t="shared" si="1"/>
        <v>I</v>
      </c>
      <c r="C19" s="49">
        <f t="shared" si="2"/>
        <v>45010.328999999998</v>
      </c>
      <c r="D19" s="10" t="str">
        <f t="shared" si="3"/>
        <v>vis</v>
      </c>
      <c r="E19" s="57">
        <f>VLOOKUP(C19,'Active 1'!C$21:E$972,3,FALSE)</f>
        <v>5017.9962144182864</v>
      </c>
      <c r="F19" s="4" t="s">
        <v>86</v>
      </c>
      <c r="G19" s="10" t="str">
        <f t="shared" si="4"/>
        <v>45010.329</v>
      </c>
      <c r="H19" s="49">
        <f t="shared" si="5"/>
        <v>-4588</v>
      </c>
      <c r="I19" s="58" t="s">
        <v>158</v>
      </c>
      <c r="J19" s="59" t="s">
        <v>159</v>
      </c>
      <c r="K19" s="58">
        <v>-4588</v>
      </c>
      <c r="L19" s="58" t="s">
        <v>150</v>
      </c>
      <c r="M19" s="59" t="s">
        <v>123</v>
      </c>
      <c r="N19" s="59"/>
      <c r="O19" s="60" t="s">
        <v>124</v>
      </c>
      <c r="P19" s="60" t="s">
        <v>160</v>
      </c>
    </row>
    <row r="20" spans="1:16" ht="12.75" customHeight="1" thickBot="1" x14ac:dyDescent="0.25">
      <c r="A20" s="49" t="str">
        <f t="shared" si="0"/>
        <v> BBS 60 </v>
      </c>
      <c r="B20" s="4" t="str">
        <f t="shared" si="1"/>
        <v>I</v>
      </c>
      <c r="C20" s="49">
        <f t="shared" si="2"/>
        <v>45080.529000000002</v>
      </c>
      <c r="D20" s="10" t="str">
        <f t="shared" si="3"/>
        <v>vis</v>
      </c>
      <c r="E20" s="57">
        <f>VLOOKUP(C20,'Active 1'!C$21:E$972,3,FALSE)</f>
        <v>5060.9974824043966</v>
      </c>
      <c r="F20" s="4" t="s">
        <v>86</v>
      </c>
      <c r="G20" s="10" t="str">
        <f t="shared" si="4"/>
        <v>45080.529</v>
      </c>
      <c r="H20" s="49">
        <f t="shared" si="5"/>
        <v>-4545</v>
      </c>
      <c r="I20" s="58" t="s">
        <v>161</v>
      </c>
      <c r="J20" s="59" t="s">
        <v>162</v>
      </c>
      <c r="K20" s="58">
        <v>-4545</v>
      </c>
      <c r="L20" s="58" t="s">
        <v>156</v>
      </c>
      <c r="M20" s="59" t="s">
        <v>123</v>
      </c>
      <c r="N20" s="59"/>
      <c r="O20" s="60" t="s">
        <v>124</v>
      </c>
      <c r="P20" s="60" t="s">
        <v>163</v>
      </c>
    </row>
    <row r="21" spans="1:16" ht="12.75" customHeight="1" thickBot="1" x14ac:dyDescent="0.25">
      <c r="A21" s="49" t="str">
        <f t="shared" si="0"/>
        <v> BBS 60 </v>
      </c>
      <c r="B21" s="4" t="str">
        <f t="shared" si="1"/>
        <v>I</v>
      </c>
      <c r="C21" s="49">
        <f t="shared" si="2"/>
        <v>45111.553999999996</v>
      </c>
      <c r="D21" s="10" t="str">
        <f t="shared" si="3"/>
        <v>vis</v>
      </c>
      <c r="E21" s="57">
        <f>VLOOKUP(C21,'Active 1'!C$21:E$972,3,FALSE)</f>
        <v>5080.0019601717577</v>
      </c>
      <c r="F21" s="4" t="s">
        <v>86</v>
      </c>
      <c r="G21" s="10" t="str">
        <f t="shared" si="4"/>
        <v>45111.554</v>
      </c>
      <c r="H21" s="49">
        <f t="shared" si="5"/>
        <v>-4526</v>
      </c>
      <c r="I21" s="58" t="s">
        <v>164</v>
      </c>
      <c r="J21" s="59" t="s">
        <v>165</v>
      </c>
      <c r="K21" s="58">
        <v>-4526</v>
      </c>
      <c r="L21" s="58" t="s">
        <v>166</v>
      </c>
      <c r="M21" s="59" t="s">
        <v>123</v>
      </c>
      <c r="N21" s="59"/>
      <c r="O21" s="60" t="s">
        <v>124</v>
      </c>
      <c r="P21" s="60" t="s">
        <v>163</v>
      </c>
    </row>
    <row r="22" spans="1:16" ht="12.75" customHeight="1" thickBot="1" x14ac:dyDescent="0.25">
      <c r="A22" s="49" t="str">
        <f t="shared" si="0"/>
        <v> BBS 62 </v>
      </c>
      <c r="B22" s="4" t="str">
        <f t="shared" si="1"/>
        <v>I</v>
      </c>
      <c r="C22" s="49">
        <f t="shared" si="2"/>
        <v>45196.436000000002</v>
      </c>
      <c r="D22" s="10" t="str">
        <f t="shared" si="3"/>
        <v>vis</v>
      </c>
      <c r="E22" s="57">
        <f>VLOOKUP(C22,'Active 1'!C$21:E$972,3,FALSE)</f>
        <v>5131.9967412144497</v>
      </c>
      <c r="F22" s="4" t="s">
        <v>86</v>
      </c>
      <c r="G22" s="10" t="str">
        <f t="shared" si="4"/>
        <v>45196.436</v>
      </c>
      <c r="H22" s="49">
        <f t="shared" si="5"/>
        <v>-4474</v>
      </c>
      <c r="I22" s="58" t="s">
        <v>167</v>
      </c>
      <c r="J22" s="59" t="s">
        <v>168</v>
      </c>
      <c r="K22" s="58">
        <v>-4474</v>
      </c>
      <c r="L22" s="58" t="s">
        <v>156</v>
      </c>
      <c r="M22" s="59" t="s">
        <v>123</v>
      </c>
      <c r="N22" s="59"/>
      <c r="O22" s="60" t="s">
        <v>147</v>
      </c>
      <c r="P22" s="60" t="s">
        <v>169</v>
      </c>
    </row>
    <row r="23" spans="1:16" ht="12.75" customHeight="1" thickBot="1" x14ac:dyDescent="0.25">
      <c r="A23" s="49" t="str">
        <f t="shared" si="0"/>
        <v> BBS 62 </v>
      </c>
      <c r="B23" s="4" t="str">
        <f t="shared" si="1"/>
        <v>I</v>
      </c>
      <c r="C23" s="49">
        <f t="shared" si="2"/>
        <v>45196.436000000002</v>
      </c>
      <c r="D23" s="10" t="str">
        <f t="shared" si="3"/>
        <v>vis</v>
      </c>
      <c r="E23" s="57">
        <f>VLOOKUP(C23,'Active 1'!C$21:E$972,3,FALSE)</f>
        <v>5131.9967412144497</v>
      </c>
      <c r="F23" s="4" t="s">
        <v>86</v>
      </c>
      <c r="G23" s="10" t="str">
        <f t="shared" si="4"/>
        <v>45196.436</v>
      </c>
      <c r="H23" s="49">
        <f t="shared" si="5"/>
        <v>-4474</v>
      </c>
      <c r="I23" s="58" t="s">
        <v>167</v>
      </c>
      <c r="J23" s="59" t="s">
        <v>168</v>
      </c>
      <c r="K23" s="58">
        <v>-4474</v>
      </c>
      <c r="L23" s="58" t="s">
        <v>156</v>
      </c>
      <c r="M23" s="59" t="s">
        <v>123</v>
      </c>
      <c r="N23" s="59"/>
      <c r="O23" s="60" t="s">
        <v>124</v>
      </c>
      <c r="P23" s="60" t="s">
        <v>169</v>
      </c>
    </row>
    <row r="24" spans="1:16" ht="12.75" customHeight="1" thickBot="1" x14ac:dyDescent="0.25">
      <c r="A24" s="49" t="str">
        <f t="shared" si="0"/>
        <v> BBS 63 </v>
      </c>
      <c r="B24" s="4" t="str">
        <f t="shared" si="1"/>
        <v>I</v>
      </c>
      <c r="C24" s="49">
        <f t="shared" si="2"/>
        <v>45258.472000000002</v>
      </c>
      <c r="D24" s="10" t="str">
        <f t="shared" si="3"/>
        <v>vis</v>
      </c>
      <c r="E24" s="57">
        <f>VLOOKUP(C24,'Active 1'!C$21:E$972,3,FALSE)</f>
        <v>5169.9971209977275</v>
      </c>
      <c r="F24" s="4" t="s">
        <v>86</v>
      </c>
      <c r="G24" s="10" t="str">
        <f t="shared" si="4"/>
        <v>45258.472</v>
      </c>
      <c r="H24" s="49">
        <f t="shared" si="5"/>
        <v>-4436</v>
      </c>
      <c r="I24" s="58" t="s">
        <v>170</v>
      </c>
      <c r="J24" s="59" t="s">
        <v>171</v>
      </c>
      <c r="K24" s="58">
        <v>-4436</v>
      </c>
      <c r="L24" s="58" t="s">
        <v>172</v>
      </c>
      <c r="M24" s="59" t="s">
        <v>123</v>
      </c>
      <c r="N24" s="59"/>
      <c r="O24" s="60" t="s">
        <v>124</v>
      </c>
      <c r="P24" s="60" t="s">
        <v>173</v>
      </c>
    </row>
    <row r="25" spans="1:16" ht="12.75" customHeight="1" thickBot="1" x14ac:dyDescent="0.25">
      <c r="A25" s="49" t="str">
        <f t="shared" si="0"/>
        <v> BBS 63 </v>
      </c>
      <c r="B25" s="4" t="str">
        <f t="shared" si="1"/>
        <v>I</v>
      </c>
      <c r="C25" s="49">
        <f t="shared" si="2"/>
        <v>45258.474000000002</v>
      </c>
      <c r="D25" s="10" t="str">
        <f t="shared" si="3"/>
        <v>vis</v>
      </c>
      <c r="E25" s="57">
        <f>VLOOKUP(C25,'Active 1'!C$21:E$972,3,FALSE)</f>
        <v>5169.9983461050779</v>
      </c>
      <c r="F25" s="4" t="s">
        <v>86</v>
      </c>
      <c r="G25" s="10" t="str">
        <f t="shared" si="4"/>
        <v>45258.474</v>
      </c>
      <c r="H25" s="49">
        <f t="shared" si="5"/>
        <v>-4436</v>
      </c>
      <c r="I25" s="58" t="s">
        <v>174</v>
      </c>
      <c r="J25" s="59" t="s">
        <v>175</v>
      </c>
      <c r="K25" s="58">
        <v>-4436</v>
      </c>
      <c r="L25" s="58" t="s">
        <v>176</v>
      </c>
      <c r="M25" s="59" t="s">
        <v>123</v>
      </c>
      <c r="N25" s="59"/>
      <c r="O25" s="60" t="s">
        <v>177</v>
      </c>
      <c r="P25" s="60" t="s">
        <v>173</v>
      </c>
    </row>
    <row r="26" spans="1:16" ht="12.75" customHeight="1" thickBot="1" x14ac:dyDescent="0.25">
      <c r="A26" s="49" t="str">
        <f t="shared" si="0"/>
        <v> BBS 64 </v>
      </c>
      <c r="B26" s="4" t="str">
        <f t="shared" si="1"/>
        <v>I</v>
      </c>
      <c r="C26" s="49">
        <f t="shared" si="2"/>
        <v>45294.392999999996</v>
      </c>
      <c r="D26" s="10" t="str">
        <f t="shared" si="3"/>
        <v>vis</v>
      </c>
      <c r="E26" s="57">
        <f>VLOOKUP(C26,'Active 1'!C$21:E$972,3,FALSE)</f>
        <v>5192.0006615579659</v>
      </c>
      <c r="F26" s="4" t="s">
        <v>86</v>
      </c>
      <c r="G26" s="10" t="str">
        <f t="shared" si="4"/>
        <v>45294.393</v>
      </c>
      <c r="H26" s="49">
        <f t="shared" si="5"/>
        <v>-4414</v>
      </c>
      <c r="I26" s="58" t="s">
        <v>178</v>
      </c>
      <c r="J26" s="59" t="s">
        <v>179</v>
      </c>
      <c r="K26" s="58">
        <v>-4414</v>
      </c>
      <c r="L26" s="58" t="s">
        <v>180</v>
      </c>
      <c r="M26" s="59" t="s">
        <v>123</v>
      </c>
      <c r="N26" s="59"/>
      <c r="O26" s="60" t="s">
        <v>124</v>
      </c>
      <c r="P26" s="60" t="s">
        <v>181</v>
      </c>
    </row>
    <row r="27" spans="1:16" ht="12.75" customHeight="1" thickBot="1" x14ac:dyDescent="0.25">
      <c r="A27" s="49" t="str">
        <f t="shared" si="0"/>
        <v> BBS 69 </v>
      </c>
      <c r="B27" s="4" t="str">
        <f t="shared" si="1"/>
        <v>I</v>
      </c>
      <c r="C27" s="49">
        <f t="shared" si="2"/>
        <v>45635.587</v>
      </c>
      <c r="D27" s="10" t="str">
        <f t="shared" si="3"/>
        <v>vis</v>
      </c>
      <c r="E27" s="57">
        <f>VLOOKUP(C27,'Active 1'!C$21:E$972,3,FALSE)</f>
        <v>5401.0003001512996</v>
      </c>
      <c r="F27" s="4" t="s">
        <v>86</v>
      </c>
      <c r="G27" s="10" t="str">
        <f t="shared" si="4"/>
        <v>45635.587</v>
      </c>
      <c r="H27" s="49">
        <f t="shared" si="5"/>
        <v>-4205</v>
      </c>
      <c r="I27" s="58" t="s">
        <v>184</v>
      </c>
      <c r="J27" s="59" t="s">
        <v>185</v>
      </c>
      <c r="K27" s="58">
        <v>-4205</v>
      </c>
      <c r="L27" s="58" t="s">
        <v>186</v>
      </c>
      <c r="M27" s="59" t="s">
        <v>123</v>
      </c>
      <c r="N27" s="59"/>
      <c r="O27" s="60" t="s">
        <v>124</v>
      </c>
      <c r="P27" s="60" t="s">
        <v>187</v>
      </c>
    </row>
    <row r="28" spans="1:16" ht="12.75" customHeight="1" thickBot="1" x14ac:dyDescent="0.25">
      <c r="A28" s="49" t="str">
        <f t="shared" si="0"/>
        <v> BBS 70 </v>
      </c>
      <c r="B28" s="4" t="str">
        <f t="shared" si="1"/>
        <v>I</v>
      </c>
      <c r="C28" s="49">
        <f t="shared" si="2"/>
        <v>45725.375</v>
      </c>
      <c r="D28" s="10" t="str">
        <f t="shared" si="3"/>
        <v>vis</v>
      </c>
      <c r="E28" s="57">
        <f>VLOOKUP(C28,'Active 1'!C$21:E$972,3,FALSE)</f>
        <v>5456.0002695236162</v>
      </c>
      <c r="F28" s="4" t="s">
        <v>86</v>
      </c>
      <c r="G28" s="10" t="str">
        <f t="shared" si="4"/>
        <v>45725.375</v>
      </c>
      <c r="H28" s="49">
        <f t="shared" si="5"/>
        <v>-4150</v>
      </c>
      <c r="I28" s="58" t="s">
        <v>188</v>
      </c>
      <c r="J28" s="59" t="s">
        <v>189</v>
      </c>
      <c r="K28" s="58">
        <v>-4150</v>
      </c>
      <c r="L28" s="58" t="s">
        <v>190</v>
      </c>
      <c r="M28" s="59" t="s">
        <v>123</v>
      </c>
      <c r="N28" s="59"/>
      <c r="O28" s="60" t="s">
        <v>124</v>
      </c>
      <c r="P28" s="60" t="s">
        <v>191</v>
      </c>
    </row>
    <row r="29" spans="1:16" ht="12.75" customHeight="1" thickBot="1" x14ac:dyDescent="0.25">
      <c r="A29" s="49" t="str">
        <f t="shared" si="0"/>
        <v> BBS 73 </v>
      </c>
      <c r="B29" s="4" t="str">
        <f t="shared" si="1"/>
        <v>I</v>
      </c>
      <c r="C29" s="49">
        <f t="shared" si="2"/>
        <v>45893.519</v>
      </c>
      <c r="D29" s="10" t="str">
        <f t="shared" si="3"/>
        <v>vis</v>
      </c>
      <c r="E29" s="57">
        <f>VLOOKUP(C29,'Active 1'!C$21:E$972,3,FALSE)</f>
        <v>5558.9974946554685</v>
      </c>
      <c r="F29" s="4" t="s">
        <v>86</v>
      </c>
      <c r="G29" s="10" t="str">
        <f t="shared" si="4"/>
        <v>45893.519</v>
      </c>
      <c r="H29" s="49">
        <f t="shared" si="5"/>
        <v>-4047</v>
      </c>
      <c r="I29" s="58" t="s">
        <v>192</v>
      </c>
      <c r="J29" s="59" t="s">
        <v>193</v>
      </c>
      <c r="K29" s="58">
        <v>-4047</v>
      </c>
      <c r="L29" s="58" t="s">
        <v>194</v>
      </c>
      <c r="M29" s="59" t="s">
        <v>123</v>
      </c>
      <c r="N29" s="59"/>
      <c r="O29" s="60" t="s">
        <v>124</v>
      </c>
      <c r="P29" s="60" t="s">
        <v>195</v>
      </c>
    </row>
    <row r="30" spans="1:16" ht="12.75" customHeight="1" thickBot="1" x14ac:dyDescent="0.25">
      <c r="A30" s="49" t="str">
        <f t="shared" si="0"/>
        <v> BBS 73 </v>
      </c>
      <c r="B30" s="4" t="str">
        <f t="shared" si="1"/>
        <v>I</v>
      </c>
      <c r="C30" s="49">
        <f t="shared" si="2"/>
        <v>45906.584000000003</v>
      </c>
      <c r="D30" s="10" t="str">
        <f t="shared" si="3"/>
        <v>vis</v>
      </c>
      <c r="E30" s="57">
        <f>VLOOKUP(C30,'Active 1'!C$21:E$972,3,FALSE)</f>
        <v>5567.0005084195509</v>
      </c>
      <c r="F30" s="4" t="s">
        <v>86</v>
      </c>
      <c r="G30" s="10" t="str">
        <f t="shared" si="4"/>
        <v>45906.584</v>
      </c>
      <c r="H30" s="49">
        <f t="shared" si="5"/>
        <v>-4039</v>
      </c>
      <c r="I30" s="58" t="s">
        <v>196</v>
      </c>
      <c r="J30" s="59" t="s">
        <v>197</v>
      </c>
      <c r="K30" s="58">
        <v>-4039</v>
      </c>
      <c r="L30" s="58" t="s">
        <v>198</v>
      </c>
      <c r="M30" s="59" t="s">
        <v>123</v>
      </c>
      <c r="N30" s="59"/>
      <c r="O30" s="60" t="s">
        <v>124</v>
      </c>
      <c r="P30" s="60" t="s">
        <v>195</v>
      </c>
    </row>
    <row r="31" spans="1:16" ht="12.75" customHeight="1" thickBot="1" x14ac:dyDescent="0.25">
      <c r="A31" s="49" t="str">
        <f t="shared" si="0"/>
        <v> BBS 74 </v>
      </c>
      <c r="B31" s="4" t="str">
        <f t="shared" si="1"/>
        <v>I</v>
      </c>
      <c r="C31" s="49">
        <f t="shared" si="2"/>
        <v>46977.512000000002</v>
      </c>
      <c r="D31" s="10" t="str">
        <f t="shared" si="3"/>
        <v>vis</v>
      </c>
      <c r="E31" s="57">
        <f>VLOOKUP(C31,'Active 1'!C$21:E$972,3,FALSE)</f>
        <v>6223.0013904968437</v>
      </c>
      <c r="F31" s="4" t="s">
        <v>86</v>
      </c>
      <c r="G31" s="10" t="str">
        <f t="shared" si="4"/>
        <v>46977.512</v>
      </c>
      <c r="H31" s="49">
        <f t="shared" si="5"/>
        <v>-3383</v>
      </c>
      <c r="I31" s="58" t="s">
        <v>216</v>
      </c>
      <c r="J31" s="59" t="s">
        <v>217</v>
      </c>
      <c r="K31" s="58">
        <v>-3383</v>
      </c>
      <c r="L31" s="58" t="s">
        <v>218</v>
      </c>
      <c r="M31" s="59" t="s">
        <v>123</v>
      </c>
      <c r="N31" s="59"/>
      <c r="O31" s="60" t="s">
        <v>124</v>
      </c>
      <c r="P31" s="60" t="s">
        <v>219</v>
      </c>
    </row>
    <row r="32" spans="1:16" ht="12.75" customHeight="1" thickBot="1" x14ac:dyDescent="0.25">
      <c r="A32" s="49" t="str">
        <f t="shared" si="0"/>
        <v> BBS 90 </v>
      </c>
      <c r="B32" s="4" t="str">
        <f t="shared" si="1"/>
        <v>I</v>
      </c>
      <c r="C32" s="49">
        <f t="shared" si="2"/>
        <v>47524.402999999998</v>
      </c>
      <c r="D32" s="10" t="str">
        <f t="shared" si="3"/>
        <v>vis</v>
      </c>
      <c r="E32" s="57">
        <f>VLOOKUP(C32,'Active 1'!C$21:E$972,3,FALSE)</f>
        <v>6558.001482379892</v>
      </c>
      <c r="F32" s="4" t="s">
        <v>86</v>
      </c>
      <c r="G32" s="10" t="str">
        <f t="shared" si="4"/>
        <v>47524.403</v>
      </c>
      <c r="H32" s="49">
        <f t="shared" si="5"/>
        <v>-3048</v>
      </c>
      <c r="I32" s="58" t="s">
        <v>233</v>
      </c>
      <c r="J32" s="59" t="s">
        <v>234</v>
      </c>
      <c r="K32" s="58">
        <v>-3048</v>
      </c>
      <c r="L32" s="58" t="s">
        <v>235</v>
      </c>
      <c r="M32" s="59" t="s">
        <v>123</v>
      </c>
      <c r="N32" s="59"/>
      <c r="O32" s="60" t="s">
        <v>124</v>
      </c>
      <c r="P32" s="60" t="s">
        <v>236</v>
      </c>
    </row>
    <row r="33" spans="1:16" ht="12.75" customHeight="1" thickBot="1" x14ac:dyDescent="0.25">
      <c r="A33" s="49" t="str">
        <f t="shared" si="0"/>
        <v> BBS 92 </v>
      </c>
      <c r="B33" s="4" t="str">
        <f t="shared" si="1"/>
        <v>I</v>
      </c>
      <c r="C33" s="49">
        <f t="shared" si="2"/>
        <v>47692.542000000001</v>
      </c>
      <c r="D33" s="10" t="str">
        <f t="shared" si="3"/>
        <v>vis</v>
      </c>
      <c r="E33" s="57">
        <f>VLOOKUP(C33,'Active 1'!C$21:E$972,3,FALSE)</f>
        <v>6660.9956447433706</v>
      </c>
      <c r="F33" s="4" t="s">
        <v>86</v>
      </c>
      <c r="G33" s="10" t="str">
        <f t="shared" si="4"/>
        <v>47692.542</v>
      </c>
      <c r="H33" s="49">
        <f t="shared" si="5"/>
        <v>-2945</v>
      </c>
      <c r="I33" s="58" t="s">
        <v>237</v>
      </c>
      <c r="J33" s="59" t="s">
        <v>238</v>
      </c>
      <c r="K33" s="58">
        <v>-2945</v>
      </c>
      <c r="L33" s="58" t="s">
        <v>206</v>
      </c>
      <c r="M33" s="59" t="s">
        <v>123</v>
      </c>
      <c r="N33" s="59"/>
      <c r="O33" s="60" t="s">
        <v>124</v>
      </c>
      <c r="P33" s="60" t="s">
        <v>239</v>
      </c>
    </row>
    <row r="34" spans="1:16" ht="12.75" customHeight="1" thickBot="1" x14ac:dyDescent="0.25">
      <c r="A34" s="49" t="str">
        <f t="shared" si="0"/>
        <v> BBS 96 </v>
      </c>
      <c r="B34" s="4" t="str">
        <f t="shared" si="1"/>
        <v>I</v>
      </c>
      <c r="C34" s="49">
        <f t="shared" si="2"/>
        <v>48123.525999999998</v>
      </c>
      <c r="D34" s="10" t="str">
        <f t="shared" si="3"/>
        <v>vis</v>
      </c>
      <c r="E34" s="57">
        <f>VLOOKUP(C34,'Active 1'!C$21:E$972,3,FALSE)</f>
        <v>6924.9964778163667</v>
      </c>
      <c r="F34" s="4" t="s">
        <v>86</v>
      </c>
      <c r="G34" s="10" t="str">
        <f t="shared" si="4"/>
        <v>48123.526</v>
      </c>
      <c r="H34" s="49">
        <f t="shared" si="5"/>
        <v>-2681</v>
      </c>
      <c r="I34" s="58" t="s">
        <v>240</v>
      </c>
      <c r="J34" s="59" t="s">
        <v>241</v>
      </c>
      <c r="K34" s="58">
        <v>-2681</v>
      </c>
      <c r="L34" s="58" t="s">
        <v>218</v>
      </c>
      <c r="M34" s="59" t="s">
        <v>123</v>
      </c>
      <c r="N34" s="59"/>
      <c r="O34" s="60" t="s">
        <v>124</v>
      </c>
      <c r="P34" s="60" t="s">
        <v>242</v>
      </c>
    </row>
    <row r="35" spans="1:16" ht="12.75" customHeight="1" thickBot="1" x14ac:dyDescent="0.25">
      <c r="A35" s="49" t="str">
        <f t="shared" si="0"/>
        <v> BBS 99 </v>
      </c>
      <c r="B35" s="4" t="str">
        <f t="shared" si="1"/>
        <v>I</v>
      </c>
      <c r="C35" s="49">
        <f t="shared" si="2"/>
        <v>48621.442999999999</v>
      </c>
      <c r="D35" s="10" t="str">
        <f t="shared" si="3"/>
        <v>vis</v>
      </c>
      <c r="E35" s="57">
        <f>VLOOKUP(C35,'Active 1'!C$21:E$972,3,FALSE)</f>
        <v>7229.9973660191963</v>
      </c>
      <c r="F35" s="4" t="s">
        <v>86</v>
      </c>
      <c r="G35" s="10" t="str">
        <f t="shared" si="4"/>
        <v>48621.443</v>
      </c>
      <c r="H35" s="49">
        <f t="shared" si="5"/>
        <v>-2376</v>
      </c>
      <c r="I35" s="58" t="s">
        <v>243</v>
      </c>
      <c r="J35" s="59" t="s">
        <v>244</v>
      </c>
      <c r="K35" s="58">
        <v>-2376</v>
      </c>
      <c r="L35" s="58" t="s">
        <v>245</v>
      </c>
      <c r="M35" s="59" t="s">
        <v>123</v>
      </c>
      <c r="N35" s="59"/>
      <c r="O35" s="60" t="s">
        <v>124</v>
      </c>
      <c r="P35" s="60" t="s">
        <v>246</v>
      </c>
    </row>
    <row r="36" spans="1:16" ht="12.75" customHeight="1" thickBot="1" x14ac:dyDescent="0.25">
      <c r="A36" s="49" t="str">
        <f t="shared" si="0"/>
        <v> BBS 110 </v>
      </c>
      <c r="B36" s="4" t="str">
        <f t="shared" si="1"/>
        <v>I</v>
      </c>
      <c r="C36" s="49">
        <f t="shared" si="2"/>
        <v>49945.404000000002</v>
      </c>
      <c r="D36" s="10" t="str">
        <f t="shared" si="3"/>
        <v>vis</v>
      </c>
      <c r="E36" s="57">
        <f>VLOOKUP(C36,'Active 1'!C$21:E$972,3,FALSE)</f>
        <v>8040.9945421467564</v>
      </c>
      <c r="F36" s="4" t="s">
        <v>86</v>
      </c>
      <c r="G36" s="10" t="str">
        <f t="shared" si="4"/>
        <v>49945.404</v>
      </c>
      <c r="H36" s="49">
        <f t="shared" si="5"/>
        <v>-1565</v>
      </c>
      <c r="I36" s="58" t="s">
        <v>252</v>
      </c>
      <c r="J36" s="59" t="s">
        <v>253</v>
      </c>
      <c r="K36" s="58">
        <v>-1565</v>
      </c>
      <c r="L36" s="58" t="s">
        <v>254</v>
      </c>
      <c r="M36" s="59" t="s">
        <v>123</v>
      </c>
      <c r="N36" s="59"/>
      <c r="O36" s="60" t="s">
        <v>124</v>
      </c>
      <c r="P36" s="60" t="s">
        <v>255</v>
      </c>
    </row>
    <row r="37" spans="1:16" ht="12.75" customHeight="1" thickBot="1" x14ac:dyDescent="0.25">
      <c r="A37" s="49" t="str">
        <f t="shared" si="0"/>
        <v> BBS 112 </v>
      </c>
      <c r="B37" s="4" t="str">
        <f t="shared" si="1"/>
        <v>I</v>
      </c>
      <c r="C37" s="49">
        <f t="shared" si="2"/>
        <v>50061.307000000001</v>
      </c>
      <c r="D37" s="10" t="str">
        <f t="shared" si="3"/>
        <v>vis</v>
      </c>
      <c r="E37" s="57">
        <f>VLOOKUP(C37,'Active 1'!C$21:E$972,3,FALSE)</f>
        <v>8111.9913507421088</v>
      </c>
      <c r="F37" s="4" t="s">
        <v>86</v>
      </c>
      <c r="G37" s="10" t="str">
        <f t="shared" si="4"/>
        <v>50061.307</v>
      </c>
      <c r="H37" s="49">
        <f t="shared" si="5"/>
        <v>-1494</v>
      </c>
      <c r="I37" s="58" t="s">
        <v>256</v>
      </c>
      <c r="J37" s="59" t="s">
        <v>257</v>
      </c>
      <c r="K37" s="58">
        <v>-1494</v>
      </c>
      <c r="L37" s="58" t="s">
        <v>258</v>
      </c>
      <c r="M37" s="59" t="s">
        <v>259</v>
      </c>
      <c r="N37" s="59" t="s">
        <v>260</v>
      </c>
      <c r="O37" s="60" t="s">
        <v>261</v>
      </c>
      <c r="P37" s="60" t="s">
        <v>262</v>
      </c>
    </row>
    <row r="38" spans="1:16" ht="12.75" customHeight="1" thickBot="1" x14ac:dyDescent="0.25">
      <c r="A38" s="49" t="str">
        <f t="shared" si="0"/>
        <v> BBS 112 </v>
      </c>
      <c r="B38" s="4" t="str">
        <f t="shared" si="1"/>
        <v>I</v>
      </c>
      <c r="C38" s="49">
        <f t="shared" si="2"/>
        <v>50278.446000000004</v>
      </c>
      <c r="D38" s="10" t="str">
        <f t="shared" si="3"/>
        <v>vis</v>
      </c>
      <c r="E38" s="57">
        <f>VLOOKUP(C38,'Active 1'!C$21:E$972,3,FALSE)</f>
        <v>8245.0006431813599</v>
      </c>
      <c r="F38" s="4" t="s">
        <v>86</v>
      </c>
      <c r="G38" s="10" t="str">
        <f t="shared" si="4"/>
        <v>50278.446</v>
      </c>
      <c r="H38" s="49">
        <f t="shared" si="5"/>
        <v>-1361</v>
      </c>
      <c r="I38" s="58" t="s">
        <v>263</v>
      </c>
      <c r="J38" s="59" t="s">
        <v>264</v>
      </c>
      <c r="K38" s="58">
        <v>-1361</v>
      </c>
      <c r="L38" s="58" t="s">
        <v>265</v>
      </c>
      <c r="M38" s="59" t="s">
        <v>123</v>
      </c>
      <c r="N38" s="59"/>
      <c r="O38" s="60" t="s">
        <v>124</v>
      </c>
      <c r="P38" s="60" t="s">
        <v>262</v>
      </c>
    </row>
    <row r="39" spans="1:16" ht="12.75" customHeight="1" thickBot="1" x14ac:dyDescent="0.25">
      <c r="A39" s="49" t="str">
        <f t="shared" si="0"/>
        <v> BBS 114 </v>
      </c>
      <c r="B39" s="4" t="str">
        <f t="shared" si="1"/>
        <v>I</v>
      </c>
      <c r="C39" s="49">
        <f t="shared" si="2"/>
        <v>50425.364000000001</v>
      </c>
      <c r="D39" s="10" t="str">
        <f t="shared" si="3"/>
        <v>vis</v>
      </c>
      <c r="E39" s="57">
        <f>VLOOKUP(C39,'Active 1'!C$21:E$972,3,FALSE)</f>
        <v>8334.995804007327</v>
      </c>
      <c r="F39" s="4" t="s">
        <v>86</v>
      </c>
      <c r="G39" s="10" t="str">
        <f t="shared" si="4"/>
        <v>50425.364</v>
      </c>
      <c r="H39" s="49">
        <f t="shared" si="5"/>
        <v>-1271</v>
      </c>
      <c r="I39" s="58" t="s">
        <v>266</v>
      </c>
      <c r="J39" s="59" t="s">
        <v>267</v>
      </c>
      <c r="K39" s="58">
        <v>-1271</v>
      </c>
      <c r="L39" s="58" t="s">
        <v>268</v>
      </c>
      <c r="M39" s="59" t="s">
        <v>123</v>
      </c>
      <c r="N39" s="59"/>
      <c r="O39" s="60" t="s">
        <v>124</v>
      </c>
      <c r="P39" s="60" t="s">
        <v>269</v>
      </c>
    </row>
    <row r="40" spans="1:16" ht="12.75" customHeight="1" thickBot="1" x14ac:dyDescent="0.25">
      <c r="A40" s="49" t="str">
        <f t="shared" si="0"/>
        <v> BBS 116 </v>
      </c>
      <c r="B40" s="4" t="str">
        <f t="shared" si="1"/>
        <v>I</v>
      </c>
      <c r="C40" s="49">
        <f t="shared" si="2"/>
        <v>50727.375999999997</v>
      </c>
      <c r="D40" s="10" t="str">
        <f t="shared" si="3"/>
        <v>vis</v>
      </c>
      <c r="E40" s="57">
        <f>VLOOKUP(C40,'Active 1'!C$21:E$972,3,FALSE)</f>
        <v>8519.9943645061867</v>
      </c>
      <c r="F40" s="4" t="s">
        <v>86</v>
      </c>
      <c r="G40" s="10" t="str">
        <f t="shared" si="4"/>
        <v>50727.376</v>
      </c>
      <c r="H40" s="49">
        <f t="shared" si="5"/>
        <v>-1086</v>
      </c>
      <c r="I40" s="58" t="s">
        <v>270</v>
      </c>
      <c r="J40" s="59" t="s">
        <v>271</v>
      </c>
      <c r="K40" s="58">
        <v>-1086</v>
      </c>
      <c r="L40" s="58" t="s">
        <v>268</v>
      </c>
      <c r="M40" s="59" t="s">
        <v>123</v>
      </c>
      <c r="N40" s="59"/>
      <c r="O40" s="60" t="s">
        <v>272</v>
      </c>
      <c r="P40" s="60" t="s">
        <v>273</v>
      </c>
    </row>
    <row r="41" spans="1:16" ht="12.75" customHeight="1" thickBot="1" x14ac:dyDescent="0.25">
      <c r="A41" s="49" t="str">
        <f t="shared" si="0"/>
        <v> BBS 118 </v>
      </c>
      <c r="B41" s="4" t="str">
        <f t="shared" si="1"/>
        <v>I</v>
      </c>
      <c r="C41" s="49">
        <f t="shared" si="2"/>
        <v>50789.41</v>
      </c>
      <c r="D41" s="10" t="str">
        <f t="shared" si="3"/>
        <v>vis</v>
      </c>
      <c r="E41" s="57">
        <f>VLOOKUP(C41,'Active 1'!C$21:E$972,3,FALSE)</f>
        <v>8557.9935191821205</v>
      </c>
      <c r="F41" s="4" t="s">
        <v>86</v>
      </c>
      <c r="G41" s="10" t="str">
        <f t="shared" si="4"/>
        <v>50789.410</v>
      </c>
      <c r="H41" s="49">
        <f t="shared" si="5"/>
        <v>-1048</v>
      </c>
      <c r="I41" s="58" t="s">
        <v>274</v>
      </c>
      <c r="J41" s="59" t="s">
        <v>275</v>
      </c>
      <c r="K41" s="58">
        <v>-1048</v>
      </c>
      <c r="L41" s="58" t="s">
        <v>276</v>
      </c>
      <c r="M41" s="59" t="s">
        <v>259</v>
      </c>
      <c r="N41" s="59" t="s">
        <v>260</v>
      </c>
      <c r="O41" s="60" t="s">
        <v>261</v>
      </c>
      <c r="P41" s="60" t="s">
        <v>277</v>
      </c>
    </row>
    <row r="42" spans="1:16" ht="12.75" customHeight="1" thickBot="1" x14ac:dyDescent="0.25">
      <c r="A42" s="49" t="str">
        <f t="shared" si="0"/>
        <v>OEJV 0074 </v>
      </c>
      <c r="B42" s="4" t="str">
        <f t="shared" si="1"/>
        <v>I</v>
      </c>
      <c r="C42" s="49">
        <f t="shared" si="2"/>
        <v>51780.336629999998</v>
      </c>
      <c r="D42" s="10" t="str">
        <f t="shared" si="3"/>
        <v>vis</v>
      </c>
      <c r="E42" s="57">
        <f>VLOOKUP(C42,'Active 1'!C$21:E$972,3,FALSE)</f>
        <v>9164.9892680596113</v>
      </c>
      <c r="F42" s="4" t="s">
        <v>86</v>
      </c>
      <c r="G42" s="10" t="str">
        <f t="shared" si="4"/>
        <v>51780.33663</v>
      </c>
      <c r="H42" s="49">
        <f t="shared" si="5"/>
        <v>-441</v>
      </c>
      <c r="I42" s="58" t="s">
        <v>278</v>
      </c>
      <c r="J42" s="59" t="s">
        <v>279</v>
      </c>
      <c r="K42" s="58">
        <v>-441</v>
      </c>
      <c r="L42" s="58" t="s">
        <v>280</v>
      </c>
      <c r="M42" s="59" t="s">
        <v>281</v>
      </c>
      <c r="N42" s="59" t="s">
        <v>282</v>
      </c>
      <c r="O42" s="60" t="s">
        <v>283</v>
      </c>
      <c r="P42" s="61" t="s">
        <v>284</v>
      </c>
    </row>
    <row r="43" spans="1:16" ht="12.75" customHeight="1" thickBot="1" x14ac:dyDescent="0.25">
      <c r="A43" s="49" t="str">
        <f t="shared" ref="A43:A74" si="6">P43</f>
        <v>OEJV 0074 </v>
      </c>
      <c r="B43" s="4" t="str">
        <f t="shared" ref="B43:B74" si="7">IF(H43=INT(H43),"I","II")</f>
        <v>I</v>
      </c>
      <c r="C43" s="49">
        <f t="shared" ref="C43:C74" si="8">1*G43</f>
        <v>51878.284670000001</v>
      </c>
      <c r="D43" s="10" t="str">
        <f t="shared" ref="D43:D74" si="9">VLOOKUP(F43,I$1:J$5,2,FALSE)</f>
        <v>vis</v>
      </c>
      <c r="E43" s="57">
        <f>VLOOKUP(C43,'Active 1'!C$21:E$972,3,FALSE)</f>
        <v>9224.9876999222051</v>
      </c>
      <c r="F43" s="4" t="s">
        <v>86</v>
      </c>
      <c r="G43" s="10" t="str">
        <f t="shared" ref="G43:G74" si="10">MID(I43,3,LEN(I43)-3)</f>
        <v>51878.28467</v>
      </c>
      <c r="H43" s="49">
        <f t="shared" ref="H43:H74" si="11">1*K43</f>
        <v>-381</v>
      </c>
      <c r="I43" s="58" t="s">
        <v>289</v>
      </c>
      <c r="J43" s="59" t="s">
        <v>290</v>
      </c>
      <c r="K43" s="58">
        <v>-381</v>
      </c>
      <c r="L43" s="58" t="s">
        <v>291</v>
      </c>
      <c r="M43" s="59" t="s">
        <v>281</v>
      </c>
      <c r="N43" s="59" t="s">
        <v>282</v>
      </c>
      <c r="O43" s="60" t="s">
        <v>283</v>
      </c>
      <c r="P43" s="61" t="s">
        <v>284</v>
      </c>
    </row>
    <row r="44" spans="1:16" ht="12.75" customHeight="1" thickBot="1" x14ac:dyDescent="0.25">
      <c r="A44" s="49" t="str">
        <f t="shared" si="6"/>
        <v>IBVS 5603 </v>
      </c>
      <c r="B44" s="4" t="str">
        <f t="shared" si="7"/>
        <v>I</v>
      </c>
      <c r="C44" s="49">
        <f t="shared" si="8"/>
        <v>53329.576800000003</v>
      </c>
      <c r="D44" s="10" t="str">
        <f t="shared" si="9"/>
        <v>vis</v>
      </c>
      <c r="E44" s="57">
        <f>VLOOKUP(C44,'Active 1'!C$21:E$972,3,FALSE)</f>
        <v>10113.982027675176</v>
      </c>
      <c r="F44" s="4" t="s">
        <v>86</v>
      </c>
      <c r="G44" s="10" t="str">
        <f t="shared" si="10"/>
        <v>53329.5768</v>
      </c>
      <c r="H44" s="49">
        <f t="shared" si="11"/>
        <v>508</v>
      </c>
      <c r="I44" s="58" t="s">
        <v>311</v>
      </c>
      <c r="J44" s="59" t="s">
        <v>312</v>
      </c>
      <c r="K44" s="58">
        <v>508</v>
      </c>
      <c r="L44" s="58" t="s">
        <v>313</v>
      </c>
      <c r="M44" s="59" t="s">
        <v>259</v>
      </c>
      <c r="N44" s="59" t="s">
        <v>260</v>
      </c>
      <c r="O44" s="60" t="s">
        <v>314</v>
      </c>
      <c r="P44" s="61" t="s">
        <v>315</v>
      </c>
    </row>
    <row r="45" spans="1:16" ht="12.75" customHeight="1" thickBot="1" x14ac:dyDescent="0.25">
      <c r="A45" s="49" t="str">
        <f t="shared" si="6"/>
        <v>BAVM 178 </v>
      </c>
      <c r="B45" s="4" t="str">
        <f t="shared" si="7"/>
        <v>I</v>
      </c>
      <c r="C45" s="49">
        <f t="shared" si="8"/>
        <v>53618.529799999997</v>
      </c>
      <c r="D45" s="10" t="str">
        <f t="shared" si="9"/>
        <v>vis</v>
      </c>
      <c r="E45" s="57">
        <f>VLOOKUP(C45,'Active 1'!C$21:E$972,3,FALSE)</f>
        <v>10290.981249732005</v>
      </c>
      <c r="F45" s="4" t="s">
        <v>86</v>
      </c>
      <c r="G45" s="10" t="str">
        <f t="shared" si="10"/>
        <v>53618.5298</v>
      </c>
      <c r="H45" s="49">
        <f t="shared" si="11"/>
        <v>685</v>
      </c>
      <c r="I45" s="58" t="s">
        <v>316</v>
      </c>
      <c r="J45" s="59" t="s">
        <v>317</v>
      </c>
      <c r="K45" s="58">
        <v>685</v>
      </c>
      <c r="L45" s="58" t="s">
        <v>318</v>
      </c>
      <c r="M45" s="59" t="s">
        <v>281</v>
      </c>
      <c r="N45" s="59" t="s">
        <v>319</v>
      </c>
      <c r="O45" s="60" t="s">
        <v>320</v>
      </c>
      <c r="P45" s="61" t="s">
        <v>321</v>
      </c>
    </row>
    <row r="46" spans="1:16" ht="12.75" customHeight="1" thickBot="1" x14ac:dyDescent="0.25">
      <c r="A46" s="49" t="str">
        <f t="shared" si="6"/>
        <v>BAVM 183 </v>
      </c>
      <c r="B46" s="4" t="str">
        <f t="shared" si="7"/>
        <v>I</v>
      </c>
      <c r="C46" s="49">
        <f t="shared" si="8"/>
        <v>54026.655299999999</v>
      </c>
      <c r="D46" s="10" t="str">
        <f t="shared" si="9"/>
        <v>vis</v>
      </c>
      <c r="E46" s="57">
        <f>VLOOKUP(C46,'Active 1'!C$21:E$972,3,FALSE)</f>
        <v>10540.980024624656</v>
      </c>
      <c r="F46" s="4" t="s">
        <v>86</v>
      </c>
      <c r="G46" s="10" t="str">
        <f t="shared" si="10"/>
        <v>54026.6553</v>
      </c>
      <c r="H46" s="49">
        <f t="shared" si="11"/>
        <v>935</v>
      </c>
      <c r="I46" s="58" t="s">
        <v>322</v>
      </c>
      <c r="J46" s="59" t="s">
        <v>323</v>
      </c>
      <c r="K46" s="58" t="s">
        <v>324</v>
      </c>
      <c r="L46" s="58" t="s">
        <v>325</v>
      </c>
      <c r="M46" s="59" t="s">
        <v>281</v>
      </c>
      <c r="N46" s="59" t="s">
        <v>319</v>
      </c>
      <c r="O46" s="60" t="s">
        <v>320</v>
      </c>
      <c r="P46" s="61" t="s">
        <v>326</v>
      </c>
    </row>
    <row r="47" spans="1:16" ht="12.75" customHeight="1" thickBot="1" x14ac:dyDescent="0.25">
      <c r="A47" s="49" t="str">
        <f t="shared" si="6"/>
        <v>BAVM 215 </v>
      </c>
      <c r="B47" s="4" t="str">
        <f t="shared" si="7"/>
        <v>I</v>
      </c>
      <c r="C47" s="49">
        <f t="shared" si="8"/>
        <v>55386.523999999998</v>
      </c>
      <c r="D47" s="10" t="str">
        <f t="shared" si="9"/>
        <v>vis</v>
      </c>
      <c r="E47" s="57">
        <f>VLOOKUP(C47,'Active 1'!C$21:E$972,3,FALSE)</f>
        <v>11373.972594348577</v>
      </c>
      <c r="F47" s="4" t="s">
        <v>86</v>
      </c>
      <c r="G47" s="10" t="str">
        <f t="shared" si="10"/>
        <v>55386.5240</v>
      </c>
      <c r="H47" s="49">
        <f t="shared" si="11"/>
        <v>1768</v>
      </c>
      <c r="I47" s="58" t="s">
        <v>332</v>
      </c>
      <c r="J47" s="59" t="s">
        <v>333</v>
      </c>
      <c r="K47" s="58" t="s">
        <v>334</v>
      </c>
      <c r="L47" s="58" t="s">
        <v>335</v>
      </c>
      <c r="M47" s="59" t="s">
        <v>281</v>
      </c>
      <c r="N47" s="59" t="s">
        <v>319</v>
      </c>
      <c r="O47" s="60" t="s">
        <v>320</v>
      </c>
      <c r="P47" s="61" t="s">
        <v>336</v>
      </c>
    </row>
    <row r="48" spans="1:16" ht="12.75" customHeight="1" thickBot="1" x14ac:dyDescent="0.25">
      <c r="A48" s="49" t="str">
        <f t="shared" si="6"/>
        <v>OEJV 0160 </v>
      </c>
      <c r="B48" s="4" t="str">
        <f t="shared" si="7"/>
        <v>II</v>
      </c>
      <c r="C48" s="49">
        <f t="shared" si="8"/>
        <v>55795.463949999998</v>
      </c>
      <c r="D48" s="10" t="str">
        <f t="shared" si="9"/>
        <v>CCD</v>
      </c>
      <c r="E48" s="57">
        <f>VLOOKUP(C48,'Active 1'!C$21:E$972,3,FALSE)</f>
        <v>11624.470263581845</v>
      </c>
      <c r="F48" s="4" t="str">
        <f>LEFT(M48,1)</f>
        <v>C</v>
      </c>
      <c r="G48" s="10" t="str">
        <f t="shared" si="10"/>
        <v>55795.46395</v>
      </c>
      <c r="H48" s="49">
        <f t="shared" si="11"/>
        <v>2018.5</v>
      </c>
      <c r="I48" s="58" t="s">
        <v>337</v>
      </c>
      <c r="J48" s="59" t="s">
        <v>338</v>
      </c>
      <c r="K48" s="58" t="s">
        <v>339</v>
      </c>
      <c r="L48" s="58" t="s">
        <v>340</v>
      </c>
      <c r="M48" s="59" t="s">
        <v>281</v>
      </c>
      <c r="N48" s="59" t="s">
        <v>78</v>
      </c>
      <c r="O48" s="60" t="s">
        <v>341</v>
      </c>
      <c r="P48" s="61" t="s">
        <v>342</v>
      </c>
    </row>
    <row r="49" spans="1:16" ht="12.75" customHeight="1" thickBot="1" x14ac:dyDescent="0.25">
      <c r="A49" s="49" t="str">
        <f t="shared" si="6"/>
        <v>BAVM 231 </v>
      </c>
      <c r="B49" s="4" t="str">
        <f t="shared" si="7"/>
        <v>II</v>
      </c>
      <c r="C49" s="49">
        <f t="shared" si="8"/>
        <v>56159.511400000003</v>
      </c>
      <c r="D49" s="10" t="str">
        <f t="shared" si="9"/>
        <v>CCD</v>
      </c>
      <c r="E49" s="57">
        <f>VLOOKUP(C49,'Active 1'!C$21:E$972,3,FALSE)</f>
        <v>11847.468866959469</v>
      </c>
      <c r="F49" s="4" t="str">
        <f>LEFT(M49,1)</f>
        <v>C</v>
      </c>
      <c r="G49" s="10" t="str">
        <f t="shared" si="10"/>
        <v>56159.5114</v>
      </c>
      <c r="H49" s="49">
        <f t="shared" si="11"/>
        <v>2241.5</v>
      </c>
      <c r="I49" s="58" t="s">
        <v>343</v>
      </c>
      <c r="J49" s="59" t="s">
        <v>344</v>
      </c>
      <c r="K49" s="58" t="s">
        <v>345</v>
      </c>
      <c r="L49" s="58" t="s">
        <v>346</v>
      </c>
      <c r="M49" s="59" t="s">
        <v>281</v>
      </c>
      <c r="N49" s="59" t="s">
        <v>319</v>
      </c>
      <c r="O49" s="60" t="s">
        <v>320</v>
      </c>
      <c r="P49" s="61" t="s">
        <v>347</v>
      </c>
    </row>
    <row r="50" spans="1:16" ht="12.75" customHeight="1" thickBot="1" x14ac:dyDescent="0.25">
      <c r="A50" s="49" t="str">
        <f t="shared" si="6"/>
        <v>OEJV 0160 </v>
      </c>
      <c r="B50" s="4" t="str">
        <f t="shared" si="7"/>
        <v>I</v>
      </c>
      <c r="C50" s="49">
        <f t="shared" si="8"/>
        <v>56212.56566</v>
      </c>
      <c r="D50" s="10" t="str">
        <f t="shared" si="9"/>
        <v>CCD</v>
      </c>
      <c r="E50" s="57">
        <f>VLOOKUP(C50,'Active 1'!C$21:E$972,3,FALSE)</f>
        <v>11879.967448897709</v>
      </c>
      <c r="F50" s="4" t="str">
        <f>LEFT(M50,1)</f>
        <v>C</v>
      </c>
      <c r="G50" s="10" t="str">
        <f t="shared" si="10"/>
        <v>56212.56566</v>
      </c>
      <c r="H50" s="49">
        <f t="shared" si="11"/>
        <v>2274</v>
      </c>
      <c r="I50" s="58" t="s">
        <v>348</v>
      </c>
      <c r="J50" s="59" t="s">
        <v>349</v>
      </c>
      <c r="K50" s="58" t="s">
        <v>350</v>
      </c>
      <c r="L50" s="58" t="s">
        <v>351</v>
      </c>
      <c r="M50" s="59" t="s">
        <v>281</v>
      </c>
      <c r="N50" s="59" t="s">
        <v>78</v>
      </c>
      <c r="O50" s="60" t="s">
        <v>341</v>
      </c>
      <c r="P50" s="61" t="s">
        <v>342</v>
      </c>
    </row>
    <row r="51" spans="1:16" ht="12.75" customHeight="1" thickBot="1" x14ac:dyDescent="0.25">
      <c r="A51" s="49" t="str">
        <f t="shared" si="6"/>
        <v>IBVS 6042 </v>
      </c>
      <c r="B51" s="4" t="str">
        <f t="shared" si="7"/>
        <v>I</v>
      </c>
      <c r="C51" s="49">
        <f t="shared" si="8"/>
        <v>56238.6878</v>
      </c>
      <c r="D51" s="10" t="str">
        <f t="shared" si="9"/>
        <v>CCD</v>
      </c>
      <c r="E51" s="57">
        <f>VLOOKUP(C51,'Active 1'!C$21:E$972,3,FALSE)</f>
        <v>11895.968661753986</v>
      </c>
      <c r="F51" s="4" t="str">
        <f>LEFT(M51,1)</f>
        <v>C</v>
      </c>
      <c r="G51" s="10" t="str">
        <f t="shared" si="10"/>
        <v>56238.6878</v>
      </c>
      <c r="H51" s="49">
        <f t="shared" si="11"/>
        <v>2290</v>
      </c>
      <c r="I51" s="58" t="s">
        <v>352</v>
      </c>
      <c r="J51" s="59" t="s">
        <v>353</v>
      </c>
      <c r="K51" s="58" t="s">
        <v>354</v>
      </c>
      <c r="L51" s="58" t="s">
        <v>309</v>
      </c>
      <c r="M51" s="59" t="s">
        <v>281</v>
      </c>
      <c r="N51" s="59" t="s">
        <v>86</v>
      </c>
      <c r="O51" s="60" t="s">
        <v>303</v>
      </c>
      <c r="P51" s="61" t="s">
        <v>355</v>
      </c>
    </row>
    <row r="52" spans="1:16" ht="12.75" customHeight="1" thickBot="1" x14ac:dyDescent="0.25">
      <c r="A52" s="49" t="str">
        <f t="shared" si="6"/>
        <v> MSAI 31.23 </v>
      </c>
      <c r="B52" s="4" t="str">
        <f t="shared" si="7"/>
        <v>I</v>
      </c>
      <c r="C52" s="49">
        <f t="shared" si="8"/>
        <v>35747.43</v>
      </c>
      <c r="D52" s="10" t="str">
        <f t="shared" si="9"/>
        <v>vis</v>
      </c>
      <c r="E52" s="57">
        <f>VLOOKUP(C52,'Active 1'!C$21:E$972,3,FALSE)</f>
        <v>-656.02660933164339</v>
      </c>
      <c r="F52" s="4" t="s">
        <v>86</v>
      </c>
      <c r="G52" s="10" t="str">
        <f t="shared" si="10"/>
        <v>35747.43</v>
      </c>
      <c r="H52" s="49">
        <f t="shared" si="11"/>
        <v>-10262</v>
      </c>
      <c r="I52" s="58" t="s">
        <v>87</v>
      </c>
      <c r="J52" s="59" t="s">
        <v>88</v>
      </c>
      <c r="K52" s="58">
        <v>-10262</v>
      </c>
      <c r="L52" s="58" t="s">
        <v>89</v>
      </c>
      <c r="M52" s="59" t="s">
        <v>90</v>
      </c>
      <c r="N52" s="59"/>
      <c r="O52" s="60" t="s">
        <v>91</v>
      </c>
      <c r="P52" s="60" t="s">
        <v>92</v>
      </c>
    </row>
    <row r="53" spans="1:16" ht="12.75" customHeight="1" thickBot="1" x14ac:dyDescent="0.25">
      <c r="A53" s="49" t="str">
        <f t="shared" si="6"/>
        <v> MSAI 31.23 </v>
      </c>
      <c r="B53" s="4" t="str">
        <f t="shared" si="7"/>
        <v>I</v>
      </c>
      <c r="C53" s="49">
        <f t="shared" si="8"/>
        <v>36072.370000000003</v>
      </c>
      <c r="D53" s="10" t="str">
        <f t="shared" si="9"/>
        <v>vis</v>
      </c>
      <c r="E53" s="57">
        <f>VLOOKUP(C53,'Active 1'!C$21:E$972,3,FALSE)</f>
        <v>-456.98341817201663</v>
      </c>
      <c r="F53" s="4" t="s">
        <v>86</v>
      </c>
      <c r="G53" s="10" t="str">
        <f t="shared" si="10"/>
        <v>36072.37</v>
      </c>
      <c r="H53" s="49">
        <f t="shared" si="11"/>
        <v>-10063</v>
      </c>
      <c r="I53" s="58" t="s">
        <v>93</v>
      </c>
      <c r="J53" s="59" t="s">
        <v>94</v>
      </c>
      <c r="K53" s="58">
        <v>-10063</v>
      </c>
      <c r="L53" s="58" t="s">
        <v>95</v>
      </c>
      <c r="M53" s="59" t="s">
        <v>90</v>
      </c>
      <c r="N53" s="59"/>
      <c r="O53" s="60" t="s">
        <v>91</v>
      </c>
      <c r="P53" s="60" t="s">
        <v>92</v>
      </c>
    </row>
    <row r="54" spans="1:16" ht="12.75" customHeight="1" thickBot="1" x14ac:dyDescent="0.25">
      <c r="A54" s="49" t="str">
        <f t="shared" si="6"/>
        <v> MSAI 31.23 </v>
      </c>
      <c r="B54" s="4" t="str">
        <f t="shared" si="7"/>
        <v>I</v>
      </c>
      <c r="C54" s="49">
        <f t="shared" si="8"/>
        <v>36080.44</v>
      </c>
      <c r="D54" s="10" t="str">
        <f t="shared" si="9"/>
        <v>vis</v>
      </c>
      <c r="E54" s="57">
        <f>VLOOKUP(C54,'Active 1'!C$21:E$972,3,FALSE)</f>
        <v>-452.04011001463954</v>
      </c>
      <c r="F54" s="4" t="s">
        <v>86</v>
      </c>
      <c r="G54" s="10" t="str">
        <f t="shared" si="10"/>
        <v>36080.44</v>
      </c>
      <c r="H54" s="49">
        <f t="shared" si="11"/>
        <v>-10058</v>
      </c>
      <c r="I54" s="58" t="s">
        <v>96</v>
      </c>
      <c r="J54" s="59" t="s">
        <v>97</v>
      </c>
      <c r="K54" s="58">
        <v>-10058</v>
      </c>
      <c r="L54" s="58" t="s">
        <v>98</v>
      </c>
      <c r="M54" s="59" t="s">
        <v>90</v>
      </c>
      <c r="N54" s="59"/>
      <c r="O54" s="60" t="s">
        <v>91</v>
      </c>
      <c r="P54" s="60" t="s">
        <v>92</v>
      </c>
    </row>
    <row r="55" spans="1:16" ht="12.75" customHeight="1" thickBot="1" x14ac:dyDescent="0.25">
      <c r="A55" s="49" t="str">
        <f t="shared" si="6"/>
        <v> MSAI 31.23 </v>
      </c>
      <c r="B55" s="4" t="str">
        <f t="shared" si="7"/>
        <v>I</v>
      </c>
      <c r="C55" s="49">
        <f t="shared" si="8"/>
        <v>36436.36</v>
      </c>
      <c r="D55" s="10" t="str">
        <f t="shared" si="9"/>
        <v>vis</v>
      </c>
      <c r="E55" s="57">
        <f>VLOOKUP(C55,'Active 1'!C$21:E$972,3,FALSE)</f>
        <v>-234.02000600302657</v>
      </c>
      <c r="F55" s="4" t="s">
        <v>86</v>
      </c>
      <c r="G55" s="10" t="str">
        <f t="shared" si="10"/>
        <v>36436.36</v>
      </c>
      <c r="H55" s="49">
        <f t="shared" si="11"/>
        <v>-9840</v>
      </c>
      <c r="I55" s="58" t="s">
        <v>99</v>
      </c>
      <c r="J55" s="59" t="s">
        <v>100</v>
      </c>
      <c r="K55" s="58">
        <v>-9840</v>
      </c>
      <c r="L55" s="58" t="s">
        <v>101</v>
      </c>
      <c r="M55" s="59" t="s">
        <v>90</v>
      </c>
      <c r="N55" s="59"/>
      <c r="O55" s="60" t="s">
        <v>91</v>
      </c>
      <c r="P55" s="60" t="s">
        <v>92</v>
      </c>
    </row>
    <row r="56" spans="1:16" ht="12.75" customHeight="1" thickBot="1" x14ac:dyDescent="0.25">
      <c r="A56" s="49" t="str">
        <f t="shared" si="6"/>
        <v> MSAI 31.23 </v>
      </c>
      <c r="B56" s="4" t="str">
        <f t="shared" si="7"/>
        <v>I</v>
      </c>
      <c r="C56" s="49">
        <f t="shared" si="8"/>
        <v>36454.400000000001</v>
      </c>
      <c r="D56" s="10" t="str">
        <f t="shared" si="9"/>
        <v>vis</v>
      </c>
      <c r="E56" s="57">
        <f>VLOOKUP(C56,'Active 1'!C$21:E$972,3,FALSE)</f>
        <v>-222.96953770574149</v>
      </c>
      <c r="F56" s="4" t="s">
        <v>86</v>
      </c>
      <c r="G56" s="10" t="str">
        <f t="shared" si="10"/>
        <v>36454.40</v>
      </c>
      <c r="H56" s="49">
        <f t="shared" si="11"/>
        <v>-9829</v>
      </c>
      <c r="I56" s="58" t="s">
        <v>102</v>
      </c>
      <c r="J56" s="59" t="s">
        <v>103</v>
      </c>
      <c r="K56" s="58">
        <v>-9829</v>
      </c>
      <c r="L56" s="58" t="s">
        <v>104</v>
      </c>
      <c r="M56" s="59" t="s">
        <v>90</v>
      </c>
      <c r="N56" s="59"/>
      <c r="O56" s="60" t="s">
        <v>91</v>
      </c>
      <c r="P56" s="60" t="s">
        <v>92</v>
      </c>
    </row>
    <row r="57" spans="1:16" ht="12.75" customHeight="1" thickBot="1" x14ac:dyDescent="0.25">
      <c r="A57" s="49" t="str">
        <f t="shared" si="6"/>
        <v> MSAI 31.23 </v>
      </c>
      <c r="B57" s="4" t="str">
        <f t="shared" si="7"/>
        <v>I</v>
      </c>
      <c r="C57" s="49">
        <f t="shared" si="8"/>
        <v>36544.21</v>
      </c>
      <c r="D57" s="10" t="str">
        <f t="shared" si="9"/>
        <v>vis</v>
      </c>
      <c r="E57" s="57">
        <f>VLOOKUP(C57,'Active 1'!C$21:E$972,3,FALSE)</f>
        <v>-167.9560921525763</v>
      </c>
      <c r="F57" s="4" t="s">
        <v>86</v>
      </c>
      <c r="G57" s="10" t="str">
        <f t="shared" si="10"/>
        <v>36544.21</v>
      </c>
      <c r="H57" s="49">
        <f t="shared" si="11"/>
        <v>-9774</v>
      </c>
      <c r="I57" s="58" t="s">
        <v>105</v>
      </c>
      <c r="J57" s="59" t="s">
        <v>106</v>
      </c>
      <c r="K57" s="58">
        <v>-9774</v>
      </c>
      <c r="L57" s="58" t="s">
        <v>107</v>
      </c>
      <c r="M57" s="59" t="s">
        <v>90</v>
      </c>
      <c r="N57" s="59"/>
      <c r="O57" s="60" t="s">
        <v>91</v>
      </c>
      <c r="P57" s="60" t="s">
        <v>92</v>
      </c>
    </row>
    <row r="58" spans="1:16" ht="12.75" customHeight="1" thickBot="1" x14ac:dyDescent="0.25">
      <c r="A58" s="49" t="str">
        <f t="shared" si="6"/>
        <v> MSAI 31.23 </v>
      </c>
      <c r="B58" s="4" t="str">
        <f t="shared" si="7"/>
        <v>I</v>
      </c>
      <c r="C58" s="49">
        <f t="shared" si="8"/>
        <v>36570.25</v>
      </c>
      <c r="D58" s="10" t="str">
        <f t="shared" si="9"/>
        <v>vis</v>
      </c>
      <c r="E58" s="57">
        <f>VLOOKUP(C58,'Active 1'!C$21:E$972,3,FALSE)</f>
        <v>-152.00519445516503</v>
      </c>
      <c r="F58" s="4" t="s">
        <v>86</v>
      </c>
      <c r="G58" s="10" t="str">
        <f t="shared" si="10"/>
        <v>36570.25</v>
      </c>
      <c r="H58" s="49">
        <f t="shared" si="11"/>
        <v>-9758</v>
      </c>
      <c r="I58" s="58" t="s">
        <v>108</v>
      </c>
      <c r="J58" s="59" t="s">
        <v>109</v>
      </c>
      <c r="K58" s="58">
        <v>-9758</v>
      </c>
      <c r="L58" s="58" t="s">
        <v>110</v>
      </c>
      <c r="M58" s="59" t="s">
        <v>90</v>
      </c>
      <c r="N58" s="59"/>
      <c r="O58" s="60" t="s">
        <v>91</v>
      </c>
      <c r="P58" s="60" t="s">
        <v>92</v>
      </c>
    </row>
    <row r="59" spans="1:16" ht="12.75" customHeight="1" thickBot="1" x14ac:dyDescent="0.25">
      <c r="A59" s="49" t="str">
        <f t="shared" si="6"/>
        <v> MSAI 31.23 </v>
      </c>
      <c r="B59" s="4" t="str">
        <f t="shared" si="7"/>
        <v>I</v>
      </c>
      <c r="C59" s="49">
        <f t="shared" si="8"/>
        <v>36805.35</v>
      </c>
      <c r="D59" s="10" t="str">
        <f t="shared" si="9"/>
        <v>vis</v>
      </c>
      <c r="E59" s="57">
        <f>VLOOKUP(C59,'Active 1'!C$21:E$972,3,FALSE)</f>
        <v>-7.9938254589576241</v>
      </c>
      <c r="F59" s="4" t="s">
        <v>86</v>
      </c>
      <c r="G59" s="10" t="str">
        <f t="shared" si="10"/>
        <v>36805.35</v>
      </c>
      <c r="H59" s="49">
        <f t="shared" si="11"/>
        <v>-9614</v>
      </c>
      <c r="I59" s="58" t="s">
        <v>111</v>
      </c>
      <c r="J59" s="59" t="s">
        <v>112</v>
      </c>
      <c r="K59" s="58">
        <v>-9614</v>
      </c>
      <c r="L59" s="58" t="s">
        <v>113</v>
      </c>
      <c r="M59" s="59" t="s">
        <v>90</v>
      </c>
      <c r="N59" s="59"/>
      <c r="O59" s="60" t="s">
        <v>91</v>
      </c>
      <c r="P59" s="60" t="s">
        <v>92</v>
      </c>
    </row>
    <row r="60" spans="1:16" ht="12.75" customHeight="1" thickBot="1" x14ac:dyDescent="0.25">
      <c r="A60" s="49" t="str">
        <f t="shared" si="6"/>
        <v> MSAI 31.23 </v>
      </c>
      <c r="B60" s="4" t="str">
        <f t="shared" si="7"/>
        <v>I</v>
      </c>
      <c r="C60" s="49">
        <f t="shared" si="8"/>
        <v>36813.47</v>
      </c>
      <c r="D60" s="10" t="str">
        <f t="shared" si="9"/>
        <v>vis</v>
      </c>
      <c r="E60" s="57">
        <f>VLOOKUP(C60,'Active 1'!C$21:E$972,3,FALSE)</f>
        <v>-3.0198896178279404</v>
      </c>
      <c r="F60" s="4" t="s">
        <v>86</v>
      </c>
      <c r="G60" s="10" t="str">
        <f t="shared" si="10"/>
        <v>36813.47</v>
      </c>
      <c r="H60" s="49">
        <f t="shared" si="11"/>
        <v>-9609</v>
      </c>
      <c r="I60" s="58" t="s">
        <v>114</v>
      </c>
      <c r="J60" s="59" t="s">
        <v>115</v>
      </c>
      <c r="K60" s="58">
        <v>-9609</v>
      </c>
      <c r="L60" s="58" t="s">
        <v>116</v>
      </c>
      <c r="M60" s="59" t="s">
        <v>90</v>
      </c>
      <c r="N60" s="59"/>
      <c r="O60" s="60" t="s">
        <v>91</v>
      </c>
      <c r="P60" s="60" t="s">
        <v>92</v>
      </c>
    </row>
    <row r="61" spans="1:16" ht="12.75" customHeight="1" thickBot="1" x14ac:dyDescent="0.25">
      <c r="A61" s="49" t="str">
        <f t="shared" si="6"/>
        <v> BBS 45 </v>
      </c>
      <c r="B61" s="4" t="str">
        <f t="shared" si="7"/>
        <v>I</v>
      </c>
      <c r="C61" s="49">
        <f t="shared" si="8"/>
        <v>44135.334000000003</v>
      </c>
      <c r="D61" s="10" t="str">
        <f t="shared" si="9"/>
        <v>vis</v>
      </c>
      <c r="E61" s="57">
        <f>VLOOKUP(C61,'Active 1'!C$21:E$972,3,FALSE)</f>
        <v>4482.0148115478632</v>
      </c>
      <c r="F61" s="4" t="s">
        <v>86</v>
      </c>
      <c r="G61" s="10" t="str">
        <f t="shared" si="10"/>
        <v>44135.334</v>
      </c>
      <c r="H61" s="49">
        <f t="shared" si="11"/>
        <v>-5124</v>
      </c>
      <c r="I61" s="58" t="s">
        <v>120</v>
      </c>
      <c r="J61" s="59" t="s">
        <v>121</v>
      </c>
      <c r="K61" s="58">
        <v>-5124</v>
      </c>
      <c r="L61" s="58" t="s">
        <v>122</v>
      </c>
      <c r="M61" s="59" t="s">
        <v>123</v>
      </c>
      <c r="N61" s="59"/>
      <c r="O61" s="60" t="s">
        <v>124</v>
      </c>
      <c r="P61" s="60" t="s">
        <v>125</v>
      </c>
    </row>
    <row r="62" spans="1:16" ht="12.75" customHeight="1" thickBot="1" x14ac:dyDescent="0.25">
      <c r="A62" s="49" t="str">
        <f t="shared" si="6"/>
        <v> BBS 45 </v>
      </c>
      <c r="B62" s="4" t="str">
        <f t="shared" si="7"/>
        <v>I</v>
      </c>
      <c r="C62" s="49">
        <f t="shared" si="8"/>
        <v>44143.487000000001</v>
      </c>
      <c r="D62" s="10" t="str">
        <f t="shared" si="9"/>
        <v>vis</v>
      </c>
      <c r="E62" s="57">
        <f>VLOOKUP(C62,'Active 1'!C$21:E$972,3,FALSE)</f>
        <v>4487.0089616602654</v>
      </c>
      <c r="F62" s="4" t="s">
        <v>86</v>
      </c>
      <c r="G62" s="10" t="str">
        <f t="shared" si="10"/>
        <v>44143.487</v>
      </c>
      <c r="H62" s="49">
        <f t="shared" si="11"/>
        <v>-5119</v>
      </c>
      <c r="I62" s="58" t="s">
        <v>126</v>
      </c>
      <c r="J62" s="59" t="s">
        <v>127</v>
      </c>
      <c r="K62" s="58">
        <v>-5119</v>
      </c>
      <c r="L62" s="58" t="s">
        <v>128</v>
      </c>
      <c r="M62" s="59" t="s">
        <v>123</v>
      </c>
      <c r="N62" s="59"/>
      <c r="O62" s="60" t="s">
        <v>124</v>
      </c>
      <c r="P62" s="60" t="s">
        <v>125</v>
      </c>
    </row>
    <row r="63" spans="1:16" ht="12.75" customHeight="1" thickBot="1" x14ac:dyDescent="0.25">
      <c r="A63" s="49" t="str">
        <f t="shared" si="6"/>
        <v> BBS 48 </v>
      </c>
      <c r="B63" s="4" t="str">
        <f t="shared" si="7"/>
        <v>I</v>
      </c>
      <c r="C63" s="49">
        <f t="shared" si="8"/>
        <v>44396.514000000003</v>
      </c>
      <c r="D63" s="10" t="str">
        <f t="shared" si="9"/>
        <v>vis</v>
      </c>
      <c r="E63" s="57">
        <f>VLOOKUP(C63,'Active 1'!C$21:E$972,3,FALSE)</f>
        <v>4642.0015803884826</v>
      </c>
      <c r="F63" s="4" t="s">
        <v>86</v>
      </c>
      <c r="G63" s="10" t="str">
        <f t="shared" si="10"/>
        <v>44396.514</v>
      </c>
      <c r="H63" s="49">
        <f t="shared" si="11"/>
        <v>-4964</v>
      </c>
      <c r="I63" s="58" t="s">
        <v>129</v>
      </c>
      <c r="J63" s="59" t="s">
        <v>130</v>
      </c>
      <c r="K63" s="58">
        <v>-4964</v>
      </c>
      <c r="L63" s="58" t="s">
        <v>131</v>
      </c>
      <c r="M63" s="59" t="s">
        <v>123</v>
      </c>
      <c r="N63" s="59"/>
      <c r="O63" s="60" t="s">
        <v>124</v>
      </c>
      <c r="P63" s="60" t="s">
        <v>132</v>
      </c>
    </row>
    <row r="64" spans="1:16" ht="12.75" customHeight="1" thickBot="1" x14ac:dyDescent="0.25">
      <c r="A64" s="49" t="str">
        <f t="shared" si="6"/>
        <v> BBS 64 </v>
      </c>
      <c r="B64" s="4" t="str">
        <f t="shared" si="7"/>
        <v>I</v>
      </c>
      <c r="C64" s="49">
        <f t="shared" si="8"/>
        <v>45356.421000000002</v>
      </c>
      <c r="D64" s="10" t="str">
        <f t="shared" si="9"/>
        <v>vis</v>
      </c>
      <c r="E64" s="57">
        <f>VLOOKUP(C64,'Active 1'!C$21:E$972,3,FALSE)</f>
        <v>5229.9961409118478</v>
      </c>
      <c r="F64" s="4" t="s">
        <v>86</v>
      </c>
      <c r="G64" s="10" t="str">
        <f t="shared" si="10"/>
        <v>45356.421</v>
      </c>
      <c r="H64" s="49">
        <f t="shared" si="11"/>
        <v>-4376</v>
      </c>
      <c r="I64" s="58" t="s">
        <v>182</v>
      </c>
      <c r="J64" s="59" t="s">
        <v>183</v>
      </c>
      <c r="K64" s="58">
        <v>-4376</v>
      </c>
      <c r="L64" s="58" t="s">
        <v>156</v>
      </c>
      <c r="M64" s="59" t="s">
        <v>123</v>
      </c>
      <c r="N64" s="59"/>
      <c r="O64" s="60" t="s">
        <v>124</v>
      </c>
      <c r="P64" s="60" t="s">
        <v>181</v>
      </c>
    </row>
    <row r="65" spans="1:16" ht="12.75" customHeight="1" thickBot="1" x14ac:dyDescent="0.25">
      <c r="A65" s="49" t="str">
        <f t="shared" si="6"/>
        <v> BRNO 27 </v>
      </c>
      <c r="B65" s="4" t="str">
        <f t="shared" si="7"/>
        <v>I</v>
      </c>
      <c r="C65" s="49">
        <f t="shared" si="8"/>
        <v>46360.421000000002</v>
      </c>
      <c r="D65" s="10" t="str">
        <f t="shared" si="9"/>
        <v>vis</v>
      </c>
      <c r="E65" s="57">
        <f>VLOOKUP(C65,'Active 1'!C$21:E$972,3,FALSE)</f>
        <v>5845.0000306276843</v>
      </c>
      <c r="F65" s="4" t="s">
        <v>86</v>
      </c>
      <c r="G65" s="10" t="str">
        <f t="shared" si="10"/>
        <v>46360.421</v>
      </c>
      <c r="H65" s="49">
        <f t="shared" si="11"/>
        <v>-3761</v>
      </c>
      <c r="I65" s="58" t="s">
        <v>199</v>
      </c>
      <c r="J65" s="59" t="s">
        <v>200</v>
      </c>
      <c r="K65" s="58">
        <v>-3761</v>
      </c>
      <c r="L65" s="58" t="s">
        <v>201</v>
      </c>
      <c r="M65" s="59" t="s">
        <v>123</v>
      </c>
      <c r="N65" s="59"/>
      <c r="O65" s="60" t="s">
        <v>202</v>
      </c>
      <c r="P65" s="60" t="s">
        <v>203</v>
      </c>
    </row>
    <row r="66" spans="1:16" ht="12.75" customHeight="1" thickBot="1" x14ac:dyDescent="0.25">
      <c r="A66" s="49" t="str">
        <f t="shared" si="6"/>
        <v> BRNO 27 </v>
      </c>
      <c r="B66" s="4" t="str">
        <f t="shared" si="7"/>
        <v>I</v>
      </c>
      <c r="C66" s="49">
        <f t="shared" si="8"/>
        <v>46360.423999999999</v>
      </c>
      <c r="D66" s="10" t="str">
        <f t="shared" si="9"/>
        <v>vis</v>
      </c>
      <c r="E66" s="57">
        <f>VLOOKUP(C66,'Active 1'!C$21:E$972,3,FALSE)</f>
        <v>5845.0018682887076</v>
      </c>
      <c r="F66" s="4" t="s">
        <v>86</v>
      </c>
      <c r="G66" s="10" t="str">
        <f t="shared" si="10"/>
        <v>46360.424</v>
      </c>
      <c r="H66" s="49">
        <f t="shared" si="11"/>
        <v>-3761</v>
      </c>
      <c r="I66" s="58" t="s">
        <v>204</v>
      </c>
      <c r="J66" s="59" t="s">
        <v>205</v>
      </c>
      <c r="K66" s="58">
        <v>-3761</v>
      </c>
      <c r="L66" s="58" t="s">
        <v>206</v>
      </c>
      <c r="M66" s="59" t="s">
        <v>123</v>
      </c>
      <c r="N66" s="59"/>
      <c r="O66" s="60" t="s">
        <v>207</v>
      </c>
      <c r="P66" s="60" t="s">
        <v>203</v>
      </c>
    </row>
    <row r="67" spans="1:16" ht="12.75" customHeight="1" thickBot="1" x14ac:dyDescent="0.25">
      <c r="A67" s="49" t="str">
        <f t="shared" si="6"/>
        <v> BRNO 27 </v>
      </c>
      <c r="B67" s="4" t="str">
        <f t="shared" si="7"/>
        <v>I</v>
      </c>
      <c r="C67" s="49">
        <f t="shared" si="8"/>
        <v>46360.425000000003</v>
      </c>
      <c r="D67" s="10" t="str">
        <f t="shared" si="9"/>
        <v>vis</v>
      </c>
      <c r="E67" s="57">
        <f>VLOOKUP(C67,'Active 1'!C$21:E$972,3,FALSE)</f>
        <v>5845.002480842385</v>
      </c>
      <c r="F67" s="4" t="s">
        <v>86</v>
      </c>
      <c r="G67" s="10" t="str">
        <f t="shared" si="10"/>
        <v>46360.425</v>
      </c>
      <c r="H67" s="49">
        <f t="shared" si="11"/>
        <v>-3761</v>
      </c>
      <c r="I67" s="58" t="s">
        <v>208</v>
      </c>
      <c r="J67" s="59" t="s">
        <v>209</v>
      </c>
      <c r="K67" s="58">
        <v>-3761</v>
      </c>
      <c r="L67" s="58" t="s">
        <v>210</v>
      </c>
      <c r="M67" s="59" t="s">
        <v>123</v>
      </c>
      <c r="N67" s="59"/>
      <c r="O67" s="60" t="s">
        <v>211</v>
      </c>
      <c r="P67" s="60" t="s">
        <v>203</v>
      </c>
    </row>
    <row r="68" spans="1:16" ht="12.75" customHeight="1" thickBot="1" x14ac:dyDescent="0.25">
      <c r="A68" s="49" t="str">
        <f t="shared" si="6"/>
        <v> BRNO 27 </v>
      </c>
      <c r="B68" s="4" t="str">
        <f t="shared" si="7"/>
        <v>I</v>
      </c>
      <c r="C68" s="49">
        <f t="shared" si="8"/>
        <v>46360.425000000003</v>
      </c>
      <c r="D68" s="10" t="str">
        <f t="shared" si="9"/>
        <v>vis</v>
      </c>
      <c r="E68" s="57">
        <f>VLOOKUP(C68,'Active 1'!C$21:E$972,3,FALSE)</f>
        <v>5845.002480842385</v>
      </c>
      <c r="F68" s="4" t="s">
        <v>86</v>
      </c>
      <c r="G68" s="10" t="str">
        <f t="shared" si="10"/>
        <v>46360.425</v>
      </c>
      <c r="H68" s="49">
        <f t="shared" si="11"/>
        <v>-3761</v>
      </c>
      <c r="I68" s="58" t="s">
        <v>208</v>
      </c>
      <c r="J68" s="59" t="s">
        <v>209</v>
      </c>
      <c r="K68" s="58">
        <v>-3761</v>
      </c>
      <c r="L68" s="58" t="s">
        <v>210</v>
      </c>
      <c r="M68" s="59" t="s">
        <v>123</v>
      </c>
      <c r="N68" s="59"/>
      <c r="O68" s="60" t="s">
        <v>212</v>
      </c>
      <c r="P68" s="60" t="s">
        <v>203</v>
      </c>
    </row>
    <row r="69" spans="1:16" ht="12.75" customHeight="1" thickBot="1" x14ac:dyDescent="0.25">
      <c r="A69" s="49" t="str">
        <f t="shared" si="6"/>
        <v> BRNO 27 </v>
      </c>
      <c r="B69" s="4" t="str">
        <f t="shared" si="7"/>
        <v>I</v>
      </c>
      <c r="C69" s="49">
        <f t="shared" si="8"/>
        <v>46373.485999999997</v>
      </c>
      <c r="D69" s="10" t="str">
        <f t="shared" si="9"/>
        <v>vis</v>
      </c>
      <c r="E69" s="57">
        <f>VLOOKUP(C69,'Active 1'!C$21:E$972,3,FALSE)</f>
        <v>5853.0030443917622</v>
      </c>
      <c r="F69" s="4" t="s">
        <v>86</v>
      </c>
      <c r="G69" s="10" t="str">
        <f t="shared" si="10"/>
        <v>46373.486</v>
      </c>
      <c r="H69" s="49">
        <f t="shared" si="11"/>
        <v>-3753</v>
      </c>
      <c r="I69" s="58" t="s">
        <v>213</v>
      </c>
      <c r="J69" s="59" t="s">
        <v>214</v>
      </c>
      <c r="K69" s="58">
        <v>-3753</v>
      </c>
      <c r="L69" s="58" t="s">
        <v>215</v>
      </c>
      <c r="M69" s="59" t="s">
        <v>123</v>
      </c>
      <c r="N69" s="59"/>
      <c r="O69" s="60" t="s">
        <v>202</v>
      </c>
      <c r="P69" s="60" t="s">
        <v>203</v>
      </c>
    </row>
    <row r="70" spans="1:16" ht="12.75" customHeight="1" thickBot="1" x14ac:dyDescent="0.25">
      <c r="A70" s="49" t="str">
        <f t="shared" si="6"/>
        <v> BRNO 30 </v>
      </c>
      <c r="B70" s="4" t="str">
        <f t="shared" si="7"/>
        <v>I</v>
      </c>
      <c r="C70" s="49">
        <f t="shared" si="8"/>
        <v>46995.468000000001</v>
      </c>
      <c r="D70" s="10" t="str">
        <f t="shared" si="9"/>
        <v>vis</v>
      </c>
      <c r="E70" s="57">
        <f>VLOOKUP(C70,'Active 1'!C$21:E$972,3,FALSE)</f>
        <v>6234.0004042854252</v>
      </c>
      <c r="F70" s="4" t="s">
        <v>86</v>
      </c>
      <c r="G70" s="10" t="str">
        <f t="shared" si="10"/>
        <v>46995.468</v>
      </c>
      <c r="H70" s="49">
        <f t="shared" si="11"/>
        <v>-3372</v>
      </c>
      <c r="I70" s="58" t="s">
        <v>220</v>
      </c>
      <c r="J70" s="59" t="s">
        <v>221</v>
      </c>
      <c r="K70" s="58">
        <v>-3372</v>
      </c>
      <c r="L70" s="58" t="s">
        <v>215</v>
      </c>
      <c r="M70" s="59" t="s">
        <v>123</v>
      </c>
      <c r="N70" s="59"/>
      <c r="O70" s="60" t="s">
        <v>212</v>
      </c>
      <c r="P70" s="60" t="s">
        <v>222</v>
      </c>
    </row>
    <row r="71" spans="1:16" ht="12.75" customHeight="1" thickBot="1" x14ac:dyDescent="0.25">
      <c r="A71" s="49" t="str">
        <f t="shared" si="6"/>
        <v> BRNO 30 </v>
      </c>
      <c r="B71" s="4" t="str">
        <f t="shared" si="7"/>
        <v>I</v>
      </c>
      <c r="C71" s="49">
        <f t="shared" si="8"/>
        <v>46995.472000000002</v>
      </c>
      <c r="D71" s="10" t="str">
        <f t="shared" si="9"/>
        <v>vis</v>
      </c>
      <c r="E71" s="57">
        <f>VLOOKUP(C71,'Active 1'!C$21:E$972,3,FALSE)</f>
        <v>6234.002854500126</v>
      </c>
      <c r="F71" s="4" t="s">
        <v>86</v>
      </c>
      <c r="G71" s="10" t="str">
        <f t="shared" si="10"/>
        <v>46995.472</v>
      </c>
      <c r="H71" s="49">
        <f t="shared" si="11"/>
        <v>-3372</v>
      </c>
      <c r="I71" s="58" t="s">
        <v>223</v>
      </c>
      <c r="J71" s="59" t="s">
        <v>224</v>
      </c>
      <c r="K71" s="58">
        <v>-3372</v>
      </c>
      <c r="L71" s="58" t="s">
        <v>225</v>
      </c>
      <c r="M71" s="59" t="s">
        <v>123</v>
      </c>
      <c r="N71" s="59"/>
      <c r="O71" s="60" t="s">
        <v>202</v>
      </c>
      <c r="P71" s="60" t="s">
        <v>222</v>
      </c>
    </row>
    <row r="72" spans="1:16" ht="12.75" customHeight="1" thickBot="1" x14ac:dyDescent="0.25">
      <c r="A72" s="49" t="str">
        <f t="shared" si="6"/>
        <v> BRNO 30 </v>
      </c>
      <c r="B72" s="4" t="str">
        <f t="shared" si="7"/>
        <v>I</v>
      </c>
      <c r="C72" s="49">
        <f t="shared" si="8"/>
        <v>47470.527000000002</v>
      </c>
      <c r="D72" s="10" t="str">
        <f t="shared" si="9"/>
        <v>vis</v>
      </c>
      <c r="E72" s="57">
        <f>VLOOKUP(C72,'Active 1'!C$21:E$972,3,FALSE)</f>
        <v>6524.999540584744</v>
      </c>
      <c r="F72" s="4" t="s">
        <v>86</v>
      </c>
      <c r="G72" s="10" t="str">
        <f t="shared" si="10"/>
        <v>47470.527</v>
      </c>
      <c r="H72" s="49">
        <f t="shared" si="11"/>
        <v>-3081</v>
      </c>
      <c r="I72" s="58" t="s">
        <v>226</v>
      </c>
      <c r="J72" s="59" t="s">
        <v>227</v>
      </c>
      <c r="K72" s="58">
        <v>-3081</v>
      </c>
      <c r="L72" s="58" t="s">
        <v>218</v>
      </c>
      <c r="M72" s="59" t="s">
        <v>123</v>
      </c>
      <c r="N72" s="59"/>
      <c r="O72" s="60" t="s">
        <v>228</v>
      </c>
      <c r="P72" s="60" t="s">
        <v>222</v>
      </c>
    </row>
    <row r="73" spans="1:16" ht="12.75" customHeight="1" thickBot="1" x14ac:dyDescent="0.25">
      <c r="A73" s="49" t="str">
        <f t="shared" si="6"/>
        <v> BRNO 30 </v>
      </c>
      <c r="B73" s="4" t="str">
        <f t="shared" si="7"/>
        <v>I</v>
      </c>
      <c r="C73" s="49">
        <f t="shared" si="8"/>
        <v>47470.536</v>
      </c>
      <c r="D73" s="10" t="str">
        <f t="shared" si="9"/>
        <v>vis</v>
      </c>
      <c r="E73" s="57">
        <f>VLOOKUP(C73,'Active 1'!C$21:E$972,3,FALSE)</f>
        <v>6525.0050535678183</v>
      </c>
      <c r="F73" s="4" t="s">
        <v>86</v>
      </c>
      <c r="G73" s="10" t="str">
        <f t="shared" si="10"/>
        <v>47470.536</v>
      </c>
      <c r="H73" s="49">
        <f t="shared" si="11"/>
        <v>-3081</v>
      </c>
      <c r="I73" s="58" t="s">
        <v>229</v>
      </c>
      <c r="J73" s="59" t="s">
        <v>230</v>
      </c>
      <c r="K73" s="58">
        <v>-3081</v>
      </c>
      <c r="L73" s="58" t="s">
        <v>231</v>
      </c>
      <c r="M73" s="59" t="s">
        <v>123</v>
      </c>
      <c r="N73" s="59"/>
      <c r="O73" s="60" t="s">
        <v>232</v>
      </c>
      <c r="P73" s="60" t="s">
        <v>222</v>
      </c>
    </row>
    <row r="74" spans="1:16" ht="12.75" customHeight="1" thickBot="1" x14ac:dyDescent="0.25">
      <c r="A74" s="49" t="str">
        <f t="shared" si="6"/>
        <v> BRNO 31 </v>
      </c>
      <c r="B74" s="4" t="str">
        <f t="shared" si="7"/>
        <v>I</v>
      </c>
      <c r="C74" s="49">
        <f t="shared" si="8"/>
        <v>48861.436000000002</v>
      </c>
      <c r="D74" s="10" t="str">
        <f t="shared" si="9"/>
        <v>vis</v>
      </c>
      <c r="E74" s="57">
        <f>VLOOKUP(C74,'Active 1'!C$21:E$972,3,FALSE)</f>
        <v>7377.0059601472585</v>
      </c>
      <c r="F74" s="4" t="s">
        <v>86</v>
      </c>
      <c r="G74" s="10" t="str">
        <f t="shared" si="10"/>
        <v>48861.436</v>
      </c>
      <c r="H74" s="49">
        <f t="shared" si="11"/>
        <v>-2229</v>
      </c>
      <c r="I74" s="58" t="s">
        <v>247</v>
      </c>
      <c r="J74" s="59" t="s">
        <v>248</v>
      </c>
      <c r="K74" s="58">
        <v>-2229</v>
      </c>
      <c r="L74" s="58" t="s">
        <v>249</v>
      </c>
      <c r="M74" s="59" t="s">
        <v>123</v>
      </c>
      <c r="N74" s="59"/>
      <c r="O74" s="60" t="s">
        <v>250</v>
      </c>
      <c r="P74" s="60" t="s">
        <v>251</v>
      </c>
    </row>
    <row r="75" spans="1:16" ht="12.75" customHeight="1" thickBot="1" x14ac:dyDescent="0.25">
      <c r="A75" s="49" t="str">
        <f t="shared" ref="A75:A81" si="12">P75</f>
        <v> BBS 123 </v>
      </c>
      <c r="B75" s="4" t="str">
        <f t="shared" ref="B75:B81" si="13">IF(H75=INT(H75),"I","II")</f>
        <v>I</v>
      </c>
      <c r="C75" s="49">
        <f t="shared" ref="C75:C81" si="14">1*G75</f>
        <v>51806.459000000003</v>
      </c>
      <c r="D75" s="10" t="str">
        <f t="shared" ref="D75:D81" si="15">VLOOKUP(F75,I$1:J$5,2,FALSE)</f>
        <v>vis</v>
      </c>
      <c r="E75" s="57">
        <f>VLOOKUP(C75,'Active 1'!C$21:E$972,3,FALSE)</f>
        <v>9180.9906218032374</v>
      </c>
      <c r="F75" s="4" t="s">
        <v>86</v>
      </c>
      <c r="G75" s="10" t="str">
        <f t="shared" ref="G75:G81" si="16">MID(I75,3,LEN(I75)-3)</f>
        <v>51806.459</v>
      </c>
      <c r="H75" s="49">
        <f t="shared" ref="H75:H81" si="17">1*K75</f>
        <v>-425</v>
      </c>
      <c r="I75" s="58" t="s">
        <v>285</v>
      </c>
      <c r="J75" s="59" t="s">
        <v>286</v>
      </c>
      <c r="K75" s="58">
        <v>-425</v>
      </c>
      <c r="L75" s="58" t="s">
        <v>287</v>
      </c>
      <c r="M75" s="59" t="s">
        <v>123</v>
      </c>
      <c r="N75" s="59"/>
      <c r="O75" s="60" t="s">
        <v>124</v>
      </c>
      <c r="P75" s="60" t="s">
        <v>288</v>
      </c>
    </row>
    <row r="76" spans="1:16" ht="12.75" customHeight="1" thickBot="1" x14ac:dyDescent="0.25">
      <c r="A76" s="49" t="str">
        <f t="shared" si="12"/>
        <v> BBS 125 </v>
      </c>
      <c r="B76" s="4" t="str">
        <f t="shared" si="13"/>
        <v>I</v>
      </c>
      <c r="C76" s="49">
        <f t="shared" si="14"/>
        <v>52072.555</v>
      </c>
      <c r="D76" s="10" t="str">
        <f t="shared" si="15"/>
        <v>vis</v>
      </c>
      <c r="E76" s="57">
        <f>VLOOKUP(C76,'Active 1'!C$21:E$972,3,FALSE)</f>
        <v>9343.9887045102332</v>
      </c>
      <c r="F76" s="4" t="s">
        <v>86</v>
      </c>
      <c r="G76" s="10" t="str">
        <f t="shared" si="16"/>
        <v>52072.555</v>
      </c>
      <c r="H76" s="49">
        <f t="shared" si="17"/>
        <v>-262</v>
      </c>
      <c r="I76" s="58" t="s">
        <v>292</v>
      </c>
      <c r="J76" s="59" t="s">
        <v>293</v>
      </c>
      <c r="K76" s="58">
        <v>-262</v>
      </c>
      <c r="L76" s="58" t="s">
        <v>268</v>
      </c>
      <c r="M76" s="59" t="s">
        <v>123</v>
      </c>
      <c r="N76" s="59"/>
      <c r="O76" s="60" t="s">
        <v>124</v>
      </c>
      <c r="P76" s="60" t="s">
        <v>294</v>
      </c>
    </row>
    <row r="77" spans="1:16" ht="12.75" customHeight="1" thickBot="1" x14ac:dyDescent="0.25">
      <c r="A77" s="49" t="str">
        <f t="shared" si="12"/>
        <v> BBS 127 </v>
      </c>
      <c r="B77" s="4" t="str">
        <f t="shared" si="13"/>
        <v>I</v>
      </c>
      <c r="C77" s="49">
        <f t="shared" si="14"/>
        <v>52224.375899999999</v>
      </c>
      <c r="D77" s="10" t="str">
        <f t="shared" si="15"/>
        <v>vis</v>
      </c>
      <c r="E77" s="57">
        <f>VLOOKUP(C77,'Active 1'!C$21:E$972,3,FALSE)</f>
        <v>9436.9871547494349</v>
      </c>
      <c r="F77" s="4" t="s">
        <v>86</v>
      </c>
      <c r="G77" s="10" t="str">
        <f t="shared" si="16"/>
        <v>52224.3759</v>
      </c>
      <c r="H77" s="49">
        <f t="shared" si="17"/>
        <v>-169</v>
      </c>
      <c r="I77" s="58" t="s">
        <v>295</v>
      </c>
      <c r="J77" s="59" t="s">
        <v>296</v>
      </c>
      <c r="K77" s="58">
        <v>-169</v>
      </c>
      <c r="L77" s="58" t="s">
        <v>297</v>
      </c>
      <c r="M77" s="59" t="s">
        <v>259</v>
      </c>
      <c r="N77" s="59" t="s">
        <v>260</v>
      </c>
      <c r="O77" s="60" t="s">
        <v>298</v>
      </c>
      <c r="P77" s="60" t="s">
        <v>299</v>
      </c>
    </row>
    <row r="78" spans="1:16" ht="12.75" customHeight="1" thickBot="1" x14ac:dyDescent="0.25">
      <c r="A78" s="49" t="str">
        <f t="shared" si="12"/>
        <v> BBS 127 </v>
      </c>
      <c r="B78" s="4" t="str">
        <f t="shared" si="13"/>
        <v>I</v>
      </c>
      <c r="C78" s="49">
        <f t="shared" si="14"/>
        <v>52229.271800000002</v>
      </c>
      <c r="D78" s="10" t="str">
        <f t="shared" si="15"/>
        <v>vis</v>
      </c>
      <c r="E78" s="57">
        <f>VLOOKUP(C78,'Active 1'!C$21:E$972,3,FALSE)</f>
        <v>9439.9861562869464</v>
      </c>
      <c r="F78" s="4" t="s">
        <v>86</v>
      </c>
      <c r="G78" s="10" t="str">
        <f t="shared" si="16"/>
        <v>52229.2718</v>
      </c>
      <c r="H78" s="49">
        <f t="shared" si="17"/>
        <v>-166</v>
      </c>
      <c r="I78" s="58" t="s">
        <v>300</v>
      </c>
      <c r="J78" s="59" t="s">
        <v>301</v>
      </c>
      <c r="K78" s="58">
        <v>-166</v>
      </c>
      <c r="L78" s="58" t="s">
        <v>302</v>
      </c>
      <c r="M78" s="59" t="s">
        <v>259</v>
      </c>
      <c r="N78" s="59" t="s">
        <v>260</v>
      </c>
      <c r="O78" s="60" t="s">
        <v>303</v>
      </c>
      <c r="P78" s="60" t="s">
        <v>299</v>
      </c>
    </row>
    <row r="79" spans="1:16" ht="12.75" customHeight="1" thickBot="1" x14ac:dyDescent="0.25">
      <c r="A79" s="49" t="str">
        <f t="shared" si="12"/>
        <v>OEJV 0074 </v>
      </c>
      <c r="B79" s="4" t="str">
        <f t="shared" si="13"/>
        <v>I</v>
      </c>
      <c r="C79" s="49">
        <f t="shared" si="14"/>
        <v>52490.476000000002</v>
      </c>
      <c r="D79" s="10" t="str">
        <f t="shared" si="15"/>
        <v>vis</v>
      </c>
      <c r="E79" s="57">
        <f>VLOOKUP(C79,'Active 1'!C$21:E$972,3,FALSE)</f>
        <v>9599.9877489265</v>
      </c>
      <c r="F79" s="4" t="s">
        <v>86</v>
      </c>
      <c r="G79" s="10" t="str">
        <f t="shared" si="16"/>
        <v>52490.476</v>
      </c>
      <c r="H79" s="49">
        <f t="shared" si="17"/>
        <v>-6</v>
      </c>
      <c r="I79" s="58" t="s">
        <v>304</v>
      </c>
      <c r="J79" s="59" t="s">
        <v>305</v>
      </c>
      <c r="K79" s="58">
        <v>-6</v>
      </c>
      <c r="L79" s="58" t="s">
        <v>287</v>
      </c>
      <c r="M79" s="59" t="s">
        <v>123</v>
      </c>
      <c r="N79" s="59"/>
      <c r="O79" s="60" t="s">
        <v>306</v>
      </c>
      <c r="P79" s="61" t="s">
        <v>284</v>
      </c>
    </row>
    <row r="80" spans="1:16" ht="12.75" customHeight="1" thickBot="1" x14ac:dyDescent="0.25">
      <c r="A80" s="49" t="str">
        <f t="shared" si="12"/>
        <v> BBS 128 </v>
      </c>
      <c r="B80" s="4" t="str">
        <f t="shared" si="13"/>
        <v>I</v>
      </c>
      <c r="C80" s="49">
        <f t="shared" si="14"/>
        <v>52503.532399999996</v>
      </c>
      <c r="D80" s="10" t="str">
        <f t="shared" si="15"/>
        <v>vis</v>
      </c>
      <c r="E80" s="57">
        <f>VLOOKUP(C80,'Active 1'!C$21:E$972,3,FALSE)</f>
        <v>9607.9854947289732</v>
      </c>
      <c r="F80" s="4" t="s">
        <v>86</v>
      </c>
      <c r="G80" s="10" t="str">
        <f t="shared" si="16"/>
        <v>52503.5324</v>
      </c>
      <c r="H80" s="49">
        <f t="shared" si="17"/>
        <v>2</v>
      </c>
      <c r="I80" s="58" t="s">
        <v>307</v>
      </c>
      <c r="J80" s="59" t="s">
        <v>308</v>
      </c>
      <c r="K80" s="58">
        <v>2</v>
      </c>
      <c r="L80" s="58" t="s">
        <v>309</v>
      </c>
      <c r="M80" s="59" t="s">
        <v>259</v>
      </c>
      <c r="N80" s="59" t="s">
        <v>260</v>
      </c>
      <c r="O80" s="60" t="s">
        <v>303</v>
      </c>
      <c r="P80" s="60" t="s">
        <v>310</v>
      </c>
    </row>
    <row r="81" spans="1:16" ht="12.75" customHeight="1" thickBot="1" x14ac:dyDescent="0.25">
      <c r="A81" s="49" t="str">
        <f t="shared" si="12"/>
        <v>BAVM 193 </v>
      </c>
      <c r="B81" s="4" t="str">
        <f t="shared" si="13"/>
        <v>II</v>
      </c>
      <c r="C81" s="49">
        <f t="shared" si="14"/>
        <v>54360.497900000002</v>
      </c>
      <c r="D81" s="10" t="str">
        <f t="shared" si="15"/>
        <v>vis</v>
      </c>
      <c r="E81" s="57">
        <f>VLOOKUP(C81,'Active 1'!C$21:E$972,3,FALSE)</f>
        <v>10745.47653613148</v>
      </c>
      <c r="F81" s="4" t="s">
        <v>86</v>
      </c>
      <c r="G81" s="10" t="str">
        <f t="shared" si="16"/>
        <v>54360.4979</v>
      </c>
      <c r="H81" s="49">
        <f t="shared" si="17"/>
        <v>1139.5</v>
      </c>
      <c r="I81" s="58" t="s">
        <v>327</v>
      </c>
      <c r="J81" s="59" t="s">
        <v>328</v>
      </c>
      <c r="K81" s="58" t="s">
        <v>329</v>
      </c>
      <c r="L81" s="58" t="s">
        <v>330</v>
      </c>
      <c r="M81" s="59" t="s">
        <v>281</v>
      </c>
      <c r="N81" s="59" t="s">
        <v>319</v>
      </c>
      <c r="O81" s="60" t="s">
        <v>320</v>
      </c>
      <c r="P81" s="61" t="s">
        <v>331</v>
      </c>
    </row>
    <row r="82" spans="1:16" x14ac:dyDescent="0.2">
      <c r="B82" s="4"/>
      <c r="F82" s="4"/>
    </row>
    <row r="83" spans="1:16" x14ac:dyDescent="0.2">
      <c r="B83" s="4"/>
      <c r="F83" s="4"/>
    </row>
    <row r="84" spans="1:16" x14ac:dyDescent="0.2">
      <c r="B84" s="4"/>
      <c r="F84" s="4"/>
    </row>
    <row r="85" spans="1:16" x14ac:dyDescent="0.2">
      <c r="B85" s="4"/>
      <c r="F85" s="4"/>
    </row>
    <row r="86" spans="1:16" x14ac:dyDescent="0.2">
      <c r="B86" s="4"/>
      <c r="F86" s="4"/>
    </row>
    <row r="87" spans="1:16" x14ac:dyDescent="0.2">
      <c r="B87" s="4"/>
      <c r="F87" s="4"/>
    </row>
    <row r="88" spans="1:16" x14ac:dyDescent="0.2">
      <c r="B88" s="4"/>
      <c r="F88" s="4"/>
    </row>
    <row r="89" spans="1:16" x14ac:dyDescent="0.2">
      <c r="B89" s="4"/>
      <c r="F89" s="4"/>
    </row>
    <row r="90" spans="1:16" x14ac:dyDescent="0.2">
      <c r="B90" s="4"/>
      <c r="F90" s="4"/>
    </row>
    <row r="91" spans="1:16" x14ac:dyDescent="0.2">
      <c r="B91" s="4"/>
      <c r="F91" s="4"/>
    </row>
    <row r="92" spans="1:16" x14ac:dyDescent="0.2">
      <c r="B92" s="4"/>
      <c r="F92" s="4"/>
    </row>
    <row r="93" spans="1:16" x14ac:dyDescent="0.2">
      <c r="B93" s="4"/>
      <c r="F93" s="4"/>
    </row>
    <row r="94" spans="1:16" x14ac:dyDescent="0.2">
      <c r="B94" s="4"/>
      <c r="F94" s="4"/>
    </row>
    <row r="95" spans="1:16" x14ac:dyDescent="0.2">
      <c r="B95" s="4"/>
      <c r="F95" s="4"/>
    </row>
    <row r="96" spans="1:1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</sheetData>
  <phoneticPr fontId="8" type="noConversion"/>
  <hyperlinks>
    <hyperlink ref="A3" r:id="rId1" xr:uid="{00000000-0004-0000-0100-000000000000}"/>
    <hyperlink ref="P42" r:id="rId2" display="http://var.astro.cz/oejv/issues/oejv0074.pdf" xr:uid="{00000000-0004-0000-0100-000001000000}"/>
    <hyperlink ref="P43" r:id="rId3" display="http://var.astro.cz/oejv/issues/oejv0074.pdf" xr:uid="{00000000-0004-0000-0100-000002000000}"/>
    <hyperlink ref="P79" r:id="rId4" display="http://var.astro.cz/oejv/issues/oejv0074.pdf" xr:uid="{00000000-0004-0000-0100-000003000000}"/>
    <hyperlink ref="P44" r:id="rId5" display="http://www.konkoly.hu/cgi-bin/IBVS?5603" xr:uid="{00000000-0004-0000-0100-000004000000}"/>
    <hyperlink ref="P45" r:id="rId6" display="http://www.bav-astro.de/sfs/BAVM_link.php?BAVMnr=178" xr:uid="{00000000-0004-0000-0100-000005000000}"/>
    <hyperlink ref="P46" r:id="rId7" display="http://www.bav-astro.de/sfs/BAVM_link.php?BAVMnr=183" xr:uid="{00000000-0004-0000-0100-000006000000}"/>
    <hyperlink ref="P81" r:id="rId8" display="http://www.bav-astro.de/sfs/BAVM_link.php?BAVMnr=193" xr:uid="{00000000-0004-0000-0100-000007000000}"/>
    <hyperlink ref="P47" r:id="rId9" display="http://www.bav-astro.de/sfs/BAVM_link.php?BAVMnr=215" xr:uid="{00000000-0004-0000-0100-000008000000}"/>
    <hyperlink ref="P48" r:id="rId10" display="http://var.astro.cz/oejv/issues/oejv0160.pdf" xr:uid="{00000000-0004-0000-0100-000009000000}"/>
    <hyperlink ref="P49" r:id="rId11" display="http://www.bav-astro.de/sfs/BAVM_link.php?BAVMnr=231" xr:uid="{00000000-0004-0000-0100-00000A000000}"/>
    <hyperlink ref="P50" r:id="rId12" display="http://var.astro.cz/oejv/issues/oejv0160.pdf" xr:uid="{00000000-0004-0000-0100-00000B000000}"/>
    <hyperlink ref="P51" r:id="rId13" display="http://www.konkoly.hu/cgi-bin/IBVS?6042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2024-01-09T01:43:00Z</dcterms:modified>
</cp:coreProperties>
</file>