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FD0039-BEA3-4E0F-B3E6-741D040F3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23" i="1"/>
  <c r="F23" i="1"/>
  <c r="G23" i="1"/>
  <c r="K23" i="1"/>
  <c r="E24" i="1"/>
  <c r="F24" i="1"/>
  <c r="G24" i="1"/>
  <c r="K24" i="1"/>
  <c r="E25" i="1"/>
  <c r="F25" i="1"/>
  <c r="G25" i="1"/>
  <c r="K25" i="1"/>
  <c r="Q32" i="1"/>
  <c r="Q33" i="1"/>
  <c r="E21" i="1"/>
  <c r="F21" i="1"/>
  <c r="G21" i="1"/>
  <c r="I21" i="1"/>
  <c r="E22" i="1"/>
  <c r="F22" i="1"/>
  <c r="G22" i="1"/>
  <c r="K22" i="1"/>
  <c r="F11" i="1"/>
  <c r="Q27" i="1"/>
  <c r="Q28" i="1"/>
  <c r="Q30" i="1"/>
  <c r="Q31" i="1"/>
  <c r="Q29" i="1"/>
  <c r="G11" i="1"/>
  <c r="E14" i="1"/>
  <c r="C17" i="1"/>
  <c r="Q23" i="1"/>
  <c r="Q24" i="1"/>
  <c r="Q25" i="1"/>
  <c r="Q26" i="1"/>
  <c r="Q22" i="1"/>
  <c r="G4" i="1"/>
  <c r="F4" i="1"/>
  <c r="Q21" i="1"/>
  <c r="C11" i="1"/>
  <c r="E15" i="1" l="1"/>
  <c r="C12" i="1"/>
  <c r="C16" i="1" l="1"/>
  <c r="D18" i="1" s="1"/>
  <c r="O29" i="1"/>
  <c r="O26" i="1"/>
  <c r="O31" i="1"/>
  <c r="O27" i="1"/>
  <c r="O22" i="1"/>
  <c r="O21" i="1"/>
  <c r="O32" i="1"/>
  <c r="C15" i="1"/>
  <c r="O28" i="1"/>
  <c r="O33" i="1"/>
  <c r="O23" i="1"/>
  <c r="O25" i="1"/>
  <c r="O24" i="1"/>
  <c r="O30" i="1"/>
  <c r="C18" i="1" l="1"/>
  <c r="E16" i="1"/>
  <c r="E17" i="1" s="1"/>
</calcChain>
</file>

<file path=xl/sharedStrings.xml><?xml version="1.0" encoding="utf-8"?>
<sst xmlns="http://schemas.openxmlformats.org/spreadsheetml/2006/main" count="76" uniqueCount="54">
  <si>
    <t>JAVSO..44..164</t>
  </si>
  <si>
    <t>s5</t>
  </si>
  <si>
    <t>s6</t>
  </si>
  <si>
    <t>s7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</si>
  <si>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</si>
  <si>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</si>
  <si>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</si>
  <si>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</si>
  <si>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</si>
  <si>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</si>
  <si>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</si>
  <si>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</si>
  <si>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</si>
  <si>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</si>
  <si>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</si>
  <si>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</si>
  <si>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</si>
  <si>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</si>
  <si>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</si>
  <si>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</si>
  <si>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</si>
  <si>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</si>
  <si>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</si>
  <si>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</si>
  <si>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</si>
  <si>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</si>
  <si>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</si>
  <si>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</si>
  <si>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</si>
  <si>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</si>
  <si>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</si>
  <si>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</si>
  <si>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</si>
  <si>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</si>
  <si>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</si>
  <si>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</si>
  <si>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</si>
  <si>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</si>
  <si>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</si>
  <si>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</si>
  <si>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LY And / GSC 2831-1925</t>
  </si>
  <si>
    <t xml:space="preserve">EW/KW     </t>
  </si>
  <si>
    <t>Kreiner</t>
  </si>
  <si>
    <t>OEJV 0094</t>
  </si>
  <si>
    <t>II</t>
  </si>
  <si>
    <t>IBVS 5960</t>
  </si>
  <si>
    <t>OEJV 0137</t>
  </si>
  <si>
    <t>I</t>
  </si>
  <si>
    <t>Add cycle</t>
  </si>
  <si>
    <t>Old Cycle</t>
  </si>
  <si>
    <t>IBVS 6011</t>
  </si>
  <si>
    <t>IBVS 6042</t>
  </si>
  <si>
    <t>OEJV 0160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</si>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</sst>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 And --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5-4090-94E1-0D2F4FB759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5-4090-94E1-0D2F4FB759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5-4090-94E1-0D2F4FB759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0.10591615000157617</c:v>
                </c:pt>
                <c:pt idx="2">
                  <c:v>0.15115359999617795</c:v>
                </c:pt>
                <c:pt idx="3">
                  <c:v>0.1501922499955981</c:v>
                </c:pt>
                <c:pt idx="4">
                  <c:v>0.15388145000179065</c:v>
                </c:pt>
                <c:pt idx="5">
                  <c:v>0.15402159999939613</c:v>
                </c:pt>
                <c:pt idx="6">
                  <c:v>0.1642303999979049</c:v>
                </c:pt>
                <c:pt idx="7">
                  <c:v>0.16872855000110576</c:v>
                </c:pt>
                <c:pt idx="8">
                  <c:v>0.16924620000645518</c:v>
                </c:pt>
                <c:pt idx="9">
                  <c:v>0.1817029499943601</c:v>
                </c:pt>
                <c:pt idx="10">
                  <c:v>0.18412459999672137</c:v>
                </c:pt>
                <c:pt idx="11">
                  <c:v>0.23372834999463521</c:v>
                </c:pt>
                <c:pt idx="12">
                  <c:v>0.23376300000381889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5-4090-94E1-0D2F4FB759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5-4090-94E1-0D2F4FB759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5-4090-94E1-0D2F4FB759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3.0000000000000003E-4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5-4090-94E1-0D2F4FB759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5475.5</c:v>
                </c:pt>
                <c:pt idx="2">
                  <c:v>8632</c:v>
                </c:pt>
                <c:pt idx="3">
                  <c:v>8632.5</c:v>
                </c:pt>
                <c:pt idx="4">
                  <c:v>8736.5</c:v>
                </c:pt>
                <c:pt idx="5">
                  <c:v>8792</c:v>
                </c:pt>
                <c:pt idx="6">
                  <c:v>9548</c:v>
                </c:pt>
                <c:pt idx="7">
                  <c:v>9663.5</c:v>
                </c:pt>
                <c:pt idx="8">
                  <c:v>9694</c:v>
                </c:pt>
                <c:pt idx="9">
                  <c:v>10591.5</c:v>
                </c:pt>
                <c:pt idx="10">
                  <c:v>10902</c:v>
                </c:pt>
                <c:pt idx="11">
                  <c:v>14289.5</c:v>
                </c:pt>
                <c:pt idx="12">
                  <c:v>14310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1.0327115076074422E-2</c:v>
                </c:pt>
                <c:pt idx="1">
                  <c:v>9.8309948761881372E-2</c:v>
                </c:pt>
                <c:pt idx="2">
                  <c:v>0.14903003177334145</c:v>
                </c:pt>
                <c:pt idx="3">
                  <c:v>0.14903806600160241</c:v>
                </c:pt>
                <c:pt idx="4">
                  <c:v>0.15070918547988274</c:v>
                </c:pt>
                <c:pt idx="5">
                  <c:v>0.15160098481684964</c:v>
                </c:pt>
                <c:pt idx="6">
                  <c:v>0.16374873794742587</c:v>
                </c:pt>
                <c:pt idx="7">
                  <c:v>0.16560464467570835</c:v>
                </c:pt>
                <c:pt idx="8">
                  <c:v>0.16609473259962709</c:v>
                </c:pt>
                <c:pt idx="9">
                  <c:v>0.18051617232805586</c:v>
                </c:pt>
                <c:pt idx="10">
                  <c:v>0.18550542807811393</c:v>
                </c:pt>
                <c:pt idx="11">
                  <c:v>0.23993732454613897</c:v>
                </c:pt>
                <c:pt idx="12">
                  <c:v>0.24026672790483847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5-4090-94E1-0D2F4FB7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07352"/>
        <c:axId val="1"/>
      </c:scatterChart>
      <c:valAx>
        <c:axId val="61820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0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152400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CF6CB7-3E08-D6A1-A16E-C937D0E07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32"/>
      <c r="F1" s="32"/>
      <c r="G1" s="33" t="s">
        <v>41</v>
      </c>
      <c r="H1" s="34" t="s">
        <v>42</v>
      </c>
      <c r="I1" s="30" t="s">
        <v>38</v>
      </c>
      <c r="J1" s="30" t="s">
        <v>38</v>
      </c>
      <c r="K1" s="35">
        <v>52500.057000000001</v>
      </c>
      <c r="L1" s="35">
        <v>0.34502270000000002</v>
      </c>
    </row>
    <row r="2" spans="1:12" x14ac:dyDescent="0.2">
      <c r="A2" t="s">
        <v>29</v>
      </c>
      <c r="B2" t="s">
        <v>41</v>
      </c>
      <c r="C2" s="9"/>
    </row>
    <row r="3" spans="1:12" ht="13.5" thickBot="1" x14ac:dyDescent="0.25"/>
    <row r="4" spans="1:12" ht="14.25" thickTop="1" thickBot="1" x14ac:dyDescent="0.25">
      <c r="A4" s="29" t="s">
        <v>39</v>
      </c>
      <c r="C4" s="7" t="s">
        <v>38</v>
      </c>
      <c r="D4" s="8" t="s">
        <v>38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7</v>
      </c>
    </row>
    <row r="7" spans="1:12" x14ac:dyDescent="0.2">
      <c r="A7" t="s">
        <v>8</v>
      </c>
      <c r="C7">
        <v>52500.057000000001</v>
      </c>
    </row>
    <row r="8" spans="1:12" x14ac:dyDescent="0.2">
      <c r="A8" t="s">
        <v>9</v>
      </c>
      <c r="C8">
        <v>0.34502270000000002</v>
      </c>
      <c r="D8" s="31" t="s">
        <v>42</v>
      </c>
    </row>
    <row r="9" spans="1:12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12" ht="13.5" thickBot="1" x14ac:dyDescent="0.25">
      <c r="A10" s="11"/>
      <c r="B10" s="11"/>
      <c r="C10" s="3" t="s">
        <v>25</v>
      </c>
      <c r="D10" s="3" t="s">
        <v>26</v>
      </c>
      <c r="E10" s="11"/>
    </row>
    <row r="11" spans="1:12" x14ac:dyDescent="0.2">
      <c r="A11" s="11" t="s">
        <v>21</v>
      </c>
      <c r="B11" s="11"/>
      <c r="C11" s="24">
        <f ca="1">INTERCEPT(INDIRECT($G$11):G992,INDIRECT($F$11):F992)</f>
        <v>1.0327115076074422E-2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22</v>
      </c>
      <c r="B12" s="11"/>
      <c r="C12" s="24">
        <f ca="1">SLOPE(INDIRECT($G$11):G992,INDIRECT($F$11):F992)</f>
        <v>1.6068456521926208E-5</v>
      </c>
      <c r="D12" s="13"/>
      <c r="E12" s="11"/>
    </row>
    <row r="13" spans="1:12" x14ac:dyDescent="0.2">
      <c r="A13" s="11" t="s">
        <v>24</v>
      </c>
      <c r="B13" s="11"/>
      <c r="C13" s="13" t="s">
        <v>19</v>
      </c>
      <c r="D13" s="16" t="s">
        <v>48</v>
      </c>
      <c r="E13" s="12">
        <v>1</v>
      </c>
    </row>
    <row r="14" spans="1:12" x14ac:dyDescent="0.2">
      <c r="A14" s="11"/>
      <c r="B14" s="11"/>
      <c r="C14" s="11"/>
      <c r="D14" s="16" t="s">
        <v>33</v>
      </c>
      <c r="E14" s="17">
        <f ca="1">NOW()+15018.5+$C$9/24</f>
        <v>60318.622711226846</v>
      </c>
    </row>
    <row r="15" spans="1:12" x14ac:dyDescent="0.2">
      <c r="A15" s="14" t="s">
        <v>23</v>
      </c>
      <c r="B15" s="11"/>
      <c r="C15" s="15">
        <f ca="1">(C7+C11)+(C8+C12)*INT(MAX(F21:F3533))</f>
        <v>57437.5721037279</v>
      </c>
      <c r="D15" s="16" t="s">
        <v>49</v>
      </c>
      <c r="E15" s="17">
        <f ca="1">ROUND(2*(E14-$C$7)/$C$8,0)/2+E13</f>
        <v>22662</v>
      </c>
    </row>
    <row r="16" spans="1:12" x14ac:dyDescent="0.2">
      <c r="A16" s="18" t="s">
        <v>10</v>
      </c>
      <c r="B16" s="11"/>
      <c r="C16" s="19">
        <f ca="1">+C8+C12</f>
        <v>0.34503876845652193</v>
      </c>
      <c r="D16" s="16" t="s">
        <v>34</v>
      </c>
      <c r="E16" s="26">
        <f ca="1">ROUND(2*(E14-$C$15)/$C$16,0)/2+E13</f>
        <v>8351</v>
      </c>
    </row>
    <row r="17" spans="1:17" ht="13.5" thickBot="1" x14ac:dyDescent="0.25">
      <c r="A17" s="16" t="s">
        <v>30</v>
      </c>
      <c r="B17" s="11"/>
      <c r="C17" s="11">
        <f>COUNT(C21:C2191)</f>
        <v>13</v>
      </c>
      <c r="D17" s="16" t="s">
        <v>35</v>
      </c>
      <c r="E17" s="20">
        <f ca="1">+$C$15+$C$16*E16-15018.5-$C$9/24</f>
        <v>45300.886692441651</v>
      </c>
    </row>
    <row r="18" spans="1:17" ht="14.25" thickTop="1" thickBot="1" x14ac:dyDescent="0.25">
      <c r="A18" s="18" t="s">
        <v>11</v>
      </c>
      <c r="B18" s="11"/>
      <c r="C18" s="21">
        <f ca="1">+C15</f>
        <v>57437.5721037279</v>
      </c>
      <c r="D18" s="22">
        <f ca="1">+C16</f>
        <v>0.34503876845652193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53</v>
      </c>
      <c r="J20" s="6" t="s">
        <v>4</v>
      </c>
      <c r="K20" s="6" t="s">
        <v>5</v>
      </c>
      <c r="L20" s="6" t="s">
        <v>1</v>
      </c>
      <c r="M20" s="6" t="s">
        <v>2</v>
      </c>
      <c r="N20" s="6" t="s">
        <v>3</v>
      </c>
      <c r="O20" s="6" t="s">
        <v>28</v>
      </c>
      <c r="P20" s="5" t="s">
        <v>27</v>
      </c>
      <c r="Q20" s="3" t="s">
        <v>20</v>
      </c>
    </row>
    <row r="21" spans="1:17" x14ac:dyDescent="0.2">
      <c r="A21" s="31" t="s">
        <v>42</v>
      </c>
      <c r="C21" s="9">
        <v>52500.057000000001</v>
      </c>
      <c r="D21" s="9" t="s">
        <v>19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I21">
        <f>+G21</f>
        <v>0</v>
      </c>
      <c r="O21">
        <f t="shared" ref="O21:O33" ca="1" si="2">+C$11+C$12*$F21</f>
        <v>1.0327115076074422E-2</v>
      </c>
      <c r="Q21" s="2">
        <f t="shared" ref="Q21:Q33" si="3">+C21-15018.5</f>
        <v>37481.557000000001</v>
      </c>
    </row>
    <row r="22" spans="1:17" x14ac:dyDescent="0.2">
      <c r="A22" s="36" t="s">
        <v>43</v>
      </c>
      <c r="B22" s="37" t="s">
        <v>44</v>
      </c>
      <c r="C22" s="36">
        <v>54389.334710000003</v>
      </c>
      <c r="D22" s="36">
        <v>1.4E-3</v>
      </c>
      <c r="E22">
        <f t="shared" si="0"/>
        <v>5475.8069831347384</v>
      </c>
      <c r="F22">
        <f t="shared" ref="F22:F33" si="4">ROUND(2*E22,0)/2-0.5</f>
        <v>5475.5</v>
      </c>
      <c r="G22">
        <f t="shared" si="1"/>
        <v>0.10591615000157617</v>
      </c>
      <c r="K22">
        <f t="shared" ref="K22:K33" si="5">+G22</f>
        <v>0.10591615000157617</v>
      </c>
      <c r="O22">
        <f t="shared" ca="1" si="2"/>
        <v>9.8309948761881372E-2</v>
      </c>
      <c r="Q22" s="2">
        <f t="shared" si="3"/>
        <v>39370.834710000003</v>
      </c>
    </row>
    <row r="23" spans="1:17" x14ac:dyDescent="0.2">
      <c r="A23" s="39" t="s">
        <v>46</v>
      </c>
      <c r="B23" s="40" t="s">
        <v>44</v>
      </c>
      <c r="C23" s="41">
        <v>55478.444100000001</v>
      </c>
      <c r="D23" s="41">
        <v>1.6000000000000001E-3</v>
      </c>
      <c r="E23">
        <f t="shared" si="0"/>
        <v>8632.4380975512613</v>
      </c>
      <c r="F23">
        <f t="shared" si="4"/>
        <v>8632</v>
      </c>
      <c r="G23">
        <f t="shared" si="1"/>
        <v>0.15115359999617795</v>
      </c>
      <c r="K23">
        <f t="shared" si="5"/>
        <v>0.15115359999617795</v>
      </c>
      <c r="O23">
        <f t="shared" ca="1" si="2"/>
        <v>0.14903003177334145</v>
      </c>
      <c r="Q23" s="2">
        <f t="shared" si="3"/>
        <v>40459.944100000001</v>
      </c>
    </row>
    <row r="24" spans="1:17" x14ac:dyDescent="0.2">
      <c r="A24" s="39" t="s">
        <v>46</v>
      </c>
      <c r="B24" s="40" t="s">
        <v>47</v>
      </c>
      <c r="C24" s="41">
        <v>55478.61565</v>
      </c>
      <c r="D24" s="41">
        <v>1.6000000000000001E-3</v>
      </c>
      <c r="E24">
        <f t="shared" si="0"/>
        <v>8632.9353112128538</v>
      </c>
      <c r="F24">
        <f t="shared" si="4"/>
        <v>8632.5</v>
      </c>
      <c r="G24">
        <f t="shared" si="1"/>
        <v>0.1501922499955981</v>
      </c>
      <c r="K24">
        <f t="shared" si="5"/>
        <v>0.1501922499955981</v>
      </c>
      <c r="O24">
        <f t="shared" ca="1" si="2"/>
        <v>0.14903806600160241</v>
      </c>
      <c r="Q24" s="2">
        <f t="shared" si="3"/>
        <v>40460.11565</v>
      </c>
    </row>
    <row r="25" spans="1:17" x14ac:dyDescent="0.2">
      <c r="A25" s="39" t="s">
        <v>46</v>
      </c>
      <c r="B25" s="40" t="s">
        <v>47</v>
      </c>
      <c r="C25" s="41">
        <v>55514.501700000001</v>
      </c>
      <c r="D25" s="41">
        <v>1E-3</v>
      </c>
      <c r="E25" s="42">
        <f t="shared" si="0"/>
        <v>8736.946003842646</v>
      </c>
      <c r="F25">
        <f t="shared" si="4"/>
        <v>8736.5</v>
      </c>
      <c r="G25">
        <f t="shared" si="1"/>
        <v>0.15388145000179065</v>
      </c>
      <c r="K25">
        <f t="shared" si="5"/>
        <v>0.15388145000179065</v>
      </c>
      <c r="O25">
        <f t="shared" ca="1" si="2"/>
        <v>0.15070918547988274</v>
      </c>
      <c r="Q25" s="2">
        <f t="shared" si="3"/>
        <v>40496.001700000001</v>
      </c>
    </row>
    <row r="26" spans="1:17" s="43" customFormat="1" x14ac:dyDescent="0.2">
      <c r="A26" s="38" t="s">
        <v>45</v>
      </c>
      <c r="B26" s="37" t="s">
        <v>44</v>
      </c>
      <c r="C26" s="36">
        <v>55533.650600000001</v>
      </c>
      <c r="D26" s="36">
        <v>2.9999999999999997E-4</v>
      </c>
      <c r="E26" s="43">
        <f t="shared" si="0"/>
        <v>8792.4464100478035</v>
      </c>
      <c r="F26" s="43">
        <f t="shared" si="4"/>
        <v>8792</v>
      </c>
      <c r="G26" s="43">
        <f t="shared" si="1"/>
        <v>0.15402159999939613</v>
      </c>
      <c r="K26">
        <f t="shared" si="5"/>
        <v>0.15402159999939613</v>
      </c>
      <c r="O26" s="43">
        <f t="shared" ca="1" si="2"/>
        <v>0.15160098481684964</v>
      </c>
      <c r="Q26" s="44">
        <f t="shared" si="3"/>
        <v>40515.150600000001</v>
      </c>
    </row>
    <row r="27" spans="1:17" s="43" customFormat="1" x14ac:dyDescent="0.2">
      <c r="A27" s="38" t="s">
        <v>52</v>
      </c>
      <c r="B27" s="37" t="s">
        <v>44</v>
      </c>
      <c r="C27" s="36">
        <v>55794.497969999997</v>
      </c>
      <c r="D27" s="36">
        <v>3.0000000000000001E-3</v>
      </c>
      <c r="E27" s="43">
        <f t="shared" si="0"/>
        <v>9548.4759988255719</v>
      </c>
      <c r="F27" s="43">
        <f t="shared" si="4"/>
        <v>9548</v>
      </c>
      <c r="G27" s="43">
        <f t="shared" si="1"/>
        <v>0.1642303999979049</v>
      </c>
      <c r="K27">
        <f t="shared" si="5"/>
        <v>0.1642303999979049</v>
      </c>
      <c r="O27" s="43">
        <f t="shared" ca="1" si="2"/>
        <v>0.16374873794742587</v>
      </c>
      <c r="Q27" s="44">
        <f t="shared" si="3"/>
        <v>40775.997969999997</v>
      </c>
    </row>
    <row r="28" spans="1:17" s="43" customFormat="1" x14ac:dyDescent="0.2">
      <c r="A28" s="38" t="s">
        <v>52</v>
      </c>
      <c r="B28" s="37" t="s">
        <v>47</v>
      </c>
      <c r="C28" s="36">
        <v>55834.352590000002</v>
      </c>
      <c r="D28" s="36">
        <v>2.0000000000000001E-4</v>
      </c>
      <c r="E28" s="43">
        <f t="shared" si="0"/>
        <v>9663.9890360837162</v>
      </c>
      <c r="F28" s="43">
        <f t="shared" si="4"/>
        <v>9663.5</v>
      </c>
      <c r="G28" s="43">
        <f t="shared" si="1"/>
        <v>0.16872855000110576</v>
      </c>
      <c r="K28">
        <f t="shared" si="5"/>
        <v>0.16872855000110576</v>
      </c>
      <c r="O28" s="43">
        <f t="shared" ca="1" si="2"/>
        <v>0.16560464467570835</v>
      </c>
      <c r="Q28" s="44">
        <f t="shared" si="3"/>
        <v>40815.852590000002</v>
      </c>
    </row>
    <row r="29" spans="1:17" s="43" customFormat="1" x14ac:dyDescent="0.2">
      <c r="A29" s="45" t="s">
        <v>50</v>
      </c>
      <c r="B29" s="46" t="s">
        <v>44</v>
      </c>
      <c r="C29" s="45">
        <v>55844.876300000004</v>
      </c>
      <c r="D29" s="45">
        <v>8.0000000000000004E-4</v>
      </c>
      <c r="E29" s="43">
        <f t="shared" si="0"/>
        <v>9694.4905364197857</v>
      </c>
      <c r="F29" s="43">
        <f t="shared" si="4"/>
        <v>9694</v>
      </c>
      <c r="G29" s="43">
        <f t="shared" si="1"/>
        <v>0.16924620000645518</v>
      </c>
      <c r="K29">
        <f t="shared" si="5"/>
        <v>0.16924620000645518</v>
      </c>
      <c r="O29" s="43">
        <f t="shared" ca="1" si="2"/>
        <v>0.16609473259962709</v>
      </c>
      <c r="Q29" s="44">
        <f t="shared" si="3"/>
        <v>40826.376300000004</v>
      </c>
    </row>
    <row r="30" spans="1:17" s="43" customFormat="1" x14ac:dyDescent="0.2">
      <c r="A30" s="38" t="s">
        <v>52</v>
      </c>
      <c r="B30" s="37" t="s">
        <v>47</v>
      </c>
      <c r="C30" s="36">
        <v>56154.546629999997</v>
      </c>
      <c r="D30" s="36">
        <v>1E-4</v>
      </c>
      <c r="E30" s="43">
        <f t="shared" si="0"/>
        <v>10592.026640565957</v>
      </c>
      <c r="F30" s="43">
        <f t="shared" si="4"/>
        <v>10591.5</v>
      </c>
      <c r="G30" s="43">
        <f t="shared" si="1"/>
        <v>0.1817029499943601</v>
      </c>
      <c r="K30">
        <f t="shared" si="5"/>
        <v>0.1817029499943601</v>
      </c>
      <c r="O30" s="43">
        <f t="shared" ca="1" si="2"/>
        <v>0.18051617232805586</v>
      </c>
      <c r="Q30" s="44">
        <f t="shared" si="3"/>
        <v>41136.046629999997</v>
      </c>
    </row>
    <row r="31" spans="1:17" s="43" customFormat="1" x14ac:dyDescent="0.2">
      <c r="A31" s="38" t="s">
        <v>51</v>
      </c>
      <c r="B31" s="37" t="s">
        <v>44</v>
      </c>
      <c r="C31" s="36">
        <v>56261.678599999999</v>
      </c>
      <c r="D31" s="36">
        <v>3.0000000000000003E-4</v>
      </c>
      <c r="E31" s="43">
        <f t="shared" si="0"/>
        <v>10902.533659379509</v>
      </c>
      <c r="F31" s="43">
        <f t="shared" si="4"/>
        <v>10902</v>
      </c>
      <c r="G31" s="43">
        <f t="shared" si="1"/>
        <v>0.18412459999672137</v>
      </c>
      <c r="K31">
        <f t="shared" si="5"/>
        <v>0.18412459999672137</v>
      </c>
      <c r="O31" s="43">
        <f t="shared" ca="1" si="2"/>
        <v>0.18550542807811393</v>
      </c>
      <c r="Q31" s="44">
        <f t="shared" si="3"/>
        <v>41243.178599999999</v>
      </c>
    </row>
    <row r="32" spans="1:17" s="43" customFormat="1" x14ac:dyDescent="0.2">
      <c r="A32" s="47" t="s">
        <v>0</v>
      </c>
      <c r="B32" s="48" t="s">
        <v>47</v>
      </c>
      <c r="C32" s="49">
        <v>57430.492599999998</v>
      </c>
      <c r="D32" s="49">
        <v>2.0000000000000001E-4</v>
      </c>
      <c r="E32" s="43">
        <f t="shared" si="0"/>
        <v>14290.177428905394</v>
      </c>
      <c r="F32" s="43">
        <f t="shared" si="4"/>
        <v>14289.5</v>
      </c>
      <c r="G32" s="43">
        <f t="shared" si="1"/>
        <v>0.23372834999463521</v>
      </c>
      <c r="K32">
        <f t="shared" si="5"/>
        <v>0.23372834999463521</v>
      </c>
      <c r="O32" s="43">
        <f t="shared" ca="1" si="2"/>
        <v>0.23993732454613897</v>
      </c>
      <c r="Q32" s="44">
        <f t="shared" si="3"/>
        <v>42411.992599999998</v>
      </c>
    </row>
    <row r="33" spans="1:17" x14ac:dyDescent="0.2">
      <c r="A33" s="47" t="s">
        <v>0</v>
      </c>
      <c r="B33" s="48" t="s">
        <v>44</v>
      </c>
      <c r="C33" s="49">
        <v>57437.565600000002</v>
      </c>
      <c r="D33" s="49">
        <v>2.9999999999999997E-4</v>
      </c>
      <c r="E33" s="43">
        <f t="shared" si="0"/>
        <v>14310.67752933358</v>
      </c>
      <c r="F33" s="43">
        <f t="shared" si="4"/>
        <v>14310</v>
      </c>
      <c r="G33" s="43">
        <f t="shared" si="1"/>
        <v>0.23376300000381889</v>
      </c>
      <c r="H33" s="43"/>
      <c r="I33" s="43"/>
      <c r="J33" s="43"/>
      <c r="K33">
        <f t="shared" si="5"/>
        <v>0.23376300000381889</v>
      </c>
      <c r="L33" s="43"/>
      <c r="M33" s="43"/>
      <c r="N33" s="43"/>
      <c r="O33" s="43">
        <f t="shared" ca="1" si="2"/>
        <v>0.24026672790483847</v>
      </c>
      <c r="P33" s="43"/>
      <c r="Q33" s="44">
        <f t="shared" si="3"/>
        <v>42419.065600000002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64957" r:id="rId1" display="http://vsolj.cetus-net.org/bulletin.html" xr:uid="{00000000-0004-0000-0000-000000000000}"/>
    <hyperlink ref="H64950" r:id="rId2" display="http://vsolj.cetus-net.org/bulletin.html" xr:uid="{00000000-0004-0000-0000-000001000000}"/>
    <hyperlink ref="AP2447" r:id="rId3" display="http://cdsbib.u-strasbg.fr/cgi-bin/cdsbib?1990RMxAA..21..381G" xr:uid="{00000000-0004-0000-0000-000002000000}"/>
    <hyperlink ref="AP2450" r:id="rId4" display="http://cdsbib.u-strasbg.fr/cgi-bin/cdsbib?1990RMxAA..21..381G" xr:uid="{00000000-0004-0000-0000-000003000000}"/>
    <hyperlink ref="AP2448" r:id="rId5" display="http://cdsbib.u-strasbg.fr/cgi-bin/cdsbib?1990RMxAA..21..381G" xr:uid="{00000000-0004-0000-0000-000004000000}"/>
    <hyperlink ref="AP2426" r:id="rId6" display="http://cdsbib.u-strasbg.fr/cgi-bin/cdsbib?1990RMxAA..21..381G" xr:uid="{00000000-0004-0000-0000-000005000000}"/>
    <hyperlink ref="I64957" r:id="rId7" display="http://vsolj.cetus-net.org/bulletin.html" xr:uid="{00000000-0004-0000-0000-000006000000}"/>
    <hyperlink ref="AQ2560" r:id="rId8" display="http://cdsbib.u-strasbg.fr/cgi-bin/cdsbib?1990RMxAA..21..381G" xr:uid="{00000000-0004-0000-0000-000007000000}"/>
    <hyperlink ref="AQ829" r:id="rId9" display="http://cdsbib.u-strasbg.fr/cgi-bin/cdsbib?1990RMxAA..21..381G" xr:uid="{00000000-0004-0000-0000-000008000000}"/>
    <hyperlink ref="AQ2561" r:id="rId10" display="http://cdsbib.u-strasbg.fr/cgi-bin/cdsbib?1990RMxAA..21..381G" xr:uid="{00000000-0004-0000-0000-000009000000}"/>
    <hyperlink ref="H64954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2024-01-09T01:56:42Z</dcterms:modified>
</cp:coreProperties>
</file>