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B111A0F-0078-4079-AFAB-FB9FC07D1D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2" r:id="rId2"/>
    <sheet name="A (2)" sheetId="3" r:id="rId3"/>
    <sheet name="BAV" sheetId="4" r:id="rId4"/>
  </sheets>
  <definedNames>
    <definedName name="solver_adj" localSheetId="2" hidden="1">'A (2)'!$E$11:$E$13</definedName>
    <definedName name="solver_adj" localSheetId="0" hidden="1">Active!$E$11:$E$13</definedName>
    <definedName name="solver_cvg" localSheetId="2" hidden="1">0.0001</definedName>
    <definedName name="solver_cvg" localSheetId="0" hidden="1">0.0001</definedName>
    <definedName name="solver_drv" localSheetId="2" hidden="1">1</definedName>
    <definedName name="solver_drv" localSheetId="0" hidden="1">1</definedName>
    <definedName name="solver_est" localSheetId="2" hidden="1">1</definedName>
    <definedName name="solver_est" localSheetId="0" hidden="1">1</definedName>
    <definedName name="solver_itr" localSheetId="2" hidden="1">100</definedName>
    <definedName name="solver_itr" localSheetId="0" hidden="1">100</definedName>
    <definedName name="solver_lin" localSheetId="2" hidden="1">2</definedName>
    <definedName name="solver_lin" localSheetId="0" hidden="1">2</definedName>
    <definedName name="solver_neg" localSheetId="2" hidden="1">2</definedName>
    <definedName name="solver_neg" localSheetId="0" hidden="1">2</definedName>
    <definedName name="solver_num" localSheetId="2" hidden="1">0</definedName>
    <definedName name="solver_num" localSheetId="0" hidden="1">0</definedName>
    <definedName name="solver_nwt" localSheetId="2" hidden="1">1</definedName>
    <definedName name="solver_nwt" localSheetId="0" hidden="1">1</definedName>
    <definedName name="solver_opt" localSheetId="2" hidden="1">'A (2)'!$E$14</definedName>
    <definedName name="solver_opt" localSheetId="0" hidden="1">Active!$E$14</definedName>
    <definedName name="solver_pre" localSheetId="2" hidden="1">0.000001</definedName>
    <definedName name="solver_pre" localSheetId="0" hidden="1">0.000001</definedName>
    <definedName name="solver_scl" localSheetId="2" hidden="1">2</definedName>
    <definedName name="solver_scl" localSheetId="0" hidden="1">2</definedName>
    <definedName name="solver_sho" localSheetId="2" hidden="1">2</definedName>
    <definedName name="solver_sho" localSheetId="0" hidden="1">2</definedName>
    <definedName name="solver_tim" localSheetId="2" hidden="1">100</definedName>
    <definedName name="solver_tim" localSheetId="0" hidden="1">100</definedName>
    <definedName name="solver_tol" localSheetId="2" hidden="1">0.05</definedName>
    <definedName name="solver_tol" localSheetId="0" hidden="1">0.05</definedName>
    <definedName name="solver_typ" localSheetId="2" hidden="1">2</definedName>
    <definedName name="solver_typ" localSheetId="0" hidden="1">2</definedName>
    <definedName name="solver_val" localSheetId="2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30" i="1" l="1"/>
  <c r="F130" i="1" s="1"/>
  <c r="Q130" i="1"/>
  <c r="E129" i="1"/>
  <c r="F129" i="1" s="1"/>
  <c r="Q129" i="1"/>
  <c r="E138" i="1"/>
  <c r="F138" i="1" s="1"/>
  <c r="Q138" i="1"/>
  <c r="E139" i="1"/>
  <c r="F139" i="1" s="1"/>
  <c r="Q139" i="1"/>
  <c r="E140" i="1"/>
  <c r="F140" i="1" s="1"/>
  <c r="Q140" i="1"/>
  <c r="E141" i="1"/>
  <c r="F141" i="1" s="1"/>
  <c r="Q141" i="1"/>
  <c r="E142" i="1"/>
  <c r="F142" i="1"/>
  <c r="Q142" i="1"/>
  <c r="E109" i="1"/>
  <c r="F109" i="1" s="1"/>
  <c r="Q109" i="1"/>
  <c r="E114" i="1"/>
  <c r="F114" i="1" s="1"/>
  <c r="Q114" i="1"/>
  <c r="E116" i="1"/>
  <c r="F116" i="1" s="1"/>
  <c r="Q116" i="1"/>
  <c r="E118" i="1"/>
  <c r="F118" i="1"/>
  <c r="G118" i="1" s="1"/>
  <c r="K118" i="1" s="1"/>
  <c r="Q118" i="1"/>
  <c r="E120" i="1"/>
  <c r="F120" i="1"/>
  <c r="G120" i="1" s="1"/>
  <c r="K120" i="1" s="1"/>
  <c r="Q120" i="1"/>
  <c r="E123" i="1"/>
  <c r="F123" i="1"/>
  <c r="G123" i="1" s="1"/>
  <c r="K123" i="1" s="1"/>
  <c r="Q123" i="1"/>
  <c r="E124" i="1"/>
  <c r="F124" i="1" s="1"/>
  <c r="G124" i="1" s="1"/>
  <c r="K124" i="1" s="1"/>
  <c r="Q124" i="1"/>
  <c r="E126" i="1"/>
  <c r="F126" i="1" s="1"/>
  <c r="Q126" i="1"/>
  <c r="E128" i="1"/>
  <c r="F128" i="1" s="1"/>
  <c r="Q128" i="1"/>
  <c r="E131" i="1"/>
  <c r="F131" i="1" s="1"/>
  <c r="Q131" i="1"/>
  <c r="E133" i="1"/>
  <c r="F133" i="1" s="1"/>
  <c r="Q133" i="1"/>
  <c r="E134" i="1"/>
  <c r="F134" i="1"/>
  <c r="G134" i="1" s="1"/>
  <c r="K134" i="1" s="1"/>
  <c r="Q134" i="1"/>
  <c r="E136" i="1"/>
  <c r="F136" i="1" s="1"/>
  <c r="G136" i="1" s="1"/>
  <c r="K136" i="1" s="1"/>
  <c r="Q136" i="1"/>
  <c r="E137" i="1"/>
  <c r="F137" i="1" s="1"/>
  <c r="G137" i="1" s="1"/>
  <c r="K137" i="1" s="1"/>
  <c r="Q137" i="1"/>
  <c r="E132" i="1"/>
  <c r="F132" i="1" s="1"/>
  <c r="G132" i="1" s="1"/>
  <c r="K132" i="1" s="1"/>
  <c r="Q132" i="1"/>
  <c r="E125" i="1"/>
  <c r="F125" i="1"/>
  <c r="G125" i="1" s="1"/>
  <c r="K125" i="1" s="1"/>
  <c r="Q125" i="1"/>
  <c r="E127" i="1"/>
  <c r="F127" i="1" s="1"/>
  <c r="Q127" i="1"/>
  <c r="E135" i="1"/>
  <c r="F135" i="1"/>
  <c r="D9" i="1"/>
  <c r="C9" i="1"/>
  <c r="D11" i="1"/>
  <c r="D12" i="1"/>
  <c r="W18" i="1" s="1"/>
  <c r="D13" i="1"/>
  <c r="Q135" i="1"/>
  <c r="E104" i="1"/>
  <c r="F104" i="1"/>
  <c r="E105" i="1"/>
  <c r="F105" i="1"/>
  <c r="E115" i="1"/>
  <c r="F115" i="1" s="1"/>
  <c r="G115" i="1" s="1"/>
  <c r="K115" i="1" s="1"/>
  <c r="E117" i="1"/>
  <c r="F117" i="1" s="1"/>
  <c r="G117" i="1" s="1"/>
  <c r="K117" i="1" s="1"/>
  <c r="E119" i="1"/>
  <c r="F119" i="1"/>
  <c r="G119" i="1" s="1"/>
  <c r="K119" i="1" s="1"/>
  <c r="E122" i="1"/>
  <c r="F122" i="1" s="1"/>
  <c r="G122" i="1" s="1"/>
  <c r="K122" i="1" s="1"/>
  <c r="Q104" i="1"/>
  <c r="Q105" i="1"/>
  <c r="Q115" i="1"/>
  <c r="Q117" i="1"/>
  <c r="Q119" i="1"/>
  <c r="Q122" i="1"/>
  <c r="E121" i="1"/>
  <c r="F121" i="1" s="1"/>
  <c r="G121" i="1" s="1"/>
  <c r="K121" i="1" s="1"/>
  <c r="Q121" i="1"/>
  <c r="E112" i="1"/>
  <c r="F112" i="1" s="1"/>
  <c r="G112" i="1" s="1"/>
  <c r="K112" i="1" s="1"/>
  <c r="Q112" i="1"/>
  <c r="E110" i="1"/>
  <c r="F110" i="1" s="1"/>
  <c r="E111" i="1"/>
  <c r="F111" i="1" s="1"/>
  <c r="G111" i="1" s="1"/>
  <c r="K111" i="1" s="1"/>
  <c r="E77" i="1"/>
  <c r="F77" i="1" s="1"/>
  <c r="G77" i="1" s="1"/>
  <c r="K77" i="1" s="1"/>
  <c r="E78" i="1"/>
  <c r="F78" i="1" s="1"/>
  <c r="G78" i="1" s="1"/>
  <c r="K78" i="1" s="1"/>
  <c r="E79" i="1"/>
  <c r="F79" i="1" s="1"/>
  <c r="G79" i="1" s="1"/>
  <c r="K79" i="1" s="1"/>
  <c r="E80" i="1"/>
  <c r="F80" i="1" s="1"/>
  <c r="G80" i="1" s="1"/>
  <c r="K80" i="1" s="1"/>
  <c r="E81" i="1"/>
  <c r="F81" i="1"/>
  <c r="E82" i="1"/>
  <c r="F82" i="1" s="1"/>
  <c r="G82" i="1" s="1"/>
  <c r="K82" i="1" s="1"/>
  <c r="E83" i="1"/>
  <c r="F83" i="1" s="1"/>
  <c r="G83" i="1" s="1"/>
  <c r="K83" i="1" s="1"/>
  <c r="E84" i="1"/>
  <c r="F84" i="1" s="1"/>
  <c r="G84" i="1" s="1"/>
  <c r="K84" i="1" s="1"/>
  <c r="E85" i="1"/>
  <c r="F85" i="1" s="1"/>
  <c r="G85" i="1" s="1"/>
  <c r="K85" i="1" s="1"/>
  <c r="E86" i="1"/>
  <c r="F86" i="1"/>
  <c r="G86" i="1" s="1"/>
  <c r="K86" i="1" s="1"/>
  <c r="E87" i="1"/>
  <c r="F87" i="1" s="1"/>
  <c r="G87" i="1" s="1"/>
  <c r="K87" i="1" s="1"/>
  <c r="E88" i="1"/>
  <c r="F88" i="1" s="1"/>
  <c r="G88" i="1" s="1"/>
  <c r="K88" i="1" s="1"/>
  <c r="E89" i="1"/>
  <c r="F89" i="1" s="1"/>
  <c r="G89" i="1" s="1"/>
  <c r="K89" i="1" s="1"/>
  <c r="E90" i="1"/>
  <c r="F90" i="1" s="1"/>
  <c r="E91" i="1"/>
  <c r="F91" i="1" s="1"/>
  <c r="G91" i="1" s="1"/>
  <c r="K91" i="1" s="1"/>
  <c r="E92" i="1"/>
  <c r="F92" i="1" s="1"/>
  <c r="E93" i="1"/>
  <c r="F93" i="1" s="1"/>
  <c r="G93" i="1" s="1"/>
  <c r="K93" i="1" s="1"/>
  <c r="E94" i="1"/>
  <c r="F94" i="1"/>
  <c r="G94" i="1" s="1"/>
  <c r="K94" i="1" s="1"/>
  <c r="E95" i="1"/>
  <c r="F95" i="1" s="1"/>
  <c r="G95" i="1" s="1"/>
  <c r="K95" i="1" s="1"/>
  <c r="E96" i="1"/>
  <c r="F96" i="1"/>
  <c r="E97" i="1"/>
  <c r="F97" i="1"/>
  <c r="G97" i="1" s="1"/>
  <c r="K97" i="1" s="1"/>
  <c r="E98" i="1"/>
  <c r="F98" i="1" s="1"/>
  <c r="G98" i="1" s="1"/>
  <c r="K98" i="1" s="1"/>
  <c r="E99" i="1"/>
  <c r="F99" i="1" s="1"/>
  <c r="G99" i="1" s="1"/>
  <c r="K99" i="1" s="1"/>
  <c r="E100" i="1"/>
  <c r="F100" i="1"/>
  <c r="G100" i="1" s="1"/>
  <c r="K100" i="1" s="1"/>
  <c r="E101" i="1"/>
  <c r="F101" i="1" s="1"/>
  <c r="G101" i="1" s="1"/>
  <c r="K101" i="1" s="1"/>
  <c r="E102" i="1"/>
  <c r="F102" i="1" s="1"/>
  <c r="G102" i="1" s="1"/>
  <c r="K102" i="1" s="1"/>
  <c r="E103" i="1"/>
  <c r="F103" i="1"/>
  <c r="G103" i="1" s="1"/>
  <c r="K103" i="1" s="1"/>
  <c r="E106" i="1"/>
  <c r="F106" i="1" s="1"/>
  <c r="E107" i="1"/>
  <c r="F107" i="1"/>
  <c r="G107" i="1" s="1"/>
  <c r="K107" i="1" s="1"/>
  <c r="E108" i="1"/>
  <c r="F108" i="1" s="1"/>
  <c r="G108" i="1" s="1"/>
  <c r="K108" i="1" s="1"/>
  <c r="E113" i="1"/>
  <c r="F113" i="1" s="1"/>
  <c r="Q111" i="1"/>
  <c r="Q110" i="1"/>
  <c r="Q113" i="1"/>
  <c r="Q108" i="1"/>
  <c r="Q80" i="1"/>
  <c r="Q82" i="1"/>
  <c r="Q81" i="1"/>
  <c r="Q83" i="1"/>
  <c r="Q86" i="1"/>
  <c r="Q87" i="1"/>
  <c r="Q88" i="1"/>
  <c r="Q89" i="1"/>
  <c r="Q92" i="1"/>
  <c r="Q93" i="1"/>
  <c r="Q94" i="1"/>
  <c r="Q95" i="1"/>
  <c r="Q96" i="1"/>
  <c r="Q97" i="1"/>
  <c r="Q99" i="1"/>
  <c r="Q100" i="1"/>
  <c r="Q101" i="1"/>
  <c r="Q102" i="1"/>
  <c r="Q103" i="1"/>
  <c r="Q106" i="1"/>
  <c r="Q107" i="1"/>
  <c r="E60" i="1"/>
  <c r="F60" i="1" s="1"/>
  <c r="G60" i="1" s="1"/>
  <c r="K60" i="1" s="1"/>
  <c r="E61" i="1"/>
  <c r="F61" i="1" s="1"/>
  <c r="G61" i="1" s="1"/>
  <c r="K61" i="1" s="1"/>
  <c r="E62" i="1"/>
  <c r="F62" i="1"/>
  <c r="E63" i="1"/>
  <c r="F63" i="1" s="1"/>
  <c r="G63" i="1" s="1"/>
  <c r="K63" i="1" s="1"/>
  <c r="E64" i="1"/>
  <c r="F64" i="1" s="1"/>
  <c r="G64" i="1" s="1"/>
  <c r="K64" i="1" s="1"/>
  <c r="E65" i="1"/>
  <c r="F65" i="1"/>
  <c r="G65" i="1" s="1"/>
  <c r="K65" i="1" s="1"/>
  <c r="E66" i="1"/>
  <c r="F66" i="1"/>
  <c r="E67" i="1"/>
  <c r="F67" i="1" s="1"/>
  <c r="G67" i="1" s="1"/>
  <c r="K67" i="1" s="1"/>
  <c r="E68" i="1"/>
  <c r="F68" i="1" s="1"/>
  <c r="G68" i="1" s="1"/>
  <c r="K68" i="1" s="1"/>
  <c r="E69" i="1"/>
  <c r="F69" i="1" s="1"/>
  <c r="G69" i="1" s="1"/>
  <c r="K69" i="1" s="1"/>
  <c r="E70" i="1"/>
  <c r="F70" i="1" s="1"/>
  <c r="G70" i="1" s="1"/>
  <c r="K70" i="1" s="1"/>
  <c r="E71" i="1"/>
  <c r="F71" i="1"/>
  <c r="G71" i="1" s="1"/>
  <c r="K71" i="1" s="1"/>
  <c r="E72" i="1"/>
  <c r="F72" i="1"/>
  <c r="E73" i="1"/>
  <c r="F73" i="1"/>
  <c r="E74" i="1"/>
  <c r="F74" i="1" s="1"/>
  <c r="G74" i="1" s="1"/>
  <c r="K74" i="1" s="1"/>
  <c r="E75" i="1"/>
  <c r="F75" i="1" s="1"/>
  <c r="G75" i="1" s="1"/>
  <c r="K75" i="1" s="1"/>
  <c r="E76" i="1"/>
  <c r="F76" i="1"/>
  <c r="G76" i="1" s="1"/>
  <c r="K76" i="1" s="1"/>
  <c r="Q91" i="1"/>
  <c r="Q85" i="1"/>
  <c r="Q84" i="1"/>
  <c r="Q72" i="1"/>
  <c r="Q90" i="1"/>
  <c r="Q98" i="1"/>
  <c r="E36" i="1"/>
  <c r="F36" i="1"/>
  <c r="G36" i="1" s="1"/>
  <c r="K36" i="1" s="1"/>
  <c r="E37" i="1"/>
  <c r="F37" i="1" s="1"/>
  <c r="E38" i="1"/>
  <c r="F38" i="1" s="1"/>
  <c r="G38" i="1" s="1"/>
  <c r="K38" i="1" s="1"/>
  <c r="E39" i="1"/>
  <c r="F39" i="1"/>
  <c r="G39" i="1" s="1"/>
  <c r="K39" i="1" s="1"/>
  <c r="E40" i="1"/>
  <c r="F40" i="1" s="1"/>
  <c r="G40" i="1" s="1"/>
  <c r="K40" i="1" s="1"/>
  <c r="E41" i="1"/>
  <c r="F41" i="1" s="1"/>
  <c r="G41" i="1" s="1"/>
  <c r="K41" i="1" s="1"/>
  <c r="E42" i="1"/>
  <c r="F42" i="1"/>
  <c r="G42" i="1" s="1"/>
  <c r="K42" i="1" s="1"/>
  <c r="E43" i="1"/>
  <c r="F43" i="1" s="1"/>
  <c r="G43" i="1" s="1"/>
  <c r="K43" i="1" s="1"/>
  <c r="E44" i="1"/>
  <c r="F44" i="1" s="1"/>
  <c r="G44" i="1" s="1"/>
  <c r="K44" i="1" s="1"/>
  <c r="E45" i="1"/>
  <c r="F45" i="1"/>
  <c r="E46" i="1"/>
  <c r="E26" i="4" s="1"/>
  <c r="F46" i="1"/>
  <c r="G46" i="1" s="1"/>
  <c r="K46" i="1" s="1"/>
  <c r="E47" i="1"/>
  <c r="F47" i="1" s="1"/>
  <c r="G47" i="1" s="1"/>
  <c r="K47" i="1" s="1"/>
  <c r="E48" i="1"/>
  <c r="F48" i="1" s="1"/>
  <c r="G48" i="1" s="1"/>
  <c r="K48" i="1" s="1"/>
  <c r="E49" i="1"/>
  <c r="F49" i="1" s="1"/>
  <c r="G49" i="1" s="1"/>
  <c r="K49" i="1" s="1"/>
  <c r="E50" i="1"/>
  <c r="F50" i="1"/>
  <c r="G50" i="1" s="1"/>
  <c r="K50" i="1" s="1"/>
  <c r="E51" i="1"/>
  <c r="E48" i="4" s="1"/>
  <c r="E52" i="1"/>
  <c r="F52" i="1"/>
  <c r="G52" i="1" s="1"/>
  <c r="K52" i="1" s="1"/>
  <c r="E53" i="1"/>
  <c r="F53" i="1"/>
  <c r="G53" i="1" s="1"/>
  <c r="K53" i="1" s="1"/>
  <c r="E54" i="1"/>
  <c r="F54" i="1" s="1"/>
  <c r="G54" i="1" s="1"/>
  <c r="K54" i="1" s="1"/>
  <c r="E55" i="1"/>
  <c r="E30" i="4" s="1"/>
  <c r="E56" i="1"/>
  <c r="F56" i="1"/>
  <c r="G56" i="1" s="1"/>
  <c r="K56" i="1" s="1"/>
  <c r="E57" i="1"/>
  <c r="F57" i="1" s="1"/>
  <c r="G57" i="1" s="1"/>
  <c r="K57" i="1" s="1"/>
  <c r="E58" i="1"/>
  <c r="F58" i="1"/>
  <c r="G58" i="1" s="1"/>
  <c r="K58" i="1" s="1"/>
  <c r="E59" i="1"/>
  <c r="F59" i="1"/>
  <c r="G59" i="1" s="1"/>
  <c r="K59" i="1" s="1"/>
  <c r="Q79" i="1"/>
  <c r="Q78" i="1"/>
  <c r="Q42" i="1"/>
  <c r="Q77" i="1"/>
  <c r="Q76" i="1"/>
  <c r="Q75" i="1"/>
  <c r="Q74" i="1"/>
  <c r="Q73" i="1"/>
  <c r="E27" i="1"/>
  <c r="F27" i="1" s="1"/>
  <c r="G27" i="1" s="1"/>
  <c r="J27" i="1" s="1"/>
  <c r="E28" i="1"/>
  <c r="F28" i="1"/>
  <c r="G28" i="1" s="1"/>
  <c r="J28" i="1" s="1"/>
  <c r="E29" i="1"/>
  <c r="F29" i="1" s="1"/>
  <c r="E33" i="1"/>
  <c r="F33" i="1"/>
  <c r="G33" i="1"/>
  <c r="J33" i="1" s="1"/>
  <c r="E34" i="1"/>
  <c r="F34" i="1"/>
  <c r="G34" i="1" s="1"/>
  <c r="K34" i="1" s="1"/>
  <c r="E22" i="1"/>
  <c r="F22" i="1" s="1"/>
  <c r="G22" i="1" s="1"/>
  <c r="U22" i="1" s="1"/>
  <c r="E23" i="1"/>
  <c r="F23" i="1"/>
  <c r="G23" i="1" s="1"/>
  <c r="U23" i="1" s="1"/>
  <c r="E24" i="1"/>
  <c r="F24" i="1"/>
  <c r="G24" i="1" s="1"/>
  <c r="U24" i="1" s="1"/>
  <c r="E25" i="1"/>
  <c r="F25" i="1" s="1"/>
  <c r="G25" i="1" s="1"/>
  <c r="U25" i="1" s="1"/>
  <c r="E26" i="1"/>
  <c r="F26" i="1"/>
  <c r="G26" i="1" s="1"/>
  <c r="U26" i="1" s="1"/>
  <c r="E30" i="1"/>
  <c r="F30" i="1" s="1"/>
  <c r="G30" i="1" s="1"/>
  <c r="U30" i="1" s="1"/>
  <c r="E31" i="1"/>
  <c r="F31" i="1" s="1"/>
  <c r="G31" i="1" s="1"/>
  <c r="U31" i="1" s="1"/>
  <c r="E32" i="1"/>
  <c r="F32" i="1" s="1"/>
  <c r="G32" i="1" s="1"/>
  <c r="U32" i="1" s="1"/>
  <c r="Q22" i="1"/>
  <c r="Q23" i="1"/>
  <c r="Q24" i="1"/>
  <c r="Q25" i="1"/>
  <c r="Q26" i="1"/>
  <c r="Q30" i="1"/>
  <c r="Q31" i="1"/>
  <c r="Q32" i="1"/>
  <c r="Q50" i="1"/>
  <c r="Q51" i="1"/>
  <c r="Q53" i="1"/>
  <c r="Q61" i="1"/>
  <c r="Q62" i="1"/>
  <c r="Q63" i="1"/>
  <c r="Q64" i="1"/>
  <c r="Q65" i="1"/>
  <c r="Q66" i="1"/>
  <c r="Q70" i="1"/>
  <c r="G39" i="4"/>
  <c r="C39" i="4"/>
  <c r="G40" i="4"/>
  <c r="C40" i="4"/>
  <c r="E40" i="4"/>
  <c r="G41" i="4"/>
  <c r="C41" i="4"/>
  <c r="G42" i="4"/>
  <c r="C42" i="4"/>
  <c r="E42" i="4"/>
  <c r="G11" i="4"/>
  <c r="C11" i="4"/>
  <c r="G12" i="4"/>
  <c r="C12" i="4"/>
  <c r="G13" i="4"/>
  <c r="C13" i="4"/>
  <c r="G14" i="4"/>
  <c r="C14" i="4"/>
  <c r="G15" i="4"/>
  <c r="C15" i="4"/>
  <c r="E15" i="4"/>
  <c r="G16" i="4"/>
  <c r="C16" i="4"/>
  <c r="E16" i="4"/>
  <c r="G17" i="4"/>
  <c r="C17" i="4"/>
  <c r="E17" i="4"/>
  <c r="G18" i="4"/>
  <c r="C18" i="4"/>
  <c r="E18" i="4"/>
  <c r="G19" i="4"/>
  <c r="C19" i="4"/>
  <c r="G20" i="4"/>
  <c r="C20" i="4"/>
  <c r="G21" i="4"/>
  <c r="C21" i="4"/>
  <c r="G22" i="4"/>
  <c r="C22" i="4"/>
  <c r="E22" i="4"/>
  <c r="G43" i="4"/>
  <c r="C43" i="4"/>
  <c r="E43" i="4"/>
  <c r="G44" i="4"/>
  <c r="C44" i="4"/>
  <c r="E44" i="4"/>
  <c r="G45" i="4"/>
  <c r="C45" i="4"/>
  <c r="E45" i="4"/>
  <c r="G23" i="4"/>
  <c r="C23" i="4"/>
  <c r="G24" i="4"/>
  <c r="C24" i="4"/>
  <c r="E24" i="4"/>
  <c r="G46" i="4"/>
  <c r="C46" i="4"/>
  <c r="E46" i="4"/>
  <c r="G25" i="4"/>
  <c r="C25" i="4"/>
  <c r="E25" i="4"/>
  <c r="G26" i="4"/>
  <c r="C26" i="4"/>
  <c r="G27" i="4"/>
  <c r="C27" i="4"/>
  <c r="E27" i="4"/>
  <c r="G28" i="4"/>
  <c r="C28" i="4"/>
  <c r="E28" i="4"/>
  <c r="G47" i="4"/>
  <c r="C47" i="4"/>
  <c r="E47" i="4"/>
  <c r="G48" i="4"/>
  <c r="C48" i="4"/>
  <c r="G49" i="4"/>
  <c r="C49" i="4"/>
  <c r="E49" i="4"/>
  <c r="G29" i="4"/>
  <c r="C29" i="4"/>
  <c r="E29" i="4"/>
  <c r="G30" i="4"/>
  <c r="C30" i="4"/>
  <c r="G31" i="4"/>
  <c r="C31" i="4"/>
  <c r="E31" i="4"/>
  <c r="G32" i="4"/>
  <c r="C32" i="4"/>
  <c r="E32" i="4"/>
  <c r="G33" i="4"/>
  <c r="C33" i="4"/>
  <c r="E33" i="4"/>
  <c r="G34" i="4"/>
  <c r="C34" i="4"/>
  <c r="E34" i="4"/>
  <c r="G50" i="4"/>
  <c r="C50" i="4"/>
  <c r="G51" i="4"/>
  <c r="C51" i="4"/>
  <c r="E51" i="4"/>
  <c r="G52" i="4"/>
  <c r="C52" i="4"/>
  <c r="E52" i="4"/>
  <c r="G53" i="4"/>
  <c r="C53" i="4"/>
  <c r="E53" i="4"/>
  <c r="G54" i="4"/>
  <c r="C54" i="4"/>
  <c r="G55" i="4"/>
  <c r="C55" i="4"/>
  <c r="E55" i="4"/>
  <c r="G35" i="4"/>
  <c r="C35" i="4"/>
  <c r="E35" i="4"/>
  <c r="G36" i="4"/>
  <c r="C36" i="4"/>
  <c r="G37" i="4"/>
  <c r="C37" i="4"/>
  <c r="E37" i="4"/>
  <c r="G56" i="4"/>
  <c r="C56" i="4"/>
  <c r="G38" i="4"/>
  <c r="C38" i="4"/>
  <c r="E38" i="4"/>
  <c r="H56" i="4"/>
  <c r="D56" i="4"/>
  <c r="B56" i="4"/>
  <c r="A56" i="4"/>
  <c r="H37" i="4"/>
  <c r="D37" i="4"/>
  <c r="B37" i="4"/>
  <c r="A37" i="4"/>
  <c r="H36" i="4"/>
  <c r="D36" i="4"/>
  <c r="B36" i="4"/>
  <c r="A36" i="4"/>
  <c r="H35" i="4"/>
  <c r="D35" i="4"/>
  <c r="B35" i="4"/>
  <c r="A35" i="4"/>
  <c r="H55" i="4"/>
  <c r="D55" i="4"/>
  <c r="B55" i="4"/>
  <c r="A55" i="4"/>
  <c r="H54" i="4"/>
  <c r="D54" i="4"/>
  <c r="B54" i="4"/>
  <c r="A54" i="4"/>
  <c r="H53" i="4"/>
  <c r="D53" i="4"/>
  <c r="B53" i="4"/>
  <c r="A53" i="4"/>
  <c r="H52" i="4"/>
  <c r="D52" i="4"/>
  <c r="B52" i="4"/>
  <c r="A52" i="4"/>
  <c r="H51" i="4"/>
  <c r="D51" i="4"/>
  <c r="B51" i="4"/>
  <c r="A51" i="4"/>
  <c r="H50" i="4"/>
  <c r="D50" i="4"/>
  <c r="B50" i="4"/>
  <c r="A50" i="4"/>
  <c r="H34" i="4"/>
  <c r="D34" i="4"/>
  <c r="B34" i="4"/>
  <c r="A34" i="4"/>
  <c r="H33" i="4"/>
  <c r="D33" i="4"/>
  <c r="B33" i="4"/>
  <c r="A33" i="4"/>
  <c r="H32" i="4"/>
  <c r="D32" i="4"/>
  <c r="B32" i="4"/>
  <c r="A32" i="4"/>
  <c r="H31" i="4"/>
  <c r="D31" i="4"/>
  <c r="B31" i="4"/>
  <c r="A31" i="4"/>
  <c r="H30" i="4"/>
  <c r="D30" i="4"/>
  <c r="B30" i="4"/>
  <c r="A30" i="4"/>
  <c r="H29" i="4"/>
  <c r="D29" i="4"/>
  <c r="B29" i="4"/>
  <c r="A29" i="4"/>
  <c r="H49" i="4"/>
  <c r="D49" i="4"/>
  <c r="B49" i="4"/>
  <c r="A49" i="4"/>
  <c r="H48" i="4"/>
  <c r="D48" i="4"/>
  <c r="B48" i="4"/>
  <c r="A48" i="4"/>
  <c r="H47" i="4"/>
  <c r="D47" i="4"/>
  <c r="B47" i="4"/>
  <c r="A47" i="4"/>
  <c r="H28" i="4"/>
  <c r="D28" i="4"/>
  <c r="B28" i="4"/>
  <c r="A28" i="4"/>
  <c r="H27" i="4"/>
  <c r="D27" i="4"/>
  <c r="B27" i="4"/>
  <c r="A27" i="4"/>
  <c r="H26" i="4"/>
  <c r="D26" i="4"/>
  <c r="B26" i="4"/>
  <c r="A26" i="4"/>
  <c r="H25" i="4"/>
  <c r="D25" i="4"/>
  <c r="B25" i="4"/>
  <c r="A25" i="4"/>
  <c r="H46" i="4"/>
  <c r="D46" i="4"/>
  <c r="B46" i="4"/>
  <c r="A46" i="4"/>
  <c r="H24" i="4"/>
  <c r="D24" i="4"/>
  <c r="B24" i="4"/>
  <c r="A24" i="4"/>
  <c r="H23" i="4"/>
  <c r="D23" i="4"/>
  <c r="B23" i="4"/>
  <c r="A23" i="4"/>
  <c r="H45" i="4"/>
  <c r="D45" i="4"/>
  <c r="B45" i="4"/>
  <c r="A45" i="4"/>
  <c r="H44" i="4"/>
  <c r="D44" i="4"/>
  <c r="B44" i="4"/>
  <c r="A44" i="4"/>
  <c r="H43" i="4"/>
  <c r="D43" i="4"/>
  <c r="B43" i="4"/>
  <c r="A43" i="4"/>
  <c r="H22" i="4"/>
  <c r="D22" i="4"/>
  <c r="B22" i="4"/>
  <c r="A22" i="4"/>
  <c r="H21" i="4"/>
  <c r="D21" i="4"/>
  <c r="B21" i="4"/>
  <c r="A21" i="4"/>
  <c r="H20" i="4"/>
  <c r="D20" i="4"/>
  <c r="B20" i="4"/>
  <c r="A20" i="4"/>
  <c r="H19" i="4"/>
  <c r="D19" i="4"/>
  <c r="B19" i="4"/>
  <c r="A19" i="4"/>
  <c r="H18" i="4"/>
  <c r="D18" i="4"/>
  <c r="B18" i="4"/>
  <c r="A18" i="4"/>
  <c r="H17" i="4"/>
  <c r="D17" i="4"/>
  <c r="B17" i="4"/>
  <c r="A17" i="4"/>
  <c r="H16" i="4"/>
  <c r="D16" i="4"/>
  <c r="B16" i="4"/>
  <c r="A16" i="4"/>
  <c r="H15" i="4"/>
  <c r="D15" i="4"/>
  <c r="B15" i="4"/>
  <c r="A15" i="4"/>
  <c r="H14" i="4"/>
  <c r="D14" i="4"/>
  <c r="B14" i="4"/>
  <c r="A14" i="4"/>
  <c r="H13" i="4"/>
  <c r="D13" i="4"/>
  <c r="B13" i="4"/>
  <c r="A13" i="4"/>
  <c r="H12" i="4"/>
  <c r="D12" i="4"/>
  <c r="B12" i="4"/>
  <c r="A12" i="4"/>
  <c r="H11" i="4"/>
  <c r="D11" i="4"/>
  <c r="B11" i="4"/>
  <c r="A11" i="4"/>
  <c r="H42" i="4"/>
  <c r="F42" i="4"/>
  <c r="D42" i="4"/>
  <c r="B42" i="4"/>
  <c r="A42" i="4"/>
  <c r="H41" i="4"/>
  <c r="B41" i="4"/>
  <c r="F41" i="4"/>
  <c r="D41" i="4"/>
  <c r="A41" i="4"/>
  <c r="H40" i="4"/>
  <c r="B40" i="4"/>
  <c r="F40" i="4"/>
  <c r="D40" i="4"/>
  <c r="A40" i="4"/>
  <c r="H39" i="4"/>
  <c r="F39" i="4"/>
  <c r="D39" i="4"/>
  <c r="B39" i="4"/>
  <c r="A39" i="4"/>
  <c r="H38" i="4"/>
  <c r="F38" i="4"/>
  <c r="D38" i="4"/>
  <c r="B38" i="4"/>
  <c r="A38" i="4"/>
  <c r="D11" i="3"/>
  <c r="D12" i="3"/>
  <c r="D13" i="3"/>
  <c r="E39" i="3"/>
  <c r="F39" i="3"/>
  <c r="Q39" i="3"/>
  <c r="E38" i="3"/>
  <c r="F38" i="3"/>
  <c r="Q38" i="3"/>
  <c r="E37" i="3"/>
  <c r="F37" i="3"/>
  <c r="Q37" i="3"/>
  <c r="E36" i="3"/>
  <c r="F36" i="3"/>
  <c r="Q36" i="3"/>
  <c r="E35" i="3"/>
  <c r="F35" i="3"/>
  <c r="Q35" i="3"/>
  <c r="E34" i="3"/>
  <c r="F34" i="3"/>
  <c r="Q34" i="3"/>
  <c r="E33" i="3"/>
  <c r="F33" i="3"/>
  <c r="Q33" i="3"/>
  <c r="E32" i="3"/>
  <c r="F32" i="3"/>
  <c r="Q32" i="3"/>
  <c r="E31" i="3"/>
  <c r="F31" i="3"/>
  <c r="Q31" i="3"/>
  <c r="E30" i="3"/>
  <c r="F30" i="3"/>
  <c r="Q30" i="3"/>
  <c r="E29" i="3"/>
  <c r="F29" i="3"/>
  <c r="Q29" i="3"/>
  <c r="E28" i="3"/>
  <c r="F28" i="3"/>
  <c r="Q28" i="3"/>
  <c r="E27" i="3"/>
  <c r="F27" i="3"/>
  <c r="Q27" i="3"/>
  <c r="E26" i="3"/>
  <c r="F26" i="3"/>
  <c r="Q26" i="3"/>
  <c r="E25" i="3"/>
  <c r="F25" i="3"/>
  <c r="G25" i="3"/>
  <c r="Q25" i="3"/>
  <c r="L25" i="3"/>
  <c r="E24" i="3"/>
  <c r="F24" i="3"/>
  <c r="G24" i="3"/>
  <c r="L24" i="3"/>
  <c r="Q24" i="3"/>
  <c r="E23" i="3"/>
  <c r="F23" i="3"/>
  <c r="G23" i="3"/>
  <c r="L23" i="3"/>
  <c r="Q23" i="3"/>
  <c r="E22" i="3"/>
  <c r="F22" i="3"/>
  <c r="G22" i="3"/>
  <c r="L22" i="3"/>
  <c r="Q22" i="3"/>
  <c r="E21" i="3"/>
  <c r="F21" i="3"/>
  <c r="Q21" i="3"/>
  <c r="Q33" i="1"/>
  <c r="Q29" i="1"/>
  <c r="Q28" i="1"/>
  <c r="Q27" i="1"/>
  <c r="E21" i="1"/>
  <c r="F21" i="1" s="1"/>
  <c r="Q21" i="1"/>
  <c r="Q49" i="1"/>
  <c r="Q39" i="1"/>
  <c r="Q38" i="1"/>
  <c r="Q44" i="1"/>
  <c r="Q43" i="1"/>
  <c r="Q37" i="1"/>
  <c r="Q36" i="1"/>
  <c r="E35" i="1"/>
  <c r="F35" i="1" s="1"/>
  <c r="G35" i="1" s="1"/>
  <c r="K35" i="1" s="1"/>
  <c r="Q35" i="1"/>
  <c r="Q34" i="1"/>
  <c r="Q67" i="1"/>
  <c r="Q69" i="1"/>
  <c r="Q71" i="1"/>
  <c r="Q68" i="1"/>
  <c r="Q58" i="1"/>
  <c r="Q48" i="1"/>
  <c r="Q60" i="1"/>
  <c r="D9" i="3"/>
  <c r="E9" i="3"/>
  <c r="F16" i="3"/>
  <c r="F17" i="3" s="1"/>
  <c r="C17" i="3"/>
  <c r="Q40" i="1"/>
  <c r="Q41" i="1"/>
  <c r="Q45" i="1"/>
  <c r="Q46" i="1"/>
  <c r="Q47" i="1"/>
  <c r="Q52" i="1"/>
  <c r="Q54" i="1"/>
  <c r="Q55" i="1"/>
  <c r="Q56" i="1"/>
  <c r="Q57" i="1"/>
  <c r="Q59" i="1"/>
  <c r="B10" i="2"/>
  <c r="E337" i="2"/>
  <c r="G16" i="2"/>
  <c r="G15" i="2"/>
  <c r="A9" i="2"/>
  <c r="C9" i="2" s="1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G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G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G109" i="2"/>
  <c r="E110" i="2"/>
  <c r="G110" i="2"/>
  <c r="E111" i="2"/>
  <c r="G111" i="2"/>
  <c r="H16" i="2"/>
  <c r="H15" i="2"/>
  <c r="H12" i="2"/>
  <c r="D21" i="2"/>
  <c r="K21" i="2" s="1"/>
  <c r="D22" i="2"/>
  <c r="D23" i="2"/>
  <c r="D24" i="2"/>
  <c r="H24" i="2"/>
  <c r="D25" i="2"/>
  <c r="H25" i="2"/>
  <c r="D26" i="2"/>
  <c r="H26" i="2"/>
  <c r="D27" i="2"/>
  <c r="H27" i="2"/>
  <c r="D28" i="2"/>
  <c r="H28" i="2"/>
  <c r="D29" i="2"/>
  <c r="D30" i="2"/>
  <c r="H30" i="2"/>
  <c r="D31" i="2"/>
  <c r="D32" i="2"/>
  <c r="H32" i="2"/>
  <c r="D33" i="2"/>
  <c r="H33" i="2"/>
  <c r="D34" i="2"/>
  <c r="D35" i="2"/>
  <c r="H35" i="2"/>
  <c r="D36" i="2"/>
  <c r="H36" i="2"/>
  <c r="D37" i="2"/>
  <c r="H37" i="2"/>
  <c r="D38" i="2"/>
  <c r="H38" i="2"/>
  <c r="D39" i="2"/>
  <c r="D40" i="2"/>
  <c r="H40" i="2"/>
  <c r="D41" i="2"/>
  <c r="H41" i="2"/>
  <c r="D42" i="2"/>
  <c r="H42" i="2"/>
  <c r="D43" i="2"/>
  <c r="H43" i="2"/>
  <c r="D44" i="2"/>
  <c r="H44" i="2"/>
  <c r="D45" i="2"/>
  <c r="D46" i="2"/>
  <c r="H46" i="2"/>
  <c r="D47" i="2"/>
  <c r="H47" i="2"/>
  <c r="D48" i="2"/>
  <c r="H48" i="2"/>
  <c r="D49" i="2"/>
  <c r="H49" i="2"/>
  <c r="D50" i="2"/>
  <c r="D51" i="2"/>
  <c r="H51" i="2"/>
  <c r="D52" i="2"/>
  <c r="H52" i="2"/>
  <c r="D53" i="2"/>
  <c r="H53" i="2"/>
  <c r="D54" i="2"/>
  <c r="H54" i="2"/>
  <c r="D55" i="2"/>
  <c r="D56" i="2"/>
  <c r="H56" i="2"/>
  <c r="D57" i="2"/>
  <c r="H57" i="2"/>
  <c r="D58" i="2"/>
  <c r="H58" i="2"/>
  <c r="D59" i="2"/>
  <c r="H59" i="2"/>
  <c r="D60" i="2"/>
  <c r="H60" i="2"/>
  <c r="D61" i="2"/>
  <c r="D62" i="2"/>
  <c r="H62" i="2"/>
  <c r="D63" i="2"/>
  <c r="H63" i="2"/>
  <c r="D64" i="2"/>
  <c r="H64" i="2"/>
  <c r="D65" i="2"/>
  <c r="H65" i="2"/>
  <c r="D66" i="2"/>
  <c r="D67" i="2"/>
  <c r="H67" i="2"/>
  <c r="D68" i="2"/>
  <c r="H68" i="2"/>
  <c r="D69" i="2"/>
  <c r="H69" i="2"/>
  <c r="D70" i="2"/>
  <c r="H70" i="2"/>
  <c r="D71" i="2"/>
  <c r="D72" i="2"/>
  <c r="H72" i="2"/>
  <c r="D73" i="2"/>
  <c r="H73" i="2"/>
  <c r="D74" i="2"/>
  <c r="H74" i="2"/>
  <c r="D75" i="2"/>
  <c r="H75" i="2"/>
  <c r="D76" i="2"/>
  <c r="H76" i="2"/>
  <c r="D77" i="2"/>
  <c r="D78" i="2"/>
  <c r="H78" i="2"/>
  <c r="D79" i="2"/>
  <c r="H79" i="2"/>
  <c r="D80" i="2"/>
  <c r="H80" i="2"/>
  <c r="D81" i="2"/>
  <c r="H81" i="2"/>
  <c r="D82" i="2"/>
  <c r="D83" i="2"/>
  <c r="H83" i="2"/>
  <c r="D84" i="2"/>
  <c r="H84" i="2"/>
  <c r="D85" i="2"/>
  <c r="H85" i="2"/>
  <c r="D86" i="2"/>
  <c r="H86" i="2"/>
  <c r="D87" i="2"/>
  <c r="D88" i="2"/>
  <c r="H88" i="2"/>
  <c r="D89" i="2"/>
  <c r="H89" i="2"/>
  <c r="D90" i="2"/>
  <c r="H90" i="2"/>
  <c r="D91" i="2"/>
  <c r="H91" i="2"/>
  <c r="D92" i="2"/>
  <c r="H92" i="2"/>
  <c r="D93" i="2"/>
  <c r="D94" i="2"/>
  <c r="H94" i="2"/>
  <c r="D95" i="2"/>
  <c r="H95" i="2"/>
  <c r="D96" i="2"/>
  <c r="H96" i="2"/>
  <c r="D97" i="2"/>
  <c r="H97" i="2"/>
  <c r="D98" i="2"/>
  <c r="D99" i="2"/>
  <c r="H99" i="2"/>
  <c r="D100" i="2"/>
  <c r="H100" i="2"/>
  <c r="D101" i="2"/>
  <c r="H101" i="2"/>
  <c r="D102" i="2"/>
  <c r="H102" i="2"/>
  <c r="D103" i="2"/>
  <c r="D104" i="2"/>
  <c r="H104" i="2"/>
  <c r="D105" i="2"/>
  <c r="H105" i="2"/>
  <c r="D106" i="2"/>
  <c r="H106" i="2"/>
  <c r="D107" i="2"/>
  <c r="H107" i="2"/>
  <c r="D108" i="2"/>
  <c r="H108" i="2"/>
  <c r="D109" i="2"/>
  <c r="D110" i="2"/>
  <c r="H110" i="2"/>
  <c r="D111" i="2"/>
  <c r="H111" i="2"/>
  <c r="J16" i="2"/>
  <c r="J15" i="2"/>
  <c r="J24" i="2"/>
  <c r="J25" i="2"/>
  <c r="J26" i="2"/>
  <c r="J27" i="2"/>
  <c r="J28" i="2"/>
  <c r="J32" i="2"/>
  <c r="J33" i="2"/>
  <c r="J35" i="2"/>
  <c r="J36" i="2"/>
  <c r="J38" i="2"/>
  <c r="J40" i="2"/>
  <c r="J41" i="2"/>
  <c r="J42" i="2"/>
  <c r="J43" i="2"/>
  <c r="J44" i="2"/>
  <c r="J48" i="2"/>
  <c r="J49" i="2"/>
  <c r="J50" i="2"/>
  <c r="J51" i="2"/>
  <c r="J52" i="2"/>
  <c r="J54" i="2"/>
  <c r="J56" i="2"/>
  <c r="J59" i="2"/>
  <c r="J60" i="2"/>
  <c r="J62" i="2"/>
  <c r="J63" i="2"/>
  <c r="J64" i="2"/>
  <c r="J65" i="2"/>
  <c r="J68" i="2"/>
  <c r="J70" i="2"/>
  <c r="J72" i="2"/>
  <c r="J74" i="2"/>
  <c r="J75" i="2"/>
  <c r="J76" i="2"/>
  <c r="J78" i="2"/>
  <c r="J79" i="2"/>
  <c r="J80" i="2"/>
  <c r="J81" i="2"/>
  <c r="J84" i="2"/>
  <c r="J86" i="2"/>
  <c r="J87" i="2"/>
  <c r="J88" i="2"/>
  <c r="J89" i="2"/>
  <c r="J90" i="2"/>
  <c r="J91" i="2"/>
  <c r="J92" i="2"/>
  <c r="J96" i="2"/>
  <c r="J97" i="2"/>
  <c r="J99" i="2"/>
  <c r="J100" i="2"/>
  <c r="J102" i="2"/>
  <c r="J104" i="2"/>
  <c r="J105" i="2"/>
  <c r="J106" i="2"/>
  <c r="J107" i="2"/>
  <c r="J108" i="2"/>
  <c r="I16" i="2"/>
  <c r="I15" i="2"/>
  <c r="I24" i="2"/>
  <c r="I26" i="2"/>
  <c r="I27" i="2"/>
  <c r="I28" i="2"/>
  <c r="I30" i="2"/>
  <c r="I31" i="2"/>
  <c r="I32" i="2"/>
  <c r="I33" i="2"/>
  <c r="I36" i="2"/>
  <c r="I38" i="2"/>
  <c r="I40" i="2"/>
  <c r="I41" i="2"/>
  <c r="I42" i="2"/>
  <c r="I43" i="2"/>
  <c r="I44" i="2"/>
  <c r="I46" i="2"/>
  <c r="I47" i="2"/>
  <c r="I48" i="2"/>
  <c r="I49" i="2"/>
  <c r="I52" i="2"/>
  <c r="I54" i="2"/>
  <c r="I55" i="2"/>
  <c r="I56" i="2"/>
  <c r="I57" i="2"/>
  <c r="I58" i="2"/>
  <c r="I59" i="2"/>
  <c r="I60" i="2"/>
  <c r="I64" i="2"/>
  <c r="I65" i="2"/>
  <c r="I67" i="2"/>
  <c r="I68" i="2"/>
  <c r="I70" i="2"/>
  <c r="I72" i="2"/>
  <c r="I73" i="2"/>
  <c r="I74" i="2"/>
  <c r="I75" i="2"/>
  <c r="I76" i="2"/>
  <c r="I78" i="2"/>
  <c r="I80" i="2"/>
  <c r="I81" i="2"/>
  <c r="I83" i="2"/>
  <c r="I84" i="2"/>
  <c r="I86" i="2"/>
  <c r="I88" i="2"/>
  <c r="I91" i="2"/>
  <c r="I92" i="2"/>
  <c r="I94" i="2"/>
  <c r="I95" i="2"/>
  <c r="I96" i="2"/>
  <c r="I97" i="2"/>
  <c r="I100" i="2"/>
  <c r="I102" i="2"/>
  <c r="I104" i="2"/>
  <c r="I105" i="2"/>
  <c r="I106" i="2"/>
  <c r="I107" i="2"/>
  <c r="I108" i="2"/>
  <c r="I110" i="2"/>
  <c r="I111" i="2"/>
  <c r="K16" i="2"/>
  <c r="K15" i="2"/>
  <c r="K24" i="2"/>
  <c r="K25" i="2"/>
  <c r="K26" i="2"/>
  <c r="K27" i="2"/>
  <c r="K28" i="2"/>
  <c r="K30" i="2"/>
  <c r="K31" i="2"/>
  <c r="K32" i="2"/>
  <c r="K33" i="2"/>
  <c r="K35" i="2"/>
  <c r="K36" i="2"/>
  <c r="K37" i="2"/>
  <c r="K38" i="2"/>
  <c r="K39" i="2"/>
  <c r="K40" i="2"/>
  <c r="K41" i="2"/>
  <c r="K42" i="2"/>
  <c r="K43" i="2"/>
  <c r="K44" i="2"/>
  <c r="K47" i="2"/>
  <c r="K48" i="2"/>
  <c r="K49" i="2"/>
  <c r="K52" i="2"/>
  <c r="K53" i="2"/>
  <c r="K54" i="2"/>
  <c r="K55" i="2"/>
  <c r="K56" i="2"/>
  <c r="K57" i="2"/>
  <c r="K58" i="2"/>
  <c r="K59" i="2"/>
  <c r="K60" i="2"/>
  <c r="K62" i="2"/>
  <c r="K63" i="2"/>
  <c r="K64" i="2"/>
  <c r="K65" i="2"/>
  <c r="K68" i="2"/>
  <c r="K69" i="2"/>
  <c r="K70" i="2"/>
  <c r="K72" i="2"/>
  <c r="K73" i="2"/>
  <c r="K74" i="2"/>
  <c r="K75" i="2"/>
  <c r="K76" i="2"/>
  <c r="K79" i="2"/>
  <c r="K80" i="2"/>
  <c r="K81" i="2"/>
  <c r="K84" i="2"/>
  <c r="K85" i="2"/>
  <c r="K86" i="2"/>
  <c r="K88" i="2"/>
  <c r="K89" i="2"/>
  <c r="K90" i="2"/>
  <c r="K91" i="2"/>
  <c r="K92" i="2"/>
  <c r="K94" i="2"/>
  <c r="K95" i="2"/>
  <c r="K96" i="2"/>
  <c r="K97" i="2"/>
  <c r="K100" i="2"/>
  <c r="K101" i="2"/>
  <c r="K102" i="2"/>
  <c r="K103" i="2"/>
  <c r="K104" i="2"/>
  <c r="K105" i="2"/>
  <c r="K106" i="2"/>
  <c r="K107" i="2"/>
  <c r="K108" i="2"/>
  <c r="K110" i="2"/>
  <c r="K111" i="2"/>
  <c r="F16" i="2"/>
  <c r="F15" i="2"/>
  <c r="F24" i="2"/>
  <c r="F25" i="2"/>
  <c r="F26" i="2"/>
  <c r="F27" i="2"/>
  <c r="F28" i="2"/>
  <c r="F30" i="2"/>
  <c r="F31" i="2"/>
  <c r="F32" i="2"/>
  <c r="F33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1" i="2"/>
  <c r="F52" i="2"/>
  <c r="F53" i="2"/>
  <c r="F54" i="2"/>
  <c r="F55" i="2"/>
  <c r="F56" i="2"/>
  <c r="F57" i="2"/>
  <c r="F58" i="2"/>
  <c r="F59" i="2"/>
  <c r="F60" i="2"/>
  <c r="F62" i="2"/>
  <c r="F63" i="2"/>
  <c r="F64" i="2"/>
  <c r="F65" i="2"/>
  <c r="F67" i="2"/>
  <c r="F68" i="2"/>
  <c r="F69" i="2"/>
  <c r="F70" i="2"/>
  <c r="F72" i="2"/>
  <c r="F73" i="2"/>
  <c r="F74" i="2"/>
  <c r="F75" i="2"/>
  <c r="F76" i="2"/>
  <c r="F78" i="2"/>
  <c r="F79" i="2"/>
  <c r="F80" i="2"/>
  <c r="F81" i="2"/>
  <c r="F83" i="2"/>
  <c r="F84" i="2"/>
  <c r="F85" i="2"/>
  <c r="F86" i="2"/>
  <c r="F88" i="2"/>
  <c r="F89" i="2"/>
  <c r="F90" i="2"/>
  <c r="F91" i="2"/>
  <c r="F92" i="2"/>
  <c r="F94" i="2"/>
  <c r="F95" i="2"/>
  <c r="F96" i="2"/>
  <c r="F97" i="2"/>
  <c r="F99" i="2"/>
  <c r="F100" i="2"/>
  <c r="F101" i="2"/>
  <c r="F102" i="2"/>
  <c r="F103" i="2"/>
  <c r="F104" i="2"/>
  <c r="F105" i="2"/>
  <c r="F106" i="2"/>
  <c r="F107" i="2"/>
  <c r="F108" i="2"/>
  <c r="F110" i="2"/>
  <c r="F111" i="2"/>
  <c r="L16" i="2"/>
  <c r="L15" i="2"/>
  <c r="L24" i="2"/>
  <c r="L25" i="2"/>
  <c r="L26" i="2"/>
  <c r="L27" i="2"/>
  <c r="L28" i="2"/>
  <c r="L29" i="2"/>
  <c r="L30" i="2"/>
  <c r="L31" i="2"/>
  <c r="L32" i="2"/>
  <c r="L33" i="2"/>
  <c r="L35" i="2"/>
  <c r="L36" i="2"/>
  <c r="L37" i="2"/>
  <c r="L38" i="2"/>
  <c r="L40" i="2"/>
  <c r="L41" i="2"/>
  <c r="L42" i="2"/>
  <c r="L43" i="2"/>
  <c r="L44" i="2"/>
  <c r="L46" i="2"/>
  <c r="L47" i="2"/>
  <c r="L48" i="2"/>
  <c r="L49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7" i="2"/>
  <c r="L68" i="2"/>
  <c r="L69" i="2"/>
  <c r="L70" i="2"/>
  <c r="L72" i="2"/>
  <c r="L73" i="2"/>
  <c r="L74" i="2"/>
  <c r="L75" i="2"/>
  <c r="L76" i="2"/>
  <c r="L79" i="2"/>
  <c r="L80" i="2"/>
  <c r="L81" i="2"/>
  <c r="L83" i="2"/>
  <c r="L84" i="2"/>
  <c r="L85" i="2"/>
  <c r="L86" i="2"/>
  <c r="L88" i="2"/>
  <c r="L89" i="2"/>
  <c r="L90" i="2"/>
  <c r="L91" i="2"/>
  <c r="L92" i="2"/>
  <c r="L93" i="2"/>
  <c r="L94" i="2"/>
  <c r="L95" i="2"/>
  <c r="L96" i="2"/>
  <c r="L97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C16" i="2"/>
  <c r="C15" i="2"/>
  <c r="C12" i="2"/>
  <c r="D337" i="2"/>
  <c r="F337" i="2"/>
  <c r="H337" i="2"/>
  <c r="L337" i="2"/>
  <c r="K337" i="2"/>
  <c r="J337" i="2"/>
  <c r="I337" i="2"/>
  <c r="G337" i="2"/>
  <c r="E336" i="2"/>
  <c r="D336" i="2"/>
  <c r="H336" i="2"/>
  <c r="K336" i="2"/>
  <c r="J336" i="2"/>
  <c r="G336" i="2"/>
  <c r="E335" i="2"/>
  <c r="D335" i="2"/>
  <c r="F335" i="2"/>
  <c r="H335" i="2"/>
  <c r="L335" i="2"/>
  <c r="K335" i="2"/>
  <c r="J335" i="2"/>
  <c r="I335" i="2"/>
  <c r="G335" i="2"/>
  <c r="E334" i="2"/>
  <c r="L334" i="2"/>
  <c r="D334" i="2"/>
  <c r="F334" i="2"/>
  <c r="H334" i="2"/>
  <c r="K334" i="2"/>
  <c r="J334" i="2"/>
  <c r="I334" i="2"/>
  <c r="G334" i="2"/>
  <c r="E333" i="2"/>
  <c r="D333" i="2"/>
  <c r="F333" i="2"/>
  <c r="H333" i="2"/>
  <c r="J333" i="2"/>
  <c r="I333" i="2"/>
  <c r="G333" i="2"/>
  <c r="E332" i="2"/>
  <c r="D332" i="2"/>
  <c r="E331" i="2"/>
  <c r="D331" i="2"/>
  <c r="L331" i="2"/>
  <c r="E330" i="2"/>
  <c r="D330" i="2"/>
  <c r="L330" i="2"/>
  <c r="K330" i="2"/>
  <c r="E329" i="2"/>
  <c r="D329" i="2"/>
  <c r="J329" i="2"/>
  <c r="E328" i="2"/>
  <c r="D328" i="2"/>
  <c r="F328" i="2"/>
  <c r="H328" i="2"/>
  <c r="L328" i="2"/>
  <c r="K328" i="2"/>
  <c r="J328" i="2"/>
  <c r="I328" i="2"/>
  <c r="G328" i="2"/>
  <c r="E327" i="2"/>
  <c r="D327" i="2"/>
  <c r="F327" i="2"/>
  <c r="H327" i="2"/>
  <c r="L327" i="2"/>
  <c r="K327" i="2"/>
  <c r="J327" i="2"/>
  <c r="I327" i="2"/>
  <c r="G327" i="2"/>
  <c r="E326" i="2"/>
  <c r="L326" i="2"/>
  <c r="D326" i="2"/>
  <c r="F326" i="2"/>
  <c r="H326" i="2"/>
  <c r="K326" i="2"/>
  <c r="J326" i="2"/>
  <c r="I326" i="2"/>
  <c r="G326" i="2"/>
  <c r="E325" i="2"/>
  <c r="D325" i="2"/>
  <c r="F325" i="2"/>
  <c r="H325" i="2"/>
  <c r="J325" i="2"/>
  <c r="I325" i="2"/>
  <c r="E324" i="2"/>
  <c r="D324" i="2"/>
  <c r="E323" i="2"/>
  <c r="D323" i="2"/>
  <c r="E322" i="2"/>
  <c r="D322" i="2"/>
  <c r="L322" i="2"/>
  <c r="E321" i="2"/>
  <c r="G321" i="2"/>
  <c r="D321" i="2"/>
  <c r="F321" i="2"/>
  <c r="L321" i="2"/>
  <c r="K321" i="2"/>
  <c r="J321" i="2"/>
  <c r="E320" i="2"/>
  <c r="D320" i="2"/>
  <c r="F320" i="2"/>
  <c r="H320" i="2"/>
  <c r="G320" i="2"/>
  <c r="E319" i="2"/>
  <c r="D319" i="2"/>
  <c r="F319" i="2"/>
  <c r="H319" i="2"/>
  <c r="L319" i="2"/>
  <c r="K319" i="2"/>
  <c r="J319" i="2"/>
  <c r="I319" i="2"/>
  <c r="G319" i="2"/>
  <c r="E318" i="2"/>
  <c r="L318" i="2"/>
  <c r="D318" i="2"/>
  <c r="F318" i="2"/>
  <c r="H318" i="2"/>
  <c r="K318" i="2"/>
  <c r="J318" i="2"/>
  <c r="I318" i="2"/>
  <c r="G318" i="2"/>
  <c r="E317" i="2"/>
  <c r="D317" i="2"/>
  <c r="F317" i="2"/>
  <c r="H317" i="2"/>
  <c r="J317" i="2"/>
  <c r="I317" i="2"/>
  <c r="E316" i="2"/>
  <c r="D316" i="2"/>
  <c r="H316" i="2"/>
  <c r="I316" i="2"/>
  <c r="E315" i="2"/>
  <c r="D315" i="2"/>
  <c r="L315" i="2"/>
  <c r="G315" i="2"/>
  <c r="E314" i="2"/>
  <c r="G314" i="2"/>
  <c r="D314" i="2"/>
  <c r="E313" i="2"/>
  <c r="G313" i="2"/>
  <c r="D313" i="2"/>
  <c r="E312" i="2"/>
  <c r="D312" i="2"/>
  <c r="L312" i="2"/>
  <c r="J312" i="2"/>
  <c r="I312" i="2"/>
  <c r="G312" i="2"/>
  <c r="E311" i="2"/>
  <c r="D311" i="2"/>
  <c r="F311" i="2"/>
  <c r="H311" i="2"/>
  <c r="L311" i="2"/>
  <c r="K311" i="2"/>
  <c r="J311" i="2"/>
  <c r="I311" i="2"/>
  <c r="G311" i="2"/>
  <c r="E310" i="2"/>
  <c r="D310" i="2"/>
  <c r="F310" i="2"/>
  <c r="H310" i="2"/>
  <c r="K310" i="2"/>
  <c r="J310" i="2"/>
  <c r="I310" i="2"/>
  <c r="E309" i="2"/>
  <c r="D309" i="2"/>
  <c r="J309" i="2"/>
  <c r="F309" i="2"/>
  <c r="H309" i="2"/>
  <c r="I309" i="2"/>
  <c r="G309" i="2"/>
  <c r="E308" i="2"/>
  <c r="D308" i="2"/>
  <c r="H308" i="2"/>
  <c r="I308" i="2"/>
  <c r="E307" i="2"/>
  <c r="D307" i="2"/>
  <c r="E306" i="2"/>
  <c r="G306" i="2"/>
  <c r="D306" i="2"/>
  <c r="F306" i="2"/>
  <c r="E305" i="2"/>
  <c r="D305" i="2"/>
  <c r="G305" i="2"/>
  <c r="E304" i="2"/>
  <c r="G304" i="2"/>
  <c r="D304" i="2"/>
  <c r="K304" i="2"/>
  <c r="E303" i="2"/>
  <c r="G303" i="2"/>
  <c r="D303" i="2"/>
  <c r="J303" i="2"/>
  <c r="E302" i="2"/>
  <c r="G302" i="2"/>
  <c r="D302" i="2"/>
  <c r="I302" i="2"/>
  <c r="F302" i="2"/>
  <c r="H302" i="2"/>
  <c r="L302" i="2"/>
  <c r="K302" i="2"/>
  <c r="J302" i="2"/>
  <c r="E301" i="2"/>
  <c r="D301" i="2"/>
  <c r="F301" i="2"/>
  <c r="H301" i="2"/>
  <c r="L301" i="2"/>
  <c r="K301" i="2"/>
  <c r="J301" i="2"/>
  <c r="I301" i="2"/>
  <c r="G301" i="2"/>
  <c r="E300" i="2"/>
  <c r="D300" i="2"/>
  <c r="F300" i="2"/>
  <c r="H300" i="2"/>
  <c r="L300" i="2"/>
  <c r="K300" i="2"/>
  <c r="J300" i="2"/>
  <c r="I300" i="2"/>
  <c r="G300" i="2"/>
  <c r="E299" i="2"/>
  <c r="G299" i="2"/>
  <c r="D299" i="2"/>
  <c r="F299" i="2"/>
  <c r="H299" i="2"/>
  <c r="J299" i="2"/>
  <c r="I299" i="2"/>
  <c r="E298" i="2"/>
  <c r="D298" i="2"/>
  <c r="H298" i="2"/>
  <c r="I298" i="2"/>
  <c r="G298" i="2"/>
  <c r="E297" i="2"/>
  <c r="D297" i="2"/>
  <c r="G297" i="2"/>
  <c r="E296" i="2"/>
  <c r="D296" i="2"/>
  <c r="E295" i="2"/>
  <c r="D295" i="2"/>
  <c r="F295" i="2"/>
  <c r="L295" i="2"/>
  <c r="K295" i="2"/>
  <c r="J295" i="2"/>
  <c r="E294" i="2"/>
  <c r="G294" i="2"/>
  <c r="D294" i="2"/>
  <c r="L294" i="2"/>
  <c r="H294" i="2"/>
  <c r="J294" i="2"/>
  <c r="E293" i="2"/>
  <c r="D293" i="2"/>
  <c r="F293" i="2"/>
  <c r="H293" i="2"/>
  <c r="L293" i="2"/>
  <c r="K293" i="2"/>
  <c r="J293" i="2"/>
  <c r="I293" i="2"/>
  <c r="G293" i="2"/>
  <c r="E292" i="2"/>
  <c r="D292" i="2"/>
  <c r="F292" i="2"/>
  <c r="H292" i="2"/>
  <c r="L292" i="2"/>
  <c r="K292" i="2"/>
  <c r="J292" i="2"/>
  <c r="I292" i="2"/>
  <c r="G292" i="2"/>
  <c r="E291" i="2"/>
  <c r="G291" i="2"/>
  <c r="D291" i="2"/>
  <c r="F291" i="2"/>
  <c r="H291" i="2"/>
  <c r="J291" i="2"/>
  <c r="I291" i="2"/>
  <c r="E290" i="2"/>
  <c r="D290" i="2"/>
  <c r="E289" i="2"/>
  <c r="L289" i="2"/>
  <c r="D289" i="2"/>
  <c r="G289" i="2"/>
  <c r="E288" i="2"/>
  <c r="G288" i="2"/>
  <c r="D288" i="2"/>
  <c r="L288" i="2"/>
  <c r="K288" i="2"/>
  <c r="E287" i="2"/>
  <c r="G287" i="2"/>
  <c r="D287" i="2"/>
  <c r="F287" i="2"/>
  <c r="K287" i="2"/>
  <c r="J287" i="2"/>
  <c r="E286" i="2"/>
  <c r="G286" i="2"/>
  <c r="D286" i="2"/>
  <c r="F286" i="2"/>
  <c r="H286" i="2"/>
  <c r="L286" i="2"/>
  <c r="J286" i="2"/>
  <c r="I286" i="2"/>
  <c r="E285" i="2"/>
  <c r="D285" i="2"/>
  <c r="H285" i="2"/>
  <c r="F285" i="2"/>
  <c r="L285" i="2"/>
  <c r="K285" i="2"/>
  <c r="J285" i="2"/>
  <c r="I285" i="2"/>
  <c r="G285" i="2"/>
  <c r="E284" i="2"/>
  <c r="D284" i="2"/>
  <c r="F284" i="2"/>
  <c r="H284" i="2"/>
  <c r="L284" i="2"/>
  <c r="K284" i="2"/>
  <c r="J284" i="2"/>
  <c r="I284" i="2"/>
  <c r="G284" i="2"/>
  <c r="E283" i="2"/>
  <c r="L283" i="2"/>
  <c r="D283" i="2"/>
  <c r="F283" i="2"/>
  <c r="H283" i="2"/>
  <c r="K283" i="2"/>
  <c r="J283" i="2"/>
  <c r="I283" i="2"/>
  <c r="E282" i="2"/>
  <c r="D282" i="2"/>
  <c r="E281" i="2"/>
  <c r="K281" i="2"/>
  <c r="D281" i="2"/>
  <c r="H281" i="2"/>
  <c r="L281" i="2"/>
  <c r="I281" i="2"/>
  <c r="G281" i="2"/>
  <c r="E280" i="2"/>
  <c r="L280" i="2"/>
  <c r="D280" i="2"/>
  <c r="F280" i="2"/>
  <c r="K280" i="2"/>
  <c r="J280" i="2"/>
  <c r="G280" i="2"/>
  <c r="E279" i="2"/>
  <c r="G279" i="2"/>
  <c r="D279" i="2"/>
  <c r="L279" i="2"/>
  <c r="K279" i="2"/>
  <c r="E278" i="2"/>
  <c r="D278" i="2"/>
  <c r="J278" i="2"/>
  <c r="F278" i="2"/>
  <c r="H278" i="2"/>
  <c r="L278" i="2"/>
  <c r="K278" i="2"/>
  <c r="I278" i="2"/>
  <c r="G278" i="2"/>
  <c r="E277" i="2"/>
  <c r="D277" i="2"/>
  <c r="H277" i="2"/>
  <c r="F277" i="2"/>
  <c r="L277" i="2"/>
  <c r="K277" i="2"/>
  <c r="J277" i="2"/>
  <c r="I277" i="2"/>
  <c r="G277" i="2"/>
  <c r="E276" i="2"/>
  <c r="D276" i="2"/>
  <c r="F276" i="2"/>
  <c r="H276" i="2"/>
  <c r="L276" i="2"/>
  <c r="J276" i="2"/>
  <c r="I276" i="2"/>
  <c r="E275" i="2"/>
  <c r="L275" i="2"/>
  <c r="D275" i="2"/>
  <c r="F275" i="2"/>
  <c r="H275" i="2"/>
  <c r="J275" i="2"/>
  <c r="I275" i="2"/>
  <c r="E274" i="2"/>
  <c r="G274" i="2"/>
  <c r="D274" i="2"/>
  <c r="H274" i="2"/>
  <c r="F274" i="2"/>
  <c r="L274" i="2"/>
  <c r="J274" i="2"/>
  <c r="I274" i="2"/>
  <c r="E273" i="2"/>
  <c r="D273" i="2"/>
  <c r="E272" i="2"/>
  <c r="G272" i="2"/>
  <c r="D272" i="2"/>
  <c r="H272" i="2"/>
  <c r="F272" i="2"/>
  <c r="K272" i="2"/>
  <c r="J272" i="2"/>
  <c r="E271" i="2"/>
  <c r="G271" i="2"/>
  <c r="D271" i="2"/>
  <c r="F271" i="2"/>
  <c r="H271" i="2"/>
  <c r="L271" i="2"/>
  <c r="J271" i="2"/>
  <c r="I271" i="2"/>
  <c r="E270" i="2"/>
  <c r="D270" i="2"/>
  <c r="F270" i="2"/>
  <c r="H270" i="2"/>
  <c r="L270" i="2"/>
  <c r="K270" i="2"/>
  <c r="I270" i="2"/>
  <c r="G270" i="2"/>
  <c r="E269" i="2"/>
  <c r="D269" i="2"/>
  <c r="F269" i="2"/>
  <c r="H269" i="2"/>
  <c r="L269" i="2"/>
  <c r="K269" i="2"/>
  <c r="J269" i="2"/>
  <c r="I269" i="2"/>
  <c r="G269" i="2"/>
  <c r="E268" i="2"/>
  <c r="D268" i="2"/>
  <c r="F268" i="2"/>
  <c r="H268" i="2"/>
  <c r="J268" i="2"/>
  <c r="I268" i="2"/>
  <c r="E267" i="2"/>
  <c r="D267" i="2"/>
  <c r="E266" i="2"/>
  <c r="D266" i="2"/>
  <c r="L266" i="2"/>
  <c r="G266" i="2"/>
  <c r="E265" i="2"/>
  <c r="G265" i="2"/>
  <c r="D265" i="2"/>
  <c r="H265" i="2"/>
  <c r="F265" i="2"/>
  <c r="L265" i="2"/>
  <c r="K265" i="2"/>
  <c r="J265" i="2"/>
  <c r="E264" i="2"/>
  <c r="G264" i="2"/>
  <c r="D264" i="2"/>
  <c r="H264" i="2"/>
  <c r="F264" i="2"/>
  <c r="K264" i="2"/>
  <c r="J264" i="2"/>
  <c r="E263" i="2"/>
  <c r="G263" i="2"/>
  <c r="D263" i="2"/>
  <c r="F263" i="2"/>
  <c r="H263" i="2"/>
  <c r="L263" i="2"/>
  <c r="J263" i="2"/>
  <c r="I263" i="2"/>
  <c r="E262" i="2"/>
  <c r="D262" i="2"/>
  <c r="F262" i="2"/>
  <c r="H262" i="2"/>
  <c r="L262" i="2"/>
  <c r="K262" i="2"/>
  <c r="I262" i="2"/>
  <c r="G262" i="2"/>
  <c r="E261" i="2"/>
  <c r="D261" i="2"/>
  <c r="F261" i="2"/>
  <c r="H261" i="2"/>
  <c r="L261" i="2"/>
  <c r="K261" i="2"/>
  <c r="J261" i="2"/>
  <c r="I261" i="2"/>
  <c r="G261" i="2"/>
  <c r="E260" i="2"/>
  <c r="D260" i="2"/>
  <c r="F260" i="2"/>
  <c r="H260" i="2"/>
  <c r="J260" i="2"/>
  <c r="I260" i="2"/>
  <c r="E259" i="2"/>
  <c r="D259" i="2"/>
  <c r="E258" i="2"/>
  <c r="D258" i="2"/>
  <c r="G258" i="2"/>
  <c r="E257" i="2"/>
  <c r="G257" i="2"/>
  <c r="D257" i="2"/>
  <c r="H257" i="2"/>
  <c r="F257" i="2"/>
  <c r="J257" i="2"/>
  <c r="E256" i="2"/>
  <c r="G256" i="2"/>
  <c r="D256" i="2"/>
  <c r="F256" i="2"/>
  <c r="E255" i="2"/>
  <c r="G255" i="2"/>
  <c r="D255" i="2"/>
  <c r="F255" i="2"/>
  <c r="H255" i="2"/>
  <c r="L255" i="2"/>
  <c r="J255" i="2"/>
  <c r="I255" i="2"/>
  <c r="E254" i="2"/>
  <c r="D254" i="2"/>
  <c r="F254" i="2"/>
  <c r="H254" i="2"/>
  <c r="L254" i="2"/>
  <c r="K254" i="2"/>
  <c r="I254" i="2"/>
  <c r="G254" i="2"/>
  <c r="E253" i="2"/>
  <c r="D253" i="2"/>
  <c r="F253" i="2"/>
  <c r="H253" i="2"/>
  <c r="L253" i="2"/>
  <c r="K253" i="2"/>
  <c r="J253" i="2"/>
  <c r="I253" i="2"/>
  <c r="G253" i="2"/>
  <c r="E252" i="2"/>
  <c r="D252" i="2"/>
  <c r="F252" i="2"/>
  <c r="H252" i="2"/>
  <c r="J252" i="2"/>
  <c r="I252" i="2"/>
  <c r="E251" i="2"/>
  <c r="D251" i="2"/>
  <c r="H251" i="2"/>
  <c r="I251" i="2"/>
  <c r="E250" i="2"/>
  <c r="D250" i="2"/>
  <c r="L250" i="2"/>
  <c r="I250" i="2"/>
  <c r="G250" i="2"/>
  <c r="E249" i="2"/>
  <c r="G249" i="2"/>
  <c r="D249" i="2"/>
  <c r="F249" i="2"/>
  <c r="L249" i="2"/>
  <c r="K249" i="2"/>
  <c r="E248" i="2"/>
  <c r="D248" i="2"/>
  <c r="F248" i="2"/>
  <c r="E247" i="2"/>
  <c r="D247" i="2"/>
  <c r="F247" i="2"/>
  <c r="H247" i="2"/>
  <c r="J247" i="2"/>
  <c r="I247" i="2"/>
  <c r="E246" i="2"/>
  <c r="D246" i="2"/>
  <c r="I246" i="2"/>
  <c r="G246" i="2"/>
  <c r="E245" i="2"/>
  <c r="D245" i="2"/>
  <c r="H245" i="2"/>
  <c r="F245" i="2"/>
  <c r="L245" i="2"/>
  <c r="K245" i="2"/>
  <c r="J245" i="2"/>
  <c r="I245" i="2"/>
  <c r="G245" i="2"/>
  <c r="E244" i="2"/>
  <c r="D244" i="2"/>
  <c r="F244" i="2"/>
  <c r="H244" i="2"/>
  <c r="K244" i="2"/>
  <c r="J244" i="2"/>
  <c r="I244" i="2"/>
  <c r="E243" i="2"/>
  <c r="D243" i="2"/>
  <c r="L243" i="2"/>
  <c r="E242" i="2"/>
  <c r="D242" i="2"/>
  <c r="F242" i="2"/>
  <c r="L242" i="2"/>
  <c r="K242" i="2"/>
  <c r="G242" i="2"/>
  <c r="E241" i="2"/>
  <c r="G241" i="2"/>
  <c r="D241" i="2"/>
  <c r="F241" i="2"/>
  <c r="H241" i="2"/>
  <c r="L241" i="2"/>
  <c r="K241" i="2"/>
  <c r="J241" i="2"/>
  <c r="I241" i="2"/>
  <c r="E240" i="2"/>
  <c r="G240" i="2"/>
  <c r="D240" i="2"/>
  <c r="F240" i="2"/>
  <c r="H240" i="2"/>
  <c r="K240" i="2"/>
  <c r="J240" i="2"/>
  <c r="I240" i="2"/>
  <c r="E239" i="2"/>
  <c r="D239" i="2"/>
  <c r="K239" i="2"/>
  <c r="F239" i="2"/>
  <c r="H239" i="2"/>
  <c r="L239" i="2"/>
  <c r="J239" i="2"/>
  <c r="I239" i="2"/>
  <c r="G239" i="2"/>
  <c r="E238" i="2"/>
  <c r="D238" i="2"/>
  <c r="F238" i="2"/>
  <c r="H238" i="2"/>
  <c r="L238" i="2"/>
  <c r="K238" i="2"/>
  <c r="I238" i="2"/>
  <c r="G238" i="2"/>
  <c r="E237" i="2"/>
  <c r="D237" i="2"/>
  <c r="H237" i="2"/>
  <c r="F237" i="2"/>
  <c r="J237" i="2"/>
  <c r="E236" i="2"/>
  <c r="D236" i="2"/>
  <c r="E235" i="2"/>
  <c r="D235" i="2"/>
  <c r="F235" i="2"/>
  <c r="L235" i="2"/>
  <c r="E234" i="2"/>
  <c r="D234" i="2"/>
  <c r="F234" i="2"/>
  <c r="L234" i="2"/>
  <c r="K234" i="2"/>
  <c r="G234" i="2"/>
  <c r="E233" i="2"/>
  <c r="G233" i="2"/>
  <c r="D233" i="2"/>
  <c r="F233" i="2"/>
  <c r="H233" i="2"/>
  <c r="L233" i="2"/>
  <c r="K233" i="2"/>
  <c r="J233" i="2"/>
  <c r="I233" i="2"/>
  <c r="E232" i="2"/>
  <c r="G232" i="2"/>
  <c r="D232" i="2"/>
  <c r="F232" i="2"/>
  <c r="H232" i="2"/>
  <c r="K232" i="2"/>
  <c r="J232" i="2"/>
  <c r="I232" i="2"/>
  <c r="E231" i="2"/>
  <c r="D231" i="2"/>
  <c r="K231" i="2"/>
  <c r="F231" i="2"/>
  <c r="H231" i="2"/>
  <c r="L231" i="2"/>
  <c r="J231" i="2"/>
  <c r="I231" i="2"/>
  <c r="G231" i="2"/>
  <c r="E230" i="2"/>
  <c r="D230" i="2"/>
  <c r="F230" i="2"/>
  <c r="H230" i="2"/>
  <c r="L230" i="2"/>
  <c r="K230" i="2"/>
  <c r="J230" i="2"/>
  <c r="I230" i="2"/>
  <c r="G230" i="2"/>
  <c r="E229" i="2"/>
  <c r="D229" i="2"/>
  <c r="H229" i="2"/>
  <c r="F229" i="2"/>
  <c r="J229" i="2"/>
  <c r="E228" i="2"/>
  <c r="D228" i="2"/>
  <c r="E227" i="2"/>
  <c r="D227" i="2"/>
  <c r="F227" i="2"/>
  <c r="L227" i="2"/>
  <c r="E226" i="2"/>
  <c r="D226" i="2"/>
  <c r="F226" i="2"/>
  <c r="L226" i="2"/>
  <c r="K226" i="2"/>
  <c r="G226" i="2"/>
  <c r="E225" i="2"/>
  <c r="G225" i="2"/>
  <c r="D225" i="2"/>
  <c r="F225" i="2"/>
  <c r="H225" i="2"/>
  <c r="L225" i="2"/>
  <c r="K225" i="2"/>
  <c r="J225" i="2"/>
  <c r="I225" i="2"/>
  <c r="E224" i="2"/>
  <c r="G224" i="2"/>
  <c r="D224" i="2"/>
  <c r="F224" i="2"/>
  <c r="H224" i="2"/>
  <c r="K224" i="2"/>
  <c r="J224" i="2"/>
  <c r="I224" i="2"/>
  <c r="E223" i="2"/>
  <c r="D223" i="2"/>
  <c r="K223" i="2"/>
  <c r="F223" i="2"/>
  <c r="H223" i="2"/>
  <c r="L223" i="2"/>
  <c r="J223" i="2"/>
  <c r="I223" i="2"/>
  <c r="G223" i="2"/>
  <c r="E222" i="2"/>
  <c r="D222" i="2"/>
  <c r="F222" i="2"/>
  <c r="H222" i="2"/>
  <c r="L222" i="2"/>
  <c r="K222" i="2"/>
  <c r="J222" i="2"/>
  <c r="I222" i="2"/>
  <c r="G222" i="2"/>
  <c r="E221" i="2"/>
  <c r="D221" i="2"/>
  <c r="H221" i="2"/>
  <c r="F221" i="2"/>
  <c r="J221" i="2"/>
  <c r="E220" i="2"/>
  <c r="L220" i="2"/>
  <c r="D220" i="2"/>
  <c r="E219" i="2"/>
  <c r="D219" i="2"/>
  <c r="F219" i="2"/>
  <c r="L219" i="2"/>
  <c r="E218" i="2"/>
  <c r="D218" i="2"/>
  <c r="F218" i="2"/>
  <c r="L218" i="2"/>
  <c r="K218" i="2"/>
  <c r="G218" i="2"/>
  <c r="E217" i="2"/>
  <c r="G217" i="2"/>
  <c r="D217" i="2"/>
  <c r="F217" i="2"/>
  <c r="H217" i="2"/>
  <c r="L217" i="2"/>
  <c r="K217" i="2"/>
  <c r="J217" i="2"/>
  <c r="I217" i="2"/>
  <c r="E216" i="2"/>
  <c r="L216" i="2"/>
  <c r="D216" i="2"/>
  <c r="F216" i="2"/>
  <c r="H216" i="2"/>
  <c r="K216" i="2"/>
  <c r="J216" i="2"/>
  <c r="I216" i="2"/>
  <c r="G216" i="2"/>
  <c r="E215" i="2"/>
  <c r="D215" i="2"/>
  <c r="K215" i="2"/>
  <c r="F215" i="2"/>
  <c r="H215" i="2"/>
  <c r="L215" i="2"/>
  <c r="J215" i="2"/>
  <c r="I215" i="2"/>
  <c r="G215" i="2"/>
  <c r="E214" i="2"/>
  <c r="D214" i="2"/>
  <c r="F214" i="2"/>
  <c r="H214" i="2"/>
  <c r="L214" i="2"/>
  <c r="K214" i="2"/>
  <c r="J214" i="2"/>
  <c r="I214" i="2"/>
  <c r="G214" i="2"/>
  <c r="E213" i="2"/>
  <c r="D213" i="2"/>
  <c r="H213" i="2"/>
  <c r="F213" i="2"/>
  <c r="J213" i="2"/>
  <c r="E212" i="2"/>
  <c r="L212" i="2"/>
  <c r="D212" i="2"/>
  <c r="E211" i="2"/>
  <c r="D211" i="2"/>
  <c r="F211" i="2"/>
  <c r="L211" i="2"/>
  <c r="E210" i="2"/>
  <c r="D210" i="2"/>
  <c r="F210" i="2"/>
  <c r="L210" i="2"/>
  <c r="K210" i="2"/>
  <c r="G210" i="2"/>
  <c r="E209" i="2"/>
  <c r="G209" i="2"/>
  <c r="D209" i="2"/>
  <c r="F209" i="2"/>
  <c r="H209" i="2"/>
  <c r="L209" i="2"/>
  <c r="K209" i="2"/>
  <c r="J209" i="2"/>
  <c r="I209" i="2"/>
  <c r="E208" i="2"/>
  <c r="L208" i="2"/>
  <c r="D208" i="2"/>
  <c r="F208" i="2"/>
  <c r="H208" i="2"/>
  <c r="K208" i="2"/>
  <c r="J208" i="2"/>
  <c r="I208" i="2"/>
  <c r="G208" i="2"/>
  <c r="E207" i="2"/>
  <c r="D207" i="2"/>
  <c r="K207" i="2"/>
  <c r="F207" i="2"/>
  <c r="H207" i="2"/>
  <c r="L207" i="2"/>
  <c r="J207" i="2"/>
  <c r="I207" i="2"/>
  <c r="G207" i="2"/>
  <c r="E206" i="2"/>
  <c r="L206" i="2"/>
  <c r="D206" i="2"/>
  <c r="F206" i="2"/>
  <c r="H206" i="2"/>
  <c r="K206" i="2"/>
  <c r="J206" i="2"/>
  <c r="I206" i="2"/>
  <c r="G206" i="2"/>
  <c r="E205" i="2"/>
  <c r="D205" i="2"/>
  <c r="H205" i="2"/>
  <c r="F205" i="2"/>
  <c r="J205" i="2"/>
  <c r="E204" i="2"/>
  <c r="D204" i="2"/>
  <c r="E203" i="2"/>
  <c r="D203" i="2"/>
  <c r="E202" i="2"/>
  <c r="D202" i="2"/>
  <c r="F202" i="2"/>
  <c r="L202" i="2"/>
  <c r="K202" i="2"/>
  <c r="G202" i="2"/>
  <c r="E201" i="2"/>
  <c r="G201" i="2"/>
  <c r="D201" i="2"/>
  <c r="F201" i="2"/>
  <c r="H201" i="2"/>
  <c r="L201" i="2"/>
  <c r="K201" i="2"/>
  <c r="J201" i="2"/>
  <c r="I201" i="2"/>
  <c r="E200" i="2"/>
  <c r="L200" i="2"/>
  <c r="D200" i="2"/>
  <c r="F200" i="2"/>
  <c r="H200" i="2"/>
  <c r="K200" i="2"/>
  <c r="J200" i="2"/>
  <c r="I200" i="2"/>
  <c r="G200" i="2"/>
  <c r="E199" i="2"/>
  <c r="D199" i="2"/>
  <c r="K199" i="2"/>
  <c r="F199" i="2"/>
  <c r="H199" i="2"/>
  <c r="L199" i="2"/>
  <c r="J199" i="2"/>
  <c r="I199" i="2"/>
  <c r="G199" i="2"/>
  <c r="E198" i="2"/>
  <c r="L198" i="2"/>
  <c r="D198" i="2"/>
  <c r="F198" i="2"/>
  <c r="H198" i="2"/>
  <c r="K198" i="2"/>
  <c r="J198" i="2"/>
  <c r="I198" i="2"/>
  <c r="G198" i="2"/>
  <c r="E197" i="2"/>
  <c r="D197" i="2"/>
  <c r="H197" i="2"/>
  <c r="F197" i="2"/>
  <c r="J197" i="2"/>
  <c r="G197" i="2"/>
  <c r="E196" i="2"/>
  <c r="D196" i="2"/>
  <c r="E195" i="2"/>
  <c r="D195" i="2"/>
  <c r="E194" i="2"/>
  <c r="D194" i="2"/>
  <c r="L194" i="2"/>
  <c r="K194" i="2"/>
  <c r="G194" i="2"/>
  <c r="E193" i="2"/>
  <c r="G193" i="2"/>
  <c r="D193" i="2"/>
  <c r="F193" i="2"/>
  <c r="H193" i="2"/>
  <c r="L193" i="2"/>
  <c r="K193" i="2"/>
  <c r="J193" i="2"/>
  <c r="I193" i="2"/>
  <c r="E192" i="2"/>
  <c r="L192" i="2"/>
  <c r="D192" i="2"/>
  <c r="F192" i="2"/>
  <c r="H192" i="2"/>
  <c r="K192" i="2"/>
  <c r="J192" i="2"/>
  <c r="I192" i="2"/>
  <c r="G192" i="2"/>
  <c r="E191" i="2"/>
  <c r="D191" i="2"/>
  <c r="K191" i="2"/>
  <c r="F191" i="2"/>
  <c r="H191" i="2"/>
  <c r="L191" i="2"/>
  <c r="J191" i="2"/>
  <c r="I191" i="2"/>
  <c r="G191" i="2"/>
  <c r="E190" i="2"/>
  <c r="L190" i="2"/>
  <c r="D190" i="2"/>
  <c r="F190" i="2"/>
  <c r="H190" i="2"/>
  <c r="K190" i="2"/>
  <c r="J190" i="2"/>
  <c r="I190" i="2"/>
  <c r="G190" i="2"/>
  <c r="E189" i="2"/>
  <c r="D189" i="2"/>
  <c r="H189" i="2"/>
  <c r="F189" i="2"/>
  <c r="J189" i="2"/>
  <c r="G189" i="2"/>
  <c r="E188" i="2"/>
  <c r="D188" i="2"/>
  <c r="E187" i="2"/>
  <c r="D187" i="2"/>
  <c r="E186" i="2"/>
  <c r="D186" i="2"/>
  <c r="L186" i="2"/>
  <c r="K186" i="2"/>
  <c r="G186" i="2"/>
  <c r="E185" i="2"/>
  <c r="G185" i="2"/>
  <c r="D185" i="2"/>
  <c r="F185" i="2"/>
  <c r="H185" i="2"/>
  <c r="K185" i="2"/>
  <c r="J185" i="2"/>
  <c r="I185" i="2"/>
  <c r="E184" i="2"/>
  <c r="D184" i="2"/>
  <c r="H184" i="2"/>
  <c r="F184" i="2"/>
  <c r="G184" i="2"/>
  <c r="E183" i="2"/>
  <c r="D183" i="2"/>
  <c r="K183" i="2"/>
  <c r="F183" i="2"/>
  <c r="H183" i="2"/>
  <c r="L183" i="2"/>
  <c r="J183" i="2"/>
  <c r="I183" i="2"/>
  <c r="G183" i="2"/>
  <c r="E182" i="2"/>
  <c r="L182" i="2"/>
  <c r="D182" i="2"/>
  <c r="F182" i="2"/>
  <c r="H182" i="2"/>
  <c r="K182" i="2"/>
  <c r="J182" i="2"/>
  <c r="I182" i="2"/>
  <c r="G182" i="2"/>
  <c r="E181" i="2"/>
  <c r="D181" i="2"/>
  <c r="H181" i="2"/>
  <c r="F181" i="2"/>
  <c r="J181" i="2"/>
  <c r="G181" i="2"/>
  <c r="E180" i="2"/>
  <c r="D180" i="2"/>
  <c r="H180" i="2"/>
  <c r="I180" i="2"/>
  <c r="E179" i="2"/>
  <c r="D179" i="2"/>
  <c r="L179" i="2"/>
  <c r="E178" i="2"/>
  <c r="D178" i="2"/>
  <c r="L178" i="2"/>
  <c r="G178" i="2"/>
  <c r="E177" i="2"/>
  <c r="G177" i="2"/>
  <c r="D177" i="2"/>
  <c r="F177" i="2"/>
  <c r="H177" i="2"/>
  <c r="L177" i="2"/>
  <c r="K177" i="2"/>
  <c r="J177" i="2"/>
  <c r="I177" i="2"/>
  <c r="E176" i="2"/>
  <c r="L176" i="2"/>
  <c r="D176" i="2"/>
  <c r="F176" i="2"/>
  <c r="H176" i="2"/>
  <c r="K176" i="2"/>
  <c r="J176" i="2"/>
  <c r="I176" i="2"/>
  <c r="G176" i="2"/>
  <c r="E175" i="2"/>
  <c r="D175" i="2"/>
  <c r="K175" i="2"/>
  <c r="F175" i="2"/>
  <c r="H175" i="2"/>
  <c r="L175" i="2"/>
  <c r="J175" i="2"/>
  <c r="I175" i="2"/>
  <c r="G175" i="2"/>
  <c r="E174" i="2"/>
  <c r="D174" i="2"/>
  <c r="F174" i="2"/>
  <c r="H174" i="2"/>
  <c r="L174" i="2"/>
  <c r="K174" i="2"/>
  <c r="J174" i="2"/>
  <c r="I174" i="2"/>
  <c r="G174" i="2"/>
  <c r="E173" i="2"/>
  <c r="D173" i="2"/>
  <c r="F173" i="2"/>
  <c r="J173" i="2"/>
  <c r="G173" i="2"/>
  <c r="E172" i="2"/>
  <c r="D172" i="2"/>
  <c r="L172" i="2"/>
  <c r="H172" i="2"/>
  <c r="J172" i="2"/>
  <c r="I172" i="2"/>
  <c r="E171" i="2"/>
  <c r="D171" i="2"/>
  <c r="K171" i="2"/>
  <c r="G171" i="2"/>
  <c r="E170" i="2"/>
  <c r="D170" i="2"/>
  <c r="F170" i="2"/>
  <c r="L170" i="2"/>
  <c r="K170" i="2"/>
  <c r="J170" i="2"/>
  <c r="G170" i="2"/>
  <c r="E169" i="2"/>
  <c r="G169" i="2"/>
  <c r="D169" i="2"/>
  <c r="F169" i="2"/>
  <c r="H169" i="2"/>
  <c r="L169" i="2"/>
  <c r="K169" i="2"/>
  <c r="J169" i="2"/>
  <c r="I169" i="2"/>
  <c r="E168" i="2"/>
  <c r="L168" i="2"/>
  <c r="D168" i="2"/>
  <c r="F168" i="2"/>
  <c r="H168" i="2"/>
  <c r="K168" i="2"/>
  <c r="J168" i="2"/>
  <c r="I168" i="2"/>
  <c r="G168" i="2"/>
  <c r="E167" i="2"/>
  <c r="D167" i="2"/>
  <c r="J167" i="2"/>
  <c r="G167" i="2"/>
  <c r="E166" i="2"/>
  <c r="L166" i="2"/>
  <c r="D166" i="2"/>
  <c r="F166" i="2"/>
  <c r="H166" i="2"/>
  <c r="K166" i="2"/>
  <c r="J166" i="2"/>
  <c r="I166" i="2"/>
  <c r="G166" i="2"/>
  <c r="E165" i="2"/>
  <c r="D165" i="2"/>
  <c r="F165" i="2"/>
  <c r="J165" i="2"/>
  <c r="G165" i="2"/>
  <c r="E164" i="2"/>
  <c r="D164" i="2"/>
  <c r="L164" i="2"/>
  <c r="H164" i="2"/>
  <c r="J164" i="2"/>
  <c r="I164" i="2"/>
  <c r="E163" i="2"/>
  <c r="D163" i="2"/>
  <c r="K163" i="2"/>
  <c r="G163" i="2"/>
  <c r="E162" i="2"/>
  <c r="D162" i="2"/>
  <c r="F162" i="2"/>
  <c r="L162" i="2"/>
  <c r="K162" i="2"/>
  <c r="J162" i="2"/>
  <c r="G162" i="2"/>
  <c r="E161" i="2"/>
  <c r="D161" i="2"/>
  <c r="G161" i="2"/>
  <c r="E160" i="2"/>
  <c r="D160" i="2"/>
  <c r="H160" i="2"/>
  <c r="F160" i="2"/>
  <c r="L160" i="2"/>
  <c r="J160" i="2"/>
  <c r="E159" i="2"/>
  <c r="G159" i="2"/>
  <c r="D159" i="2"/>
  <c r="F159" i="2"/>
  <c r="K159" i="2"/>
  <c r="E158" i="2"/>
  <c r="D158" i="2"/>
  <c r="H158" i="2"/>
  <c r="F158" i="2"/>
  <c r="L158" i="2"/>
  <c r="J158" i="2"/>
  <c r="G158" i="2"/>
  <c r="E157" i="2"/>
  <c r="G157" i="2"/>
  <c r="D157" i="2"/>
  <c r="F157" i="2"/>
  <c r="H157" i="2"/>
  <c r="L157" i="2"/>
  <c r="K157" i="2"/>
  <c r="J157" i="2"/>
  <c r="I157" i="2"/>
  <c r="E156" i="2"/>
  <c r="L156" i="2"/>
  <c r="D156" i="2"/>
  <c r="F156" i="2"/>
  <c r="H156" i="2"/>
  <c r="K156" i="2"/>
  <c r="J156" i="2"/>
  <c r="I156" i="2"/>
  <c r="G156" i="2"/>
  <c r="E155" i="2"/>
  <c r="D155" i="2"/>
  <c r="L155" i="2"/>
  <c r="F155" i="2"/>
  <c r="H155" i="2"/>
  <c r="J155" i="2"/>
  <c r="I155" i="2"/>
  <c r="G155" i="2"/>
  <c r="E154" i="2"/>
  <c r="D154" i="2"/>
  <c r="F154" i="2"/>
  <c r="H154" i="2"/>
  <c r="I154" i="2"/>
  <c r="E153" i="2"/>
  <c r="D153" i="2"/>
  <c r="G153" i="2"/>
  <c r="E152" i="2"/>
  <c r="D152" i="2"/>
  <c r="H152" i="2"/>
  <c r="F152" i="2"/>
  <c r="L152" i="2"/>
  <c r="J152" i="2"/>
  <c r="E151" i="2"/>
  <c r="G151" i="2"/>
  <c r="D151" i="2"/>
  <c r="F151" i="2"/>
  <c r="K151" i="2"/>
  <c r="E150" i="2"/>
  <c r="D150" i="2"/>
  <c r="H150" i="2"/>
  <c r="F150" i="2"/>
  <c r="L150" i="2"/>
  <c r="J150" i="2"/>
  <c r="G150" i="2"/>
  <c r="E149" i="2"/>
  <c r="G149" i="2"/>
  <c r="D149" i="2"/>
  <c r="F149" i="2"/>
  <c r="H149" i="2"/>
  <c r="L149" i="2"/>
  <c r="K149" i="2"/>
  <c r="J149" i="2"/>
  <c r="I149" i="2"/>
  <c r="E148" i="2"/>
  <c r="L148" i="2"/>
  <c r="D148" i="2"/>
  <c r="F148" i="2"/>
  <c r="H148" i="2"/>
  <c r="K148" i="2"/>
  <c r="J148" i="2"/>
  <c r="I148" i="2"/>
  <c r="G148" i="2"/>
  <c r="E147" i="2"/>
  <c r="D147" i="2"/>
  <c r="L147" i="2"/>
  <c r="F147" i="2"/>
  <c r="H147" i="2"/>
  <c r="J147" i="2"/>
  <c r="I147" i="2"/>
  <c r="G147" i="2"/>
  <c r="E146" i="2"/>
  <c r="D146" i="2"/>
  <c r="F146" i="2"/>
  <c r="H146" i="2"/>
  <c r="J146" i="2"/>
  <c r="I146" i="2"/>
  <c r="G146" i="2"/>
  <c r="E145" i="2"/>
  <c r="D145" i="2"/>
  <c r="G145" i="2"/>
  <c r="E144" i="2"/>
  <c r="D144" i="2"/>
  <c r="H144" i="2"/>
  <c r="F144" i="2"/>
  <c r="L144" i="2"/>
  <c r="J144" i="2"/>
  <c r="E143" i="2"/>
  <c r="G143" i="2"/>
  <c r="D143" i="2"/>
  <c r="K143" i="2"/>
  <c r="E142" i="2"/>
  <c r="D142" i="2"/>
  <c r="H142" i="2"/>
  <c r="F142" i="2"/>
  <c r="L142" i="2"/>
  <c r="J142" i="2"/>
  <c r="G142" i="2"/>
  <c r="E141" i="2"/>
  <c r="G141" i="2"/>
  <c r="D141" i="2"/>
  <c r="F141" i="2"/>
  <c r="H141" i="2"/>
  <c r="L141" i="2"/>
  <c r="K141" i="2"/>
  <c r="J141" i="2"/>
  <c r="I141" i="2"/>
  <c r="E140" i="2"/>
  <c r="L140" i="2"/>
  <c r="D140" i="2"/>
  <c r="F140" i="2"/>
  <c r="H140" i="2"/>
  <c r="K140" i="2"/>
  <c r="J140" i="2"/>
  <c r="I140" i="2"/>
  <c r="G140" i="2"/>
  <c r="E139" i="2"/>
  <c r="D139" i="2"/>
  <c r="L139" i="2"/>
  <c r="F139" i="2"/>
  <c r="H139" i="2"/>
  <c r="J139" i="2"/>
  <c r="I139" i="2"/>
  <c r="G139" i="2"/>
  <c r="E138" i="2"/>
  <c r="G138" i="2"/>
  <c r="D138" i="2"/>
  <c r="F138" i="2"/>
  <c r="H138" i="2"/>
  <c r="J138" i="2"/>
  <c r="I138" i="2"/>
  <c r="E137" i="2"/>
  <c r="D137" i="2"/>
  <c r="G137" i="2"/>
  <c r="E136" i="2"/>
  <c r="D136" i="2"/>
  <c r="H136" i="2"/>
  <c r="F136" i="2"/>
  <c r="L136" i="2"/>
  <c r="J136" i="2"/>
  <c r="E135" i="2"/>
  <c r="G135" i="2"/>
  <c r="D135" i="2"/>
  <c r="K135" i="2"/>
  <c r="E134" i="2"/>
  <c r="D134" i="2"/>
  <c r="H134" i="2"/>
  <c r="F134" i="2"/>
  <c r="L134" i="2"/>
  <c r="J134" i="2"/>
  <c r="G134" i="2"/>
  <c r="E133" i="2"/>
  <c r="G133" i="2"/>
  <c r="D133" i="2"/>
  <c r="F133" i="2"/>
  <c r="H133" i="2"/>
  <c r="L133" i="2"/>
  <c r="K133" i="2"/>
  <c r="J133" i="2"/>
  <c r="I133" i="2"/>
  <c r="E132" i="2"/>
  <c r="L132" i="2"/>
  <c r="D132" i="2"/>
  <c r="F132" i="2"/>
  <c r="H132" i="2"/>
  <c r="K132" i="2"/>
  <c r="J132" i="2"/>
  <c r="I132" i="2"/>
  <c r="G132" i="2"/>
  <c r="E131" i="2"/>
  <c r="D131" i="2"/>
  <c r="L131" i="2"/>
  <c r="F131" i="2"/>
  <c r="H131" i="2"/>
  <c r="J131" i="2"/>
  <c r="I131" i="2"/>
  <c r="G131" i="2"/>
  <c r="E130" i="2"/>
  <c r="D130" i="2"/>
  <c r="F130" i="2"/>
  <c r="H130" i="2"/>
  <c r="J130" i="2"/>
  <c r="I130" i="2"/>
  <c r="G130" i="2"/>
  <c r="E129" i="2"/>
  <c r="D129" i="2"/>
  <c r="G129" i="2"/>
  <c r="E128" i="2"/>
  <c r="D128" i="2"/>
  <c r="H128" i="2"/>
  <c r="F128" i="2"/>
  <c r="J128" i="2"/>
  <c r="E127" i="2"/>
  <c r="G127" i="2"/>
  <c r="D127" i="2"/>
  <c r="E126" i="2"/>
  <c r="D126" i="2"/>
  <c r="H126" i="2"/>
  <c r="F126" i="2"/>
  <c r="L126" i="2"/>
  <c r="J126" i="2"/>
  <c r="G126" i="2"/>
  <c r="E125" i="2"/>
  <c r="G125" i="2"/>
  <c r="D125" i="2"/>
  <c r="F125" i="2"/>
  <c r="H125" i="2"/>
  <c r="L125" i="2"/>
  <c r="K125" i="2"/>
  <c r="J125" i="2"/>
  <c r="I125" i="2"/>
  <c r="E124" i="2"/>
  <c r="L124" i="2"/>
  <c r="D124" i="2"/>
  <c r="F124" i="2"/>
  <c r="H124" i="2"/>
  <c r="K124" i="2"/>
  <c r="J124" i="2"/>
  <c r="I124" i="2"/>
  <c r="G124" i="2"/>
  <c r="E123" i="2"/>
  <c r="D123" i="2"/>
  <c r="L123" i="2"/>
  <c r="F123" i="2"/>
  <c r="H123" i="2"/>
  <c r="J123" i="2"/>
  <c r="I123" i="2"/>
  <c r="G123" i="2"/>
  <c r="E122" i="2"/>
  <c r="D122" i="2"/>
  <c r="F122" i="2"/>
  <c r="H122" i="2"/>
  <c r="J122" i="2"/>
  <c r="I122" i="2"/>
  <c r="G122" i="2"/>
  <c r="E121" i="2"/>
  <c r="D121" i="2"/>
  <c r="G121" i="2"/>
  <c r="E120" i="2"/>
  <c r="D120" i="2"/>
  <c r="H120" i="2"/>
  <c r="F120" i="2"/>
  <c r="L120" i="2"/>
  <c r="J120" i="2"/>
  <c r="E119" i="2"/>
  <c r="D119" i="2"/>
  <c r="K119" i="2"/>
  <c r="I119" i="2"/>
  <c r="E118" i="2"/>
  <c r="D118" i="2"/>
  <c r="F118" i="2"/>
  <c r="L118" i="2"/>
  <c r="J118" i="2"/>
  <c r="G118" i="2"/>
  <c r="E117" i="2"/>
  <c r="G117" i="2"/>
  <c r="D117" i="2"/>
  <c r="F117" i="2"/>
  <c r="H117" i="2"/>
  <c r="L117" i="2"/>
  <c r="K117" i="2"/>
  <c r="J117" i="2"/>
  <c r="I117" i="2"/>
  <c r="E116" i="2"/>
  <c r="L116" i="2"/>
  <c r="D116" i="2"/>
  <c r="F116" i="2"/>
  <c r="H116" i="2"/>
  <c r="J116" i="2"/>
  <c r="I116" i="2"/>
  <c r="G116" i="2"/>
  <c r="E115" i="2"/>
  <c r="D115" i="2"/>
  <c r="F115" i="2"/>
  <c r="H115" i="2"/>
  <c r="J115" i="2"/>
  <c r="I115" i="2"/>
  <c r="G115" i="2"/>
  <c r="E114" i="2"/>
  <c r="G114" i="2"/>
  <c r="D114" i="2"/>
  <c r="F114" i="2"/>
  <c r="H114" i="2"/>
  <c r="L114" i="2"/>
  <c r="J114" i="2"/>
  <c r="I114" i="2"/>
  <c r="E113" i="2"/>
  <c r="L113" i="2"/>
  <c r="D113" i="2"/>
  <c r="K113" i="2"/>
  <c r="G113" i="2"/>
  <c r="E112" i="2"/>
  <c r="D112" i="2"/>
  <c r="H112" i="2"/>
  <c r="F112" i="2"/>
  <c r="J112" i="2"/>
  <c r="Q16" i="2"/>
  <c r="Q15" i="2"/>
  <c r="P16" i="2"/>
  <c r="P15" i="2"/>
  <c r="P12" i="2"/>
  <c r="O16" i="2"/>
  <c r="O15" i="2"/>
  <c r="N16" i="2"/>
  <c r="N15" i="2"/>
  <c r="E16" i="2"/>
  <c r="E15" i="2"/>
  <c r="E12" i="2"/>
  <c r="D16" i="2"/>
  <c r="D15" i="2"/>
  <c r="D12" i="2"/>
  <c r="M16" i="2"/>
  <c r="M15" i="2"/>
  <c r="M12" i="2"/>
  <c r="G6" i="2"/>
  <c r="G7" i="2"/>
  <c r="G5" i="2"/>
  <c r="G4" i="2"/>
  <c r="F16" i="1"/>
  <c r="F17" i="1" s="1"/>
  <c r="C17" i="1"/>
  <c r="O12" i="2"/>
  <c r="Q12" i="2"/>
  <c r="N12" i="2"/>
  <c r="K145" i="2"/>
  <c r="F145" i="2"/>
  <c r="J145" i="2"/>
  <c r="H145" i="2"/>
  <c r="I145" i="2"/>
  <c r="K161" i="2"/>
  <c r="F161" i="2"/>
  <c r="J161" i="2"/>
  <c r="H161" i="2"/>
  <c r="I161" i="2"/>
  <c r="F188" i="2"/>
  <c r="J188" i="2"/>
  <c r="H188" i="2"/>
  <c r="I188" i="2"/>
  <c r="F228" i="2"/>
  <c r="J228" i="2"/>
  <c r="H228" i="2"/>
  <c r="I228" i="2"/>
  <c r="K121" i="2"/>
  <c r="F121" i="2"/>
  <c r="J121" i="2"/>
  <c r="H121" i="2"/>
  <c r="I121" i="2"/>
  <c r="L145" i="2"/>
  <c r="L161" i="2"/>
  <c r="F203" i="2"/>
  <c r="J203" i="2"/>
  <c r="H203" i="2"/>
  <c r="I203" i="2"/>
  <c r="L203" i="2"/>
  <c r="F196" i="2"/>
  <c r="J196" i="2"/>
  <c r="H196" i="2"/>
  <c r="I196" i="2"/>
  <c r="F127" i="2"/>
  <c r="J127" i="2"/>
  <c r="H127" i="2"/>
  <c r="I127" i="2"/>
  <c r="K128" i="2"/>
  <c r="G128" i="2"/>
  <c r="L138" i="2"/>
  <c r="K138" i="2"/>
  <c r="L153" i="2"/>
  <c r="F113" i="2"/>
  <c r="J113" i="2"/>
  <c r="H113" i="2"/>
  <c r="I113" i="2"/>
  <c r="K116" i="2"/>
  <c r="L121" i="2"/>
  <c r="L122" i="2"/>
  <c r="K122" i="2"/>
  <c r="L128" i="2"/>
  <c r="F135" i="2"/>
  <c r="J135" i="2"/>
  <c r="H135" i="2"/>
  <c r="I135" i="2"/>
  <c r="K136" i="2"/>
  <c r="G136" i="2"/>
  <c r="L146" i="2"/>
  <c r="K146" i="2"/>
  <c r="K167" i="2"/>
  <c r="I167" i="2"/>
  <c r="F167" i="2"/>
  <c r="H167" i="2"/>
  <c r="L167" i="2"/>
  <c r="K137" i="2"/>
  <c r="F137" i="2"/>
  <c r="J137" i="2"/>
  <c r="H137" i="2"/>
  <c r="I137" i="2"/>
  <c r="K153" i="2"/>
  <c r="F153" i="2"/>
  <c r="J153" i="2"/>
  <c r="H153" i="2"/>
  <c r="I153" i="2"/>
  <c r="F119" i="2"/>
  <c r="J119" i="2"/>
  <c r="H119" i="2"/>
  <c r="K129" i="2"/>
  <c r="F129" i="2"/>
  <c r="J129" i="2"/>
  <c r="H129" i="2"/>
  <c r="I129" i="2"/>
  <c r="L137" i="2"/>
  <c r="F171" i="2"/>
  <c r="J171" i="2"/>
  <c r="I171" i="2"/>
  <c r="H171" i="2"/>
  <c r="L171" i="2"/>
  <c r="K112" i="2"/>
  <c r="G112" i="2"/>
  <c r="H118" i="2"/>
  <c r="I118" i="2"/>
  <c r="K118" i="2"/>
  <c r="G119" i="2"/>
  <c r="L119" i="2"/>
  <c r="K120" i="2"/>
  <c r="G120" i="2"/>
  <c r="K127" i="2"/>
  <c r="L129" i="2"/>
  <c r="F143" i="2"/>
  <c r="J143" i="2"/>
  <c r="H143" i="2"/>
  <c r="I143" i="2"/>
  <c r="K144" i="2"/>
  <c r="G144" i="2"/>
  <c r="L154" i="2"/>
  <c r="K154" i="2"/>
  <c r="G154" i="2"/>
  <c r="F163" i="2"/>
  <c r="J163" i="2"/>
  <c r="I163" i="2"/>
  <c r="H163" i="2"/>
  <c r="L163" i="2"/>
  <c r="L112" i="2"/>
  <c r="K114" i="2"/>
  <c r="L115" i="2"/>
  <c r="K115" i="2"/>
  <c r="L130" i="2"/>
  <c r="K130" i="2"/>
  <c r="K126" i="2"/>
  <c r="L127" i="2"/>
  <c r="K134" i="2"/>
  <c r="L135" i="2"/>
  <c r="K142" i="2"/>
  <c r="L143" i="2"/>
  <c r="K150" i="2"/>
  <c r="L151" i="2"/>
  <c r="K158" i="2"/>
  <c r="L159" i="2"/>
  <c r="F164" i="2"/>
  <c r="F172" i="2"/>
  <c r="L188" i="2"/>
  <c r="K188" i="2"/>
  <c r="G188" i="2"/>
  <c r="L189" i="2"/>
  <c r="K189" i="2"/>
  <c r="L196" i="2"/>
  <c r="K196" i="2"/>
  <c r="G196" i="2"/>
  <c r="L197" i="2"/>
  <c r="K197" i="2"/>
  <c r="F212" i="2"/>
  <c r="J212" i="2"/>
  <c r="H212" i="2"/>
  <c r="I212" i="2"/>
  <c r="L228" i="2"/>
  <c r="L237" i="2"/>
  <c r="K237" i="2"/>
  <c r="G237" i="2"/>
  <c r="F243" i="2"/>
  <c r="J243" i="2"/>
  <c r="H243" i="2"/>
  <c r="I243" i="2"/>
  <c r="I184" i="2"/>
  <c r="L184" i="2"/>
  <c r="F187" i="2"/>
  <c r="J187" i="2"/>
  <c r="H187" i="2"/>
  <c r="I187" i="2"/>
  <c r="F195" i="2"/>
  <c r="J195" i="2"/>
  <c r="H195" i="2"/>
  <c r="I195" i="2"/>
  <c r="L205" i="2"/>
  <c r="K205" i="2"/>
  <c r="G205" i="2"/>
  <c r="L221" i="2"/>
  <c r="K221" i="2"/>
  <c r="G221" i="2"/>
  <c r="F236" i="2"/>
  <c r="J236" i="2"/>
  <c r="H236" i="2"/>
  <c r="I236" i="2"/>
  <c r="K123" i="2"/>
  <c r="K131" i="2"/>
  <c r="K139" i="2"/>
  <c r="K147" i="2"/>
  <c r="G152" i="2"/>
  <c r="J154" i="2"/>
  <c r="K155" i="2"/>
  <c r="G160" i="2"/>
  <c r="H162" i="2"/>
  <c r="I162" i="2"/>
  <c r="K164" i="2"/>
  <c r="G164" i="2"/>
  <c r="H170" i="2"/>
  <c r="I170" i="2"/>
  <c r="K172" i="2"/>
  <c r="G172" i="2"/>
  <c r="F180" i="2"/>
  <c r="J180" i="2"/>
  <c r="J184" i="2"/>
  <c r="K187" i="2"/>
  <c r="G187" i="2"/>
  <c r="K195" i="2"/>
  <c r="G195" i="2"/>
  <c r="F204" i="2"/>
  <c r="J204" i="2"/>
  <c r="H204" i="2"/>
  <c r="I204" i="2"/>
  <c r="L236" i="2"/>
  <c r="I112" i="2"/>
  <c r="I120" i="2"/>
  <c r="I128" i="2"/>
  <c r="I136" i="2"/>
  <c r="I144" i="2"/>
  <c r="I152" i="2"/>
  <c r="I160" i="2"/>
  <c r="F178" i="2"/>
  <c r="J178" i="2"/>
  <c r="H178" i="2"/>
  <c r="I178" i="2"/>
  <c r="F179" i="2"/>
  <c r="J179" i="2"/>
  <c r="H179" i="2"/>
  <c r="I179" i="2"/>
  <c r="L180" i="2"/>
  <c r="K180" i="2"/>
  <c r="G180" i="2"/>
  <c r="L181" i="2"/>
  <c r="K181" i="2"/>
  <c r="K184" i="2"/>
  <c r="F186" i="2"/>
  <c r="J186" i="2"/>
  <c r="H186" i="2"/>
  <c r="I186" i="2"/>
  <c r="F194" i="2"/>
  <c r="J194" i="2"/>
  <c r="H194" i="2"/>
  <c r="I194" i="2"/>
  <c r="L204" i="2"/>
  <c r="K204" i="2"/>
  <c r="G204" i="2"/>
  <c r="F220" i="2"/>
  <c r="J220" i="2"/>
  <c r="H220" i="2"/>
  <c r="I220" i="2"/>
  <c r="I151" i="2"/>
  <c r="H151" i="2"/>
  <c r="I159" i="2"/>
  <c r="H159" i="2"/>
  <c r="H165" i="2"/>
  <c r="I165" i="2"/>
  <c r="H173" i="2"/>
  <c r="I173" i="2"/>
  <c r="K179" i="2"/>
  <c r="L229" i="2"/>
  <c r="K229" i="2"/>
  <c r="G229" i="2"/>
  <c r="I126" i="2"/>
  <c r="I134" i="2"/>
  <c r="I142" i="2"/>
  <c r="I150" i="2"/>
  <c r="J151" i="2"/>
  <c r="K152" i="2"/>
  <c r="I158" i="2"/>
  <c r="J159" i="2"/>
  <c r="K160" i="2"/>
  <c r="K165" i="2"/>
  <c r="L165" i="2"/>
  <c r="K173" i="2"/>
  <c r="L173" i="2"/>
  <c r="K178" i="2"/>
  <c r="G179" i="2"/>
  <c r="L185" i="2"/>
  <c r="L187" i="2"/>
  <c r="L195" i="2"/>
  <c r="L213" i="2"/>
  <c r="K213" i="2"/>
  <c r="G213" i="2"/>
  <c r="L251" i="2"/>
  <c r="K251" i="2"/>
  <c r="L252" i="2"/>
  <c r="K252" i="2"/>
  <c r="G252" i="2"/>
  <c r="F259" i="2"/>
  <c r="J259" i="2"/>
  <c r="H259" i="2"/>
  <c r="I259" i="2"/>
  <c r="K273" i="2"/>
  <c r="G273" i="2"/>
  <c r="J282" i="2"/>
  <c r="F282" i="2"/>
  <c r="I282" i="2"/>
  <c r="H282" i="2"/>
  <c r="L290" i="2"/>
  <c r="K290" i="2"/>
  <c r="F296" i="2"/>
  <c r="J296" i="2"/>
  <c r="H296" i="2"/>
  <c r="I296" i="2"/>
  <c r="L332" i="2"/>
  <c r="K332" i="2"/>
  <c r="G332" i="2"/>
  <c r="F246" i="2"/>
  <c r="J246" i="2"/>
  <c r="G251" i="2"/>
  <c r="L259" i="2"/>
  <c r="K259" i="2"/>
  <c r="L260" i="2"/>
  <c r="K260" i="2"/>
  <c r="G260" i="2"/>
  <c r="K282" i="2"/>
  <c r="G282" i="2"/>
  <c r="G296" i="2"/>
  <c r="L296" i="2"/>
  <c r="J77" i="2"/>
  <c r="I77" i="2"/>
  <c r="H77" i="2"/>
  <c r="K77" i="2"/>
  <c r="F77" i="2"/>
  <c r="L77" i="2"/>
  <c r="H71" i="2"/>
  <c r="J71" i="2"/>
  <c r="I71" i="2"/>
  <c r="K71" i="2"/>
  <c r="L71" i="2"/>
  <c r="H34" i="2"/>
  <c r="J34" i="2"/>
  <c r="K34" i="2"/>
  <c r="F34" i="2"/>
  <c r="L34" i="2"/>
  <c r="I34" i="2"/>
  <c r="H22" i="2"/>
  <c r="I22" i="2"/>
  <c r="F22" i="2"/>
  <c r="J22" i="2"/>
  <c r="K22" i="2"/>
  <c r="L22" i="2"/>
  <c r="G78" i="2"/>
  <c r="L78" i="2"/>
  <c r="K78" i="2"/>
  <c r="K246" i="2"/>
  <c r="H256" i="2"/>
  <c r="I256" i="2"/>
  <c r="K258" i="2"/>
  <c r="F258" i="2"/>
  <c r="J258" i="2"/>
  <c r="H258" i="2"/>
  <c r="I258" i="2"/>
  <c r="I12" i="2"/>
  <c r="I181" i="2"/>
  <c r="I189" i="2"/>
  <c r="I197" i="2"/>
  <c r="I205" i="2"/>
  <c r="G212" i="2"/>
  <c r="I213" i="2"/>
  <c r="G220" i="2"/>
  <c r="I221" i="2"/>
  <c r="L224" i="2"/>
  <c r="G228" i="2"/>
  <c r="I229" i="2"/>
  <c r="L232" i="2"/>
  <c r="G236" i="2"/>
  <c r="I237" i="2"/>
  <c r="J238" i="2"/>
  <c r="L240" i="2"/>
  <c r="L244" i="2"/>
  <c r="G244" i="2"/>
  <c r="L246" i="2"/>
  <c r="F267" i="2"/>
  <c r="J267" i="2"/>
  <c r="H267" i="2"/>
  <c r="I267" i="2"/>
  <c r="H313" i="2"/>
  <c r="I313" i="2"/>
  <c r="K313" i="2"/>
  <c r="F313" i="2"/>
  <c r="J313" i="2"/>
  <c r="L325" i="2"/>
  <c r="K325" i="2"/>
  <c r="G325" i="2"/>
  <c r="G203" i="2"/>
  <c r="G211" i="2"/>
  <c r="G219" i="2"/>
  <c r="G227" i="2"/>
  <c r="G235" i="2"/>
  <c r="G243" i="2"/>
  <c r="G247" i="2"/>
  <c r="K247" i="2"/>
  <c r="H248" i="2"/>
  <c r="I248" i="2"/>
  <c r="G259" i="2"/>
  <c r="L267" i="2"/>
  <c r="K267" i="2"/>
  <c r="G267" i="2"/>
  <c r="L268" i="2"/>
  <c r="K268" i="2"/>
  <c r="G268" i="2"/>
  <c r="F297" i="2"/>
  <c r="J297" i="2"/>
  <c r="H297" i="2"/>
  <c r="I297" i="2"/>
  <c r="L297" i="2"/>
  <c r="L317" i="2"/>
  <c r="K317" i="2"/>
  <c r="F324" i="2"/>
  <c r="J324" i="2"/>
  <c r="H324" i="2"/>
  <c r="I324" i="2"/>
  <c r="F71" i="2"/>
  <c r="I211" i="2"/>
  <c r="H211" i="2"/>
  <c r="I219" i="2"/>
  <c r="H219" i="2"/>
  <c r="I227" i="2"/>
  <c r="H227" i="2"/>
  <c r="I235" i="2"/>
  <c r="H235" i="2"/>
  <c r="L247" i="2"/>
  <c r="J248" i="2"/>
  <c r="G248" i="2"/>
  <c r="L248" i="2"/>
  <c r="J256" i="2"/>
  <c r="K257" i="2"/>
  <c r="L273" i="2"/>
  <c r="J279" i="2"/>
  <c r="F279" i="2"/>
  <c r="I279" i="2"/>
  <c r="H279" i="2"/>
  <c r="K289" i="2"/>
  <c r="L316" i="2"/>
  <c r="K316" i="2"/>
  <c r="G316" i="2"/>
  <c r="L324" i="2"/>
  <c r="K324" i="2"/>
  <c r="G324" i="2"/>
  <c r="I202" i="2"/>
  <c r="H202" i="2"/>
  <c r="I210" i="2"/>
  <c r="H210" i="2"/>
  <c r="J211" i="2"/>
  <c r="K212" i="2"/>
  <c r="I218" i="2"/>
  <c r="H218" i="2"/>
  <c r="J219" i="2"/>
  <c r="K220" i="2"/>
  <c r="I226" i="2"/>
  <c r="H226" i="2"/>
  <c r="J227" i="2"/>
  <c r="K228" i="2"/>
  <c r="I234" i="2"/>
  <c r="H234" i="2"/>
  <c r="J235" i="2"/>
  <c r="K236" i="2"/>
  <c r="I242" i="2"/>
  <c r="H242" i="2"/>
  <c r="H246" i="2"/>
  <c r="K248" i="2"/>
  <c r="K256" i="2"/>
  <c r="L257" i="2"/>
  <c r="L258" i="2"/>
  <c r="L282" i="2"/>
  <c r="G290" i="2"/>
  <c r="G295" i="2"/>
  <c r="G317" i="2"/>
  <c r="J202" i="2"/>
  <c r="K203" i="2"/>
  <c r="J210" i="2"/>
  <c r="K211" i="2"/>
  <c r="J218" i="2"/>
  <c r="K219" i="2"/>
  <c r="J226" i="2"/>
  <c r="K227" i="2"/>
  <c r="J234" i="2"/>
  <c r="K235" i="2"/>
  <c r="J242" i="2"/>
  <c r="K243" i="2"/>
  <c r="K250" i="2"/>
  <c r="F250" i="2"/>
  <c r="J250" i="2"/>
  <c r="H250" i="2"/>
  <c r="F251" i="2"/>
  <c r="J251" i="2"/>
  <c r="K266" i="2"/>
  <c r="F266" i="2"/>
  <c r="J266" i="2"/>
  <c r="H266" i="2"/>
  <c r="I266" i="2"/>
  <c r="F273" i="2"/>
  <c r="J273" i="2"/>
  <c r="I273" i="2"/>
  <c r="H273" i="2"/>
  <c r="K276" i="2"/>
  <c r="G276" i="2"/>
  <c r="F290" i="2"/>
  <c r="J290" i="2"/>
  <c r="H290" i="2"/>
  <c r="I290" i="2"/>
  <c r="K296" i="2"/>
  <c r="H303" i="2"/>
  <c r="I303" i="2"/>
  <c r="F303" i="2"/>
  <c r="L303" i="2"/>
  <c r="K303" i="2"/>
  <c r="G329" i="2"/>
  <c r="L329" i="2"/>
  <c r="K329" i="2"/>
  <c r="F332" i="2"/>
  <c r="J332" i="2"/>
  <c r="I332" i="2"/>
  <c r="H332" i="2"/>
  <c r="J254" i="2"/>
  <c r="K255" i="2"/>
  <c r="L256" i="2"/>
  <c r="J262" i="2"/>
  <c r="K263" i="2"/>
  <c r="L264" i="2"/>
  <c r="J270" i="2"/>
  <c r="K271" i="2"/>
  <c r="L272" i="2"/>
  <c r="K275" i="2"/>
  <c r="G283" i="2"/>
  <c r="K286" i="2"/>
  <c r="F294" i="2"/>
  <c r="K297" i="2"/>
  <c r="F298" i="2"/>
  <c r="J298" i="2"/>
  <c r="F304" i="2"/>
  <c r="J304" i="2"/>
  <c r="H304" i="2"/>
  <c r="I304" i="2"/>
  <c r="F308" i="2"/>
  <c r="J308" i="2"/>
  <c r="F312" i="2"/>
  <c r="H312" i="2"/>
  <c r="F323" i="2"/>
  <c r="J323" i="2"/>
  <c r="H323" i="2"/>
  <c r="I323" i="2"/>
  <c r="F281" i="2"/>
  <c r="J281" i="2"/>
  <c r="L291" i="2"/>
  <c r="K291" i="2"/>
  <c r="L298" i="2"/>
  <c r="K298" i="2"/>
  <c r="F305" i="2"/>
  <c r="J305" i="2"/>
  <c r="H305" i="2"/>
  <c r="I305" i="2"/>
  <c r="H306" i="2"/>
  <c r="I306" i="2"/>
  <c r="L306" i="2"/>
  <c r="K307" i="2"/>
  <c r="G307" i="2"/>
  <c r="K308" i="2"/>
  <c r="K323" i="2"/>
  <c r="J12" i="2"/>
  <c r="J93" i="2"/>
  <c r="I93" i="2"/>
  <c r="H93" i="2"/>
  <c r="K93" i="2"/>
  <c r="F93" i="2"/>
  <c r="H87" i="2"/>
  <c r="I87" i="2"/>
  <c r="L87" i="2"/>
  <c r="K87" i="2"/>
  <c r="F87" i="2"/>
  <c r="H50" i="2"/>
  <c r="I50" i="2"/>
  <c r="F50" i="2"/>
  <c r="G46" i="2"/>
  <c r="K46" i="2"/>
  <c r="G32" i="3"/>
  <c r="I32" i="3"/>
  <c r="I294" i="2"/>
  <c r="L304" i="2"/>
  <c r="K305" i="2"/>
  <c r="G308" i="2"/>
  <c r="L320" i="2"/>
  <c r="K320" i="2"/>
  <c r="K331" i="2"/>
  <c r="I336" i="2"/>
  <c r="F336" i="2"/>
  <c r="L336" i="2"/>
  <c r="H287" i="2"/>
  <c r="I287" i="2"/>
  <c r="L299" i="2"/>
  <c r="K299" i="2"/>
  <c r="L305" i="2"/>
  <c r="J306" i="2"/>
  <c r="L307" i="2"/>
  <c r="G322" i="2"/>
  <c r="F330" i="2"/>
  <c r="J330" i="2"/>
  <c r="H330" i="2"/>
  <c r="I330" i="2"/>
  <c r="G73" i="1"/>
  <c r="K73" i="1" s="1"/>
  <c r="I249" i="2"/>
  <c r="H249" i="2"/>
  <c r="I257" i="2"/>
  <c r="I265" i="2"/>
  <c r="K274" i="2"/>
  <c r="H280" i="2"/>
  <c r="I280" i="2"/>
  <c r="L287" i="2"/>
  <c r="F288" i="2"/>
  <c r="J288" i="2"/>
  <c r="H288" i="2"/>
  <c r="I288" i="2"/>
  <c r="K294" i="2"/>
  <c r="K306" i="2"/>
  <c r="L308" i="2"/>
  <c r="L310" i="2"/>
  <c r="G310" i="2"/>
  <c r="K312" i="2"/>
  <c r="I320" i="2"/>
  <c r="G323" i="2"/>
  <c r="G330" i="2"/>
  <c r="J249" i="2"/>
  <c r="I264" i="2"/>
  <c r="I272" i="2"/>
  <c r="G275" i="2"/>
  <c r="F289" i="2"/>
  <c r="J289" i="2"/>
  <c r="H289" i="2"/>
  <c r="I289" i="2"/>
  <c r="H295" i="2"/>
  <c r="I295" i="2"/>
  <c r="J320" i="2"/>
  <c r="K322" i="2"/>
  <c r="L323" i="2"/>
  <c r="H329" i="2"/>
  <c r="I329" i="2"/>
  <c r="F329" i="2"/>
  <c r="G331" i="2"/>
  <c r="J29" i="2"/>
  <c r="I29" i="2"/>
  <c r="H29" i="2"/>
  <c r="K29" i="2"/>
  <c r="F29" i="2"/>
  <c r="H23" i="2"/>
  <c r="J23" i="2"/>
  <c r="L23" i="2"/>
  <c r="I23" i="2"/>
  <c r="K23" i="2"/>
  <c r="F23" i="2"/>
  <c r="F331" i="2"/>
  <c r="J331" i="2"/>
  <c r="H331" i="2"/>
  <c r="I331" i="2"/>
  <c r="K12" i="2"/>
  <c r="H82" i="2"/>
  <c r="J82" i="2"/>
  <c r="F82" i="2"/>
  <c r="L12" i="2"/>
  <c r="J45" i="2"/>
  <c r="I45" i="2"/>
  <c r="H45" i="2"/>
  <c r="K45" i="2"/>
  <c r="F45" i="2"/>
  <c r="H39" i="2"/>
  <c r="I39" i="2"/>
  <c r="L39" i="2"/>
  <c r="J39" i="2"/>
  <c r="K82" i="2"/>
  <c r="L82" i="2"/>
  <c r="F314" i="2"/>
  <c r="J314" i="2"/>
  <c r="H314" i="2"/>
  <c r="I314" i="2"/>
  <c r="L45" i="2"/>
  <c r="F12" i="2"/>
  <c r="H98" i="2"/>
  <c r="J98" i="2"/>
  <c r="K98" i="2"/>
  <c r="F98" i="2"/>
  <c r="L98" i="2"/>
  <c r="I98" i="2"/>
  <c r="G12" i="2"/>
  <c r="G27" i="3"/>
  <c r="H27" i="3"/>
  <c r="L309" i="2"/>
  <c r="K309" i="2"/>
  <c r="L313" i="2"/>
  <c r="K314" i="2"/>
  <c r="F315" i="2"/>
  <c r="J315" i="2"/>
  <c r="H315" i="2"/>
  <c r="I315" i="2"/>
  <c r="H321" i="2"/>
  <c r="I321" i="2"/>
  <c r="L333" i="2"/>
  <c r="K333" i="2"/>
  <c r="I82" i="2"/>
  <c r="J61" i="2"/>
  <c r="I61" i="2"/>
  <c r="H61" i="2"/>
  <c r="K61" i="2"/>
  <c r="F61" i="2"/>
  <c r="H55" i="2"/>
  <c r="J55" i="2"/>
  <c r="K50" i="2"/>
  <c r="L50" i="2"/>
  <c r="F307" i="2"/>
  <c r="J307" i="2"/>
  <c r="H307" i="2"/>
  <c r="I307" i="2"/>
  <c r="L314" i="2"/>
  <c r="K315" i="2"/>
  <c r="F316" i="2"/>
  <c r="J316" i="2"/>
  <c r="F322" i="2"/>
  <c r="J322" i="2"/>
  <c r="H322" i="2"/>
  <c r="I322" i="2"/>
  <c r="J109" i="2"/>
  <c r="I109" i="2"/>
  <c r="H109" i="2"/>
  <c r="K109" i="2"/>
  <c r="F109" i="2"/>
  <c r="H103" i="2"/>
  <c r="I103" i="2"/>
  <c r="J103" i="2"/>
  <c r="H66" i="2"/>
  <c r="I66" i="2"/>
  <c r="K66" i="2"/>
  <c r="F66" i="2"/>
  <c r="L66" i="2"/>
  <c r="J66" i="2"/>
  <c r="G35" i="3"/>
  <c r="H35" i="3"/>
  <c r="I99" i="2"/>
  <c r="I90" i="2"/>
  <c r="I63" i="2"/>
  <c r="I35" i="2"/>
  <c r="J95" i="2"/>
  <c r="J67" i="2"/>
  <c r="J58" i="2"/>
  <c r="J30" i="2"/>
  <c r="G30" i="3"/>
  <c r="H30" i="3"/>
  <c r="G38" i="3"/>
  <c r="I38" i="3"/>
  <c r="I89" i="2"/>
  <c r="I62" i="2"/>
  <c r="I25" i="2"/>
  <c r="J94" i="2"/>
  <c r="J57" i="2"/>
  <c r="G33" i="3"/>
  <c r="I33" i="3"/>
  <c r="G45" i="1"/>
  <c r="K45" i="1" s="1"/>
  <c r="K99" i="2"/>
  <c r="K83" i="2"/>
  <c r="K67" i="2"/>
  <c r="K51" i="2"/>
  <c r="I79" i="2"/>
  <c r="I51" i="2"/>
  <c r="J111" i="2"/>
  <c r="J83" i="2"/>
  <c r="J47" i="2"/>
  <c r="J101" i="2"/>
  <c r="I101" i="2"/>
  <c r="J85" i="2"/>
  <c r="I85" i="2"/>
  <c r="J69" i="2"/>
  <c r="I69" i="2"/>
  <c r="J53" i="2"/>
  <c r="I53" i="2"/>
  <c r="J37" i="2"/>
  <c r="I37" i="2"/>
  <c r="G28" i="3"/>
  <c r="H28" i="3"/>
  <c r="G36" i="3"/>
  <c r="I36" i="3"/>
  <c r="J110" i="2"/>
  <c r="J73" i="2"/>
  <c r="J46" i="2"/>
  <c r="H31" i="2"/>
  <c r="J31" i="2"/>
  <c r="G31" i="3"/>
  <c r="H31" i="3"/>
  <c r="G39" i="3"/>
  <c r="H39" i="3"/>
  <c r="G21" i="3"/>
  <c r="G26" i="3"/>
  <c r="H26" i="3"/>
  <c r="G34" i="3"/>
  <c r="H34" i="3"/>
  <c r="G29" i="3"/>
  <c r="H29" i="3"/>
  <c r="G37" i="3"/>
  <c r="I37" i="3"/>
  <c r="E54" i="4"/>
  <c r="E39" i="4"/>
  <c r="G66" i="1"/>
  <c r="K66" i="1" s="1"/>
  <c r="G72" i="1"/>
  <c r="K72" i="1" s="1"/>
  <c r="G104" i="1"/>
  <c r="K104" i="1" s="1"/>
  <c r="G62" i="1"/>
  <c r="K62" i="1" s="1"/>
  <c r="G96" i="1"/>
  <c r="K96" i="1" s="1"/>
  <c r="G135" i="1"/>
  <c r="K135" i="1" s="1"/>
  <c r="G81" i="1"/>
  <c r="K81" i="1" s="1"/>
  <c r="L21" i="3"/>
  <c r="F21" i="2"/>
  <c r="C12" i="3"/>
  <c r="C11" i="3"/>
  <c r="E14" i="4" l="1"/>
  <c r="E19" i="4"/>
  <c r="E11" i="4"/>
  <c r="F55" i="1"/>
  <c r="G55" i="1" s="1"/>
  <c r="K55" i="1" s="1"/>
  <c r="F51" i="1"/>
  <c r="G51" i="1" s="1"/>
  <c r="K51" i="1" s="1"/>
  <c r="E41" i="4"/>
  <c r="E21" i="4"/>
  <c r="E13" i="4"/>
  <c r="E56" i="4"/>
  <c r="E20" i="4"/>
  <c r="E12" i="4"/>
  <c r="G130" i="1"/>
  <c r="U130" i="1" s="1"/>
  <c r="P130" i="1"/>
  <c r="P76" i="1"/>
  <c r="R76" i="1" s="1"/>
  <c r="T76" i="1" s="1"/>
  <c r="W9" i="3"/>
  <c r="J21" i="2"/>
  <c r="P117" i="1"/>
  <c r="R117" i="1" s="1"/>
  <c r="T117" i="1" s="1"/>
  <c r="W5" i="1"/>
  <c r="P45" i="1"/>
  <c r="R45" i="1" s="1"/>
  <c r="T45" i="1" s="1"/>
  <c r="W34" i="1"/>
  <c r="P62" i="1"/>
  <c r="R62" i="1" s="1"/>
  <c r="T62" i="1" s="1"/>
  <c r="P86" i="1"/>
  <c r="L21" i="2"/>
  <c r="I21" i="2"/>
  <c r="W10" i="1"/>
  <c r="P50" i="1"/>
  <c r="R50" i="1" s="1"/>
  <c r="T50" i="1" s="1"/>
  <c r="H21" i="2"/>
  <c r="P101" i="1"/>
  <c r="R101" i="1" s="1"/>
  <c r="T101" i="1" s="1"/>
  <c r="P65" i="1"/>
  <c r="R65" i="1" s="1"/>
  <c r="T65" i="1" s="1"/>
  <c r="P71" i="1"/>
  <c r="R71" i="1" s="1"/>
  <c r="T71" i="1" s="1"/>
  <c r="W6" i="1"/>
  <c r="P140" i="1"/>
  <c r="P118" i="1"/>
  <c r="W21" i="1"/>
  <c r="P44" i="1"/>
  <c r="R44" i="1" s="1"/>
  <c r="T44" i="1" s="1"/>
  <c r="P55" i="1"/>
  <c r="R55" i="1" s="1"/>
  <c r="T55" i="1" s="1"/>
  <c r="P63" i="1"/>
  <c r="R63" i="1" s="1"/>
  <c r="T63" i="1" s="1"/>
  <c r="P41" i="1"/>
  <c r="R41" i="1" s="1"/>
  <c r="T41" i="1" s="1"/>
  <c r="P60" i="1"/>
  <c r="R60" i="1" s="1"/>
  <c r="T60" i="1" s="1"/>
  <c r="P105" i="1"/>
  <c r="P142" i="1"/>
  <c r="W29" i="1"/>
  <c r="P99" i="1"/>
  <c r="R99" i="1" s="1"/>
  <c r="T99" i="1" s="1"/>
  <c r="W25" i="1"/>
  <c r="P119" i="1"/>
  <c r="R119" i="1" s="1"/>
  <c r="T119" i="1" s="1"/>
  <c r="P74" i="1"/>
  <c r="R74" i="1" s="1"/>
  <c r="T74" i="1" s="1"/>
  <c r="P77" i="1"/>
  <c r="R77" i="1" s="1"/>
  <c r="T77" i="1" s="1"/>
  <c r="W14" i="1"/>
  <c r="P53" i="1"/>
  <c r="R53" i="1" s="1"/>
  <c r="T53" i="1" s="1"/>
  <c r="P94" i="1"/>
  <c r="R94" i="1" s="1"/>
  <c r="T94" i="1" s="1"/>
  <c r="P36" i="1"/>
  <c r="R36" i="1" s="1"/>
  <c r="T36" i="1" s="1"/>
  <c r="W13" i="1"/>
  <c r="P127" i="1"/>
  <c r="G127" i="1"/>
  <c r="K127" i="1" s="1"/>
  <c r="P37" i="1"/>
  <c r="G37" i="1"/>
  <c r="K37" i="1" s="1"/>
  <c r="P106" i="1"/>
  <c r="G106" i="1"/>
  <c r="K106" i="1" s="1"/>
  <c r="G110" i="1"/>
  <c r="K110" i="1" s="1"/>
  <c r="P110" i="1"/>
  <c r="P29" i="1"/>
  <c r="G29" i="1"/>
  <c r="J29" i="1" s="1"/>
  <c r="G92" i="1"/>
  <c r="K92" i="1" s="1"/>
  <c r="P92" i="1"/>
  <c r="G21" i="1"/>
  <c r="J21" i="1" s="1"/>
  <c r="P21" i="1"/>
  <c r="P113" i="1"/>
  <c r="G113" i="1"/>
  <c r="K113" i="1" s="1"/>
  <c r="G90" i="1"/>
  <c r="K90" i="1" s="1"/>
  <c r="P90" i="1"/>
  <c r="R90" i="1" s="1"/>
  <c r="T90" i="1" s="1"/>
  <c r="P46" i="1"/>
  <c r="R46" i="1" s="1"/>
  <c r="T46" i="1" s="1"/>
  <c r="P97" i="1"/>
  <c r="R97" i="1" s="1"/>
  <c r="T97" i="1" s="1"/>
  <c r="E50" i="4"/>
  <c r="E23" i="4"/>
  <c r="R118" i="1"/>
  <c r="T118" i="1" s="1"/>
  <c r="G105" i="1"/>
  <c r="K105" i="1" s="1"/>
  <c r="R86" i="1"/>
  <c r="T86" i="1" s="1"/>
  <c r="E36" i="4"/>
  <c r="P75" i="1"/>
  <c r="R75" i="1" s="1"/>
  <c r="T75" i="1" s="1"/>
  <c r="P78" i="1"/>
  <c r="R78" i="1" s="1"/>
  <c r="T78" i="1" s="1"/>
  <c r="G139" i="1"/>
  <c r="K139" i="1" s="1"/>
  <c r="P139" i="1"/>
  <c r="G138" i="1"/>
  <c r="K138" i="1" s="1"/>
  <c r="P138" i="1"/>
  <c r="P141" i="1"/>
  <c r="G141" i="1"/>
  <c r="K141" i="1" s="1"/>
  <c r="G129" i="1"/>
  <c r="K129" i="1" s="1"/>
  <c r="P129" i="1"/>
  <c r="G142" i="1"/>
  <c r="K142" i="1" s="1"/>
  <c r="G140" i="1"/>
  <c r="K140" i="1" s="1"/>
  <c r="P37" i="3"/>
  <c r="R37" i="3" s="1"/>
  <c r="T37" i="3" s="1"/>
  <c r="W16" i="3"/>
  <c r="W8" i="3"/>
  <c r="P28" i="3"/>
  <c r="R28" i="3" s="1"/>
  <c r="T28" i="3" s="1"/>
  <c r="W21" i="3"/>
  <c r="W12" i="3"/>
  <c r="P21" i="3"/>
  <c r="R21" i="3" s="1"/>
  <c r="T21" i="3" s="1"/>
  <c r="P39" i="3"/>
  <c r="R39" i="3" s="1"/>
  <c r="T39" i="3" s="1"/>
  <c r="W20" i="3"/>
  <c r="W17" i="3"/>
  <c r="W22" i="3"/>
  <c r="D15" i="3"/>
  <c r="C19" i="3" s="1"/>
  <c r="P35" i="3"/>
  <c r="R35" i="3" s="1"/>
  <c r="T35" i="3" s="1"/>
  <c r="W4" i="3"/>
  <c r="P32" i="3"/>
  <c r="R32" i="3" s="1"/>
  <c r="T32" i="3" s="1"/>
  <c r="I13" i="2"/>
  <c r="P13" i="2"/>
  <c r="F13" i="2"/>
  <c r="G13" i="2"/>
  <c r="O13" i="2"/>
  <c r="C13" i="2"/>
  <c r="M13" i="2"/>
  <c r="D13" i="2"/>
  <c r="K13" i="2"/>
  <c r="E13" i="2"/>
  <c r="N13" i="2"/>
  <c r="J13" i="2"/>
  <c r="L13" i="2"/>
  <c r="H13" i="2"/>
  <c r="B15" i="2"/>
  <c r="Q13" i="2"/>
  <c r="P136" i="1"/>
  <c r="R136" i="1" s="1"/>
  <c r="T136" i="1" s="1"/>
  <c r="P22" i="1"/>
  <c r="R22" i="1" s="1"/>
  <c r="P120" i="1"/>
  <c r="R120" i="1" s="1"/>
  <c r="T120" i="1" s="1"/>
  <c r="P137" i="1"/>
  <c r="R137" i="1" s="1"/>
  <c r="T137" i="1" s="1"/>
  <c r="P123" i="1"/>
  <c r="R123" i="1" s="1"/>
  <c r="T123" i="1" s="1"/>
  <c r="P134" i="1"/>
  <c r="R134" i="1" s="1"/>
  <c r="T134" i="1" s="1"/>
  <c r="G126" i="1"/>
  <c r="K126" i="1" s="1"/>
  <c r="P126" i="1"/>
  <c r="P133" i="1"/>
  <c r="G133" i="1"/>
  <c r="K133" i="1" s="1"/>
  <c r="G116" i="1"/>
  <c r="K116" i="1" s="1"/>
  <c r="P116" i="1"/>
  <c r="P131" i="1"/>
  <c r="G131" i="1"/>
  <c r="K131" i="1" s="1"/>
  <c r="P114" i="1"/>
  <c r="G114" i="1"/>
  <c r="K114" i="1" s="1"/>
  <c r="G128" i="1"/>
  <c r="K128" i="1" s="1"/>
  <c r="P128" i="1"/>
  <c r="D16" i="1"/>
  <c r="D19" i="1" s="1"/>
  <c r="G109" i="1"/>
  <c r="P109" i="1"/>
  <c r="P132" i="1"/>
  <c r="R132" i="1" s="1"/>
  <c r="T132" i="1" s="1"/>
  <c r="P124" i="1"/>
  <c r="R124" i="1" s="1"/>
  <c r="T124" i="1" s="1"/>
  <c r="C16" i="3"/>
  <c r="D18" i="3" s="1"/>
  <c r="C15" i="3"/>
  <c r="W14" i="3"/>
  <c r="P38" i="3"/>
  <c r="R38" i="3" s="1"/>
  <c r="T38" i="3" s="1"/>
  <c r="P33" i="3"/>
  <c r="R33" i="3" s="1"/>
  <c r="T33" i="3" s="1"/>
  <c r="P36" i="3"/>
  <c r="R36" i="3" s="1"/>
  <c r="T36" i="3" s="1"/>
  <c r="P29" i="3"/>
  <c r="R29" i="3" s="1"/>
  <c r="T29" i="3" s="1"/>
  <c r="P24" i="3"/>
  <c r="R24" i="3" s="1"/>
  <c r="T24" i="3" s="1"/>
  <c r="W5" i="3"/>
  <c r="W11" i="3"/>
  <c r="W15" i="3"/>
  <c r="P22" i="3"/>
  <c r="R22" i="3" s="1"/>
  <c r="T22" i="3" s="1"/>
  <c r="W3" i="3"/>
  <c r="W7" i="3"/>
  <c r="P26" i="3"/>
  <c r="R26" i="3" s="1"/>
  <c r="T26" i="3" s="1"/>
  <c r="W18" i="3"/>
  <c r="P27" i="3"/>
  <c r="R27" i="3" s="1"/>
  <c r="T27" i="3" s="1"/>
  <c r="P31" i="3"/>
  <c r="R31" i="3" s="1"/>
  <c r="T31" i="3" s="1"/>
  <c r="P23" i="3"/>
  <c r="R23" i="3" s="1"/>
  <c r="T23" i="3" s="1"/>
  <c r="W19" i="3"/>
  <c r="P30" i="3"/>
  <c r="R30" i="3" s="1"/>
  <c r="T30" i="3" s="1"/>
  <c r="D16" i="3"/>
  <c r="D19" i="3" s="1"/>
  <c r="P34" i="3"/>
  <c r="R34" i="3" s="1"/>
  <c r="T34" i="3" s="1"/>
  <c r="W10" i="3"/>
  <c r="W2" i="1"/>
  <c r="P31" i="1"/>
  <c r="R31" i="1" s="1"/>
  <c r="P108" i="1"/>
  <c r="R108" i="1" s="1"/>
  <c r="T108" i="1" s="1"/>
  <c r="P73" i="1"/>
  <c r="R73" i="1" s="1"/>
  <c r="T73" i="1" s="1"/>
  <c r="P47" i="1"/>
  <c r="R47" i="1" s="1"/>
  <c r="T47" i="1" s="1"/>
  <c r="P58" i="1"/>
  <c r="R58" i="1" s="1"/>
  <c r="T58" i="1" s="1"/>
  <c r="P91" i="1"/>
  <c r="R91" i="1" s="1"/>
  <c r="T91" i="1" s="1"/>
  <c r="P121" i="1"/>
  <c r="R121" i="1" s="1"/>
  <c r="T121" i="1" s="1"/>
  <c r="P61" i="1"/>
  <c r="R61" i="1" s="1"/>
  <c r="T61" i="1" s="1"/>
  <c r="P34" i="1"/>
  <c r="R34" i="1" s="1"/>
  <c r="T34" i="1" s="1"/>
  <c r="P24" i="1"/>
  <c r="R24" i="1" s="1"/>
  <c r="P72" i="1"/>
  <c r="R72" i="1" s="1"/>
  <c r="T72" i="1" s="1"/>
  <c r="P93" i="1"/>
  <c r="R93" i="1" s="1"/>
  <c r="T93" i="1" s="1"/>
  <c r="P80" i="1"/>
  <c r="R80" i="1" s="1"/>
  <c r="T80" i="1" s="1"/>
  <c r="P70" i="1"/>
  <c r="R70" i="1" s="1"/>
  <c r="T70" i="1" s="1"/>
  <c r="P25" i="1"/>
  <c r="R25" i="1" s="1"/>
  <c r="P102" i="1"/>
  <c r="R102" i="1" s="1"/>
  <c r="T102" i="1" s="1"/>
  <c r="P27" i="1"/>
  <c r="R27" i="1" s="1"/>
  <c r="T27" i="1" s="1"/>
  <c r="P87" i="1"/>
  <c r="R87" i="1" s="1"/>
  <c r="T87" i="1" s="1"/>
  <c r="W33" i="1"/>
  <c r="P89" i="1"/>
  <c r="R89" i="1" s="1"/>
  <c r="T89" i="1" s="1"/>
  <c r="P95" i="1"/>
  <c r="R95" i="1" s="1"/>
  <c r="T95" i="1" s="1"/>
  <c r="W30" i="1"/>
  <c r="W9" i="1"/>
  <c r="W17" i="1"/>
  <c r="P38" i="1"/>
  <c r="R38" i="1" s="1"/>
  <c r="T38" i="1" s="1"/>
  <c r="P48" i="1"/>
  <c r="R48" i="1" s="1"/>
  <c r="T48" i="1" s="1"/>
  <c r="P56" i="1"/>
  <c r="R56" i="1" s="1"/>
  <c r="T56" i="1" s="1"/>
  <c r="P83" i="1"/>
  <c r="R83" i="1" s="1"/>
  <c r="T83" i="1" s="1"/>
  <c r="P66" i="1"/>
  <c r="R66" i="1" s="1"/>
  <c r="T66" i="1" s="1"/>
  <c r="P85" i="1"/>
  <c r="R85" i="1" s="1"/>
  <c r="T85" i="1" s="1"/>
  <c r="P135" i="1"/>
  <c r="R135" i="1" s="1"/>
  <c r="T135" i="1" s="1"/>
  <c r="P82" i="1"/>
  <c r="R82" i="1" s="1"/>
  <c r="T82" i="1" s="1"/>
  <c r="W26" i="1"/>
  <c r="W3" i="1"/>
  <c r="P125" i="1"/>
  <c r="R125" i="1" s="1"/>
  <c r="T125" i="1" s="1"/>
  <c r="P42" i="1"/>
  <c r="R42" i="1" s="1"/>
  <c r="T42" i="1" s="1"/>
  <c r="P23" i="1"/>
  <c r="R23" i="1" s="1"/>
  <c r="P122" i="1"/>
  <c r="R122" i="1" s="1"/>
  <c r="T122" i="1" s="1"/>
  <c r="P104" i="1"/>
  <c r="R104" i="1" s="1"/>
  <c r="T104" i="1" s="1"/>
  <c r="W35" i="1"/>
  <c r="W22" i="1"/>
  <c r="P28" i="1"/>
  <c r="R28" i="1" s="1"/>
  <c r="T28" i="1" s="1"/>
  <c r="P33" i="1"/>
  <c r="R33" i="1" s="1"/>
  <c r="T33" i="1" s="1"/>
  <c r="W4" i="1"/>
  <c r="W12" i="1"/>
  <c r="W20" i="1"/>
  <c r="P39" i="1"/>
  <c r="R39" i="1" s="1"/>
  <c r="T39" i="1" s="1"/>
  <c r="P35" i="1"/>
  <c r="R35" i="1" s="1"/>
  <c r="T35" i="1" s="1"/>
  <c r="P68" i="1"/>
  <c r="R68" i="1" s="1"/>
  <c r="T68" i="1" s="1"/>
  <c r="P57" i="1"/>
  <c r="R57" i="1" s="1"/>
  <c r="T57" i="1" s="1"/>
  <c r="P79" i="1"/>
  <c r="R79" i="1" s="1"/>
  <c r="T79" i="1" s="1"/>
  <c r="P98" i="1"/>
  <c r="R98" i="1" s="1"/>
  <c r="T98" i="1" s="1"/>
  <c r="P115" i="1"/>
  <c r="R115" i="1" s="1"/>
  <c r="T115" i="1" s="1"/>
  <c r="P96" i="1"/>
  <c r="R96" i="1" s="1"/>
  <c r="T96" i="1" s="1"/>
  <c r="P88" i="1"/>
  <c r="R88" i="1" s="1"/>
  <c r="T88" i="1" s="1"/>
  <c r="P107" i="1"/>
  <c r="R107" i="1" s="1"/>
  <c r="T107" i="1" s="1"/>
  <c r="P112" i="1"/>
  <c r="R112" i="1" s="1"/>
  <c r="T112" i="1" s="1"/>
  <c r="D15" i="1"/>
  <c r="C19" i="1" s="1"/>
  <c r="W2" i="3"/>
  <c r="P81" i="1"/>
  <c r="R81" i="1" s="1"/>
  <c r="T81" i="1" s="1"/>
  <c r="P103" i="1"/>
  <c r="R103" i="1" s="1"/>
  <c r="T103" i="1" s="1"/>
  <c r="P32" i="1"/>
  <c r="R32" i="1" s="1"/>
  <c r="W24" i="1"/>
  <c r="P100" i="1"/>
  <c r="R100" i="1" s="1"/>
  <c r="T100" i="1" s="1"/>
  <c r="W13" i="3"/>
  <c r="W23" i="1"/>
  <c r="P54" i="1"/>
  <c r="R54" i="1" s="1"/>
  <c r="T54" i="1" s="1"/>
  <c r="P69" i="1"/>
  <c r="R69" i="1" s="1"/>
  <c r="T69" i="1" s="1"/>
  <c r="W19" i="1"/>
  <c r="W11" i="1"/>
  <c r="P26" i="1"/>
  <c r="R26" i="1" s="1"/>
  <c r="P52" i="1"/>
  <c r="R52" i="1" s="1"/>
  <c r="T52" i="1" s="1"/>
  <c r="W6" i="3"/>
  <c r="P67" i="1"/>
  <c r="R67" i="1" s="1"/>
  <c r="T67" i="1" s="1"/>
  <c r="P49" i="1"/>
  <c r="R49" i="1" s="1"/>
  <c r="T49" i="1" s="1"/>
  <c r="W16" i="1"/>
  <c r="W8" i="1"/>
  <c r="P25" i="3"/>
  <c r="R25" i="3" s="1"/>
  <c r="T25" i="3" s="1"/>
  <c r="P30" i="1"/>
  <c r="R30" i="1" s="1"/>
  <c r="W28" i="1"/>
  <c r="P84" i="1"/>
  <c r="R84" i="1" s="1"/>
  <c r="T84" i="1" s="1"/>
  <c r="W32" i="1"/>
  <c r="P59" i="1"/>
  <c r="R59" i="1" s="1"/>
  <c r="T59" i="1" s="1"/>
  <c r="P40" i="1"/>
  <c r="R40" i="1" s="1"/>
  <c r="T40" i="1" s="1"/>
  <c r="P43" i="1"/>
  <c r="R43" i="1" s="1"/>
  <c r="T43" i="1" s="1"/>
  <c r="W15" i="1"/>
  <c r="W7" i="1"/>
  <c r="P51" i="1"/>
  <c r="R51" i="1" s="1"/>
  <c r="T51" i="1" s="1"/>
  <c r="W27" i="1"/>
  <c r="P64" i="1"/>
  <c r="R64" i="1" s="1"/>
  <c r="T64" i="1" s="1"/>
  <c r="W31" i="1"/>
  <c r="P111" i="1"/>
  <c r="R111" i="1" s="1"/>
  <c r="T111" i="1" s="1"/>
  <c r="C18" i="2"/>
  <c r="H18" i="2"/>
  <c r="D18" i="2"/>
  <c r="J18" i="2"/>
  <c r="C11" i="1"/>
  <c r="F18" i="2"/>
  <c r="G18" i="2"/>
  <c r="C12" i="1"/>
  <c r="K18" i="2"/>
  <c r="I18" i="2"/>
  <c r="E18" i="2"/>
  <c r="L18" i="2"/>
  <c r="R116" i="1" l="1"/>
  <c r="T116" i="1" s="1"/>
  <c r="R141" i="1"/>
  <c r="T141" i="1" s="1"/>
  <c r="R130" i="1"/>
  <c r="T130" i="1" s="1"/>
  <c r="R126" i="1"/>
  <c r="T126" i="1" s="1"/>
  <c r="R113" i="1"/>
  <c r="T113" i="1" s="1"/>
  <c r="R21" i="1"/>
  <c r="T21" i="1" s="1"/>
  <c r="O130" i="1"/>
  <c r="R129" i="1"/>
  <c r="T129" i="1" s="1"/>
  <c r="R106" i="1"/>
  <c r="T106" i="1" s="1"/>
  <c r="R92" i="1"/>
  <c r="T92" i="1" s="1"/>
  <c r="R105" i="1"/>
  <c r="T105" i="1" s="1"/>
  <c r="R37" i="1"/>
  <c r="T37" i="1" s="1"/>
  <c r="R138" i="1"/>
  <c r="T138" i="1" s="1"/>
  <c r="R29" i="1"/>
  <c r="T29" i="1" s="1"/>
  <c r="R128" i="1"/>
  <c r="T128" i="1" s="1"/>
  <c r="R110" i="1"/>
  <c r="T110" i="1" s="1"/>
  <c r="R127" i="1"/>
  <c r="T127" i="1" s="1"/>
  <c r="O141" i="1"/>
  <c r="O142" i="1"/>
  <c r="O139" i="1"/>
  <c r="O129" i="1"/>
  <c r="O138" i="1"/>
  <c r="O140" i="1"/>
  <c r="R139" i="1"/>
  <c r="T139" i="1" s="1"/>
  <c r="R142" i="1"/>
  <c r="T142" i="1" s="1"/>
  <c r="R140" i="1"/>
  <c r="T140" i="1" s="1"/>
  <c r="O1" i="2"/>
  <c r="O5" i="2"/>
  <c r="O6" i="2"/>
  <c r="O4" i="2"/>
  <c r="O3" i="2"/>
  <c r="O2" i="2"/>
  <c r="E14" i="3"/>
  <c r="C16" i="1"/>
  <c r="O120" i="1"/>
  <c r="O136" i="1"/>
  <c r="O134" i="1"/>
  <c r="O123" i="1"/>
  <c r="O137" i="1"/>
  <c r="O116" i="1"/>
  <c r="O133" i="1"/>
  <c r="O124" i="1"/>
  <c r="O132" i="1"/>
  <c r="O126" i="1"/>
  <c r="O109" i="1"/>
  <c r="O128" i="1"/>
  <c r="O114" i="1"/>
  <c r="O131" i="1"/>
  <c r="O118" i="1"/>
  <c r="O81" i="1"/>
  <c r="O95" i="1"/>
  <c r="O39" i="1"/>
  <c r="O55" i="1"/>
  <c r="O48" i="1"/>
  <c r="O40" i="1"/>
  <c r="O103" i="1"/>
  <c r="O36" i="1"/>
  <c r="O38" i="1"/>
  <c r="O104" i="1"/>
  <c r="O117" i="1"/>
  <c r="O87" i="1"/>
  <c r="O96" i="1"/>
  <c r="O91" i="1"/>
  <c r="O112" i="1"/>
  <c r="O62" i="1"/>
  <c r="O37" i="1"/>
  <c r="O135" i="1"/>
  <c r="O125" i="1"/>
  <c r="O88" i="1"/>
  <c r="O106" i="1"/>
  <c r="O127" i="1"/>
  <c r="O84" i="1"/>
  <c r="O54" i="1"/>
  <c r="O46" i="1"/>
  <c r="O85" i="1"/>
  <c r="O73" i="1"/>
  <c r="O72" i="1"/>
  <c r="O115" i="1"/>
  <c r="O49" i="1"/>
  <c r="O50" i="1"/>
  <c r="O75" i="1"/>
  <c r="O97" i="1"/>
  <c r="O82" i="1"/>
  <c r="O113" i="1"/>
  <c r="O92" i="1"/>
  <c r="O83" i="1"/>
  <c r="O69" i="1"/>
  <c r="O45" i="1"/>
  <c r="O58" i="1"/>
  <c r="O101" i="1"/>
  <c r="C15" i="1"/>
  <c r="C18" i="1" s="1"/>
  <c r="O52" i="1"/>
  <c r="O74" i="1"/>
  <c r="O99" i="1"/>
  <c r="O56" i="1"/>
  <c r="O51" i="1"/>
  <c r="O94" i="1"/>
  <c r="O57" i="1"/>
  <c r="O80" i="1"/>
  <c r="O121" i="1"/>
  <c r="O71" i="1"/>
  <c r="O98" i="1"/>
  <c r="O102" i="1"/>
  <c r="O47" i="1"/>
  <c r="O77" i="1"/>
  <c r="O65" i="1"/>
  <c r="O108" i="1"/>
  <c r="O89" i="1"/>
  <c r="O76" i="1"/>
  <c r="O61" i="1"/>
  <c r="O78" i="1"/>
  <c r="O79" i="1"/>
  <c r="O122" i="1"/>
  <c r="O59" i="1"/>
  <c r="O100" i="1"/>
  <c r="O60" i="1"/>
  <c r="O70" i="1"/>
  <c r="O110" i="1"/>
  <c r="O53" i="1"/>
  <c r="O41" i="1"/>
  <c r="O90" i="1"/>
  <c r="O67" i="1"/>
  <c r="O107" i="1"/>
  <c r="O42" i="1"/>
  <c r="O63" i="1"/>
  <c r="O68" i="1"/>
  <c r="O43" i="1"/>
  <c r="O66" i="1"/>
  <c r="O93" i="1"/>
  <c r="O105" i="1"/>
  <c r="O64" i="1"/>
  <c r="O44" i="1"/>
  <c r="O119" i="1"/>
  <c r="O86" i="1"/>
  <c r="O111" i="1"/>
  <c r="R109" i="1"/>
  <c r="T109" i="1" s="1"/>
  <c r="R131" i="1"/>
  <c r="T131" i="1" s="1"/>
  <c r="K109" i="1"/>
  <c r="R133" i="1"/>
  <c r="T133" i="1" s="1"/>
  <c r="R114" i="1"/>
  <c r="T114" i="1" s="1"/>
  <c r="F18" i="3"/>
  <c r="F19" i="3" s="1"/>
  <c r="C18" i="3"/>
  <c r="Q126" i="2" l="1"/>
  <c r="Q135" i="2"/>
  <c r="Q86" i="2"/>
  <c r="Q204" i="2"/>
  <c r="Q225" i="2"/>
  <c r="Q256" i="2"/>
  <c r="Q239" i="2"/>
  <c r="Q229" i="2"/>
  <c r="Q104" i="2"/>
  <c r="Q101" i="2"/>
  <c r="Q166" i="2"/>
  <c r="Q213" i="2"/>
  <c r="Q184" i="2"/>
  <c r="Q181" i="2"/>
  <c r="Q219" i="2"/>
  <c r="Q90" i="2"/>
  <c r="Q217" i="2"/>
  <c r="Q62" i="2"/>
  <c r="Q66" i="2"/>
  <c r="Q148" i="2"/>
  <c r="Q162" i="2"/>
  <c r="P186" i="2"/>
  <c r="Q323" i="2"/>
  <c r="Q250" i="2"/>
  <c r="Q110" i="2"/>
  <c r="Q313" i="2"/>
  <c r="Q327" i="2"/>
  <c r="Q74" i="2"/>
  <c r="Q59" i="2"/>
  <c r="O88" i="2"/>
  <c r="Q221" i="2"/>
  <c r="Q170" i="2"/>
  <c r="Q118" i="2"/>
  <c r="Q37" i="2"/>
  <c r="Q232" i="2"/>
  <c r="Q294" i="2"/>
  <c r="Q246" i="2"/>
  <c r="Q322" i="2"/>
  <c r="Q282" i="2"/>
  <c r="Q140" i="2"/>
  <c r="Q151" i="2"/>
  <c r="Q243" i="2"/>
  <c r="Q58" i="2"/>
  <c r="Q23" i="2"/>
  <c r="Q233" i="2"/>
  <c r="Q128" i="2"/>
  <c r="Q261" i="2"/>
  <c r="Q200" i="2"/>
  <c r="O24" i="2"/>
  <c r="Q319" i="2"/>
  <c r="Q312" i="2"/>
  <c r="O316" i="2"/>
  <c r="Q280" i="2"/>
  <c r="Q124" i="2"/>
  <c r="Q191" i="2"/>
  <c r="Q205" i="2"/>
  <c r="Q293" i="2"/>
  <c r="Q144" i="2"/>
  <c r="Q130" i="2"/>
  <c r="Q307" i="2"/>
  <c r="Q159" i="2"/>
  <c r="Q84" i="2"/>
  <c r="Q267" i="2"/>
  <c r="Q83" i="2"/>
  <c r="Q28" i="2"/>
  <c r="Q277" i="2"/>
  <c r="Q240" i="2"/>
  <c r="Q98" i="2"/>
  <c r="Q326" i="2"/>
  <c r="Q44" i="2"/>
  <c r="Q31" i="2"/>
  <c r="Q139" i="2"/>
  <c r="Q109" i="2"/>
  <c r="Q77" i="2"/>
  <c r="Q270" i="2"/>
  <c r="Q132" i="2"/>
  <c r="Q320" i="2"/>
  <c r="Q278" i="2"/>
  <c r="Q249" i="2"/>
  <c r="Q251" i="2"/>
  <c r="Q226" i="2"/>
  <c r="Q234" i="2"/>
  <c r="Q317" i="2"/>
  <c r="Q103" i="2"/>
  <c r="Q227" i="2"/>
  <c r="Q56" i="2"/>
  <c r="Q53" i="2"/>
  <c r="Q259" i="2"/>
  <c r="Q105" i="2"/>
  <c r="Q29" i="2"/>
  <c r="Q318" i="2"/>
  <c r="Q33" i="2"/>
  <c r="Q96" i="2"/>
  <c r="Q113" i="2"/>
  <c r="Q309" i="2"/>
  <c r="Q302" i="2"/>
  <c r="Q300" i="2"/>
  <c r="Q47" i="2"/>
  <c r="Q242" i="2"/>
  <c r="Q328" i="2"/>
  <c r="Q303" i="2"/>
  <c r="Q93" i="2"/>
  <c r="Q137" i="2"/>
  <c r="Q199" i="2"/>
  <c r="Q138" i="2"/>
  <c r="Q38" i="2"/>
  <c r="Q73" i="2"/>
  <c r="Q224" i="2"/>
  <c r="Q51" i="2"/>
  <c r="Q78" i="2"/>
  <c r="Q82" i="2"/>
  <c r="Q100" i="2"/>
  <c r="Q183" i="2"/>
  <c r="Q289" i="2"/>
  <c r="Q223" i="2"/>
  <c r="Q271" i="2"/>
  <c r="Q198" i="2"/>
  <c r="Q310" i="2"/>
  <c r="Q155" i="2"/>
  <c r="Q46" i="2"/>
  <c r="Q121" i="2"/>
  <c r="Q211" i="2"/>
  <c r="Q147" i="2"/>
  <c r="Q260" i="2"/>
  <c r="Q85" i="2"/>
  <c r="Q41" i="2"/>
  <c r="Q218" i="2"/>
  <c r="Q314" i="2"/>
  <c r="Q163" i="2"/>
  <c r="Q334" i="2"/>
  <c r="Q146" i="2"/>
  <c r="Q187" i="2"/>
  <c r="Q287" i="2"/>
  <c r="Q88" i="2"/>
  <c r="Q202" i="2"/>
  <c r="Q245" i="2"/>
  <c r="Q195" i="2"/>
  <c r="Q117" i="2"/>
  <c r="Q21" i="2"/>
  <c r="Q263" i="2"/>
  <c r="Q244" i="2"/>
  <c r="Q283" i="2"/>
  <c r="E14" i="1"/>
  <c r="O102" i="2"/>
  <c r="O320" i="2"/>
  <c r="O117" i="2"/>
  <c r="O311" i="2"/>
  <c r="O112" i="2"/>
  <c r="O61" i="2"/>
  <c r="O44" i="2"/>
  <c r="O29" i="2"/>
  <c r="O331" i="2"/>
  <c r="O62" i="2"/>
  <c r="P161" i="2"/>
  <c r="O65" i="2"/>
  <c r="P323" i="2"/>
  <c r="O75" i="2"/>
  <c r="P165" i="2"/>
  <c r="O73" i="2"/>
  <c r="O71" i="2"/>
  <c r="O253" i="2"/>
  <c r="O80" i="2"/>
  <c r="O202" i="2"/>
  <c r="O116" i="2"/>
  <c r="O174" i="2"/>
  <c r="O157" i="2"/>
  <c r="O85" i="2"/>
  <c r="Q252" i="2"/>
  <c r="O78" i="2"/>
  <c r="O110" i="2"/>
  <c r="O98" i="2"/>
  <c r="O324" i="2"/>
  <c r="O36" i="2"/>
  <c r="Q55" i="2"/>
  <c r="Q268" i="2"/>
  <c r="Q70" i="2"/>
  <c r="Q69" i="2"/>
  <c r="Q68" i="2"/>
  <c r="Q143" i="2"/>
  <c r="Q257" i="2"/>
  <c r="Q311" i="2"/>
  <c r="Q298" i="2"/>
  <c r="Q120" i="2"/>
  <c r="Q253" i="2"/>
  <c r="Q97" i="2"/>
  <c r="Q92" i="2"/>
  <c r="Q288" i="2"/>
  <c r="Q168" i="2"/>
  <c r="Q220" i="2"/>
  <c r="Q208" i="2"/>
  <c r="Q80" i="2"/>
  <c r="Q71" i="2"/>
  <c r="Q99" i="2"/>
  <c r="Q114" i="2"/>
  <c r="Q30" i="2"/>
  <c r="Q336" i="2"/>
  <c r="Q337" i="2"/>
  <c r="Q262" i="2"/>
  <c r="Q285" i="2"/>
  <c r="Q164" i="2"/>
  <c r="Q241" i="2"/>
  <c r="P313" i="2"/>
  <c r="O74" i="2"/>
  <c r="O226" i="2"/>
  <c r="O72" i="2"/>
  <c r="O167" i="2"/>
  <c r="O190" i="2"/>
  <c r="Q274" i="2"/>
  <c r="Q112" i="2"/>
  <c r="Q171" i="2"/>
  <c r="Q43" i="2"/>
  <c r="Q134" i="2"/>
  <c r="Q127" i="2"/>
  <c r="Q35" i="2"/>
  <c r="Q174" i="2"/>
  <c r="Q122" i="2"/>
  <c r="Q175" i="2"/>
  <c r="Q149" i="2"/>
  <c r="Q87" i="2"/>
  <c r="Q133" i="2"/>
  <c r="Q152" i="2"/>
  <c r="Q254" i="2"/>
  <c r="Q45" i="2"/>
  <c r="Q189" i="2"/>
  <c r="Q115" i="2"/>
  <c r="Q106" i="2"/>
  <c r="Q169" i="2"/>
  <c r="Q179" i="2"/>
  <c r="Q172" i="2"/>
  <c r="Q296" i="2"/>
  <c r="Q265" i="2"/>
  <c r="Q161" i="2"/>
  <c r="Q273" i="2"/>
  <c r="Q153" i="2"/>
  <c r="Q54" i="2"/>
  <c r="P73" i="2"/>
  <c r="Q76" i="2"/>
  <c r="Q279" i="2"/>
  <c r="Q192" i="2"/>
  <c r="Q160" i="2"/>
  <c r="O60" i="2"/>
  <c r="O314" i="2"/>
  <c r="O41" i="2"/>
  <c r="O114" i="2"/>
  <c r="Q167" i="2"/>
  <c r="Q315" i="2"/>
  <c r="Q210" i="2"/>
  <c r="Q63" i="2"/>
  <c r="Q107" i="2"/>
  <c r="Q156" i="2"/>
  <c r="Q194" i="2"/>
  <c r="Q272" i="2"/>
  <c r="Q231" i="2"/>
  <c r="Q305" i="2"/>
  <c r="Q176" i="2"/>
  <c r="Q119" i="2"/>
  <c r="Q331" i="2"/>
  <c r="Q158" i="2"/>
  <c r="Q102" i="2"/>
  <c r="Q197" i="2"/>
  <c r="Q67" i="2"/>
  <c r="Q50" i="2"/>
  <c r="Q25" i="2"/>
  <c r="Q79" i="2"/>
  <c r="Q297" i="2"/>
  <c r="Q40" i="2"/>
  <c r="Q95" i="2"/>
  <c r="Q304" i="2"/>
  <c r="Q222" i="2"/>
  <c r="Q186" i="2"/>
  <c r="Q290" i="2"/>
  <c r="Q203" i="2"/>
  <c r="Q150" i="2"/>
  <c r="Q292" i="2"/>
  <c r="Q141" i="2"/>
  <c r="Q165" i="2"/>
  <c r="Q36" i="2"/>
  <c r="Q333" i="2"/>
  <c r="Q136" i="2"/>
  <c r="Q24" i="2"/>
  <c r="Q48" i="2"/>
  <c r="Q207" i="2"/>
  <c r="Q324" i="2"/>
  <c r="Q52" i="2"/>
  <c r="Q123" i="2"/>
  <c r="Q214" i="2"/>
  <c r="Q235" i="2"/>
  <c r="Q206" i="2"/>
  <c r="Q154" i="2"/>
  <c r="Q61" i="2"/>
  <c r="Q255" i="2"/>
  <c r="Q72" i="2"/>
  <c r="Q142" i="2"/>
  <c r="Q111" i="2"/>
  <c r="Q306" i="2"/>
  <c r="Q125" i="2"/>
  <c r="Q64" i="2"/>
  <c r="Q91" i="2"/>
  <c r="Q238" i="2"/>
  <c r="Q131" i="2"/>
  <c r="Q81" i="2"/>
  <c r="Q247" i="2"/>
  <c r="Q201" i="2"/>
  <c r="Q145" i="2"/>
  <c r="Q75" i="2"/>
  <c r="Q49" i="2"/>
  <c r="P301" i="2"/>
  <c r="Q286" i="2"/>
  <c r="Q237" i="2"/>
  <c r="Q190" i="2"/>
  <c r="Q22" i="2"/>
  <c r="Q329" i="2"/>
  <c r="Q39" i="2"/>
  <c r="Q185" i="2"/>
  <c r="Q129" i="2"/>
  <c r="Q248" i="2"/>
  <c r="Q116" i="2"/>
  <c r="Q258" i="2"/>
  <c r="Q182" i="2"/>
  <c r="Q291" i="2"/>
  <c r="Q281" i="2"/>
  <c r="Q177" i="2"/>
  <c r="Q94" i="2"/>
  <c r="Q188" i="2"/>
  <c r="Q330" i="2"/>
  <c r="Q264" i="2"/>
  <c r="Q65" i="2"/>
  <c r="Q108" i="2"/>
  <c r="Q212" i="2"/>
  <c r="P253" i="2"/>
  <c r="P109" i="2"/>
  <c r="Q325" i="2"/>
  <c r="P331" i="2"/>
  <c r="Q284" i="2"/>
  <c r="Q228" i="2"/>
  <c r="Q316" i="2"/>
  <c r="Q34" i="2"/>
  <c r="Q295" i="2"/>
  <c r="Q173" i="2"/>
  <c r="Q236" i="2"/>
  <c r="Q27" i="2"/>
  <c r="Q266" i="2"/>
  <c r="Q157" i="2"/>
  <c r="Q215" i="2"/>
  <c r="Q193" i="2"/>
  <c r="Q299" i="2"/>
  <c r="Q196" i="2"/>
  <c r="Q60" i="2"/>
  <c r="Q216" i="2"/>
  <c r="Q276" i="2"/>
  <c r="Q26" i="2"/>
  <c r="Q269" i="2"/>
  <c r="Q275" i="2"/>
  <c r="Q308" i="2"/>
  <c r="Q32" i="2"/>
  <c r="Q178" i="2"/>
  <c r="Q301" i="2"/>
  <c r="Q321" i="2"/>
  <c r="Q209" i="2"/>
  <c r="Q332" i="2"/>
  <c r="Q230" i="2"/>
  <c r="Q57" i="2"/>
  <c r="Q89" i="2"/>
  <c r="Q42" i="2"/>
  <c r="Q180" i="2"/>
  <c r="Q335" i="2"/>
  <c r="P234" i="2"/>
  <c r="P125" i="2"/>
  <c r="P35" i="2"/>
  <c r="P305" i="2"/>
  <c r="P329" i="2"/>
  <c r="P274" i="2"/>
  <c r="P140" i="2"/>
  <c r="P153" i="2"/>
  <c r="P307" i="2"/>
  <c r="P25" i="2"/>
  <c r="P273" i="2"/>
  <c r="D18" i="1"/>
  <c r="F18" i="1"/>
  <c r="F19" i="1" s="1"/>
  <c r="O322" i="2"/>
  <c r="O207" i="2"/>
  <c r="O93" i="2"/>
  <c r="O68" i="2"/>
  <c r="O294" i="2"/>
  <c r="O264" i="2"/>
  <c r="O285" i="2"/>
  <c r="O295" i="2"/>
  <c r="O124" i="2"/>
  <c r="O306" i="2"/>
  <c r="O205" i="2"/>
  <c r="O263" i="2"/>
  <c r="O160" i="2"/>
  <c r="O67" i="2"/>
  <c r="O234" i="2"/>
  <c r="O136" i="2"/>
  <c r="O233" i="2"/>
  <c r="O39" i="2"/>
  <c r="O337" i="2"/>
  <c r="P261" i="2"/>
  <c r="P51" i="2"/>
  <c r="P201" i="2"/>
  <c r="P327" i="2"/>
  <c r="P174" i="2"/>
  <c r="P82" i="2"/>
  <c r="P244" i="2"/>
  <c r="P141" i="2"/>
  <c r="P216" i="2"/>
  <c r="P276" i="2"/>
  <c r="O336" i="2"/>
  <c r="O135" i="2"/>
  <c r="O333" i="2"/>
  <c r="O130" i="2"/>
  <c r="P115" i="2"/>
  <c r="P177" i="2"/>
  <c r="P107" i="2"/>
  <c r="P226" i="2"/>
  <c r="P178" i="2"/>
  <c r="P106" i="2"/>
  <c r="P254" i="2"/>
  <c r="P69" i="2"/>
  <c r="P65" i="2"/>
  <c r="P279" i="2"/>
  <c r="O229" i="2"/>
  <c r="O215" i="2"/>
  <c r="O313" i="2"/>
  <c r="O194" i="2"/>
  <c r="O63" i="2"/>
  <c r="O64" i="2"/>
  <c r="O246" i="2"/>
  <c r="O323" i="2"/>
  <c r="O28" i="2"/>
  <c r="O139" i="2"/>
  <c r="O59" i="2"/>
  <c r="O223" i="2"/>
  <c r="O27" i="2"/>
  <c r="O265" i="2"/>
  <c r="O255" i="2"/>
  <c r="O173" i="2"/>
  <c r="O125" i="2"/>
  <c r="O261" i="2"/>
  <c r="O196" i="2"/>
  <c r="P325" i="2"/>
  <c r="P247" i="2"/>
  <c r="P250" i="2"/>
  <c r="P315" i="2"/>
  <c r="P58" i="2"/>
  <c r="P300" i="2"/>
  <c r="P126" i="2"/>
  <c r="P26" i="2"/>
  <c r="P146" i="2"/>
  <c r="P219" i="2"/>
  <c r="O271" i="2"/>
  <c r="O317" i="2"/>
  <c r="O272" i="2"/>
  <c r="O159" i="2"/>
  <c r="O104" i="2"/>
  <c r="O181" i="2"/>
  <c r="O42" i="2"/>
  <c r="O210" i="2"/>
  <c r="O127" i="2"/>
  <c r="O302" i="2"/>
  <c r="O293" i="2"/>
  <c r="O176" i="2"/>
  <c r="O217" i="2"/>
  <c r="O119" i="2"/>
  <c r="O141" i="2"/>
  <c r="O241" i="2"/>
  <c r="O247" i="2"/>
  <c r="O251" i="2"/>
  <c r="O94" i="2"/>
  <c r="O266" i="2"/>
  <c r="P182" i="2"/>
  <c r="P293" i="2"/>
  <c r="P228" i="2"/>
  <c r="P251" i="2"/>
  <c r="P289" i="2"/>
  <c r="P162" i="2"/>
  <c r="P54" i="2"/>
  <c r="P284" i="2"/>
  <c r="P297" i="2"/>
  <c r="P147" i="2"/>
  <c r="P171" i="2"/>
  <c r="P262" i="2"/>
  <c r="P101" i="2"/>
  <c r="P170" i="2"/>
  <c r="P203" i="2"/>
  <c r="P39" i="2"/>
  <c r="P334" i="2"/>
  <c r="P223" i="2"/>
  <c r="P169" i="2"/>
  <c r="P44" i="2"/>
  <c r="P285" i="2"/>
  <c r="P257" i="2"/>
  <c r="P121" i="2"/>
  <c r="P92" i="2"/>
  <c r="P131" i="2"/>
  <c r="P183" i="2"/>
  <c r="P130" i="2"/>
  <c r="P181" i="2"/>
  <c r="P93" i="2"/>
  <c r="P308" i="2"/>
  <c r="P189" i="2"/>
  <c r="P310" i="2"/>
  <c r="P176" i="2"/>
  <c r="P214" i="2"/>
  <c r="P90" i="2"/>
  <c r="P160" i="2"/>
  <c r="P263" i="2"/>
  <c r="P80" i="2"/>
  <c r="P215" i="2"/>
  <c r="P138" i="2"/>
  <c r="P142" i="2"/>
  <c r="P62" i="2"/>
  <c r="P110" i="2"/>
  <c r="P211" i="2"/>
  <c r="P111" i="2"/>
  <c r="P133" i="2"/>
  <c r="P31" i="2"/>
  <c r="P172" i="2"/>
  <c r="P332" i="2"/>
  <c r="O33" i="2"/>
  <c r="O79" i="2"/>
  <c r="O249" i="2"/>
  <c r="O47" i="2"/>
  <c r="O335" i="2"/>
  <c r="O43" i="2"/>
  <c r="O214" i="2"/>
  <c r="O132" i="2"/>
  <c r="O326" i="2"/>
  <c r="O40" i="2"/>
  <c r="O183" i="2"/>
  <c r="O131" i="2"/>
  <c r="O118" i="2"/>
  <c r="O140" i="2"/>
  <c r="O321" i="2"/>
  <c r="O144" i="2"/>
  <c r="P291" i="2"/>
  <c r="P77" i="2"/>
  <c r="P218" i="2"/>
  <c r="P68" i="2"/>
  <c r="P45" i="2"/>
  <c r="P70" i="2"/>
  <c r="P249" i="2"/>
  <c r="P227" i="2"/>
  <c r="P245" i="2"/>
  <c r="P103" i="2"/>
  <c r="P270" i="2"/>
  <c r="P209" i="2"/>
  <c r="P248" i="2"/>
  <c r="P256" i="2"/>
  <c r="P304" i="2"/>
  <c r="P24" i="2"/>
  <c r="P190" i="2"/>
  <c r="P117" i="2"/>
  <c r="P94" i="2"/>
  <c r="P298" i="2"/>
  <c r="P241" i="2"/>
  <c r="P52" i="2"/>
  <c r="P78" i="2"/>
  <c r="P114" i="2"/>
  <c r="P204" i="2"/>
  <c r="P255" i="2"/>
  <c r="P148" i="2"/>
  <c r="P207" i="2"/>
  <c r="P105" i="2"/>
  <c r="P229" i="2"/>
  <c r="P159" i="2"/>
  <c r="P81" i="2"/>
  <c r="P252" i="2"/>
  <c r="P96" i="2"/>
  <c r="P120" i="2"/>
  <c r="P277" i="2"/>
  <c r="P102" i="2"/>
  <c r="P208" i="2"/>
  <c r="P294" i="2"/>
  <c r="O270" i="2"/>
  <c r="O282" i="2"/>
  <c r="O240" i="2"/>
  <c r="O133" i="2"/>
  <c r="O284" i="2"/>
  <c r="O180" i="2"/>
  <c r="O51" i="2"/>
  <c r="O35" i="2"/>
  <c r="O225" i="2"/>
  <c r="O95" i="2"/>
  <c r="O238" i="2"/>
  <c r="O70" i="2"/>
  <c r="O224" i="2"/>
  <c r="O213" i="2"/>
  <c r="O301" i="2"/>
  <c r="O52" i="2"/>
  <c r="O260" i="2"/>
  <c r="O275" i="2"/>
  <c r="O162" i="2"/>
  <c r="O279" i="2"/>
  <c r="O175" i="2"/>
  <c r="O185" i="2"/>
  <c r="O164" i="2"/>
  <c r="O96" i="2"/>
  <c r="O277" i="2"/>
  <c r="O235" i="2"/>
  <c r="O231" i="2"/>
  <c r="O107" i="2"/>
  <c r="O329" i="2"/>
  <c r="O276" i="2"/>
  <c r="O177" i="2"/>
  <c r="O150" i="2"/>
  <c r="O90" i="2"/>
  <c r="O48" i="2"/>
  <c r="O170" i="2"/>
  <c r="O179" i="2"/>
  <c r="O22" i="2"/>
  <c r="O91" i="2"/>
  <c r="O158" i="2"/>
  <c r="O77" i="2"/>
  <c r="O218" i="2"/>
  <c r="O216" i="2"/>
  <c r="O288" i="2"/>
  <c r="P292" i="2"/>
  <c r="P98" i="2"/>
  <c r="P173" i="2"/>
  <c r="P312" i="2"/>
  <c r="P311" i="2"/>
  <c r="P168" i="2"/>
  <c r="P60" i="2"/>
  <c r="P152" i="2"/>
  <c r="P136" i="2"/>
  <c r="P185" i="2"/>
  <c r="P198" i="2"/>
  <c r="P296" i="2"/>
  <c r="P144" i="2"/>
  <c r="P135" i="2"/>
  <c r="P124" i="2"/>
  <c r="P187" i="2"/>
  <c r="P28" i="2"/>
  <c r="P333" i="2"/>
  <c r="P280" i="2"/>
  <c r="P116" i="2"/>
  <c r="P118" i="2"/>
  <c r="P155" i="2"/>
  <c r="P317" i="2"/>
  <c r="P288" i="2"/>
  <c r="P202" i="2"/>
  <c r="P282" i="2"/>
  <c r="P196" i="2"/>
  <c r="P260" i="2"/>
  <c r="P166" i="2"/>
  <c r="P179" i="2"/>
  <c r="P271" i="2"/>
  <c r="P32" i="2"/>
  <c r="P84" i="2"/>
  <c r="P222" i="2"/>
  <c r="P108" i="2"/>
  <c r="P34" i="2"/>
  <c r="P75" i="2"/>
  <c r="P184" i="2"/>
  <c r="P48" i="2"/>
  <c r="O243" i="2"/>
  <c r="O155" i="2"/>
  <c r="O128" i="2"/>
  <c r="O30" i="2"/>
  <c r="O280" i="2"/>
  <c r="O325" i="2"/>
  <c r="O92" i="2"/>
  <c r="O304" i="2"/>
  <c r="O166" i="2"/>
  <c r="O303" i="2"/>
  <c r="O221" i="2"/>
  <c r="O281" i="2"/>
  <c r="O83" i="2"/>
  <c r="O38" i="2"/>
  <c r="O267" i="2"/>
  <c r="O206" i="2"/>
  <c r="O287" i="2"/>
  <c r="O143" i="2"/>
  <c r="P197" i="2"/>
  <c r="P290" i="2"/>
  <c r="P302" i="2"/>
  <c r="P267" i="2"/>
  <c r="P127" i="2"/>
  <c r="P137" i="2"/>
  <c r="P59" i="2"/>
  <c r="P275" i="2"/>
  <c r="P49" i="2"/>
  <c r="P104" i="2"/>
  <c r="P113" i="2"/>
  <c r="P268" i="2"/>
  <c r="P53" i="2"/>
  <c r="P99" i="2"/>
  <c r="P33" i="2"/>
  <c r="P87" i="2"/>
  <c r="P266" i="2"/>
  <c r="P217" i="2"/>
  <c r="P145" i="2"/>
  <c r="P29" i="2"/>
  <c r="P328" i="2"/>
  <c r="P272" i="2"/>
  <c r="P164" i="2"/>
  <c r="P89" i="2"/>
  <c r="P74" i="2"/>
  <c r="P134" i="2"/>
  <c r="P50" i="2"/>
  <c r="P264" i="2"/>
  <c r="P306" i="2"/>
  <c r="P143" i="2"/>
  <c r="P122" i="2"/>
  <c r="P278" i="2"/>
  <c r="P71" i="2"/>
  <c r="P199" i="2"/>
  <c r="P63" i="2"/>
  <c r="P246" i="2"/>
  <c r="P21" i="2"/>
  <c r="P167" i="2"/>
  <c r="P57" i="2"/>
  <c r="O138" i="2"/>
  <c r="O23" i="2"/>
  <c r="O319" i="2"/>
  <c r="O228" i="2"/>
  <c r="O291" i="2"/>
  <c r="O142" i="2"/>
  <c r="O273" i="2"/>
  <c r="O297" i="2"/>
  <c r="O309" i="2"/>
  <c r="O152" i="2"/>
  <c r="O230" i="2"/>
  <c r="O258" i="2"/>
  <c r="O278" i="2"/>
  <c r="O25" i="2"/>
  <c r="O122" i="2"/>
  <c r="O109" i="2"/>
  <c r="O156" i="2"/>
  <c r="O97" i="2"/>
  <c r="O171" i="2"/>
  <c r="O81" i="2"/>
  <c r="O115" i="2"/>
  <c r="O201" i="2"/>
  <c r="O163" i="2"/>
  <c r="O212" i="2"/>
  <c r="O57" i="2"/>
  <c r="O318" i="2"/>
  <c r="O32" i="2"/>
  <c r="O232" i="2"/>
  <c r="O208" i="2"/>
  <c r="O31" i="2"/>
  <c r="O193" i="2"/>
  <c r="O178" i="2"/>
  <c r="O56" i="2"/>
  <c r="O290" i="2"/>
  <c r="O50" i="2"/>
  <c r="O45" i="2"/>
  <c r="O254" i="2"/>
  <c r="O330" i="2"/>
  <c r="O252" i="2"/>
  <c r="O34" i="2"/>
  <c r="O209" i="2"/>
  <c r="O286" i="2"/>
  <c r="O108" i="2"/>
  <c r="O274" i="2"/>
  <c r="O197" i="2"/>
  <c r="O89" i="2"/>
  <c r="P324" i="2"/>
  <c r="P320" i="2"/>
  <c r="P210" i="2"/>
  <c r="P233" i="2"/>
  <c r="P269" i="2"/>
  <c r="P83" i="2"/>
  <c r="P330" i="2"/>
  <c r="P180" i="2"/>
  <c r="P287" i="2"/>
  <c r="P326" i="2"/>
  <c r="P321" i="2"/>
  <c r="P123" i="2"/>
  <c r="P100" i="2"/>
  <c r="P286" i="2"/>
  <c r="P224" i="2"/>
  <c r="P195" i="2"/>
  <c r="P283" i="2"/>
  <c r="P258" i="2"/>
  <c r="P157" i="2"/>
  <c r="P303" i="2"/>
  <c r="P191" i="2"/>
  <c r="P299" i="2"/>
  <c r="P194" i="2"/>
  <c r="P41" i="2"/>
  <c r="P42" i="2"/>
  <c r="P132" i="2"/>
  <c r="P335" i="2"/>
  <c r="P158" i="2"/>
  <c r="P259" i="2"/>
  <c r="P97" i="2"/>
  <c r="P23" i="2"/>
  <c r="P236" i="2"/>
  <c r="P88" i="2"/>
  <c r="P206" i="2"/>
  <c r="P156" i="2"/>
  <c r="P205" i="2"/>
  <c r="P27" i="2"/>
  <c r="P91" i="2"/>
  <c r="P85" i="2"/>
  <c r="P150" i="2"/>
  <c r="O87" i="2"/>
  <c r="O259" i="2"/>
  <c r="O149" i="2"/>
  <c r="P235" i="2"/>
  <c r="P336" i="2"/>
  <c r="P318" i="2"/>
  <c r="P281" i="2"/>
  <c r="P43" i="2"/>
  <c r="P154" i="2"/>
  <c r="P95" i="2"/>
  <c r="P212" i="2"/>
  <c r="P47" i="2"/>
  <c r="P86" i="2"/>
  <c r="P129" i="2"/>
  <c r="P61" i="2"/>
  <c r="P163" i="2"/>
  <c r="P188" i="2"/>
  <c r="P79" i="2"/>
  <c r="P314" i="2"/>
  <c r="P221" i="2"/>
  <c r="P192" i="2"/>
  <c r="P67" i="2"/>
  <c r="P37" i="2"/>
  <c r="P38" i="2"/>
  <c r="P309" i="2"/>
  <c r="P55" i="2"/>
  <c r="P119" i="2"/>
  <c r="P36" i="2"/>
  <c r="P337" i="2"/>
  <c r="P149" i="2"/>
  <c r="P316" i="2"/>
  <c r="P56" i="2"/>
  <c r="P193" i="2"/>
  <c r="P295" i="2"/>
  <c r="P220" i="2"/>
  <c r="P239" i="2"/>
  <c r="P64" i="2"/>
  <c r="P225" i="2"/>
  <c r="P72" i="2"/>
  <c r="P112" i="2"/>
  <c r="P322" i="2"/>
  <c r="P139" i="2"/>
  <c r="P240" i="2"/>
  <c r="O256" i="2"/>
  <c r="O198" i="2"/>
  <c r="O145" i="2"/>
  <c r="O199" i="2"/>
  <c r="O187" i="2"/>
  <c r="O151" i="2"/>
  <c r="O236" i="2"/>
  <c r="O262" i="2"/>
  <c r="O121" i="2"/>
  <c r="O220" i="2"/>
  <c r="O312" i="2"/>
  <c r="O195" i="2"/>
  <c r="O101" i="2"/>
  <c r="O54" i="2"/>
  <c r="O242" i="2"/>
  <c r="O296" i="2"/>
  <c r="O250" i="2"/>
  <c r="O46" i="2"/>
  <c r="O172" i="2"/>
  <c r="O129" i="2"/>
  <c r="O192" i="2"/>
  <c r="O289" i="2"/>
  <c r="O113" i="2"/>
  <c r="O334" i="2"/>
  <c r="O307" i="2"/>
  <c r="O100" i="2"/>
  <c r="O245" i="2"/>
  <c r="O239" i="2"/>
  <c r="O204" i="2"/>
  <c r="O137" i="2"/>
  <c r="O153" i="2"/>
  <c r="O191" i="2"/>
  <c r="O76" i="2"/>
  <c r="O84" i="2"/>
  <c r="O328" i="2"/>
  <c r="O186" i="2"/>
  <c r="O66" i="2"/>
  <c r="O211" i="2"/>
  <c r="O26" i="2"/>
  <c r="O7" i="2"/>
  <c r="E4" i="2" s="1"/>
  <c r="O248" i="2"/>
  <c r="O227" i="2"/>
  <c r="O134" i="2"/>
  <c r="O120" i="2"/>
  <c r="O315" i="2"/>
  <c r="O82" i="2"/>
  <c r="O332" i="2"/>
  <c r="O203" i="2"/>
  <c r="O106" i="2"/>
  <c r="O37" i="2"/>
  <c r="O222" i="2"/>
  <c r="O21" i="2"/>
  <c r="O305" i="2"/>
  <c r="O148" i="2"/>
  <c r="O154" i="2"/>
  <c r="O111" i="2"/>
  <c r="P128" i="2"/>
  <c r="P30" i="2"/>
  <c r="P76" i="2"/>
  <c r="P319" i="2"/>
  <c r="P46" i="2"/>
  <c r="P232" i="2"/>
  <c r="P243" i="2"/>
  <c r="P242" i="2"/>
  <c r="P40" i="2"/>
  <c r="P231" i="2"/>
  <c r="O146" i="2"/>
  <c r="O165" i="2"/>
  <c r="O200" i="2"/>
  <c r="O308" i="2"/>
  <c r="O257" i="2"/>
  <c r="O188" i="2"/>
  <c r="O300" i="2"/>
  <c r="O219" i="2"/>
  <c r="O184" i="2"/>
  <c r="O283" i="2"/>
  <c r="O53" i="2"/>
  <c r="O55" i="2"/>
  <c r="O161" i="2"/>
  <c r="O103" i="2"/>
  <c r="O189" i="2"/>
  <c r="O169" i="2"/>
  <c r="O86" i="2"/>
  <c r="O58" i="2"/>
  <c r="O105" i="2"/>
  <c r="O298" i="2"/>
  <c r="O292" i="2"/>
  <c r="O147" i="2"/>
  <c r="O99" i="2"/>
  <c r="O69" i="2"/>
  <c r="O182" i="2"/>
  <c r="O123" i="2"/>
  <c r="O126" i="2"/>
  <c r="O269" i="2"/>
  <c r="O268" i="2"/>
  <c r="O310" i="2"/>
  <c r="O237" i="2"/>
  <c r="O168" i="2"/>
  <c r="O244" i="2"/>
  <c r="O327" i="2"/>
  <c r="O299" i="2"/>
  <c r="O49" i="2"/>
  <c r="P265" i="2"/>
  <c r="P200" i="2"/>
  <c r="P22" i="2"/>
  <c r="P238" i="2"/>
  <c r="P151" i="2"/>
  <c r="P66" i="2"/>
  <c r="P175" i="2"/>
  <c r="P237" i="2"/>
  <c r="P213" i="2"/>
  <c r="P230" i="2"/>
  <c r="Q18" i="2"/>
  <c r="O18" i="2"/>
  <c r="P18" i="2"/>
  <c r="E6" i="2" l="1"/>
  <c r="E9" i="2" s="1"/>
  <c r="E10" i="2" s="1"/>
  <c r="E5" i="2"/>
  <c r="M199" i="2" l="1"/>
  <c r="N199" i="2" s="1"/>
  <c r="M171" i="2"/>
  <c r="N171" i="2" s="1"/>
  <c r="M319" i="2"/>
  <c r="N319" i="2" s="1"/>
  <c r="M66" i="2"/>
  <c r="M179" i="2"/>
  <c r="N179" i="2" s="1"/>
  <c r="M114" i="2"/>
  <c r="N114" i="2" s="1"/>
  <c r="M303" i="2"/>
  <c r="R303" i="2" s="1"/>
  <c r="M189" i="2"/>
  <c r="N189" i="2" s="1"/>
  <c r="M33" i="2"/>
  <c r="R33" i="2" s="1"/>
  <c r="M229" i="2"/>
  <c r="R229" i="2" s="1"/>
  <c r="M328" i="2"/>
  <c r="R328" i="2" s="1"/>
  <c r="M78" i="2"/>
  <c r="M186" i="2"/>
  <c r="N186" i="2" s="1"/>
  <c r="M323" i="2"/>
  <c r="N323" i="2" s="1"/>
  <c r="M200" i="2"/>
  <c r="R200" i="2" s="1"/>
  <c r="M225" i="2"/>
  <c r="N225" i="2" s="1"/>
  <c r="M155" i="2"/>
  <c r="R155" i="2" s="1"/>
  <c r="M170" i="2"/>
  <c r="M59" i="2"/>
  <c r="R59" i="2" s="1"/>
  <c r="M94" i="2"/>
  <c r="M176" i="2"/>
  <c r="N176" i="2" s="1"/>
  <c r="M124" i="2"/>
  <c r="R124" i="2" s="1"/>
  <c r="M187" i="2"/>
  <c r="N187" i="2" s="1"/>
  <c r="M193" i="2"/>
  <c r="N193" i="2" s="1"/>
  <c r="M125" i="2"/>
  <c r="N125" i="2" s="1"/>
  <c r="M36" i="2"/>
  <c r="R36" i="2" s="1"/>
  <c r="M57" i="2"/>
  <c r="N57" i="2" s="1"/>
  <c r="M21" i="2"/>
  <c r="M266" i="2"/>
  <c r="R266" i="2" s="1"/>
  <c r="M202" i="2"/>
  <c r="N202" i="2" s="1"/>
  <c r="M86" i="2"/>
  <c r="R86" i="2" s="1"/>
  <c r="M134" i="2"/>
  <c r="N134" i="2" s="1"/>
  <c r="M256" i="2"/>
  <c r="N256" i="2" s="1"/>
  <c r="V9" i="2"/>
  <c r="M106" i="2"/>
  <c r="N106" i="2" s="1"/>
  <c r="M162" i="2"/>
  <c r="R162" i="2" s="1"/>
  <c r="M174" i="2"/>
  <c r="R174" i="2" s="1"/>
  <c r="M107" i="2"/>
  <c r="N107" i="2" s="1"/>
  <c r="M245" i="2"/>
  <c r="N245" i="2" s="1"/>
  <c r="V17" i="2"/>
  <c r="M282" i="2"/>
  <c r="R282" i="2" s="1"/>
  <c r="M235" i="2"/>
  <c r="N235" i="2" s="1"/>
  <c r="V12" i="2"/>
  <c r="M101" i="2"/>
  <c r="M213" i="2"/>
  <c r="N213" i="2" s="1"/>
  <c r="M321" i="2"/>
  <c r="N321" i="2" s="1"/>
  <c r="M277" i="2"/>
  <c r="R277" i="2" s="1"/>
  <c r="M22" i="2"/>
  <c r="N22" i="2" s="1"/>
  <c r="M280" i="2"/>
  <c r="R280" i="2" s="1"/>
  <c r="V11" i="2"/>
  <c r="M285" i="2"/>
  <c r="N285" i="2" s="1"/>
  <c r="M300" i="2"/>
  <c r="M168" i="2"/>
  <c r="R168" i="2" s="1"/>
  <c r="M177" i="2"/>
  <c r="N177" i="2" s="1"/>
  <c r="M329" i="2"/>
  <c r="N329" i="2" s="1"/>
  <c r="M206" i="2"/>
  <c r="N206" i="2" s="1"/>
  <c r="M68" i="2"/>
  <c r="R68" i="2" s="1"/>
  <c r="M113" i="2"/>
  <c r="R113" i="2" s="1"/>
  <c r="M172" i="2"/>
  <c r="R172" i="2" s="1"/>
  <c r="V4" i="2"/>
  <c r="M331" i="2"/>
  <c r="R331" i="2" s="1"/>
  <c r="M53" i="2"/>
  <c r="N53" i="2" s="1"/>
  <c r="M160" i="2"/>
  <c r="N160" i="2" s="1"/>
  <c r="V26" i="2"/>
  <c r="M40" i="2"/>
  <c r="R40" i="2" s="1"/>
  <c r="M44" i="2"/>
  <c r="M100" i="2"/>
  <c r="R100" i="2" s="1"/>
  <c r="M258" i="2"/>
  <c r="R258" i="2" s="1"/>
  <c r="M222" i="2"/>
  <c r="N222" i="2" s="1"/>
  <c r="V10" i="2"/>
  <c r="V6" i="2"/>
  <c r="M67" i="2"/>
  <c r="N67" i="2" s="1"/>
  <c r="M150" i="2"/>
  <c r="R150" i="2" s="1"/>
  <c r="M48" i="2"/>
  <c r="N48" i="2" s="1"/>
  <c r="M195" i="2"/>
  <c r="N195" i="2" s="1"/>
  <c r="M306" i="2"/>
  <c r="N306" i="2" s="1"/>
  <c r="M178" i="2"/>
  <c r="R178" i="2" s="1"/>
  <c r="M336" i="2"/>
  <c r="N336" i="2" s="1"/>
  <c r="V15" i="2"/>
  <c r="M294" i="2"/>
  <c r="N294" i="2" s="1"/>
  <c r="M271" i="2"/>
  <c r="R271" i="2" s="1"/>
  <c r="M298" i="2"/>
  <c r="N298" i="2" s="1"/>
  <c r="M71" i="2"/>
  <c r="R71" i="2" s="1"/>
  <c r="M23" i="2"/>
  <c r="N23" i="2" s="1"/>
  <c r="M279" i="2"/>
  <c r="N279" i="2" s="1"/>
  <c r="M148" i="2"/>
  <c r="N148" i="2" s="1"/>
  <c r="M302" i="2"/>
  <c r="R302" i="2" s="1"/>
  <c r="M270" i="2"/>
  <c r="R270" i="2" s="1"/>
  <c r="M198" i="2"/>
  <c r="R198" i="2" s="1"/>
  <c r="M31" i="2"/>
  <c r="R31" i="2" s="1"/>
  <c r="M292" i="2"/>
  <c r="R292" i="2" s="1"/>
  <c r="M232" i="2"/>
  <c r="N232" i="2" s="1"/>
  <c r="M284" i="2"/>
  <c r="N284" i="2" s="1"/>
  <c r="M97" i="2"/>
  <c r="N97" i="2" s="1"/>
  <c r="M223" i="2"/>
  <c r="N223" i="2" s="1"/>
  <c r="M74" i="2"/>
  <c r="N74" i="2" s="1"/>
  <c r="M154" i="2"/>
  <c r="N154" i="2" s="1"/>
  <c r="M246" i="2"/>
  <c r="R246" i="2" s="1"/>
  <c r="M322" i="2"/>
  <c r="N322" i="2" s="1"/>
  <c r="V3" i="2"/>
  <c r="M308" i="2"/>
  <c r="R308" i="2" s="1"/>
  <c r="M166" i="2"/>
  <c r="N166" i="2" s="1"/>
  <c r="M263" i="2"/>
  <c r="N263" i="2" s="1"/>
  <c r="M231" i="2"/>
  <c r="N231" i="2" s="1"/>
  <c r="V21" i="2"/>
  <c r="M75" i="2"/>
  <c r="N75" i="2" s="1"/>
  <c r="M281" i="2"/>
  <c r="R281" i="2" s="1"/>
  <c r="M286" i="2"/>
  <c r="R286" i="2" s="1"/>
  <c r="M64" i="2"/>
  <c r="N64" i="2" s="1"/>
  <c r="M215" i="2"/>
  <c r="R215" i="2" s="1"/>
  <c r="M52" i="2"/>
  <c r="N52" i="2" s="1"/>
  <c r="V16" i="2"/>
  <c r="M250" i="2"/>
  <c r="R250" i="2" s="1"/>
  <c r="M203" i="2"/>
  <c r="R203" i="2" s="1"/>
  <c r="M117" i="2"/>
  <c r="R117" i="2" s="1"/>
  <c r="M56" i="2"/>
  <c r="N56" i="2" s="1"/>
  <c r="M227" i="2"/>
  <c r="N227" i="2" s="1"/>
  <c r="M191" i="2"/>
  <c r="N191" i="2" s="1"/>
  <c r="M241" i="2"/>
  <c r="R241" i="2" s="1"/>
  <c r="M261" i="2"/>
  <c r="R261" i="2" s="1"/>
  <c r="M35" i="2"/>
  <c r="N35" i="2" s="1"/>
  <c r="M157" i="2"/>
  <c r="M274" i="2"/>
  <c r="N274" i="2" s="1"/>
  <c r="M201" i="2"/>
  <c r="N201" i="2" s="1"/>
  <c r="M163" i="2"/>
  <c r="R163" i="2" s="1"/>
  <c r="M109" i="2"/>
  <c r="R109" i="2" s="1"/>
  <c r="M164" i="2"/>
  <c r="R164" i="2" s="1"/>
  <c r="M194" i="2"/>
  <c r="N194" i="2" s="1"/>
  <c r="M85" i="2"/>
  <c r="R85" i="2" s="1"/>
  <c r="M228" i="2"/>
  <c r="N228" i="2" s="1"/>
  <c r="M175" i="2"/>
  <c r="N175" i="2" s="1"/>
  <c r="M72" i="2"/>
  <c r="N72" i="2" s="1"/>
  <c r="M196" i="2"/>
  <c r="N196" i="2" s="1"/>
  <c r="M110" i="2"/>
  <c r="N110" i="2" s="1"/>
  <c r="M104" i="2"/>
  <c r="N104" i="2" s="1"/>
  <c r="M108" i="2"/>
  <c r="N108" i="2" s="1"/>
  <c r="M95" i="2"/>
  <c r="N95" i="2" s="1"/>
  <c r="V20" i="2"/>
  <c r="M41" i="2"/>
  <c r="R41" i="2" s="1"/>
  <c r="M217" i="2"/>
  <c r="R217" i="2" s="1"/>
  <c r="M42" i="2"/>
  <c r="R42" i="2" s="1"/>
  <c r="M90" i="2"/>
  <c r="R90" i="2" s="1"/>
  <c r="M136" i="2"/>
  <c r="N136" i="2" s="1"/>
  <c r="M81" i="2"/>
  <c r="R81" i="2" s="1"/>
  <c r="M209" i="2"/>
  <c r="R209" i="2" s="1"/>
  <c r="M316" i="2"/>
  <c r="R316" i="2" s="1"/>
  <c r="M152" i="2"/>
  <c r="M311" i="2"/>
  <c r="N311" i="2" s="1"/>
  <c r="M91" i="2"/>
  <c r="N91" i="2" s="1"/>
  <c r="M133" i="2"/>
  <c r="R133" i="2" s="1"/>
  <c r="V8" i="2"/>
  <c r="V5" i="2"/>
  <c r="M296" i="2"/>
  <c r="R296" i="2" s="1"/>
  <c r="M83" i="2"/>
  <c r="N83" i="2" s="1"/>
  <c r="M262" i="2"/>
  <c r="R262" i="2" s="1"/>
  <c r="M92" i="2"/>
  <c r="R92" i="2" s="1"/>
  <c r="V24" i="2"/>
  <c r="M153" i="2"/>
  <c r="R153" i="2" s="1"/>
  <c r="M69" i="2"/>
  <c r="R69" i="2" s="1"/>
  <c r="M289" i="2"/>
  <c r="N289" i="2" s="1"/>
  <c r="M98" i="2"/>
  <c r="R98" i="2" s="1"/>
  <c r="M99" i="2"/>
  <c r="N99" i="2" s="1"/>
  <c r="M330" i="2"/>
  <c r="N330" i="2" s="1"/>
  <c r="M32" i="2"/>
  <c r="R32" i="2" s="1"/>
  <c r="M226" i="2"/>
  <c r="R226" i="2" s="1"/>
  <c r="M219" i="2"/>
  <c r="M312" i="2"/>
  <c r="R312" i="2" s="1"/>
  <c r="M221" i="2"/>
  <c r="R221" i="2" s="1"/>
  <c r="M214" i="2"/>
  <c r="N214" i="2" s="1"/>
  <c r="M257" i="2"/>
  <c r="N257" i="2" s="1"/>
  <c r="M50" i="2"/>
  <c r="R50" i="2" s="1"/>
  <c r="M185" i="2"/>
  <c r="R185" i="2" s="1"/>
  <c r="M236" i="2"/>
  <c r="N236" i="2" s="1"/>
  <c r="M334" i="2"/>
  <c r="N334" i="2" s="1"/>
  <c r="M335" i="2"/>
  <c r="N335" i="2" s="1"/>
  <c r="M123" i="2"/>
  <c r="N123" i="2" s="1"/>
  <c r="M239" i="2"/>
  <c r="N239" i="2" s="1"/>
  <c r="M216" i="2"/>
  <c r="R216" i="2" s="1"/>
  <c r="M147" i="2"/>
  <c r="N147" i="2" s="1"/>
  <c r="M304" i="2"/>
  <c r="R304" i="2" s="1"/>
  <c r="M156" i="2"/>
  <c r="R156" i="2" s="1"/>
  <c r="M43" i="2"/>
  <c r="N43" i="2" s="1"/>
  <c r="M297" i="2"/>
  <c r="R297" i="2" s="1"/>
  <c r="M181" i="2"/>
  <c r="N181" i="2" s="1"/>
  <c r="M310" i="2"/>
  <c r="N310" i="2" s="1"/>
  <c r="M244" i="2"/>
  <c r="N244" i="2" s="1"/>
  <c r="M313" i="2"/>
  <c r="N313" i="2" s="1"/>
  <c r="M259" i="2"/>
  <c r="R259" i="2" s="1"/>
  <c r="M317" i="2"/>
  <c r="N317" i="2" s="1"/>
  <c r="V13" i="2"/>
  <c r="M115" i="2"/>
  <c r="N115" i="2" s="1"/>
  <c r="M140" i="2"/>
  <c r="N140" i="2" s="1"/>
  <c r="M291" i="2"/>
  <c r="R291" i="2" s="1"/>
  <c r="M207" i="2"/>
  <c r="N207" i="2" s="1"/>
  <c r="M190" i="2"/>
  <c r="R190" i="2" s="1"/>
  <c r="M210" i="2"/>
  <c r="N210" i="2" s="1"/>
  <c r="M255" i="2"/>
  <c r="N255" i="2" s="1"/>
  <c r="M192" i="2"/>
  <c r="R192" i="2" s="1"/>
  <c r="M46" i="2"/>
  <c r="N46" i="2" s="1"/>
  <c r="M309" i="2"/>
  <c r="N309" i="2" s="1"/>
  <c r="M240" i="2"/>
  <c r="R240" i="2" s="1"/>
  <c r="M276" i="2"/>
  <c r="N276" i="2" s="1"/>
  <c r="M325" i="2"/>
  <c r="N325" i="2" s="1"/>
  <c r="M161" i="2"/>
  <c r="N161" i="2" s="1"/>
  <c r="M169" i="2"/>
  <c r="R169" i="2" s="1"/>
  <c r="M318" i="2"/>
  <c r="M130" i="2"/>
  <c r="R130" i="2" s="1"/>
  <c r="M26" i="2"/>
  <c r="R26" i="2" s="1"/>
  <c r="M127" i="2"/>
  <c r="N127" i="2" s="1"/>
  <c r="M47" i="2"/>
  <c r="N47" i="2" s="1"/>
  <c r="M139" i="2"/>
  <c r="R139" i="2" s="1"/>
  <c r="M269" i="2"/>
  <c r="R269" i="2" s="1"/>
  <c r="M121" i="2"/>
  <c r="N121" i="2" s="1"/>
  <c r="M146" i="2"/>
  <c r="N146" i="2" s="1"/>
  <c r="M327" i="2"/>
  <c r="N327" i="2" s="1"/>
  <c r="V7" i="2"/>
  <c r="M167" i="2"/>
  <c r="N167" i="2" s="1"/>
  <c r="M27" i="2"/>
  <c r="R27" i="2" s="1"/>
  <c r="V23" i="2"/>
  <c r="M238" i="2"/>
  <c r="R238" i="2" s="1"/>
  <c r="M295" i="2"/>
  <c r="R295" i="2" s="1"/>
  <c r="M299" i="2"/>
  <c r="R299" i="2" s="1"/>
  <c r="M87" i="2"/>
  <c r="R87" i="2" s="1"/>
  <c r="M218" i="2"/>
  <c r="N218" i="2" s="1"/>
  <c r="M158" i="2"/>
  <c r="R158" i="2" s="1"/>
  <c r="M220" i="2"/>
  <c r="R220" i="2" s="1"/>
  <c r="M301" i="2"/>
  <c r="N301" i="2" s="1"/>
  <c r="M264" i="2"/>
  <c r="R264" i="2" s="1"/>
  <c r="M288" i="2"/>
  <c r="N288" i="2" s="1"/>
  <c r="M183" i="2"/>
  <c r="R183" i="2" s="1"/>
  <c r="M251" i="2"/>
  <c r="N251" i="2" s="1"/>
  <c r="V19" i="2"/>
  <c r="M132" i="2"/>
  <c r="N132" i="2" s="1"/>
  <c r="M165" i="2"/>
  <c r="N165" i="2" s="1"/>
  <c r="M55" i="2"/>
  <c r="R55" i="2" s="1"/>
  <c r="M62" i="2"/>
  <c r="N62" i="2" s="1"/>
  <c r="M51" i="2"/>
  <c r="N51" i="2" s="1"/>
  <c r="M254" i="2"/>
  <c r="R254" i="2" s="1"/>
  <c r="M30" i="2"/>
  <c r="N30" i="2" s="1"/>
  <c r="M38" i="2"/>
  <c r="N38" i="2" s="1"/>
  <c r="M320" i="2"/>
  <c r="N320" i="2" s="1"/>
  <c r="M315" i="2"/>
  <c r="N315" i="2" s="1"/>
  <c r="M116" i="2"/>
  <c r="R116" i="2" s="1"/>
  <c r="M253" i="2"/>
  <c r="R253" i="2" s="1"/>
  <c r="M103" i="2"/>
  <c r="R103" i="2" s="1"/>
  <c r="M138" i="2"/>
  <c r="N138" i="2" s="1"/>
  <c r="M88" i="2"/>
  <c r="N88" i="2" s="1"/>
  <c r="M149" i="2"/>
  <c r="R149" i="2" s="1"/>
  <c r="M143" i="2"/>
  <c r="N143" i="2" s="1"/>
  <c r="M184" i="2"/>
  <c r="R184" i="2" s="1"/>
  <c r="M126" i="2"/>
  <c r="N126" i="2" s="1"/>
  <c r="M34" i="2"/>
  <c r="M326" i="2"/>
  <c r="M275" i="2"/>
  <c r="M60" i="2"/>
  <c r="R60" i="2" s="1"/>
  <c r="M89" i="2"/>
  <c r="M248" i="2"/>
  <c r="N248" i="2" s="1"/>
  <c r="M188" i="2"/>
  <c r="R188" i="2" s="1"/>
  <c r="M224" i="2"/>
  <c r="M204" i="2"/>
  <c r="N204" i="2" s="1"/>
  <c r="M39" i="2"/>
  <c r="N39" i="2" s="1"/>
  <c r="V18" i="2"/>
  <c r="M82" i="2"/>
  <c r="R82" i="2" s="1"/>
  <c r="M79" i="2"/>
  <c r="N79" i="2" s="1"/>
  <c r="M80" i="2"/>
  <c r="R80" i="2" s="1"/>
  <c r="M268" i="2"/>
  <c r="N268" i="2" s="1"/>
  <c r="M337" i="2"/>
  <c r="N337" i="2" s="1"/>
  <c r="M122" i="2"/>
  <c r="N122" i="2" s="1"/>
  <c r="M211" i="2"/>
  <c r="R211" i="2" s="1"/>
  <c r="M61" i="2"/>
  <c r="N61" i="2" s="1"/>
  <c r="M252" i="2"/>
  <c r="N252" i="2" s="1"/>
  <c r="M283" i="2"/>
  <c r="N283" i="2" s="1"/>
  <c r="M77" i="2"/>
  <c r="R77" i="2" s="1"/>
  <c r="M197" i="2"/>
  <c r="R197" i="2" s="1"/>
  <c r="V14" i="2"/>
  <c r="M159" i="2"/>
  <c r="N159" i="2" s="1"/>
  <c r="M307" i="2"/>
  <c r="N307" i="2" s="1"/>
  <c r="M142" i="2"/>
  <c r="R142" i="2" s="1"/>
  <c r="V22" i="2"/>
  <c r="M247" i="2"/>
  <c r="N247" i="2" s="1"/>
  <c r="M273" i="2"/>
  <c r="R273" i="2" s="1"/>
  <c r="M118" i="2"/>
  <c r="R118" i="2" s="1"/>
  <c r="M233" i="2"/>
  <c r="N233" i="2" s="1"/>
  <c r="M84" i="2"/>
  <c r="R84" i="2" s="1"/>
  <c r="M205" i="2"/>
  <c r="M65" i="2"/>
  <c r="R65" i="2" s="1"/>
  <c r="M112" i="2"/>
  <c r="R112" i="2" s="1"/>
  <c r="M305" i="2"/>
  <c r="N305" i="2" s="1"/>
  <c r="M105" i="2"/>
  <c r="M182" i="2"/>
  <c r="M70" i="2"/>
  <c r="M63" i="2"/>
  <c r="M293" i="2"/>
  <c r="M96" i="2"/>
  <c r="M237" i="2"/>
  <c r="V27" i="2"/>
  <c r="M278" i="2"/>
  <c r="M37" i="2"/>
  <c r="M58" i="2"/>
  <c r="M234" i="2"/>
  <c r="M249" i="2"/>
  <c r="M54" i="2"/>
  <c r="N54" i="2" s="1"/>
  <c r="M28" i="2"/>
  <c r="N28" i="2" s="1"/>
  <c r="M242" i="2"/>
  <c r="N242" i="2" s="1"/>
  <c r="M208" i="2"/>
  <c r="N208" i="2" s="1"/>
  <c r="M332" i="2"/>
  <c r="R332" i="2" s="1"/>
  <c r="M212" i="2"/>
  <c r="N212" i="2" s="1"/>
  <c r="M129" i="2"/>
  <c r="R129" i="2" s="1"/>
  <c r="M314" i="2"/>
  <c r="N314" i="2" s="1"/>
  <c r="M265" i="2"/>
  <c r="R265" i="2" s="1"/>
  <c r="M230" i="2"/>
  <c r="R230" i="2" s="1"/>
  <c r="M25" i="2"/>
  <c r="N25" i="2" s="1"/>
  <c r="M120" i="2"/>
  <c r="N120" i="2" s="1"/>
  <c r="M119" i="2"/>
  <c r="N119" i="2" s="1"/>
  <c r="M260" i="2"/>
  <c r="N260" i="2" s="1"/>
  <c r="M290" i="2"/>
  <c r="R290" i="2" s="1"/>
  <c r="M76" i="2"/>
  <c r="R76" i="2" s="1"/>
  <c r="M324" i="2"/>
  <c r="N324" i="2" s="1"/>
  <c r="M272" i="2"/>
  <c r="N272" i="2" s="1"/>
  <c r="M73" i="2"/>
  <c r="N73" i="2" s="1"/>
  <c r="M24" i="2"/>
  <c r="N24" i="2" s="1"/>
  <c r="M145" i="2"/>
  <c r="N145" i="2" s="1"/>
  <c r="M180" i="2"/>
  <c r="N180" i="2" s="1"/>
  <c r="M93" i="2"/>
  <c r="R93" i="2" s="1"/>
  <c r="M333" i="2"/>
  <c r="R333" i="2" s="1"/>
  <c r="M102" i="2"/>
  <c r="N102" i="2" s="1"/>
  <c r="V2" i="2"/>
  <c r="M137" i="2"/>
  <c r="R137" i="2" s="1"/>
  <c r="M131" i="2"/>
  <c r="N131" i="2" s="1"/>
  <c r="M128" i="2"/>
  <c r="R128" i="2" s="1"/>
  <c r="M111" i="2"/>
  <c r="N111" i="2" s="1"/>
  <c r="M151" i="2"/>
  <c r="R151" i="2" s="1"/>
  <c r="M141" i="2"/>
  <c r="M243" i="2"/>
  <c r="R243" i="2" s="1"/>
  <c r="M45" i="2"/>
  <c r="N45" i="2" s="1"/>
  <c r="M287" i="2"/>
  <c r="V25" i="2"/>
  <c r="M144" i="2"/>
  <c r="M29" i="2"/>
  <c r="M135" i="2"/>
  <c r="M173" i="2"/>
  <c r="M49" i="2"/>
  <c r="M267" i="2"/>
  <c r="N31" i="2"/>
  <c r="R199" i="2"/>
  <c r="N59" i="2"/>
  <c r="R106" i="2"/>
  <c r="N162" i="2"/>
  <c r="R94" i="2"/>
  <c r="N94" i="2"/>
  <c r="R171" i="2"/>
  <c r="R202" i="2"/>
  <c r="R319" i="2"/>
  <c r="R235" i="2"/>
  <c r="N300" i="2"/>
  <c r="R300" i="2"/>
  <c r="N282" i="2"/>
  <c r="R101" i="2"/>
  <c r="N101" i="2"/>
  <c r="N36" i="2"/>
  <c r="N71" i="2"/>
  <c r="N246" i="2"/>
  <c r="R157" i="2"/>
  <c r="N157" i="2"/>
  <c r="R57" i="2"/>
  <c r="R170" i="2"/>
  <c r="N170" i="2"/>
  <c r="N33" i="2"/>
  <c r="R44" i="2"/>
  <c r="N44" i="2"/>
  <c r="R285" i="2"/>
  <c r="N259" i="2"/>
  <c r="N172" i="2"/>
  <c r="R78" i="2"/>
  <c r="N78" i="2"/>
  <c r="N113" i="2"/>
  <c r="N100" i="2"/>
  <c r="N328" i="2"/>
  <c r="N21" i="2"/>
  <c r="R21" i="2"/>
  <c r="N203" i="2"/>
  <c r="N66" i="2"/>
  <c r="R66" i="2"/>
  <c r="N258" i="2"/>
  <c r="R298" i="2"/>
  <c r="R195" i="2"/>
  <c r="R48" i="2"/>
  <c r="N40" i="2" l="1"/>
  <c r="N250" i="2"/>
  <c r="R256" i="2"/>
  <c r="N174" i="2"/>
  <c r="N116" i="2"/>
  <c r="R179" i="2"/>
  <c r="N229" i="2"/>
  <c r="R323" i="2"/>
  <c r="R114" i="2"/>
  <c r="N86" i="2"/>
  <c r="R125" i="2"/>
  <c r="N155" i="2"/>
  <c r="R107" i="2"/>
  <c r="N124" i="2"/>
  <c r="N80" i="2"/>
  <c r="R325" i="2"/>
  <c r="R301" i="2"/>
  <c r="R322" i="2"/>
  <c r="R225" i="2"/>
  <c r="R134" i="2"/>
  <c r="R99" i="2"/>
  <c r="R239" i="2"/>
  <c r="R227" i="2"/>
  <c r="N98" i="2"/>
  <c r="N200" i="2"/>
  <c r="N303" i="2"/>
  <c r="N164" i="2"/>
  <c r="R187" i="2"/>
  <c r="R189" i="2"/>
  <c r="R335" i="2"/>
  <c r="R245" i="2"/>
  <c r="R263" i="2"/>
  <c r="R310" i="2"/>
  <c r="N220" i="2"/>
  <c r="N254" i="2"/>
  <c r="R75" i="2"/>
  <c r="R131" i="2"/>
  <c r="N316" i="2"/>
  <c r="R154" i="2"/>
  <c r="R79" i="2"/>
  <c r="N77" i="2"/>
  <c r="N158" i="2"/>
  <c r="N240" i="2"/>
  <c r="R56" i="2"/>
  <c r="R193" i="2"/>
  <c r="N221" i="2"/>
  <c r="R140" i="2"/>
  <c r="N178" i="2"/>
  <c r="R24" i="2"/>
  <c r="N139" i="2"/>
  <c r="N32" i="2"/>
  <c r="R196" i="2"/>
  <c r="N308" i="2"/>
  <c r="N331" i="2"/>
  <c r="N185" i="2"/>
  <c r="R176" i="2"/>
  <c r="R284" i="2"/>
  <c r="R186" i="2"/>
  <c r="N42" i="2"/>
  <c r="R91" i="2"/>
  <c r="N168" i="2"/>
  <c r="N163" i="2"/>
  <c r="N304" i="2"/>
  <c r="N266" i="2"/>
  <c r="N92" i="2"/>
  <c r="R102" i="2"/>
  <c r="N291" i="2"/>
  <c r="R208" i="2"/>
  <c r="R248" i="2"/>
  <c r="R143" i="2"/>
  <c r="R279" i="2"/>
  <c r="R222" i="2"/>
  <c r="R64" i="2"/>
  <c r="R213" i="2"/>
  <c r="R210" i="2"/>
  <c r="R120" i="2"/>
  <c r="R22" i="2"/>
  <c r="N270" i="2"/>
  <c r="R165" i="2"/>
  <c r="N81" i="2"/>
  <c r="N188" i="2"/>
  <c r="R145" i="2"/>
  <c r="R53" i="2"/>
  <c r="N261" i="2"/>
  <c r="R136" i="2"/>
  <c r="R317" i="2"/>
  <c r="R321" i="2"/>
  <c r="N153" i="2"/>
  <c r="N109" i="2"/>
  <c r="R104" i="2"/>
  <c r="N241" i="2"/>
  <c r="R236" i="2"/>
  <c r="R52" i="2"/>
  <c r="R334" i="2"/>
  <c r="N151" i="2"/>
  <c r="R329" i="2"/>
  <c r="N93" i="2"/>
  <c r="R97" i="2"/>
  <c r="N192" i="2"/>
  <c r="R204" i="2"/>
  <c r="R148" i="2"/>
  <c r="R160" i="2"/>
  <c r="R336" i="2"/>
  <c r="R223" i="2"/>
  <c r="N295" i="2"/>
  <c r="N103" i="2"/>
  <c r="R62" i="2"/>
  <c r="N302" i="2"/>
  <c r="N277" i="2"/>
  <c r="R61" i="2"/>
  <c r="R289" i="2"/>
  <c r="R123" i="2"/>
  <c r="R95" i="2"/>
  <c r="R35" i="2"/>
  <c r="N90" i="2"/>
  <c r="R181" i="2"/>
  <c r="R191" i="2"/>
  <c r="N142" i="2"/>
  <c r="R255" i="2"/>
  <c r="R251" i="2"/>
  <c r="R67" i="2"/>
  <c r="N265" i="2"/>
  <c r="N150" i="2"/>
  <c r="R309" i="2"/>
  <c r="N280" i="2"/>
  <c r="N156" i="2"/>
  <c r="R206" i="2"/>
  <c r="R74" i="2"/>
  <c r="N215" i="2"/>
  <c r="R46" i="2"/>
  <c r="R177" i="2"/>
  <c r="N68" i="2"/>
  <c r="R231" i="2"/>
  <c r="N271" i="2"/>
  <c r="N198" i="2"/>
  <c r="N209" i="2"/>
  <c r="R115" i="2"/>
  <c r="R110" i="2"/>
  <c r="N183" i="2"/>
  <c r="N299" i="2"/>
  <c r="R324" i="2"/>
  <c r="N85" i="2"/>
  <c r="N133" i="2"/>
  <c r="R294" i="2"/>
  <c r="N264" i="2"/>
  <c r="R166" i="2"/>
  <c r="N226" i="2"/>
  <c r="N169" i="2"/>
  <c r="R121" i="2"/>
  <c r="R51" i="2"/>
  <c r="N230" i="2"/>
  <c r="R43" i="2"/>
  <c r="N27" i="2"/>
  <c r="R252" i="2"/>
  <c r="R272" i="2"/>
  <c r="R147" i="2"/>
  <c r="N82" i="2"/>
  <c r="R132" i="2"/>
  <c r="R23" i="2"/>
  <c r="R161" i="2"/>
  <c r="R320" i="2"/>
  <c r="R28" i="2"/>
  <c r="R47" i="2"/>
  <c r="R306" i="2"/>
  <c r="N286" i="2"/>
  <c r="R54" i="2"/>
  <c r="N149" i="2"/>
  <c r="N112" i="2"/>
  <c r="N211" i="2"/>
  <c r="R30" i="2"/>
  <c r="N281" i="2"/>
  <c r="N50" i="2"/>
  <c r="R39" i="2"/>
  <c r="N190" i="2"/>
  <c r="R330" i="2"/>
  <c r="R38" i="2"/>
  <c r="N292" i="2"/>
  <c r="R313" i="2"/>
  <c r="R83" i="2"/>
  <c r="R167" i="2"/>
  <c r="R274" i="2"/>
  <c r="R127" i="2"/>
  <c r="N217" i="2"/>
  <c r="R314" i="2"/>
  <c r="R122" i="2"/>
  <c r="R311" i="2"/>
  <c r="N26" i="2"/>
  <c r="N41" i="2"/>
  <c r="N117" i="2"/>
  <c r="N76" i="2"/>
  <c r="N262" i="2"/>
  <c r="R88" i="2"/>
  <c r="N87" i="2"/>
  <c r="R72" i="2"/>
  <c r="R201" i="2"/>
  <c r="R207" i="2"/>
  <c r="R159" i="2"/>
  <c r="N333" i="2"/>
  <c r="R307" i="2"/>
  <c r="R257" i="2"/>
  <c r="R276" i="2"/>
  <c r="R175" i="2"/>
  <c r="R232" i="2"/>
  <c r="R25" i="2"/>
  <c r="N65" i="2"/>
  <c r="R228" i="2"/>
  <c r="N197" i="2"/>
  <c r="N312" i="2"/>
  <c r="R73" i="2"/>
  <c r="R194" i="2"/>
  <c r="N69" i="2"/>
  <c r="R288" i="2"/>
  <c r="R283" i="2"/>
  <c r="N297" i="2"/>
  <c r="N296" i="2"/>
  <c r="R214" i="2"/>
  <c r="R108" i="2"/>
  <c r="N253" i="2"/>
  <c r="R119" i="2"/>
  <c r="N128" i="2"/>
  <c r="N118" i="2"/>
  <c r="R111" i="2"/>
  <c r="R327" i="2"/>
  <c r="R305" i="2"/>
  <c r="R152" i="2"/>
  <c r="N152" i="2"/>
  <c r="R337" i="2"/>
  <c r="R260" i="2"/>
  <c r="R242" i="2"/>
  <c r="R247" i="2"/>
  <c r="R318" i="2"/>
  <c r="N318" i="2"/>
  <c r="N216" i="2"/>
  <c r="R219" i="2"/>
  <c r="N219" i="2"/>
  <c r="R180" i="2"/>
  <c r="N129" i="2"/>
  <c r="N243" i="2"/>
  <c r="R244" i="2"/>
  <c r="R212" i="2"/>
  <c r="R233" i="2"/>
  <c r="N130" i="2"/>
  <c r="R267" i="2"/>
  <c r="N267" i="2"/>
  <c r="N137" i="2"/>
  <c r="N238" i="2"/>
  <c r="R268" i="2"/>
  <c r="N55" i="2"/>
  <c r="R138" i="2"/>
  <c r="R315" i="2"/>
  <c r="N290" i="2"/>
  <c r="R218" i="2"/>
  <c r="N332" i="2"/>
  <c r="N269" i="2"/>
  <c r="N84" i="2"/>
  <c r="N184" i="2"/>
  <c r="N49" i="2"/>
  <c r="R49" i="2"/>
  <c r="N237" i="2"/>
  <c r="R237" i="2"/>
  <c r="R146" i="2"/>
  <c r="R126" i="2"/>
  <c r="N273" i="2"/>
  <c r="R173" i="2"/>
  <c r="N173" i="2"/>
  <c r="N141" i="2"/>
  <c r="R141" i="2"/>
  <c r="R96" i="2"/>
  <c r="N96" i="2"/>
  <c r="R89" i="2"/>
  <c r="N89" i="2"/>
  <c r="N135" i="2"/>
  <c r="R135" i="2"/>
  <c r="R249" i="2"/>
  <c r="N249" i="2"/>
  <c r="N293" i="2"/>
  <c r="R293" i="2"/>
  <c r="R205" i="2"/>
  <c r="N205" i="2"/>
  <c r="R275" i="2"/>
  <c r="N275" i="2"/>
  <c r="R29" i="2"/>
  <c r="N29" i="2"/>
  <c r="N234" i="2"/>
  <c r="R234" i="2"/>
  <c r="R63" i="2"/>
  <c r="N63" i="2"/>
  <c r="R45" i="2"/>
  <c r="N60" i="2"/>
  <c r="R144" i="2"/>
  <c r="N144" i="2"/>
  <c r="R58" i="2"/>
  <c r="N58" i="2"/>
  <c r="R70" i="2"/>
  <c r="N70" i="2"/>
  <c r="R326" i="2"/>
  <c r="N326" i="2"/>
  <c r="R37" i="2"/>
  <c r="N37" i="2"/>
  <c r="N182" i="2"/>
  <c r="R182" i="2"/>
  <c r="R34" i="2"/>
  <c r="N34" i="2"/>
  <c r="N287" i="2"/>
  <c r="R287" i="2"/>
  <c r="R278" i="2"/>
  <c r="N278" i="2"/>
  <c r="N105" i="2"/>
  <c r="R105" i="2"/>
  <c r="N224" i="2"/>
  <c r="R224" i="2"/>
  <c r="N18" i="2"/>
  <c r="E7" i="2" l="1"/>
  <c r="F4" i="2" s="1"/>
  <c r="H4" i="2" s="1"/>
  <c r="F8" i="2"/>
  <c r="F6" i="2" l="1"/>
  <c r="H6" i="2" s="1"/>
  <c r="F9" i="2" s="1"/>
  <c r="F5" i="2"/>
  <c r="H5" i="2" s="1"/>
  <c r="G9" i="2"/>
</calcChain>
</file>

<file path=xl/sharedStrings.xml><?xml version="1.0" encoding="utf-8"?>
<sst xmlns="http://schemas.openxmlformats.org/spreadsheetml/2006/main" count="923" uniqueCount="346">
  <si>
    <t>JAVSO..47..105</t>
  </si>
  <si>
    <t>JAVSO 43, 77</t>
  </si>
  <si>
    <t>JAVSO..43…77</t>
  </si>
  <si>
    <t>JAVSO..44…69</t>
  </si>
  <si>
    <t>JAVSO..43..238</t>
  </si>
  <si>
    <t>JAVSO..45..121</t>
  </si>
  <si>
    <t>JAVSO..46…79 (2018)</t>
  </si>
  <si>
    <t>IBVS 6196</t>
  </si>
  <si>
    <t>0.0002</t>
  </si>
  <si>
    <t>0.0004</t>
  </si>
  <si>
    <t>0.0094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</si>
  <si>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</si>
  <si>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</si>
  <si>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</si>
  <si>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</si>
  <si>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</si>
  <si>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</si>
  <si>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</si>
  <si>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</si>
  <si>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</si>
  <si>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</si>
  <si>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</si>
  <si>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</si>
  <si>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</si>
  <si>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</si>
  <si>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</si>
  <si>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</si>
  <si>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</si>
  <si>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</si>
  <si>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</si>
  <si>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</si>
  <si>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</si>
  <si>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</si>
  <si>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</si>
  <si>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</si>
  <si>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</si>
  <si>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</si>
  <si>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Locher K</t>
  </si>
  <si>
    <t>B</t>
  </si>
  <si>
    <t>v</t>
  </si>
  <si>
    <t>Elias D</t>
  </si>
  <si>
    <t>K</t>
  </si>
  <si>
    <t># of data points:</t>
  </si>
  <si>
    <t>S6</t>
  </si>
  <si>
    <t>Start of linear fit (row #)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</si>
  <si>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</si>
  <si>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</si>
  <si>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</si>
  <si>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</si>
  <si>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</si>
  <si>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</si>
  <si>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</si>
  <si>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</si>
  <si>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</si>
  <si>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</si>
  <si>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</si>
  <si>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</si>
  <si>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</si>
  <si>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</si>
  <si>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</si>
  <si>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</si>
  <si>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</si>
  <si>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</si>
  <si>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</si>
  <si>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</si>
  <si>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</si>
  <si>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</si>
  <si>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</si>
  <si>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</si>
  <si>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</si>
  <si>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</si>
  <si>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</si>
  <si>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</si>
  <si>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</si>
  <si>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</si>
  <si>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</si>
  <si>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</si>
  <si>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</si>
  <si>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</si>
  <si>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</si>
  <si>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</si>
  <si>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</si>
  <si>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</si>
  <si>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</si>
  <si>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</si>
  <si>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</si>
  <si>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</si>
  <si>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</si>
  <si>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</si>
  <si>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</si>
  <si>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I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</si>
  <si>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</si>
  <si>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</si>
  <si>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</si>
  <si>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</si>
  <si>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</si>
  <si>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</si>
  <si>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</si>
  <si>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</si>
  <si>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</si>
  <si>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</si>
  <si>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</si>
  <si>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</si>
  <si>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</si>
  <si>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</si>
  <si>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</si>
  <si>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</si>
  <si>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</si>
  <si>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</si>
  <si>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</si>
  <si>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</si>
  <si>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</si>
  <si>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</si>
  <si>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</si>
  <si>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</si>
  <si>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</si>
  <si>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</si>
  <si>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</si>
  <si>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</si>
  <si>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</si>
  <si>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</si>
  <si>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</si>
  <si>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</si>
  <si>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</si>
  <si>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</si>
  <si>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</si>
  <si>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</si>
  <si>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</si>
  <si>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</si>
  <si>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</si>
  <si>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</si>
  <si>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</si>
  <si>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</si>
  <si>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</si>
  <si>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</si>
  <si>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</si>
  <si>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</si>
  <si>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</si>
  <si>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</si>
  <si>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</si>
  <si>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</si>
  <si>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</si>
  <si>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</si>
  <si>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</si>
  <si>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</si>
  <si>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</si>
  <si>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BAD</t>
  </si>
  <si>
    <t>Qian et al 2007AJ.....13.1475</t>
  </si>
  <si>
    <t>II</t>
  </si>
  <si>
    <t>IBVS 5731</t>
  </si>
  <si>
    <t>IBVS 5761</t>
  </si>
  <si>
    <t>OEJV0094</t>
  </si>
  <si>
    <t>IBVS 5922</t>
  </si>
  <si>
    <t>IBVS 5966</t>
  </si>
  <si>
    <t>IBVS 5960</t>
  </si>
  <si>
    <t>IBVS 6011</t>
  </si>
  <si>
    <t>QX And / GSC 2816-1950</t>
  </si>
  <si>
    <t>EW</t>
  </si>
  <si>
    <t>not avail.</t>
  </si>
  <si>
    <t>From Kreiner</t>
  </si>
  <si>
    <t>2004AcA....54..207</t>
  </si>
  <si>
    <t>Qian</t>
  </si>
  <si>
    <t>OEJV</t>
  </si>
  <si>
    <t>Nelson</t>
  </si>
  <si>
    <t>IBVS 6018</t>
  </si>
  <si>
    <t>Fit of Qian et al 2001PASP..113..754</t>
  </si>
  <si>
    <t>2001PASP..113..754</t>
  </si>
  <si>
    <t>From Qian</t>
  </si>
  <si>
    <t>OEJV 0147</t>
  </si>
  <si>
    <t>IBVS 6042</t>
  </si>
  <si>
    <t>2013JAVSO..41..122</t>
  </si>
  <si>
    <t>2013JAVSO..41..328</t>
  </si>
  <si>
    <t>Milone et al 1995</t>
  </si>
  <si>
    <t>pg</t>
  </si>
  <si>
    <t>vis</t>
  </si>
  <si>
    <t>PE</t>
  </si>
  <si>
    <t>CCD</t>
  </si>
  <si>
    <t>s5</t>
  </si>
  <si>
    <t>Minima from the Lichtenknecker Database of the BAV</t>
  </si>
  <si>
    <t>http://www.bav-astro.de/LkDB/index.php?lang=en&amp;sprache_dial=en</t>
  </si>
  <si>
    <t>2446795.7472 </t>
  </si>
  <si>
    <t> 31.12.1986 05:55 </t>
  </si>
  <si>
    <t> 0.0633 </t>
  </si>
  <si>
    <t>E </t>
  </si>
  <si>
    <t> E.F.Milone et al. </t>
  </si>
  <si>
    <t> AJ 109.359 </t>
  </si>
  <si>
    <t>2446795.7475 </t>
  </si>
  <si>
    <t> 31.12.1986 05:56 </t>
  </si>
  <si>
    <t> 0.0636 </t>
  </si>
  <si>
    <t>2446795.7485 </t>
  </si>
  <si>
    <t> 31.12.1986 05:57 </t>
  </si>
  <si>
    <t> 0.0646 </t>
  </si>
  <si>
    <t>2446795.7489 </t>
  </si>
  <si>
    <t> 31.12.1986 05:58 </t>
  </si>
  <si>
    <t> 0.0650 </t>
  </si>
  <si>
    <t>2446795.7510 </t>
  </si>
  <si>
    <t> 31.12.1986 06:01 </t>
  </si>
  <si>
    <t> 0.0671 </t>
  </si>
  <si>
    <t>2447818.8417 </t>
  </si>
  <si>
    <t> 19.10.1989 08:12 </t>
  </si>
  <si>
    <t> 0.0010 </t>
  </si>
  <si>
    <t>2447823.7806 </t>
  </si>
  <si>
    <t> 24.10.1989 06:44 </t>
  </si>
  <si>
    <t> -0.0019 </t>
  </si>
  <si>
    <t>2447823.9935 </t>
  </si>
  <si>
    <t> 24.10.1989 11:50 </t>
  </si>
  <si>
    <t> 0.0051 </t>
  </si>
  <si>
    <t>2447825.4827 </t>
  </si>
  <si>
    <t> 25.10.1989 23:35 </t>
  </si>
  <si>
    <t> 0.0529 </t>
  </si>
  <si>
    <t>2453600.5261 </t>
  </si>
  <si>
    <t> 18.08.2005 00:37 </t>
  </si>
  <si>
    <t> -0.0054 </t>
  </si>
  <si>
    <t>C </t>
  </si>
  <si>
    <t>-I</t>
  </si>
  <si>
    <t> K.&amp; M.Rätz </t>
  </si>
  <si>
    <t>BAVM 178 </t>
  </si>
  <si>
    <t>2453601.5559 </t>
  </si>
  <si>
    <t> 19.08.2005 01:20 </t>
  </si>
  <si>
    <t> -0.0051 </t>
  </si>
  <si>
    <t>2453657.4043 </t>
  </si>
  <si>
    <t> 13.10.2005 21:42 </t>
  </si>
  <si>
    <t> 0.0422 </t>
  </si>
  <si>
    <t>o</t>
  </si>
  <si>
    <t> W.Proksch </t>
  </si>
  <si>
    <t>BAVM 215 </t>
  </si>
  <si>
    <t>2454024.4412 </t>
  </si>
  <si>
    <t> 15.10.2006 22:35 </t>
  </si>
  <si>
    <t> 0.1511 </t>
  </si>
  <si>
    <t> U.Schmidt </t>
  </si>
  <si>
    <t>BAVM 183 </t>
  </si>
  <si>
    <t>2454024.6577 </t>
  </si>
  <si>
    <t> 16.10.2006 03:47 </t>
  </si>
  <si>
    <t> -0.0442 </t>
  </si>
  <si>
    <t>2454026.4950 </t>
  </si>
  <si>
    <t> 17.10.2006 23:52 </t>
  </si>
  <si>
    <t> 0.1458 </t>
  </si>
  <si>
    <t>2454031.865 </t>
  </si>
  <si>
    <t> 23.10.2006 08:45 </t>
  </si>
  <si>
    <t> 0.162 </t>
  </si>
  <si>
    <t> A.Paschke </t>
  </si>
  <si>
    <t>OEJV 0147 </t>
  </si>
  <si>
    <t>2454339.1383 </t>
  </si>
  <si>
    <t> 26.08.2007 15:19 </t>
  </si>
  <si>
    <t> 0.0148 </t>
  </si>
  <si>
    <t> K.Nakajima </t>
  </si>
  <si>
    <t>VSB 46 </t>
  </si>
  <si>
    <t>2454406.3184 </t>
  </si>
  <si>
    <t> 01.11.2007 19:38 </t>
  </si>
  <si>
    <t> 0.0689 </t>
  </si>
  <si>
    <t> R.Ehrenberger </t>
  </si>
  <si>
    <t>OEJV 0094 </t>
  </si>
  <si>
    <t>2454817.2538 </t>
  </si>
  <si>
    <t> 16.12.2008 18:05 </t>
  </si>
  <si>
    <t> 0.0120 </t>
  </si>
  <si>
    <t> F.Agerer </t>
  </si>
  <si>
    <t>BAVM 203 </t>
  </si>
  <si>
    <t>2455114.4307 </t>
  </si>
  <si>
    <t> 09.10.2009 22:20 </t>
  </si>
  <si>
    <t>m</t>
  </si>
  <si>
    <t> G.Gökay et al. </t>
  </si>
  <si>
    <t>IBVS 5922 </t>
  </si>
  <si>
    <t>2455520.6267 </t>
  </si>
  <si>
    <t> 20.11.2010 03:02 </t>
  </si>
  <si>
    <t> 0.0031 </t>
  </si>
  <si>
    <t> R.Nelson </t>
  </si>
  <si>
    <t>IBVS 5966 </t>
  </si>
  <si>
    <t>2455542.6796 </t>
  </si>
  <si>
    <t> 12.12.2010 04:18 </t>
  </si>
  <si>
    <t> 0.0239 </t>
  </si>
  <si>
    <t> R.Diethelm </t>
  </si>
  <si>
    <t>IBVS 5960 </t>
  </si>
  <si>
    <t>2455842.742 </t>
  </si>
  <si>
    <t> 08.10.2011 05:48 </t>
  </si>
  <si>
    <t> 0.078 </t>
  </si>
  <si>
    <t>IBVS 6018 </t>
  </si>
  <si>
    <t>2455847.8904 </t>
  </si>
  <si>
    <t> 13.10.2011 09:22 </t>
  </si>
  <si>
    <t> 0.0790 </t>
  </si>
  <si>
    <t>IBVS 6011 </t>
  </si>
  <si>
    <t>2455858.82 </t>
  </si>
  <si>
    <t> 24.10.2011 07:40 </t>
  </si>
  <si>
    <t> 0.10 </t>
  </si>
  <si>
    <t>2455861.2883 </t>
  </si>
  <si>
    <t> 26.10.2011 18:55 </t>
  </si>
  <si>
    <t> 0.0929 </t>
  </si>
  <si>
    <t> W.Moschner &amp; P.Frank </t>
  </si>
  <si>
    <t>BAVM 225 </t>
  </si>
  <si>
    <t>2455882.3077 </t>
  </si>
  <si>
    <t> 16.11.2011 19:23 </t>
  </si>
  <si>
    <t> 0.1097 </t>
  </si>
  <si>
    <t>BV</t>
  </si>
  <si>
    <t> A.Liakos et al. </t>
  </si>
  <si>
    <t>IBVS 6095 </t>
  </si>
  <si>
    <t>2455882.5141 </t>
  </si>
  <si>
    <t> 17.11.2011 00:20 </t>
  </si>
  <si>
    <t> 0.1102 </t>
  </si>
  <si>
    <t>2455884.3688 </t>
  </si>
  <si>
    <t> 18.11.2011 20:51 </t>
  </si>
  <si>
    <t> 0.1117 </t>
  </si>
  <si>
    <t>2455887.2533 </t>
  </si>
  <si>
    <t> 21.11.2011 18:04 </t>
  </si>
  <si>
    <t> 0.1135 </t>
  </si>
  <si>
    <t>2455887.4600 </t>
  </si>
  <si>
    <t> 21.11.2011 23:02 </t>
  </si>
  <si>
    <t> 0.1143 </t>
  </si>
  <si>
    <t>2456164.8537 </t>
  </si>
  <si>
    <t> 25.08.2012 08:29 </t>
  </si>
  <si>
    <t> 0.1499 </t>
  </si>
  <si>
    <t> G.Samolyk </t>
  </si>
  <si>
    <t> JAAVSO 41;122 </t>
  </si>
  <si>
    <t>2456273.6643 </t>
  </si>
  <si>
    <t> 12.12.2012 03:56 </t>
  </si>
  <si>
    <t> 0.0352 </t>
  </si>
  <si>
    <t>IBVS 6042 </t>
  </si>
  <si>
    <t>2456297.5709 </t>
  </si>
  <si>
    <t> 05.01.2013 01:42 </t>
  </si>
  <si>
    <t> 0.0564 </t>
  </si>
  <si>
    <t> N.Simmons </t>
  </si>
  <si>
    <t> JAAVSO 41;328 </t>
  </si>
  <si>
    <t>2456536.8341 </t>
  </si>
  <si>
    <t> 01.09.2013 08:01 </t>
  </si>
  <si>
    <t> 0.0546 </t>
  </si>
  <si>
    <t>IBVS 6118</t>
  </si>
  <si>
    <t>JAVSO..42..426</t>
  </si>
  <si>
    <t>IBVS 6152</t>
  </si>
  <si>
    <t>IBVS 5984</t>
  </si>
  <si>
    <t>2014JAVSO..42..426</t>
  </si>
  <si>
    <t>IBVS 6195</t>
  </si>
  <si>
    <t>OEJV 0179</t>
  </si>
  <si>
    <t>RHN 2018</t>
  </si>
  <si>
    <t>IBVS 6262</t>
  </si>
  <si>
    <t>OEJV 0203</t>
  </si>
  <si>
    <t>JAVSO..48…87</t>
  </si>
  <si>
    <t>RHN 2021</t>
  </si>
  <si>
    <t>JAVSO 49, 108</t>
  </si>
  <si>
    <t>JBAV, 63</t>
  </si>
  <si>
    <t>JAVSO, 50, 133</t>
  </si>
  <si>
    <t>JBAV, 60</t>
  </si>
  <si>
    <t>JAVSO, 49, 108</t>
  </si>
  <si>
    <t>JAVSO, 48, 87</t>
  </si>
  <si>
    <t>IBVS, 63, 6262</t>
  </si>
  <si>
    <t>JAAVSO 51, 138</t>
  </si>
  <si>
    <t>JAAVSO 51, 134</t>
  </si>
  <si>
    <t>OEJV 226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</si>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</sst>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E+00"/>
    <numFmt numFmtId="166" formatCode="0.0%"/>
    <numFmt numFmtId="167" formatCode="0.00000"/>
    <numFmt numFmtId="168" formatCode="0.000000"/>
    <numFmt numFmtId="169" formatCode="0.0000"/>
  </numFmts>
  <fonts count="5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trike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5" fillId="3" borderId="0" applyNumberFormat="0" applyBorder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2" fontId="49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41" fillId="7" borderId="1" applyNumberFormat="0" applyAlignment="0" applyProtection="0"/>
    <xf numFmtId="0" fontId="42" fillId="0" borderId="4" applyNumberFormat="0" applyFill="0" applyAlignment="0" applyProtection="0"/>
    <xf numFmtId="0" fontId="43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44" fillId="20" borderId="6" applyNumberFormat="0" applyAlignment="0" applyProtection="0"/>
    <xf numFmtId="0" fontId="45" fillId="0" borderId="0" applyNumberFormat="0" applyFill="0" applyBorder="0" applyAlignment="0" applyProtection="0"/>
    <xf numFmtId="0" fontId="49" fillId="0" borderId="7" applyNumberFormat="0" applyFont="0" applyFill="0" applyAlignment="0" applyProtection="0"/>
    <xf numFmtId="0" fontId="46" fillId="0" borderId="0" applyNumberFormat="0" applyFill="0" applyBorder="0" applyAlignment="0" applyProtection="0"/>
  </cellStyleXfs>
  <cellXfs count="163"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3" fillId="0" borderId="8" xfId="0" applyFont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13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0" fontId="14" fillId="0" borderId="0" xfId="0" applyFont="1" applyAlignment="1"/>
    <xf numFmtId="14" fontId="10" fillId="0" borderId="0" xfId="0" applyNumberFormat="1" applyFont="1" applyAlignment="1"/>
    <xf numFmtId="0" fontId="10" fillId="0" borderId="0" xfId="0" applyFont="1">
      <alignment vertical="top"/>
    </xf>
    <xf numFmtId="0" fontId="13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22" fontId="9" fillId="0" borderId="0" xfId="0" applyNumberFormat="1" applyFont="1">
      <alignment vertical="top"/>
    </xf>
    <xf numFmtId="0" fontId="15" fillId="0" borderId="0" xfId="0" applyFont="1" applyAlignment="1"/>
    <xf numFmtId="0" fontId="16" fillId="0" borderId="0" xfId="0" applyFont="1">
      <alignment vertical="top"/>
    </xf>
    <xf numFmtId="0" fontId="7" fillId="0" borderId="0" xfId="0" applyFont="1">
      <alignment vertical="top"/>
    </xf>
    <xf numFmtId="0" fontId="18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6" xfId="0" applyFont="1" applyBorder="1">
      <alignment vertical="top"/>
    </xf>
    <xf numFmtId="0" fontId="19" fillId="0" borderId="17" xfId="0" applyFont="1" applyBorder="1">
      <alignment vertical="top"/>
    </xf>
    <xf numFmtId="0" fontId="9" fillId="0" borderId="9" xfId="0" applyFont="1" applyBorder="1">
      <alignment vertical="top"/>
    </xf>
    <xf numFmtId="165" fontId="9" fillId="0" borderId="9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8" xfId="0" applyFont="1" applyBorder="1">
      <alignment vertical="top"/>
    </xf>
    <xf numFmtId="0" fontId="19" fillId="0" borderId="19" xfId="0" applyFont="1" applyBorder="1">
      <alignment vertical="top"/>
    </xf>
    <xf numFmtId="0" fontId="9" fillId="0" borderId="10" xfId="0" applyFont="1" applyBorder="1">
      <alignment vertical="top"/>
    </xf>
    <xf numFmtId="165" fontId="9" fillId="0" borderId="10" xfId="0" applyNumberFormat="1" applyFont="1" applyBorder="1" applyAlignment="1">
      <alignment horizontal="center"/>
    </xf>
    <xf numFmtId="0" fontId="7" fillId="0" borderId="20" xfId="0" applyFont="1" applyBorder="1">
      <alignment vertical="top"/>
    </xf>
    <xf numFmtId="0" fontId="19" fillId="0" borderId="21" xfId="0" applyFont="1" applyBorder="1">
      <alignment vertical="top"/>
    </xf>
    <xf numFmtId="0" fontId="9" fillId="0" borderId="11" xfId="0" applyFont="1" applyBorder="1">
      <alignment vertical="top"/>
    </xf>
    <xf numFmtId="165" fontId="9" fillId="0" borderId="11" xfId="0" applyNumberFormat="1" applyFont="1" applyBorder="1" applyAlignment="1">
      <alignment horizontal="center"/>
    </xf>
    <xf numFmtId="0" fontId="18" fillId="0" borderId="8" xfId="0" applyFont="1" applyBorder="1">
      <alignment vertical="top"/>
    </xf>
    <xf numFmtId="0" fontId="0" fillId="0" borderId="8" xfId="0" applyBorder="1">
      <alignment vertical="top"/>
    </xf>
    <xf numFmtId="0" fontId="19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0" fontId="20" fillId="0" borderId="0" xfId="0" applyFont="1">
      <alignment vertical="top"/>
    </xf>
    <xf numFmtId="166" fontId="20" fillId="0" borderId="0" xfId="0" applyNumberFormat="1" applyFont="1">
      <alignment vertical="top"/>
    </xf>
    <xf numFmtId="10" fontId="20" fillId="0" borderId="0" xfId="0" applyNumberFormat="1" applyFont="1">
      <alignment vertical="top"/>
    </xf>
    <xf numFmtId="0" fontId="9" fillId="0" borderId="0" xfId="0" applyFont="1">
      <alignment vertical="top"/>
    </xf>
    <xf numFmtId="0" fontId="15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15" fillId="24" borderId="5" xfId="0" applyFont="1" applyFill="1" applyBorder="1">
      <alignment vertical="top"/>
    </xf>
    <xf numFmtId="0" fontId="9" fillId="0" borderId="22" xfId="0" applyFont="1" applyBorder="1">
      <alignment vertical="top"/>
    </xf>
    <xf numFmtId="0" fontId="23" fillId="0" borderId="0" xfId="0" applyFont="1">
      <alignment vertical="top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1" fontId="0" fillId="0" borderId="0" xfId="0" applyNumberFormat="1" applyAlignment="1"/>
    <xf numFmtId="0" fontId="15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4" fillId="0" borderId="0" xfId="0" applyFont="1">
      <alignment vertical="top"/>
    </xf>
    <xf numFmtId="0" fontId="15" fillId="24" borderId="22" xfId="0" applyFont="1" applyFill="1" applyBorder="1">
      <alignment vertical="top"/>
    </xf>
    <xf numFmtId="0" fontId="9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5" fillId="0" borderId="8" xfId="0" applyFont="1" applyBorder="1" applyAlignment="1">
      <alignment horizontal="center"/>
    </xf>
    <xf numFmtId="0" fontId="26" fillId="0" borderId="0" xfId="0" applyFont="1" applyAlignment="1"/>
    <xf numFmtId="0" fontId="19" fillId="0" borderId="0" xfId="0" applyFont="1" applyAlignment="1"/>
    <xf numFmtId="0" fontId="27" fillId="0" borderId="0" xfId="0" applyFont="1" applyAlignme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7" fillId="0" borderId="0" xfId="0" applyFont="1">
      <alignment vertical="top"/>
    </xf>
    <xf numFmtId="0" fontId="28" fillId="0" borderId="0" xfId="0" applyFont="1" applyAlignment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19" fillId="0" borderId="0" xfId="0" applyNumberFormat="1" applyFont="1" applyAlignment="1">
      <alignment horizontal="left"/>
    </xf>
    <xf numFmtId="0" fontId="9" fillId="0" borderId="8" xfId="0" applyFont="1" applyBorder="1" applyAlignment="1"/>
    <xf numFmtId="0" fontId="11" fillId="0" borderId="8" xfId="0" applyFont="1" applyBorder="1" applyAlignment="1">
      <alignment horizontal="center"/>
    </xf>
    <xf numFmtId="4" fontId="19" fillId="0" borderId="8" xfId="0" applyNumberFormat="1" applyFont="1" applyBorder="1" applyAlignment="1">
      <alignment horizontal="left"/>
    </xf>
    <xf numFmtId="0" fontId="29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/>
    <xf numFmtId="0" fontId="30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/>
    <xf numFmtId="0" fontId="0" fillId="0" borderId="0" xfId="0" quotePrefix="1" applyAlignment="1"/>
    <xf numFmtId="0" fontId="5" fillId="25" borderId="25" xfId="0" applyFont="1" applyFill="1" applyBorder="1" applyAlignment="1">
      <alignment horizontal="left" vertical="top" wrapText="1" indent="1"/>
    </xf>
    <xf numFmtId="0" fontId="5" fillId="25" borderId="25" xfId="0" applyFont="1" applyFill="1" applyBorder="1" applyAlignment="1">
      <alignment horizontal="center" vertical="top" wrapText="1"/>
    </xf>
    <xf numFmtId="0" fontId="5" fillId="25" borderId="25" xfId="0" applyFont="1" applyFill="1" applyBorder="1" applyAlignment="1">
      <alignment horizontal="right" vertical="top" wrapText="1"/>
    </xf>
    <xf numFmtId="0" fontId="30" fillId="25" borderId="25" xfId="38" applyFill="1" applyBorder="1" applyAlignment="1" applyProtection="1">
      <alignment horizontal="right" vertical="top" wrapText="1"/>
    </xf>
    <xf numFmtId="0" fontId="27" fillId="0" borderId="8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4" fontId="27" fillId="0" borderId="0" xfId="0" applyNumberFormat="1" applyFont="1" applyAlignment="1">
      <alignment horizontal="left"/>
    </xf>
    <xf numFmtId="0" fontId="28" fillId="0" borderId="8" xfId="0" applyFont="1" applyBorder="1" applyAlignment="1">
      <alignment horizontal="left"/>
    </xf>
    <xf numFmtId="4" fontId="28" fillId="0" borderId="0" xfId="0" applyNumberFormat="1" applyFont="1" applyAlignment="1">
      <alignment horizontal="left"/>
    </xf>
    <xf numFmtId="0" fontId="32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1" fillId="0" borderId="0" xfId="0" applyFont="1">
      <alignment vertical="top"/>
    </xf>
    <xf numFmtId="0" fontId="20" fillId="0" borderId="0" xfId="0" applyFont="1" applyAlignment="1"/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 vertical="center"/>
    </xf>
    <xf numFmtId="0" fontId="7" fillId="0" borderId="14" xfId="0" applyFont="1" applyBorder="1" applyAlignment="1"/>
    <xf numFmtId="0" fontId="7" fillId="0" borderId="15" xfId="0" applyFont="1" applyBorder="1" applyAlignment="1"/>
    <xf numFmtId="0" fontId="47" fillId="0" borderId="0" xfId="0" applyFont="1">
      <alignment vertical="top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48" fillId="0" borderId="0" xfId="42" applyFont="1" applyAlignment="1">
      <alignment horizontal="left"/>
    </xf>
    <xf numFmtId="0" fontId="48" fillId="0" borderId="0" xfId="42" applyFont="1" applyAlignment="1">
      <alignment horizontal="center" wrapText="1"/>
    </xf>
    <xf numFmtId="0" fontId="48" fillId="0" borderId="0" xfId="42" applyFont="1" applyAlignment="1">
      <alignment horizontal="left" wrapText="1"/>
    </xf>
    <xf numFmtId="0" fontId="47" fillId="0" borderId="0" xfId="42" applyFont="1"/>
    <xf numFmtId="0" fontId="47" fillId="0" borderId="0" xfId="42" applyFont="1" applyAlignment="1">
      <alignment horizontal="center"/>
    </xf>
    <xf numFmtId="0" fontId="47" fillId="0" borderId="0" xfId="42" applyFont="1" applyAlignment="1">
      <alignment horizontal="left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50" fillId="0" borderId="0" xfId="0" applyFont="1" applyAlignment="1">
      <alignment vertical="center" wrapText="1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 applyProtection="1">
      <alignment horizontal="center" vertical="center" wrapText="1"/>
      <protection locked="0"/>
    </xf>
    <xf numFmtId="0" fontId="50" fillId="0" borderId="0" xfId="0" applyFont="1" applyAlignment="1" applyProtection="1">
      <alignment horizontal="left" vertical="center" wrapText="1"/>
      <protection locked="0"/>
    </xf>
    <xf numFmtId="0" fontId="51" fillId="0" borderId="0" xfId="0" applyFont="1" applyAlignment="1"/>
    <xf numFmtId="0" fontId="21" fillId="0" borderId="8" xfId="0" applyFont="1" applyBorder="1" applyAlignment="1">
      <alignment horizontal="center"/>
    </xf>
    <xf numFmtId="167" fontId="50" fillId="0" borderId="0" xfId="0" applyNumberFormat="1" applyFont="1" applyAlignment="1">
      <alignment horizontal="left" vertical="center" wrapText="1"/>
    </xf>
    <xf numFmtId="168" fontId="50" fillId="0" borderId="0" xfId="0" applyNumberFormat="1" applyFont="1" applyAlignment="1">
      <alignment horizontal="left" vertical="center" wrapText="1"/>
    </xf>
    <xf numFmtId="169" fontId="51" fillId="0" borderId="0" xfId="0" applyNumberFormat="1" applyFont="1" applyAlignment="1">
      <alignment horizontal="left"/>
    </xf>
    <xf numFmtId="0" fontId="51" fillId="0" borderId="0" xfId="0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And - O-C Diagr.</a:t>
            </a:r>
          </a:p>
        </c:rich>
      </c:tx>
      <c:layout>
        <c:manualLayout>
          <c:xMode val="edge"/>
          <c:yMode val="edge"/>
          <c:x val="0.3959189387040905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44914228468097"/>
          <c:y val="0.14634168126798494"/>
          <c:w val="0.83401471356121593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16735.5</c:v>
                </c:pt>
                <c:pt idx="110">
                  <c:v>16810.5</c:v>
                </c:pt>
                <c:pt idx="111">
                  <c:v>16831.5</c:v>
                </c:pt>
                <c:pt idx="112">
                  <c:v>16960</c:v>
                </c:pt>
                <c:pt idx="113">
                  <c:v>16994</c:v>
                </c:pt>
                <c:pt idx="114">
                  <c:v>17009</c:v>
                </c:pt>
                <c:pt idx="115">
                  <c:v>17031</c:v>
                </c:pt>
                <c:pt idx="116">
                  <c:v>17212</c:v>
                </c:pt>
                <c:pt idx="117">
                  <c:v>17744.5</c:v>
                </c:pt>
                <c:pt idx="118">
                  <c:v>17938</c:v>
                </c:pt>
                <c:pt idx="119">
                  <c:v>17938.5</c:v>
                </c:pt>
                <c:pt idx="120">
                  <c:v>18013.5</c:v>
                </c:pt>
                <c:pt idx="121">
                  <c:v>18037.5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FF-4D7A-9457-F9FDABA5E05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3.4000000000000002E-4</c:v>
                  </c:pt>
                  <c:pt idx="84">
                    <c:v>3.4000000000000002E-4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2.0000000000000001E-4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2.2000000000000001E-3</c:v>
                  </c:pt>
                  <c:pt idx="104">
                    <c:v>5.0000000000000001E-4</c:v>
                  </c:pt>
                  <c:pt idx="105">
                    <c:v>5.0000000000000001E-4</c:v>
                  </c:pt>
                  <c:pt idx="106">
                    <c:v>4.0000000000000002E-4</c:v>
                  </c:pt>
                  <c:pt idx="107">
                    <c:v>4.0000000000000002E-4</c:v>
                  </c:pt>
                  <c:pt idx="108">
                    <c:v>6.8000000000000005E-4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1.5E-3</c:v>
                  </c:pt>
                  <c:pt idx="112">
                    <c:v>2.8E-3</c:v>
                  </c:pt>
                  <c:pt idx="113">
                    <c:v>2.3E-3</c:v>
                  </c:pt>
                  <c:pt idx="114">
                    <c:v>5.9999999999999995E-4</c:v>
                  </c:pt>
                  <c:pt idx="115">
                    <c:v>4.0000000000000002E-4</c:v>
                  </c:pt>
                  <c:pt idx="116">
                    <c:v>2.9999999999999997E-4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19">
                    <c:v>2.9999999999999997E-4</c:v>
                  </c:pt>
                  <c:pt idx="120">
                    <c:v>8.0000000000000004E-4</c:v>
                  </c:pt>
                  <c:pt idx="121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3.4000000000000002E-4</c:v>
                  </c:pt>
                  <c:pt idx="84">
                    <c:v>3.4000000000000002E-4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2.0000000000000001E-4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2.2000000000000001E-3</c:v>
                  </c:pt>
                  <c:pt idx="104">
                    <c:v>5.0000000000000001E-4</c:v>
                  </c:pt>
                  <c:pt idx="105">
                    <c:v>5.0000000000000001E-4</c:v>
                  </c:pt>
                  <c:pt idx="106">
                    <c:v>4.0000000000000002E-4</c:v>
                  </c:pt>
                  <c:pt idx="107">
                    <c:v>4.0000000000000002E-4</c:v>
                  </c:pt>
                  <c:pt idx="108">
                    <c:v>6.8000000000000005E-4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1.5E-3</c:v>
                  </c:pt>
                  <c:pt idx="112">
                    <c:v>2.8E-3</c:v>
                  </c:pt>
                  <c:pt idx="113">
                    <c:v>2.3E-3</c:v>
                  </c:pt>
                  <c:pt idx="114">
                    <c:v>5.9999999999999995E-4</c:v>
                  </c:pt>
                  <c:pt idx="115">
                    <c:v>4.0000000000000002E-4</c:v>
                  </c:pt>
                  <c:pt idx="116">
                    <c:v>2.9999999999999997E-4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19">
                    <c:v>2.9999999999999997E-4</c:v>
                  </c:pt>
                  <c:pt idx="120">
                    <c:v>8.0000000000000004E-4</c:v>
                  </c:pt>
                  <c:pt idx="1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16735.5</c:v>
                </c:pt>
                <c:pt idx="110">
                  <c:v>16810.5</c:v>
                </c:pt>
                <c:pt idx="111">
                  <c:v>16831.5</c:v>
                </c:pt>
                <c:pt idx="112">
                  <c:v>16960</c:v>
                </c:pt>
                <c:pt idx="113">
                  <c:v>16994</c:v>
                </c:pt>
                <c:pt idx="114">
                  <c:v>17009</c:v>
                </c:pt>
                <c:pt idx="115">
                  <c:v>17031</c:v>
                </c:pt>
                <c:pt idx="116">
                  <c:v>17212</c:v>
                </c:pt>
                <c:pt idx="117">
                  <c:v>17744.5</c:v>
                </c:pt>
                <c:pt idx="118">
                  <c:v>17938</c:v>
                </c:pt>
                <c:pt idx="119">
                  <c:v>17938.5</c:v>
                </c:pt>
                <c:pt idx="120">
                  <c:v>18013.5</c:v>
                </c:pt>
                <c:pt idx="121">
                  <c:v>18037.5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FF-4D7A-9457-F9FDABA5E05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16735.5</c:v>
                </c:pt>
                <c:pt idx="110">
                  <c:v>16810.5</c:v>
                </c:pt>
                <c:pt idx="111">
                  <c:v>16831.5</c:v>
                </c:pt>
                <c:pt idx="112">
                  <c:v>16960</c:v>
                </c:pt>
                <c:pt idx="113">
                  <c:v>16994</c:v>
                </c:pt>
                <c:pt idx="114">
                  <c:v>17009</c:v>
                </c:pt>
                <c:pt idx="115">
                  <c:v>17031</c:v>
                </c:pt>
                <c:pt idx="116">
                  <c:v>17212</c:v>
                </c:pt>
                <c:pt idx="117">
                  <c:v>17744.5</c:v>
                </c:pt>
                <c:pt idx="118">
                  <c:v>17938</c:v>
                </c:pt>
                <c:pt idx="119">
                  <c:v>17938.5</c:v>
                </c:pt>
                <c:pt idx="120">
                  <c:v>18013.5</c:v>
                </c:pt>
                <c:pt idx="121">
                  <c:v>18037.5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0">
                  <c:v>4.4252799998503178E-2</c:v>
                </c:pt>
                <c:pt idx="6">
                  <c:v>3.2746500000939704E-2</c:v>
                </c:pt>
                <c:pt idx="7">
                  <c:v>2.5604099995689467E-2</c:v>
                </c:pt>
                <c:pt idx="8">
                  <c:v>3.241899999557063E-2</c:v>
                </c:pt>
                <c:pt idx="12">
                  <c:v>2.6853100003791042E-2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FF-4D7A-9457-F9FDABA5E05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16735.5</c:v>
                </c:pt>
                <c:pt idx="110">
                  <c:v>16810.5</c:v>
                </c:pt>
                <c:pt idx="111">
                  <c:v>16831.5</c:v>
                </c:pt>
                <c:pt idx="112">
                  <c:v>16960</c:v>
                </c:pt>
                <c:pt idx="113">
                  <c:v>16994</c:v>
                </c:pt>
                <c:pt idx="114">
                  <c:v>17009</c:v>
                </c:pt>
                <c:pt idx="115">
                  <c:v>17031</c:v>
                </c:pt>
                <c:pt idx="116">
                  <c:v>17212</c:v>
                </c:pt>
                <c:pt idx="117">
                  <c:v>17744.5</c:v>
                </c:pt>
                <c:pt idx="118">
                  <c:v>17938</c:v>
                </c:pt>
                <c:pt idx="119">
                  <c:v>17938.5</c:v>
                </c:pt>
                <c:pt idx="120">
                  <c:v>18013.5</c:v>
                </c:pt>
                <c:pt idx="121">
                  <c:v>18037.5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13">
                  <c:v>2.7113700001791585E-2</c:v>
                </c:pt>
                <c:pt idx="14">
                  <c:v>-1.3894000003347173E-3</c:v>
                </c:pt>
                <c:pt idx="15">
                  <c:v>-4.7449999692616984E-4</c:v>
                </c:pt>
                <c:pt idx="16">
                  <c:v>4.2484999939915724E-3</c:v>
                </c:pt>
                <c:pt idx="17">
                  <c:v>-1.5761000031488948E-3</c:v>
                </c:pt>
                <c:pt idx="18">
                  <c:v>1.4984000008553267E-3</c:v>
                </c:pt>
                <c:pt idx="19">
                  <c:v>-3.3399999665562063E-4</c:v>
                </c:pt>
                <c:pt idx="20">
                  <c:v>-9.5950000104494393E-4</c:v>
                </c:pt>
                <c:pt idx="21">
                  <c:v>-1.6216000003623776E-3</c:v>
                </c:pt>
                <c:pt idx="22">
                  <c:v>-5.7080999977188185E-3</c:v>
                </c:pt>
                <c:pt idx="23">
                  <c:v>-1.9137999988743104E-3</c:v>
                </c:pt>
                <c:pt idx="24">
                  <c:v>-2.2847000000183471E-3</c:v>
                </c:pt>
                <c:pt idx="25">
                  <c:v>8.1302000035066158E-3</c:v>
                </c:pt>
                <c:pt idx="26">
                  <c:v>-9.3356999932439066E-3</c:v>
                </c:pt>
                <c:pt idx="27">
                  <c:v>2.4516999983461574E-3</c:v>
                </c:pt>
                <c:pt idx="28">
                  <c:v>2.5440000026719645E-3</c:v>
                </c:pt>
                <c:pt idx="29">
                  <c:v>2.8676000001723878E-3</c:v>
                </c:pt>
                <c:pt idx="30">
                  <c:v>-7.7500000043073669E-4</c:v>
                </c:pt>
                <c:pt idx="31">
                  <c:v>-7.2499999805586413E-4</c:v>
                </c:pt>
                <c:pt idx="32">
                  <c:v>9.3560000095749274E-4</c:v>
                </c:pt>
                <c:pt idx="33">
                  <c:v>3.1213999973260798E-3</c:v>
                </c:pt>
                <c:pt idx="34">
                  <c:v>5.3893000003881752E-3</c:v>
                </c:pt>
                <c:pt idx="35">
                  <c:v>7.1836000061011873E-3</c:v>
                </c:pt>
                <c:pt idx="36">
                  <c:v>9.678000002168119E-3</c:v>
                </c:pt>
                <c:pt idx="37">
                  <c:v>9.678000002168119E-3</c:v>
                </c:pt>
                <c:pt idx="38">
                  <c:v>5.9504999953787774E-3</c:v>
                </c:pt>
                <c:pt idx="39">
                  <c:v>1.3040199999522883E-2</c:v>
                </c:pt>
                <c:pt idx="40">
                  <c:v>8.3190000004833564E-3</c:v>
                </c:pt>
                <c:pt idx="41">
                  <c:v>7.0387999949161895E-3</c:v>
                </c:pt>
                <c:pt idx="42">
                  <c:v>7.3536999989300966E-3</c:v>
                </c:pt>
                <c:pt idx="43">
                  <c:v>7.2877999991760589E-3</c:v>
                </c:pt>
                <c:pt idx="44">
                  <c:v>6.5963999950326979E-3</c:v>
                </c:pt>
                <c:pt idx="45">
                  <c:v>7.2112999987439252E-3</c:v>
                </c:pt>
                <c:pt idx="46">
                  <c:v>1.0366700000304263E-2</c:v>
                </c:pt>
                <c:pt idx="47">
                  <c:v>8.0338999978266656E-3</c:v>
                </c:pt>
                <c:pt idx="48">
                  <c:v>8.7622999999439344E-3</c:v>
                </c:pt>
                <c:pt idx="49">
                  <c:v>7.161200002883561E-3</c:v>
                </c:pt>
                <c:pt idx="50">
                  <c:v>7.2612000003573485E-3</c:v>
                </c:pt>
                <c:pt idx="51">
                  <c:v>9.6352000036858954E-3</c:v>
                </c:pt>
                <c:pt idx="52">
                  <c:v>1.038420000259066E-2</c:v>
                </c:pt>
                <c:pt idx="53">
                  <c:v>1.126730000396492E-2</c:v>
                </c:pt>
                <c:pt idx="54">
                  <c:v>4.96450000355253E-3</c:v>
                </c:pt>
                <c:pt idx="55">
                  <c:v>1.2875500004156493E-2</c:v>
                </c:pt>
                <c:pt idx="56">
                  <c:v>1.2875500004156493E-2</c:v>
                </c:pt>
                <c:pt idx="57">
                  <c:v>1.3203299997258E-2</c:v>
                </c:pt>
                <c:pt idx="58">
                  <c:v>1.46182000025874E-2</c:v>
                </c:pt>
                <c:pt idx="59">
                  <c:v>1.2188699998660013E-2</c:v>
                </c:pt>
                <c:pt idx="60">
                  <c:v>1.2188699998660013E-2</c:v>
                </c:pt>
                <c:pt idx="61">
                  <c:v>1.2226599996211007E-2</c:v>
                </c:pt>
                <c:pt idx="62">
                  <c:v>1.2226599996211007E-2</c:v>
                </c:pt>
                <c:pt idx="63">
                  <c:v>1.6034400003263727E-2</c:v>
                </c:pt>
                <c:pt idx="64">
                  <c:v>1.3037299999268726E-2</c:v>
                </c:pt>
                <c:pt idx="65">
                  <c:v>1.3387200000579469E-2</c:v>
                </c:pt>
                <c:pt idx="66">
                  <c:v>1.3202100002672523E-2</c:v>
                </c:pt>
                <c:pt idx="67">
                  <c:v>1.3702100004593376E-2</c:v>
                </c:pt>
                <c:pt idx="68">
                  <c:v>1.2725599997793324E-2</c:v>
                </c:pt>
                <c:pt idx="69">
                  <c:v>1.3405300000158604E-2</c:v>
                </c:pt>
                <c:pt idx="70">
                  <c:v>1.2920199995278381E-2</c:v>
                </c:pt>
                <c:pt idx="71">
                  <c:v>1.2091899996448774E-2</c:v>
                </c:pt>
                <c:pt idx="72">
                  <c:v>1.572199999645818E-2</c:v>
                </c:pt>
                <c:pt idx="73">
                  <c:v>1.3141800001903903E-2</c:v>
                </c:pt>
                <c:pt idx="74">
                  <c:v>1.9156200003635604E-2</c:v>
                </c:pt>
                <c:pt idx="75">
                  <c:v>1.5971100001479499E-2</c:v>
                </c:pt>
                <c:pt idx="76">
                  <c:v>1.5691200002038386E-2</c:v>
                </c:pt>
                <c:pt idx="77">
                  <c:v>1.6360000001441222E-2</c:v>
                </c:pt>
                <c:pt idx="78">
                  <c:v>1.6159800004970748E-2</c:v>
                </c:pt>
                <c:pt idx="79">
                  <c:v>2.0343800002592616E-2</c:v>
                </c:pt>
                <c:pt idx="80">
                  <c:v>1.8026900004770141E-2</c:v>
                </c:pt>
                <c:pt idx="81">
                  <c:v>2.1302600005583372E-2</c:v>
                </c:pt>
                <c:pt idx="82">
                  <c:v>2.0317500006058253E-2</c:v>
                </c:pt>
                <c:pt idx="83">
                  <c:v>1.9194000000425149E-2</c:v>
                </c:pt>
                <c:pt idx="84">
                  <c:v>1.9194000000425149E-2</c:v>
                </c:pt>
                <c:pt idx="85">
                  <c:v>1.7012100004649255E-2</c:v>
                </c:pt>
                <c:pt idx="86">
                  <c:v>2.2127000003820285E-2</c:v>
                </c:pt>
                <c:pt idx="87">
                  <c:v>2.1162899996852502E-2</c:v>
                </c:pt>
                <c:pt idx="88">
                  <c:v>2.1162899996852502E-2</c:v>
                </c:pt>
                <c:pt idx="89">
                  <c:v>2.2301600001810584E-2</c:v>
                </c:pt>
                <c:pt idx="90">
                  <c:v>2.0257500007573981E-2</c:v>
                </c:pt>
                <c:pt idx="91">
                  <c:v>2.1672399998351466E-2</c:v>
                </c:pt>
                <c:pt idx="92">
                  <c:v>2.268480000202544E-2</c:v>
                </c:pt>
                <c:pt idx="93">
                  <c:v>2.268480000202544E-2</c:v>
                </c:pt>
                <c:pt idx="94">
                  <c:v>2.6133899998967536E-2</c:v>
                </c:pt>
                <c:pt idx="95">
                  <c:v>2.6133899998967536E-2</c:v>
                </c:pt>
                <c:pt idx="96">
                  <c:v>2.7308400000038091E-2</c:v>
                </c:pt>
                <c:pt idx="97">
                  <c:v>2.7308400000038091E-2</c:v>
                </c:pt>
                <c:pt idx="98">
                  <c:v>2.1326499998394866E-2</c:v>
                </c:pt>
                <c:pt idx="99">
                  <c:v>2.1326499998394866E-2</c:v>
                </c:pt>
                <c:pt idx="100">
                  <c:v>2.5924500005203299E-2</c:v>
                </c:pt>
                <c:pt idx="101">
                  <c:v>2.388010000140639E-2</c:v>
                </c:pt>
                <c:pt idx="102">
                  <c:v>2.388010000140639E-2</c:v>
                </c:pt>
                <c:pt idx="103">
                  <c:v>2.9381399996054824E-2</c:v>
                </c:pt>
                <c:pt idx="104">
                  <c:v>3.038399999786634E-2</c:v>
                </c:pt>
                <c:pt idx="105">
                  <c:v>3.038399999786634E-2</c:v>
                </c:pt>
                <c:pt idx="106">
                  <c:v>2.9582000002847053E-2</c:v>
                </c:pt>
                <c:pt idx="107">
                  <c:v>2.9582000002847053E-2</c:v>
                </c:pt>
                <c:pt idx="108">
                  <c:v>4.393400016851956E-2</c:v>
                </c:pt>
                <c:pt idx="110">
                  <c:v>3.005289999418892E-2</c:v>
                </c:pt>
                <c:pt idx="111">
                  <c:v>2.977870000177063E-2</c:v>
                </c:pt>
                <c:pt idx="112">
                  <c:v>3.7708000003476627E-2</c:v>
                </c:pt>
                <c:pt idx="113">
                  <c:v>3.4421199998178054E-2</c:v>
                </c:pt>
                <c:pt idx="114">
                  <c:v>3.1168200002866797E-2</c:v>
                </c:pt>
                <c:pt idx="115">
                  <c:v>3.272379999543773E-2</c:v>
                </c:pt>
                <c:pt idx="116">
                  <c:v>3.281760000390932E-2</c:v>
                </c:pt>
                <c:pt idx="117">
                  <c:v>3.708609999739565E-2</c:v>
                </c:pt>
                <c:pt idx="118">
                  <c:v>3.8752400003431831E-2</c:v>
                </c:pt>
                <c:pt idx="119">
                  <c:v>3.7967299998854287E-2</c:v>
                </c:pt>
                <c:pt idx="120">
                  <c:v>4.0502300005755387E-2</c:v>
                </c:pt>
                <c:pt idx="121">
                  <c:v>3.7817500000528526E-2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FF-4D7A-9457-F9FDABA5E05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16735.5</c:v>
                </c:pt>
                <c:pt idx="110">
                  <c:v>16810.5</c:v>
                </c:pt>
                <c:pt idx="111">
                  <c:v>16831.5</c:v>
                </c:pt>
                <c:pt idx="112">
                  <c:v>16960</c:v>
                </c:pt>
                <c:pt idx="113">
                  <c:v>16994</c:v>
                </c:pt>
                <c:pt idx="114">
                  <c:v>17009</c:v>
                </c:pt>
                <c:pt idx="115">
                  <c:v>17031</c:v>
                </c:pt>
                <c:pt idx="116">
                  <c:v>17212</c:v>
                </c:pt>
                <c:pt idx="117">
                  <c:v>17744.5</c:v>
                </c:pt>
                <c:pt idx="118">
                  <c:v>17938</c:v>
                </c:pt>
                <c:pt idx="119">
                  <c:v>17938.5</c:v>
                </c:pt>
                <c:pt idx="120">
                  <c:v>18013.5</c:v>
                </c:pt>
                <c:pt idx="121">
                  <c:v>18037.5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FF-4D7A-9457-F9FDABA5E05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16735.5</c:v>
                </c:pt>
                <c:pt idx="110">
                  <c:v>16810.5</c:v>
                </c:pt>
                <c:pt idx="111">
                  <c:v>16831.5</c:v>
                </c:pt>
                <c:pt idx="112">
                  <c:v>16960</c:v>
                </c:pt>
                <c:pt idx="113">
                  <c:v>16994</c:v>
                </c:pt>
                <c:pt idx="114">
                  <c:v>17009</c:v>
                </c:pt>
                <c:pt idx="115">
                  <c:v>17031</c:v>
                </c:pt>
                <c:pt idx="116">
                  <c:v>17212</c:v>
                </c:pt>
                <c:pt idx="117">
                  <c:v>17744.5</c:v>
                </c:pt>
                <c:pt idx="118">
                  <c:v>17938</c:v>
                </c:pt>
                <c:pt idx="119">
                  <c:v>17938.5</c:v>
                </c:pt>
                <c:pt idx="120">
                  <c:v>18013.5</c:v>
                </c:pt>
                <c:pt idx="121">
                  <c:v>18037.5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FF-4D7A-9457-F9FDABA5E05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16735.5</c:v>
                </c:pt>
                <c:pt idx="110">
                  <c:v>16810.5</c:v>
                </c:pt>
                <c:pt idx="111">
                  <c:v>16831.5</c:v>
                </c:pt>
                <c:pt idx="112">
                  <c:v>16960</c:v>
                </c:pt>
                <c:pt idx="113">
                  <c:v>16994</c:v>
                </c:pt>
                <c:pt idx="114">
                  <c:v>17009</c:v>
                </c:pt>
                <c:pt idx="115">
                  <c:v>17031</c:v>
                </c:pt>
                <c:pt idx="116">
                  <c:v>17212</c:v>
                </c:pt>
                <c:pt idx="117">
                  <c:v>17744.5</c:v>
                </c:pt>
                <c:pt idx="118">
                  <c:v>17938</c:v>
                </c:pt>
                <c:pt idx="119">
                  <c:v>17938.5</c:v>
                </c:pt>
                <c:pt idx="120">
                  <c:v>18013.5</c:v>
                </c:pt>
                <c:pt idx="121">
                  <c:v>18037.5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FF-4D7A-9457-F9FDABA5E05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16735.5</c:v>
                </c:pt>
                <c:pt idx="110">
                  <c:v>16810.5</c:v>
                </c:pt>
                <c:pt idx="111">
                  <c:v>16831.5</c:v>
                </c:pt>
                <c:pt idx="112">
                  <c:v>16960</c:v>
                </c:pt>
                <c:pt idx="113">
                  <c:v>16994</c:v>
                </c:pt>
                <c:pt idx="114">
                  <c:v>17009</c:v>
                </c:pt>
                <c:pt idx="115">
                  <c:v>17031</c:v>
                </c:pt>
                <c:pt idx="116">
                  <c:v>17212</c:v>
                </c:pt>
                <c:pt idx="117">
                  <c:v>17744.5</c:v>
                </c:pt>
                <c:pt idx="118">
                  <c:v>17938</c:v>
                </c:pt>
                <c:pt idx="119">
                  <c:v>17938.5</c:v>
                </c:pt>
                <c:pt idx="120">
                  <c:v>18013.5</c:v>
                </c:pt>
                <c:pt idx="121">
                  <c:v>18037.5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15">
                  <c:v>-2.2480432175081277E-2</c:v>
                </c:pt>
                <c:pt idx="16">
                  <c:v>-2.1993922983750854E-2</c:v>
                </c:pt>
                <c:pt idx="17">
                  <c:v>-2.173084764325366E-2</c:v>
                </c:pt>
                <c:pt idx="18">
                  <c:v>-2.1721838213784581E-2</c:v>
                </c:pt>
                <c:pt idx="19">
                  <c:v>-2.0056895647898233E-2</c:v>
                </c:pt>
                <c:pt idx="20">
                  <c:v>-2.0047886218429151E-2</c:v>
                </c:pt>
                <c:pt idx="21">
                  <c:v>-1.9559575141204908E-2</c:v>
                </c:pt>
                <c:pt idx="22">
                  <c:v>-1.9352358263416025E-2</c:v>
                </c:pt>
                <c:pt idx="23">
                  <c:v>-1.9159556472777669E-2</c:v>
                </c:pt>
                <c:pt idx="24">
                  <c:v>-1.6350416364317916E-2</c:v>
                </c:pt>
                <c:pt idx="25">
                  <c:v>-1.6348614478424096E-2</c:v>
                </c:pt>
                <c:pt idx="26">
                  <c:v>-1.633239750537975E-2</c:v>
                </c:pt>
                <c:pt idx="27">
                  <c:v>-1.6285548472140525E-2</c:v>
                </c:pt>
                <c:pt idx="28">
                  <c:v>-1.6056708963625842E-2</c:v>
                </c:pt>
                <c:pt idx="29">
                  <c:v>-1.3598936604460283E-2</c:v>
                </c:pt>
                <c:pt idx="30">
                  <c:v>-1.3011521803076138E-2</c:v>
                </c:pt>
                <c:pt idx="31">
                  <c:v>-1.3011521803076138E-2</c:v>
                </c:pt>
                <c:pt idx="32">
                  <c:v>-9.4185613308062528E-3</c:v>
                </c:pt>
                <c:pt idx="33">
                  <c:v>-6.8202418719230141E-3</c:v>
                </c:pt>
                <c:pt idx="34">
                  <c:v>-3.2687247752109065E-3</c:v>
                </c:pt>
                <c:pt idx="35">
                  <c:v>-3.0759229845725537E-3</c:v>
                </c:pt>
                <c:pt idx="36">
                  <c:v>-4.5237712317588649E-4</c:v>
                </c:pt>
                <c:pt idx="37">
                  <c:v>-4.5237712317588649E-4</c:v>
                </c:pt>
                <c:pt idx="38">
                  <c:v>-4.0732997583047686E-4</c:v>
                </c:pt>
                <c:pt idx="39">
                  <c:v>-3.1183002345820665E-4</c:v>
                </c:pt>
                <c:pt idx="40">
                  <c:v>-2.9020739273240975E-4</c:v>
                </c:pt>
                <c:pt idx="41">
                  <c:v>-1.0641503156313611E-4</c:v>
                </c:pt>
                <c:pt idx="42">
                  <c:v>-1.0461314566932028E-4</c:v>
                </c:pt>
                <c:pt idx="43">
                  <c:v>-8.8396172624974345E-5</c:v>
                </c:pt>
                <c:pt idx="44">
                  <c:v>-6.3169770111545787E-5</c:v>
                </c:pt>
                <c:pt idx="45">
                  <c:v>-6.1367884217726487E-5</c:v>
                </c:pt>
                <c:pt idx="46">
                  <c:v>2.3639705288591335E-3</c:v>
                </c:pt>
                <c:pt idx="47">
                  <c:v>3.3153662807941901E-3</c:v>
                </c:pt>
                <c:pt idx="48">
                  <c:v>3.5243850444768958E-3</c:v>
                </c:pt>
                <c:pt idx="49">
                  <c:v>5.6163745671977232E-3</c:v>
                </c:pt>
                <c:pt idx="50">
                  <c:v>5.6163745671977232E-3</c:v>
                </c:pt>
                <c:pt idx="51">
                  <c:v>6.0848648995899847E-3</c:v>
                </c:pt>
                <c:pt idx="52">
                  <c:v>6.1028837585281499E-3</c:v>
                </c:pt>
                <c:pt idx="53">
                  <c:v>6.1371195905106611E-3</c:v>
                </c:pt>
                <c:pt idx="54">
                  <c:v>6.5479495743007952E-3</c:v>
                </c:pt>
                <c:pt idx="55">
                  <c:v>9.052570966705583E-3</c:v>
                </c:pt>
                <c:pt idx="56">
                  <c:v>9.052570966705583E-3</c:v>
                </c:pt>
                <c:pt idx="57">
                  <c:v>9.0922124563695451E-3</c:v>
                </c:pt>
                <c:pt idx="58">
                  <c:v>9.0940143422633575E-3</c:v>
                </c:pt>
                <c:pt idx="59">
                  <c:v>9.1750992074851011E-3</c:v>
                </c:pt>
                <c:pt idx="60">
                  <c:v>9.1750992074851011E-3</c:v>
                </c:pt>
                <c:pt idx="61">
                  <c:v>9.6634102847093402E-3</c:v>
                </c:pt>
                <c:pt idx="62">
                  <c:v>9.6634102847093402E-3</c:v>
                </c:pt>
                <c:pt idx="63">
                  <c:v>9.7030517743733023E-3</c:v>
                </c:pt>
                <c:pt idx="64">
                  <c:v>1.2083343040104753E-2</c:v>
                </c:pt>
                <c:pt idx="65">
                  <c:v>1.235542781007103E-2</c:v>
                </c:pt>
                <c:pt idx="66">
                  <c:v>1.2357229695964849E-2</c:v>
                </c:pt>
                <c:pt idx="67">
                  <c:v>1.2357229695964849E-2</c:v>
                </c:pt>
                <c:pt idx="68">
                  <c:v>1.238425798437209E-2</c:v>
                </c:pt>
                <c:pt idx="69">
                  <c:v>1.2659946526125999E-2</c:v>
                </c:pt>
                <c:pt idx="70">
                  <c:v>1.2661748412019818E-2</c:v>
                </c:pt>
                <c:pt idx="71">
                  <c:v>1.3081587825279035E-2</c:v>
                </c:pt>
                <c:pt idx="72">
                  <c:v>1.4971766127892434E-2</c:v>
                </c:pt>
                <c:pt idx="73">
                  <c:v>1.5155558489061704E-2</c:v>
                </c:pt>
                <c:pt idx="74">
                  <c:v>1.5616841277878702E-2</c:v>
                </c:pt>
                <c:pt idx="75">
                  <c:v>1.5618643163772514E-2</c:v>
                </c:pt>
                <c:pt idx="76">
                  <c:v>1.588712416195116E-2</c:v>
                </c:pt>
                <c:pt idx="77">
                  <c:v>1.6088935382058595E-2</c:v>
                </c:pt>
                <c:pt idx="78">
                  <c:v>1.8434990815807541E-2</c:v>
                </c:pt>
                <c:pt idx="79">
                  <c:v>1.8723292558818157E-2</c:v>
                </c:pt>
                <c:pt idx="80">
                  <c:v>1.8757528390800676E-2</c:v>
                </c:pt>
                <c:pt idx="81">
                  <c:v>1.9105292368307238E-2</c:v>
                </c:pt>
                <c:pt idx="82">
                  <c:v>1.9107094254201051E-2</c:v>
                </c:pt>
                <c:pt idx="83">
                  <c:v>1.9260254555175448E-2</c:v>
                </c:pt>
                <c:pt idx="84">
                  <c:v>1.9260254555175448E-2</c:v>
                </c:pt>
                <c:pt idx="85">
                  <c:v>1.9384584681848779E-2</c:v>
                </c:pt>
                <c:pt idx="86">
                  <c:v>1.9386386567742591E-2</c:v>
                </c:pt>
                <c:pt idx="87">
                  <c:v>2.1712621256659553E-2</c:v>
                </c:pt>
                <c:pt idx="88">
                  <c:v>2.1712621256659553E-2</c:v>
                </c:pt>
                <c:pt idx="89">
                  <c:v>2.1826140067969988E-2</c:v>
                </c:pt>
                <c:pt idx="90">
                  <c:v>2.1990111684307281E-2</c:v>
                </c:pt>
                <c:pt idx="91">
                  <c:v>2.1991913570201093E-2</c:v>
                </c:pt>
                <c:pt idx="92">
                  <c:v>2.2489234076894422E-2</c:v>
                </c:pt>
                <c:pt idx="93">
                  <c:v>2.2489234076894422E-2</c:v>
                </c:pt>
                <c:pt idx="94">
                  <c:v>2.4937997006590894E-2</c:v>
                </c:pt>
                <c:pt idx="95">
                  <c:v>2.4937997006590894E-2</c:v>
                </c:pt>
                <c:pt idx="96">
                  <c:v>2.4947006436059977E-2</c:v>
                </c:pt>
                <c:pt idx="97">
                  <c:v>2.4947006436059977E-2</c:v>
                </c:pt>
                <c:pt idx="98">
                  <c:v>2.5251525152114953E-2</c:v>
                </c:pt>
                <c:pt idx="99">
                  <c:v>2.5251525152114953E-2</c:v>
                </c:pt>
                <c:pt idx="100">
                  <c:v>2.5287562869991276E-2</c:v>
                </c:pt>
                <c:pt idx="101">
                  <c:v>2.5366845849319201E-2</c:v>
                </c:pt>
                <c:pt idx="102">
                  <c:v>2.5366845849319201E-2</c:v>
                </c:pt>
                <c:pt idx="103">
                  <c:v>2.8136344468114995E-2</c:v>
                </c:pt>
                <c:pt idx="104">
                  <c:v>2.8269684024257408E-2</c:v>
                </c:pt>
                <c:pt idx="105">
                  <c:v>2.8269684024257408E-2</c:v>
                </c:pt>
                <c:pt idx="106">
                  <c:v>2.8305721742133732E-2</c:v>
                </c:pt>
                <c:pt idx="107">
                  <c:v>2.8305721742133732E-2</c:v>
                </c:pt>
                <c:pt idx="108">
                  <c:v>2.8449872613639047E-2</c:v>
                </c:pt>
                <c:pt idx="109">
                  <c:v>3.0631956431050694E-2</c:v>
                </c:pt>
                <c:pt idx="110">
                  <c:v>3.0902239315123158E-2</c:v>
                </c:pt>
                <c:pt idx="111">
                  <c:v>3.0977918522663444E-2</c:v>
                </c:pt>
                <c:pt idx="112">
                  <c:v>3.1441003197374251E-2</c:v>
                </c:pt>
                <c:pt idx="113">
                  <c:v>3.1563531438153769E-2</c:v>
                </c:pt>
                <c:pt idx="114">
                  <c:v>3.1617588014968265E-2</c:v>
                </c:pt>
                <c:pt idx="115">
                  <c:v>3.1696870994296189E-2</c:v>
                </c:pt>
                <c:pt idx="116">
                  <c:v>3.2349153687857721E-2</c:v>
                </c:pt>
                <c:pt idx="117">
                  <c:v>3.4268162164772173E-2</c:v>
                </c:pt>
                <c:pt idx="118">
                  <c:v>3.4965492005679111E-2</c:v>
                </c:pt>
                <c:pt idx="119">
                  <c:v>3.4967293891572937E-2</c:v>
                </c:pt>
                <c:pt idx="120">
                  <c:v>3.5237576775645388E-2</c:v>
                </c:pt>
                <c:pt idx="121">
                  <c:v>3.5324067298548575E-2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FF-4D7A-9457-F9FDABA5E059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Active!$V$2:$V$49</c:f>
              <c:numCache>
                <c:formatCode>General</c:formatCode>
                <c:ptCount val="48"/>
                <c:pt idx="0">
                  <c:v>-15000</c:v>
                </c:pt>
                <c:pt idx="1">
                  <c:v>-14000</c:v>
                </c:pt>
                <c:pt idx="2">
                  <c:v>-13000</c:v>
                </c:pt>
                <c:pt idx="3">
                  <c:v>-12000</c:v>
                </c:pt>
                <c:pt idx="4">
                  <c:v>-11000</c:v>
                </c:pt>
                <c:pt idx="5">
                  <c:v>-10000</c:v>
                </c:pt>
                <c:pt idx="6">
                  <c:v>-9000</c:v>
                </c:pt>
                <c:pt idx="7">
                  <c:v>-8000</c:v>
                </c:pt>
                <c:pt idx="8">
                  <c:v>-7000</c:v>
                </c:pt>
                <c:pt idx="9">
                  <c:v>-6000</c:v>
                </c:pt>
                <c:pt idx="10">
                  <c:v>-5000</c:v>
                </c:pt>
                <c:pt idx="11">
                  <c:v>-4000</c:v>
                </c:pt>
                <c:pt idx="12">
                  <c:v>-3000</c:v>
                </c:pt>
                <c:pt idx="13">
                  <c:v>-2000</c:v>
                </c:pt>
                <c:pt idx="14">
                  <c:v>-1000</c:v>
                </c:pt>
                <c:pt idx="15">
                  <c:v>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  <c:pt idx="20">
                  <c:v>5000</c:v>
                </c:pt>
                <c:pt idx="21">
                  <c:v>6000</c:v>
                </c:pt>
                <c:pt idx="22">
                  <c:v>7000</c:v>
                </c:pt>
                <c:pt idx="23">
                  <c:v>8000</c:v>
                </c:pt>
                <c:pt idx="24">
                  <c:v>9000</c:v>
                </c:pt>
                <c:pt idx="25">
                  <c:v>10000</c:v>
                </c:pt>
                <c:pt idx="26">
                  <c:v>11000</c:v>
                </c:pt>
                <c:pt idx="27">
                  <c:v>12000</c:v>
                </c:pt>
                <c:pt idx="28">
                  <c:v>13000</c:v>
                </c:pt>
                <c:pt idx="29">
                  <c:v>14000</c:v>
                </c:pt>
                <c:pt idx="30">
                  <c:v>15000</c:v>
                </c:pt>
                <c:pt idx="31">
                  <c:v>16000</c:v>
                </c:pt>
                <c:pt idx="32">
                  <c:v>17000</c:v>
                </c:pt>
                <c:pt idx="33">
                  <c:v>18000</c:v>
                </c:pt>
              </c:numCache>
            </c:numRef>
          </c:xVal>
          <c:yVal>
            <c:numRef>
              <c:f>Active!$W$2:$W$49</c:f>
              <c:numCache>
                <c:formatCode>General</c:formatCode>
                <c:ptCount val="48"/>
                <c:pt idx="0">
                  <c:v>4.7895241053732475E-2</c:v>
                </c:pt>
                <c:pt idx="1">
                  <c:v>4.2674907068564985E-2</c:v>
                </c:pt>
                <c:pt idx="2">
                  <c:v>3.7761167278758521E-2</c:v>
                </c:pt>
                <c:pt idx="3">
                  <c:v>3.315402168431307E-2</c:v>
                </c:pt>
                <c:pt idx="4">
                  <c:v>2.8853470285228638E-2</c:v>
                </c:pt>
                <c:pt idx="5">
                  <c:v>2.4859513081505226E-2</c:v>
                </c:pt>
                <c:pt idx="6">
                  <c:v>2.1172150073142833E-2</c:v>
                </c:pt>
                <c:pt idx="7">
                  <c:v>1.7791381260141459E-2</c:v>
                </c:pt>
                <c:pt idx="8">
                  <c:v>1.4717206642501101E-2</c:v>
                </c:pt>
                <c:pt idx="9">
                  <c:v>1.1949626220221762E-2</c:v>
                </c:pt>
                <c:pt idx="10">
                  <c:v>9.4886399933034431E-3</c:v>
                </c:pt>
                <c:pt idx="11">
                  <c:v>7.3342479617461414E-3</c:v>
                </c:pt>
                <c:pt idx="12">
                  <c:v>5.4864501255498573E-3</c:v>
                </c:pt>
                <c:pt idx="13">
                  <c:v>3.9452464847145926E-3</c:v>
                </c:pt>
                <c:pt idx="14">
                  <c:v>2.7106370392403459E-3</c:v>
                </c:pt>
                <c:pt idx="15">
                  <c:v>1.7826217891271181E-3</c:v>
                </c:pt>
                <c:pt idx="16">
                  <c:v>1.1612007343749086E-3</c:v>
                </c:pt>
                <c:pt idx="17">
                  <c:v>8.4637387498371741E-4</c:v>
                </c:pt>
                <c:pt idx="18">
                  <c:v>8.3814121095354449E-4</c:v>
                </c:pt>
                <c:pt idx="19">
                  <c:v>1.1365027422843904E-3</c:v>
                </c:pt>
                <c:pt idx="20">
                  <c:v>1.7414584689762545E-3</c:v>
                </c:pt>
                <c:pt idx="21">
                  <c:v>2.6530083910291367E-3</c:v>
                </c:pt>
                <c:pt idx="22">
                  <c:v>3.8711525084430373E-3</c:v>
                </c:pt>
                <c:pt idx="23">
                  <c:v>5.3958908212179569E-3</c:v>
                </c:pt>
                <c:pt idx="24">
                  <c:v>7.2272233293538962E-3</c:v>
                </c:pt>
                <c:pt idx="25">
                  <c:v>9.3651500328508514E-3</c:v>
                </c:pt>
                <c:pt idx="26">
                  <c:v>1.1809670931708826E-2</c:v>
                </c:pt>
                <c:pt idx="27">
                  <c:v>1.4560786025927818E-2</c:v>
                </c:pt>
                <c:pt idx="28">
                  <c:v>1.7618495315507833E-2</c:v>
                </c:pt>
                <c:pt idx="29">
                  <c:v>2.0982798800448857E-2</c:v>
                </c:pt>
                <c:pt idx="30">
                  <c:v>2.4653696480750911E-2</c:v>
                </c:pt>
                <c:pt idx="31">
                  <c:v>2.8631188356413977E-2</c:v>
                </c:pt>
                <c:pt idx="32">
                  <c:v>3.2915274427438058E-2</c:v>
                </c:pt>
                <c:pt idx="33">
                  <c:v>3.7505954693823167E-2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FF-4D7A-9457-F9FDABA5E059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Active!$F$21:$F$555</c:f>
              <c:numCache>
                <c:formatCode>General</c:formatCode>
                <c:ptCount val="535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16735.5</c:v>
                </c:pt>
                <c:pt idx="110">
                  <c:v>16810.5</c:v>
                </c:pt>
                <c:pt idx="111">
                  <c:v>16831.5</c:v>
                </c:pt>
                <c:pt idx="112">
                  <c:v>16960</c:v>
                </c:pt>
                <c:pt idx="113">
                  <c:v>16994</c:v>
                </c:pt>
                <c:pt idx="114">
                  <c:v>17009</c:v>
                </c:pt>
                <c:pt idx="115">
                  <c:v>17031</c:v>
                </c:pt>
                <c:pt idx="116">
                  <c:v>17212</c:v>
                </c:pt>
                <c:pt idx="117">
                  <c:v>17744.5</c:v>
                </c:pt>
                <c:pt idx="118">
                  <c:v>17938</c:v>
                </c:pt>
                <c:pt idx="119">
                  <c:v>17938.5</c:v>
                </c:pt>
                <c:pt idx="120">
                  <c:v>18013.5</c:v>
                </c:pt>
                <c:pt idx="121">
                  <c:v>18037.5</c:v>
                </c:pt>
              </c:numCache>
            </c:numRef>
          </c:xVal>
          <c:yVal>
            <c:numRef>
              <c:f>Active!$U$21:$U$555</c:f>
              <c:numCache>
                <c:formatCode>General</c:formatCode>
                <c:ptCount val="535"/>
                <c:pt idx="1">
                  <c:v>-5.5317099999228958E-2</c:v>
                </c:pt>
                <c:pt idx="2">
                  <c:v>-5.5017099999531638E-2</c:v>
                </c:pt>
                <c:pt idx="3">
                  <c:v>-5.4017099995689932E-2</c:v>
                </c:pt>
                <c:pt idx="4">
                  <c:v>-5.3617099998518825E-2</c:v>
                </c:pt>
                <c:pt idx="5">
                  <c:v>-5.1517100000637583E-2</c:v>
                </c:pt>
                <c:pt idx="9">
                  <c:v>7.9023300000699237E-2</c:v>
                </c:pt>
                <c:pt idx="10">
                  <c:v>7.9023300000699237E-2</c:v>
                </c:pt>
                <c:pt idx="11">
                  <c:v>7.9023300000699237E-2</c:v>
                </c:pt>
                <c:pt idx="109">
                  <c:v>-1.7982099998334888E-2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7FF-4D7A-9457-F9FDABA5E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644256"/>
        <c:axId val="1"/>
      </c:scatterChart>
      <c:valAx>
        <c:axId val="39664425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69378827644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258503401360541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6644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31321084864391"/>
          <c:y val="0.92073298764483702"/>
          <c:w val="0.7265316121199135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And - O-C Diagr.</a:t>
            </a:r>
          </a:p>
        </c:rich>
      </c:tx>
      <c:layout>
        <c:manualLayout>
          <c:xMode val="edge"/>
          <c:yMode val="edge"/>
          <c:x val="0.3953807200730343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4138637468844"/>
          <c:y val="0.1458966565349544"/>
          <c:w val="0.83288098733718696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16735.5</c:v>
                </c:pt>
                <c:pt idx="110">
                  <c:v>16810.5</c:v>
                </c:pt>
                <c:pt idx="111">
                  <c:v>16831.5</c:v>
                </c:pt>
                <c:pt idx="112">
                  <c:v>16960</c:v>
                </c:pt>
                <c:pt idx="113">
                  <c:v>16994</c:v>
                </c:pt>
                <c:pt idx="114">
                  <c:v>17009</c:v>
                </c:pt>
                <c:pt idx="115">
                  <c:v>17031</c:v>
                </c:pt>
                <c:pt idx="116">
                  <c:v>17212</c:v>
                </c:pt>
                <c:pt idx="117">
                  <c:v>17744.5</c:v>
                </c:pt>
                <c:pt idx="118">
                  <c:v>17938</c:v>
                </c:pt>
                <c:pt idx="119">
                  <c:v>17938.5</c:v>
                </c:pt>
                <c:pt idx="120">
                  <c:v>18013.5</c:v>
                </c:pt>
                <c:pt idx="121">
                  <c:v>18037.5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0C-42FE-BD79-DDB47E6A3D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3.4000000000000002E-4</c:v>
                  </c:pt>
                  <c:pt idx="84">
                    <c:v>3.4000000000000002E-4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2.0000000000000001E-4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2.2000000000000001E-3</c:v>
                  </c:pt>
                  <c:pt idx="104">
                    <c:v>5.0000000000000001E-4</c:v>
                  </c:pt>
                  <c:pt idx="105">
                    <c:v>5.0000000000000001E-4</c:v>
                  </c:pt>
                  <c:pt idx="106">
                    <c:v>4.0000000000000002E-4</c:v>
                  </c:pt>
                  <c:pt idx="107">
                    <c:v>4.0000000000000002E-4</c:v>
                  </c:pt>
                  <c:pt idx="108">
                    <c:v>6.8000000000000005E-4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1.5E-3</c:v>
                  </c:pt>
                  <c:pt idx="112">
                    <c:v>2.8E-3</c:v>
                  </c:pt>
                  <c:pt idx="113">
                    <c:v>2.3E-3</c:v>
                  </c:pt>
                  <c:pt idx="114">
                    <c:v>5.9999999999999995E-4</c:v>
                  </c:pt>
                  <c:pt idx="115">
                    <c:v>4.0000000000000002E-4</c:v>
                  </c:pt>
                  <c:pt idx="116">
                    <c:v>2.9999999999999997E-4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19">
                    <c:v>2.9999999999999997E-4</c:v>
                  </c:pt>
                  <c:pt idx="120">
                    <c:v>8.0000000000000004E-4</c:v>
                  </c:pt>
                  <c:pt idx="121">
                    <c:v>2.0000000000000001E-4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3.4000000000000002E-4</c:v>
                  </c:pt>
                  <c:pt idx="84">
                    <c:v>3.4000000000000002E-4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5.0000000000000001E-4</c:v>
                  </c:pt>
                  <c:pt idx="88">
                    <c:v>5.0000000000000001E-4</c:v>
                  </c:pt>
                  <c:pt idx="89">
                    <c:v>2.0000000000000001E-4</c:v>
                  </c:pt>
                  <c:pt idx="90">
                    <c:v>2.9999999999999997E-4</c:v>
                  </c:pt>
                  <c:pt idx="91">
                    <c:v>2.0000000000000001E-4</c:v>
                  </c:pt>
                  <c:pt idx="92">
                    <c:v>5.0000000000000001E-4</c:v>
                  </c:pt>
                  <c:pt idx="93">
                    <c:v>5.0000000000000001E-4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2.9999999999999997E-4</c:v>
                  </c:pt>
                  <c:pt idx="98">
                    <c:v>2.0000000000000001E-4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1E-4</c:v>
                  </c:pt>
                  <c:pt idx="102">
                    <c:v>1E-4</c:v>
                  </c:pt>
                  <c:pt idx="103">
                    <c:v>2.2000000000000001E-3</c:v>
                  </c:pt>
                  <c:pt idx="104">
                    <c:v>5.0000000000000001E-4</c:v>
                  </c:pt>
                  <c:pt idx="105">
                    <c:v>5.0000000000000001E-4</c:v>
                  </c:pt>
                  <c:pt idx="106">
                    <c:v>4.0000000000000002E-4</c:v>
                  </c:pt>
                  <c:pt idx="107">
                    <c:v>4.0000000000000002E-4</c:v>
                  </c:pt>
                  <c:pt idx="108">
                    <c:v>6.8000000000000005E-4</c:v>
                  </c:pt>
                  <c:pt idx="109">
                    <c:v>2.9999999999999997E-4</c:v>
                  </c:pt>
                  <c:pt idx="110">
                    <c:v>5.0000000000000001E-4</c:v>
                  </c:pt>
                  <c:pt idx="111">
                    <c:v>1.5E-3</c:v>
                  </c:pt>
                  <c:pt idx="112">
                    <c:v>2.8E-3</c:v>
                  </c:pt>
                  <c:pt idx="113">
                    <c:v>2.3E-3</c:v>
                  </c:pt>
                  <c:pt idx="114">
                    <c:v>5.9999999999999995E-4</c:v>
                  </c:pt>
                  <c:pt idx="115">
                    <c:v>4.0000000000000002E-4</c:v>
                  </c:pt>
                  <c:pt idx="116">
                    <c:v>2.9999999999999997E-4</c:v>
                  </c:pt>
                  <c:pt idx="117">
                    <c:v>4.0000000000000002E-4</c:v>
                  </c:pt>
                  <c:pt idx="118">
                    <c:v>2.9999999999999997E-4</c:v>
                  </c:pt>
                  <c:pt idx="119">
                    <c:v>2.9999999999999997E-4</c:v>
                  </c:pt>
                  <c:pt idx="120">
                    <c:v>8.0000000000000004E-4</c:v>
                  </c:pt>
                  <c:pt idx="12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16735.5</c:v>
                </c:pt>
                <c:pt idx="110">
                  <c:v>16810.5</c:v>
                </c:pt>
                <c:pt idx="111">
                  <c:v>16831.5</c:v>
                </c:pt>
                <c:pt idx="112">
                  <c:v>16960</c:v>
                </c:pt>
                <c:pt idx="113">
                  <c:v>16994</c:v>
                </c:pt>
                <c:pt idx="114">
                  <c:v>17009</c:v>
                </c:pt>
                <c:pt idx="115">
                  <c:v>17031</c:v>
                </c:pt>
                <c:pt idx="116">
                  <c:v>17212</c:v>
                </c:pt>
                <c:pt idx="117">
                  <c:v>17744.5</c:v>
                </c:pt>
                <c:pt idx="118">
                  <c:v>17938</c:v>
                </c:pt>
                <c:pt idx="119">
                  <c:v>17938.5</c:v>
                </c:pt>
                <c:pt idx="120">
                  <c:v>18013.5</c:v>
                </c:pt>
                <c:pt idx="121">
                  <c:v>18037.5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0C-42FE-BD79-DDB47E6A3D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16735.5</c:v>
                </c:pt>
                <c:pt idx="110">
                  <c:v>16810.5</c:v>
                </c:pt>
                <c:pt idx="111">
                  <c:v>16831.5</c:v>
                </c:pt>
                <c:pt idx="112">
                  <c:v>16960</c:v>
                </c:pt>
                <c:pt idx="113">
                  <c:v>16994</c:v>
                </c:pt>
                <c:pt idx="114">
                  <c:v>17009</c:v>
                </c:pt>
                <c:pt idx="115">
                  <c:v>17031</c:v>
                </c:pt>
                <c:pt idx="116">
                  <c:v>17212</c:v>
                </c:pt>
                <c:pt idx="117">
                  <c:v>17744.5</c:v>
                </c:pt>
                <c:pt idx="118">
                  <c:v>17938</c:v>
                </c:pt>
                <c:pt idx="119">
                  <c:v>17938.5</c:v>
                </c:pt>
                <c:pt idx="120">
                  <c:v>18013.5</c:v>
                </c:pt>
                <c:pt idx="121">
                  <c:v>18037.5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0">
                  <c:v>4.4252799998503178E-2</c:v>
                </c:pt>
                <c:pt idx="6">
                  <c:v>3.2746500000939704E-2</c:v>
                </c:pt>
                <c:pt idx="7">
                  <c:v>2.5604099995689467E-2</c:v>
                </c:pt>
                <c:pt idx="8">
                  <c:v>3.241899999557063E-2</c:v>
                </c:pt>
                <c:pt idx="12">
                  <c:v>2.6853100003791042E-2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0C-42FE-BD79-DDB47E6A3D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16735.5</c:v>
                </c:pt>
                <c:pt idx="110">
                  <c:v>16810.5</c:v>
                </c:pt>
                <c:pt idx="111">
                  <c:v>16831.5</c:v>
                </c:pt>
                <c:pt idx="112">
                  <c:v>16960</c:v>
                </c:pt>
                <c:pt idx="113">
                  <c:v>16994</c:v>
                </c:pt>
                <c:pt idx="114">
                  <c:v>17009</c:v>
                </c:pt>
                <c:pt idx="115">
                  <c:v>17031</c:v>
                </c:pt>
                <c:pt idx="116">
                  <c:v>17212</c:v>
                </c:pt>
                <c:pt idx="117">
                  <c:v>17744.5</c:v>
                </c:pt>
                <c:pt idx="118">
                  <c:v>17938</c:v>
                </c:pt>
                <c:pt idx="119">
                  <c:v>17938.5</c:v>
                </c:pt>
                <c:pt idx="120">
                  <c:v>18013.5</c:v>
                </c:pt>
                <c:pt idx="121">
                  <c:v>18037.5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13">
                  <c:v>2.7113700001791585E-2</c:v>
                </c:pt>
                <c:pt idx="14">
                  <c:v>-1.3894000003347173E-3</c:v>
                </c:pt>
                <c:pt idx="15">
                  <c:v>-4.7449999692616984E-4</c:v>
                </c:pt>
                <c:pt idx="16">
                  <c:v>4.2484999939915724E-3</c:v>
                </c:pt>
                <c:pt idx="17">
                  <c:v>-1.5761000031488948E-3</c:v>
                </c:pt>
                <c:pt idx="18">
                  <c:v>1.4984000008553267E-3</c:v>
                </c:pt>
                <c:pt idx="19">
                  <c:v>-3.3399999665562063E-4</c:v>
                </c:pt>
                <c:pt idx="20">
                  <c:v>-9.5950000104494393E-4</c:v>
                </c:pt>
                <c:pt idx="21">
                  <c:v>-1.6216000003623776E-3</c:v>
                </c:pt>
                <c:pt idx="22">
                  <c:v>-5.7080999977188185E-3</c:v>
                </c:pt>
                <c:pt idx="23">
                  <c:v>-1.9137999988743104E-3</c:v>
                </c:pt>
                <c:pt idx="24">
                  <c:v>-2.2847000000183471E-3</c:v>
                </c:pt>
                <c:pt idx="25">
                  <c:v>8.1302000035066158E-3</c:v>
                </c:pt>
                <c:pt idx="26">
                  <c:v>-9.3356999932439066E-3</c:v>
                </c:pt>
                <c:pt idx="27">
                  <c:v>2.4516999983461574E-3</c:v>
                </c:pt>
                <c:pt idx="28">
                  <c:v>2.5440000026719645E-3</c:v>
                </c:pt>
                <c:pt idx="29">
                  <c:v>2.8676000001723878E-3</c:v>
                </c:pt>
                <c:pt idx="30">
                  <c:v>-7.7500000043073669E-4</c:v>
                </c:pt>
                <c:pt idx="31">
                  <c:v>-7.2499999805586413E-4</c:v>
                </c:pt>
                <c:pt idx="32">
                  <c:v>9.3560000095749274E-4</c:v>
                </c:pt>
                <c:pt idx="33">
                  <c:v>3.1213999973260798E-3</c:v>
                </c:pt>
                <c:pt idx="34">
                  <c:v>5.3893000003881752E-3</c:v>
                </c:pt>
                <c:pt idx="35">
                  <c:v>7.1836000061011873E-3</c:v>
                </c:pt>
                <c:pt idx="36">
                  <c:v>9.678000002168119E-3</c:v>
                </c:pt>
                <c:pt idx="37">
                  <c:v>9.678000002168119E-3</c:v>
                </c:pt>
                <c:pt idx="38">
                  <c:v>5.9504999953787774E-3</c:v>
                </c:pt>
                <c:pt idx="39">
                  <c:v>1.3040199999522883E-2</c:v>
                </c:pt>
                <c:pt idx="40">
                  <c:v>8.3190000004833564E-3</c:v>
                </c:pt>
                <c:pt idx="41">
                  <c:v>7.0387999949161895E-3</c:v>
                </c:pt>
                <c:pt idx="42">
                  <c:v>7.3536999989300966E-3</c:v>
                </c:pt>
                <c:pt idx="43">
                  <c:v>7.2877999991760589E-3</c:v>
                </c:pt>
                <c:pt idx="44">
                  <c:v>6.5963999950326979E-3</c:v>
                </c:pt>
                <c:pt idx="45">
                  <c:v>7.2112999987439252E-3</c:v>
                </c:pt>
                <c:pt idx="46">
                  <c:v>1.0366700000304263E-2</c:v>
                </c:pt>
                <c:pt idx="47">
                  <c:v>8.0338999978266656E-3</c:v>
                </c:pt>
                <c:pt idx="48">
                  <c:v>8.7622999999439344E-3</c:v>
                </c:pt>
                <c:pt idx="49">
                  <c:v>7.161200002883561E-3</c:v>
                </c:pt>
                <c:pt idx="50">
                  <c:v>7.2612000003573485E-3</c:v>
                </c:pt>
                <c:pt idx="51">
                  <c:v>9.6352000036858954E-3</c:v>
                </c:pt>
                <c:pt idx="52">
                  <c:v>1.038420000259066E-2</c:v>
                </c:pt>
                <c:pt idx="53">
                  <c:v>1.126730000396492E-2</c:v>
                </c:pt>
                <c:pt idx="54">
                  <c:v>4.96450000355253E-3</c:v>
                </c:pt>
                <c:pt idx="55">
                  <c:v>1.2875500004156493E-2</c:v>
                </c:pt>
                <c:pt idx="56">
                  <c:v>1.2875500004156493E-2</c:v>
                </c:pt>
                <c:pt idx="57">
                  <c:v>1.3203299997258E-2</c:v>
                </c:pt>
                <c:pt idx="58">
                  <c:v>1.46182000025874E-2</c:v>
                </c:pt>
                <c:pt idx="59">
                  <c:v>1.2188699998660013E-2</c:v>
                </c:pt>
                <c:pt idx="60">
                  <c:v>1.2188699998660013E-2</c:v>
                </c:pt>
                <c:pt idx="61">
                  <c:v>1.2226599996211007E-2</c:v>
                </c:pt>
                <c:pt idx="62">
                  <c:v>1.2226599996211007E-2</c:v>
                </c:pt>
                <c:pt idx="63">
                  <c:v>1.6034400003263727E-2</c:v>
                </c:pt>
                <c:pt idx="64">
                  <c:v>1.3037299999268726E-2</c:v>
                </c:pt>
                <c:pt idx="65">
                  <c:v>1.3387200000579469E-2</c:v>
                </c:pt>
                <c:pt idx="66">
                  <c:v>1.3202100002672523E-2</c:v>
                </c:pt>
                <c:pt idx="67">
                  <c:v>1.3702100004593376E-2</c:v>
                </c:pt>
                <c:pt idx="68">
                  <c:v>1.2725599997793324E-2</c:v>
                </c:pt>
                <c:pt idx="69">
                  <c:v>1.3405300000158604E-2</c:v>
                </c:pt>
                <c:pt idx="70">
                  <c:v>1.2920199995278381E-2</c:v>
                </c:pt>
                <c:pt idx="71">
                  <c:v>1.2091899996448774E-2</c:v>
                </c:pt>
                <c:pt idx="72">
                  <c:v>1.572199999645818E-2</c:v>
                </c:pt>
                <c:pt idx="73">
                  <c:v>1.3141800001903903E-2</c:v>
                </c:pt>
                <c:pt idx="74">
                  <c:v>1.9156200003635604E-2</c:v>
                </c:pt>
                <c:pt idx="75">
                  <c:v>1.5971100001479499E-2</c:v>
                </c:pt>
                <c:pt idx="76">
                  <c:v>1.5691200002038386E-2</c:v>
                </c:pt>
                <c:pt idx="77">
                  <c:v>1.6360000001441222E-2</c:v>
                </c:pt>
                <c:pt idx="78">
                  <c:v>1.6159800004970748E-2</c:v>
                </c:pt>
                <c:pt idx="79">
                  <c:v>2.0343800002592616E-2</c:v>
                </c:pt>
                <c:pt idx="80">
                  <c:v>1.8026900004770141E-2</c:v>
                </c:pt>
                <c:pt idx="81">
                  <c:v>2.1302600005583372E-2</c:v>
                </c:pt>
                <c:pt idx="82">
                  <c:v>2.0317500006058253E-2</c:v>
                </c:pt>
                <c:pt idx="83">
                  <c:v>1.9194000000425149E-2</c:v>
                </c:pt>
                <c:pt idx="84">
                  <c:v>1.9194000000425149E-2</c:v>
                </c:pt>
                <c:pt idx="85">
                  <c:v>1.7012100004649255E-2</c:v>
                </c:pt>
                <c:pt idx="86">
                  <c:v>2.2127000003820285E-2</c:v>
                </c:pt>
                <c:pt idx="87">
                  <c:v>2.1162899996852502E-2</c:v>
                </c:pt>
                <c:pt idx="88">
                  <c:v>2.1162899996852502E-2</c:v>
                </c:pt>
                <c:pt idx="89">
                  <c:v>2.2301600001810584E-2</c:v>
                </c:pt>
                <c:pt idx="90">
                  <c:v>2.0257500007573981E-2</c:v>
                </c:pt>
                <c:pt idx="91">
                  <c:v>2.1672399998351466E-2</c:v>
                </c:pt>
                <c:pt idx="92">
                  <c:v>2.268480000202544E-2</c:v>
                </c:pt>
                <c:pt idx="93">
                  <c:v>2.268480000202544E-2</c:v>
                </c:pt>
                <c:pt idx="94">
                  <c:v>2.6133899998967536E-2</c:v>
                </c:pt>
                <c:pt idx="95">
                  <c:v>2.6133899998967536E-2</c:v>
                </c:pt>
                <c:pt idx="96">
                  <c:v>2.7308400000038091E-2</c:v>
                </c:pt>
                <c:pt idx="97">
                  <c:v>2.7308400000038091E-2</c:v>
                </c:pt>
                <c:pt idx="98">
                  <c:v>2.1326499998394866E-2</c:v>
                </c:pt>
                <c:pt idx="99">
                  <c:v>2.1326499998394866E-2</c:v>
                </c:pt>
                <c:pt idx="100">
                  <c:v>2.5924500005203299E-2</c:v>
                </c:pt>
                <c:pt idx="101">
                  <c:v>2.388010000140639E-2</c:v>
                </c:pt>
                <c:pt idx="102">
                  <c:v>2.388010000140639E-2</c:v>
                </c:pt>
                <c:pt idx="103">
                  <c:v>2.9381399996054824E-2</c:v>
                </c:pt>
                <c:pt idx="104">
                  <c:v>3.038399999786634E-2</c:v>
                </c:pt>
                <c:pt idx="105">
                  <c:v>3.038399999786634E-2</c:v>
                </c:pt>
                <c:pt idx="106">
                  <c:v>2.9582000002847053E-2</c:v>
                </c:pt>
                <c:pt idx="107">
                  <c:v>2.9582000002847053E-2</c:v>
                </c:pt>
                <c:pt idx="108">
                  <c:v>4.393400016851956E-2</c:v>
                </c:pt>
                <c:pt idx="110">
                  <c:v>3.005289999418892E-2</c:v>
                </c:pt>
                <c:pt idx="111">
                  <c:v>2.977870000177063E-2</c:v>
                </c:pt>
                <c:pt idx="112">
                  <c:v>3.7708000003476627E-2</c:v>
                </c:pt>
                <c:pt idx="113">
                  <c:v>3.4421199998178054E-2</c:v>
                </c:pt>
                <c:pt idx="114">
                  <c:v>3.1168200002866797E-2</c:v>
                </c:pt>
                <c:pt idx="115">
                  <c:v>3.272379999543773E-2</c:v>
                </c:pt>
                <c:pt idx="116">
                  <c:v>3.281760000390932E-2</c:v>
                </c:pt>
                <c:pt idx="117">
                  <c:v>3.708609999739565E-2</c:v>
                </c:pt>
                <c:pt idx="118">
                  <c:v>3.8752400003431831E-2</c:v>
                </c:pt>
                <c:pt idx="119">
                  <c:v>3.7967299998854287E-2</c:v>
                </c:pt>
                <c:pt idx="120">
                  <c:v>4.0502300005755387E-2</c:v>
                </c:pt>
                <c:pt idx="121">
                  <c:v>3.7817500000528526E-2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0C-42FE-BD79-DDB47E6A3D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16735.5</c:v>
                </c:pt>
                <c:pt idx="110">
                  <c:v>16810.5</c:v>
                </c:pt>
                <c:pt idx="111">
                  <c:v>16831.5</c:v>
                </c:pt>
                <c:pt idx="112">
                  <c:v>16960</c:v>
                </c:pt>
                <c:pt idx="113">
                  <c:v>16994</c:v>
                </c:pt>
                <c:pt idx="114">
                  <c:v>17009</c:v>
                </c:pt>
                <c:pt idx="115">
                  <c:v>17031</c:v>
                </c:pt>
                <c:pt idx="116">
                  <c:v>17212</c:v>
                </c:pt>
                <c:pt idx="117">
                  <c:v>17744.5</c:v>
                </c:pt>
                <c:pt idx="118">
                  <c:v>17938</c:v>
                </c:pt>
                <c:pt idx="119">
                  <c:v>17938.5</c:v>
                </c:pt>
                <c:pt idx="120">
                  <c:v>18013.5</c:v>
                </c:pt>
                <c:pt idx="121">
                  <c:v>18037.5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0C-42FE-BD79-DDB47E6A3D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16735.5</c:v>
                </c:pt>
                <c:pt idx="110">
                  <c:v>16810.5</c:v>
                </c:pt>
                <c:pt idx="111">
                  <c:v>16831.5</c:v>
                </c:pt>
                <c:pt idx="112">
                  <c:v>16960</c:v>
                </c:pt>
                <c:pt idx="113">
                  <c:v>16994</c:v>
                </c:pt>
                <c:pt idx="114">
                  <c:v>17009</c:v>
                </c:pt>
                <c:pt idx="115">
                  <c:v>17031</c:v>
                </c:pt>
                <c:pt idx="116">
                  <c:v>17212</c:v>
                </c:pt>
                <c:pt idx="117">
                  <c:v>17744.5</c:v>
                </c:pt>
                <c:pt idx="118">
                  <c:v>17938</c:v>
                </c:pt>
                <c:pt idx="119">
                  <c:v>17938.5</c:v>
                </c:pt>
                <c:pt idx="120">
                  <c:v>18013.5</c:v>
                </c:pt>
                <c:pt idx="121">
                  <c:v>18037.5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0C-42FE-BD79-DDB47E6A3D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16735.5</c:v>
                </c:pt>
                <c:pt idx="110">
                  <c:v>16810.5</c:v>
                </c:pt>
                <c:pt idx="111">
                  <c:v>16831.5</c:v>
                </c:pt>
                <c:pt idx="112">
                  <c:v>16960</c:v>
                </c:pt>
                <c:pt idx="113">
                  <c:v>16994</c:v>
                </c:pt>
                <c:pt idx="114">
                  <c:v>17009</c:v>
                </c:pt>
                <c:pt idx="115">
                  <c:v>17031</c:v>
                </c:pt>
                <c:pt idx="116">
                  <c:v>17212</c:v>
                </c:pt>
                <c:pt idx="117">
                  <c:v>17744.5</c:v>
                </c:pt>
                <c:pt idx="118">
                  <c:v>17938</c:v>
                </c:pt>
                <c:pt idx="119">
                  <c:v>17938.5</c:v>
                </c:pt>
                <c:pt idx="120">
                  <c:v>18013.5</c:v>
                </c:pt>
                <c:pt idx="121">
                  <c:v>18037.5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0C-42FE-BD79-DDB47E6A3D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16735.5</c:v>
                </c:pt>
                <c:pt idx="110">
                  <c:v>16810.5</c:v>
                </c:pt>
                <c:pt idx="111">
                  <c:v>16831.5</c:v>
                </c:pt>
                <c:pt idx="112">
                  <c:v>16960</c:v>
                </c:pt>
                <c:pt idx="113">
                  <c:v>16994</c:v>
                </c:pt>
                <c:pt idx="114">
                  <c:v>17009</c:v>
                </c:pt>
                <c:pt idx="115">
                  <c:v>17031</c:v>
                </c:pt>
                <c:pt idx="116">
                  <c:v>17212</c:v>
                </c:pt>
                <c:pt idx="117">
                  <c:v>17744.5</c:v>
                </c:pt>
                <c:pt idx="118">
                  <c:v>17938</c:v>
                </c:pt>
                <c:pt idx="119">
                  <c:v>17938.5</c:v>
                </c:pt>
                <c:pt idx="120">
                  <c:v>18013.5</c:v>
                </c:pt>
                <c:pt idx="121">
                  <c:v>18037.5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15">
                  <c:v>-2.2480432175081277E-2</c:v>
                </c:pt>
                <c:pt idx="16">
                  <c:v>-2.1993922983750854E-2</c:v>
                </c:pt>
                <c:pt idx="17">
                  <c:v>-2.173084764325366E-2</c:v>
                </c:pt>
                <c:pt idx="18">
                  <c:v>-2.1721838213784581E-2</c:v>
                </c:pt>
                <c:pt idx="19">
                  <c:v>-2.0056895647898233E-2</c:v>
                </c:pt>
                <c:pt idx="20">
                  <c:v>-2.0047886218429151E-2</c:v>
                </c:pt>
                <c:pt idx="21">
                  <c:v>-1.9559575141204908E-2</c:v>
                </c:pt>
                <c:pt idx="22">
                  <c:v>-1.9352358263416025E-2</c:v>
                </c:pt>
                <c:pt idx="23">
                  <c:v>-1.9159556472777669E-2</c:v>
                </c:pt>
                <c:pt idx="24">
                  <c:v>-1.6350416364317916E-2</c:v>
                </c:pt>
                <c:pt idx="25">
                  <c:v>-1.6348614478424096E-2</c:v>
                </c:pt>
                <c:pt idx="26">
                  <c:v>-1.633239750537975E-2</c:v>
                </c:pt>
                <c:pt idx="27">
                  <c:v>-1.6285548472140525E-2</c:v>
                </c:pt>
                <c:pt idx="28">
                  <c:v>-1.6056708963625842E-2</c:v>
                </c:pt>
                <c:pt idx="29">
                  <c:v>-1.3598936604460283E-2</c:v>
                </c:pt>
                <c:pt idx="30">
                  <c:v>-1.3011521803076138E-2</c:v>
                </c:pt>
                <c:pt idx="31">
                  <c:v>-1.3011521803076138E-2</c:v>
                </c:pt>
                <c:pt idx="32">
                  <c:v>-9.4185613308062528E-3</c:v>
                </c:pt>
                <c:pt idx="33">
                  <c:v>-6.8202418719230141E-3</c:v>
                </c:pt>
                <c:pt idx="34">
                  <c:v>-3.2687247752109065E-3</c:v>
                </c:pt>
                <c:pt idx="35">
                  <c:v>-3.0759229845725537E-3</c:v>
                </c:pt>
                <c:pt idx="36">
                  <c:v>-4.5237712317588649E-4</c:v>
                </c:pt>
                <c:pt idx="37">
                  <c:v>-4.5237712317588649E-4</c:v>
                </c:pt>
                <c:pt idx="38">
                  <c:v>-4.0732997583047686E-4</c:v>
                </c:pt>
                <c:pt idx="39">
                  <c:v>-3.1183002345820665E-4</c:v>
                </c:pt>
                <c:pt idx="40">
                  <c:v>-2.9020739273240975E-4</c:v>
                </c:pt>
                <c:pt idx="41">
                  <c:v>-1.0641503156313611E-4</c:v>
                </c:pt>
                <c:pt idx="42">
                  <c:v>-1.0461314566932028E-4</c:v>
                </c:pt>
                <c:pt idx="43">
                  <c:v>-8.8396172624974345E-5</c:v>
                </c:pt>
                <c:pt idx="44">
                  <c:v>-6.3169770111545787E-5</c:v>
                </c:pt>
                <c:pt idx="45">
                  <c:v>-6.1367884217726487E-5</c:v>
                </c:pt>
                <c:pt idx="46">
                  <c:v>2.3639705288591335E-3</c:v>
                </c:pt>
                <c:pt idx="47">
                  <c:v>3.3153662807941901E-3</c:v>
                </c:pt>
                <c:pt idx="48">
                  <c:v>3.5243850444768958E-3</c:v>
                </c:pt>
                <c:pt idx="49">
                  <c:v>5.6163745671977232E-3</c:v>
                </c:pt>
                <c:pt idx="50">
                  <c:v>5.6163745671977232E-3</c:v>
                </c:pt>
                <c:pt idx="51">
                  <c:v>6.0848648995899847E-3</c:v>
                </c:pt>
                <c:pt idx="52">
                  <c:v>6.1028837585281499E-3</c:v>
                </c:pt>
                <c:pt idx="53">
                  <c:v>6.1371195905106611E-3</c:v>
                </c:pt>
                <c:pt idx="54">
                  <c:v>6.5479495743007952E-3</c:v>
                </c:pt>
                <c:pt idx="55">
                  <c:v>9.052570966705583E-3</c:v>
                </c:pt>
                <c:pt idx="56">
                  <c:v>9.052570966705583E-3</c:v>
                </c:pt>
                <c:pt idx="57">
                  <c:v>9.0922124563695451E-3</c:v>
                </c:pt>
                <c:pt idx="58">
                  <c:v>9.0940143422633575E-3</c:v>
                </c:pt>
                <c:pt idx="59">
                  <c:v>9.1750992074851011E-3</c:v>
                </c:pt>
                <c:pt idx="60">
                  <c:v>9.1750992074851011E-3</c:v>
                </c:pt>
                <c:pt idx="61">
                  <c:v>9.6634102847093402E-3</c:v>
                </c:pt>
                <c:pt idx="62">
                  <c:v>9.6634102847093402E-3</c:v>
                </c:pt>
                <c:pt idx="63">
                  <c:v>9.7030517743733023E-3</c:v>
                </c:pt>
                <c:pt idx="64">
                  <c:v>1.2083343040104753E-2</c:v>
                </c:pt>
                <c:pt idx="65">
                  <c:v>1.235542781007103E-2</c:v>
                </c:pt>
                <c:pt idx="66">
                  <c:v>1.2357229695964849E-2</c:v>
                </c:pt>
                <c:pt idx="67">
                  <c:v>1.2357229695964849E-2</c:v>
                </c:pt>
                <c:pt idx="68">
                  <c:v>1.238425798437209E-2</c:v>
                </c:pt>
                <c:pt idx="69">
                  <c:v>1.2659946526125999E-2</c:v>
                </c:pt>
                <c:pt idx="70">
                  <c:v>1.2661748412019818E-2</c:v>
                </c:pt>
                <c:pt idx="71">
                  <c:v>1.3081587825279035E-2</c:v>
                </c:pt>
                <c:pt idx="72">
                  <c:v>1.4971766127892434E-2</c:v>
                </c:pt>
                <c:pt idx="73">
                  <c:v>1.5155558489061704E-2</c:v>
                </c:pt>
                <c:pt idx="74">
                  <c:v>1.5616841277878702E-2</c:v>
                </c:pt>
                <c:pt idx="75">
                  <c:v>1.5618643163772514E-2</c:v>
                </c:pt>
                <c:pt idx="76">
                  <c:v>1.588712416195116E-2</c:v>
                </c:pt>
                <c:pt idx="77">
                  <c:v>1.6088935382058595E-2</c:v>
                </c:pt>
                <c:pt idx="78">
                  <c:v>1.8434990815807541E-2</c:v>
                </c:pt>
                <c:pt idx="79">
                  <c:v>1.8723292558818157E-2</c:v>
                </c:pt>
                <c:pt idx="80">
                  <c:v>1.8757528390800676E-2</c:v>
                </c:pt>
                <c:pt idx="81">
                  <c:v>1.9105292368307238E-2</c:v>
                </c:pt>
                <c:pt idx="82">
                  <c:v>1.9107094254201051E-2</c:v>
                </c:pt>
                <c:pt idx="83">
                  <c:v>1.9260254555175448E-2</c:v>
                </c:pt>
                <c:pt idx="84">
                  <c:v>1.9260254555175448E-2</c:v>
                </c:pt>
                <c:pt idx="85">
                  <c:v>1.9384584681848779E-2</c:v>
                </c:pt>
                <c:pt idx="86">
                  <c:v>1.9386386567742591E-2</c:v>
                </c:pt>
                <c:pt idx="87">
                  <c:v>2.1712621256659553E-2</c:v>
                </c:pt>
                <c:pt idx="88">
                  <c:v>2.1712621256659553E-2</c:v>
                </c:pt>
                <c:pt idx="89">
                  <c:v>2.1826140067969988E-2</c:v>
                </c:pt>
                <c:pt idx="90">
                  <c:v>2.1990111684307281E-2</c:v>
                </c:pt>
                <c:pt idx="91">
                  <c:v>2.1991913570201093E-2</c:v>
                </c:pt>
                <c:pt idx="92">
                  <c:v>2.2489234076894422E-2</c:v>
                </c:pt>
                <c:pt idx="93">
                  <c:v>2.2489234076894422E-2</c:v>
                </c:pt>
                <c:pt idx="94">
                  <c:v>2.4937997006590894E-2</c:v>
                </c:pt>
                <c:pt idx="95">
                  <c:v>2.4937997006590894E-2</c:v>
                </c:pt>
                <c:pt idx="96">
                  <c:v>2.4947006436059977E-2</c:v>
                </c:pt>
                <c:pt idx="97">
                  <c:v>2.4947006436059977E-2</c:v>
                </c:pt>
                <c:pt idx="98">
                  <c:v>2.5251525152114953E-2</c:v>
                </c:pt>
                <c:pt idx="99">
                  <c:v>2.5251525152114953E-2</c:v>
                </c:pt>
                <c:pt idx="100">
                  <c:v>2.5287562869991276E-2</c:v>
                </c:pt>
                <c:pt idx="101">
                  <c:v>2.5366845849319201E-2</c:v>
                </c:pt>
                <c:pt idx="102">
                  <c:v>2.5366845849319201E-2</c:v>
                </c:pt>
                <c:pt idx="103">
                  <c:v>2.8136344468114995E-2</c:v>
                </c:pt>
                <c:pt idx="104">
                  <c:v>2.8269684024257408E-2</c:v>
                </c:pt>
                <c:pt idx="105">
                  <c:v>2.8269684024257408E-2</c:v>
                </c:pt>
                <c:pt idx="106">
                  <c:v>2.8305721742133732E-2</c:v>
                </c:pt>
                <c:pt idx="107">
                  <c:v>2.8305721742133732E-2</c:v>
                </c:pt>
                <c:pt idx="108">
                  <c:v>2.8449872613639047E-2</c:v>
                </c:pt>
                <c:pt idx="109">
                  <c:v>3.0631956431050694E-2</c:v>
                </c:pt>
                <c:pt idx="110">
                  <c:v>3.0902239315123158E-2</c:v>
                </c:pt>
                <c:pt idx="111">
                  <c:v>3.0977918522663444E-2</c:v>
                </c:pt>
                <c:pt idx="112">
                  <c:v>3.1441003197374251E-2</c:v>
                </c:pt>
                <c:pt idx="113">
                  <c:v>3.1563531438153769E-2</c:v>
                </c:pt>
                <c:pt idx="114">
                  <c:v>3.1617588014968265E-2</c:v>
                </c:pt>
                <c:pt idx="115">
                  <c:v>3.1696870994296189E-2</c:v>
                </c:pt>
                <c:pt idx="116">
                  <c:v>3.2349153687857721E-2</c:v>
                </c:pt>
                <c:pt idx="117">
                  <c:v>3.4268162164772173E-2</c:v>
                </c:pt>
                <c:pt idx="118">
                  <c:v>3.4965492005679111E-2</c:v>
                </c:pt>
                <c:pt idx="119">
                  <c:v>3.4967293891572937E-2</c:v>
                </c:pt>
                <c:pt idx="120">
                  <c:v>3.5237576775645388E-2</c:v>
                </c:pt>
                <c:pt idx="121">
                  <c:v>3.5324067298548575E-2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0C-42FE-BD79-DDB47E6A3D5D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Active!$V$2:$V$29</c:f>
              <c:numCache>
                <c:formatCode>General</c:formatCode>
                <c:ptCount val="28"/>
                <c:pt idx="0">
                  <c:v>-15000</c:v>
                </c:pt>
                <c:pt idx="1">
                  <c:v>-14000</c:v>
                </c:pt>
                <c:pt idx="2">
                  <c:v>-13000</c:v>
                </c:pt>
                <c:pt idx="3">
                  <c:v>-12000</c:v>
                </c:pt>
                <c:pt idx="4">
                  <c:v>-11000</c:v>
                </c:pt>
                <c:pt idx="5">
                  <c:v>-10000</c:v>
                </c:pt>
                <c:pt idx="6">
                  <c:v>-9000</c:v>
                </c:pt>
                <c:pt idx="7">
                  <c:v>-8000</c:v>
                </c:pt>
                <c:pt idx="8">
                  <c:v>-7000</c:v>
                </c:pt>
                <c:pt idx="9">
                  <c:v>-6000</c:v>
                </c:pt>
                <c:pt idx="10">
                  <c:v>-5000</c:v>
                </c:pt>
                <c:pt idx="11">
                  <c:v>-4000</c:v>
                </c:pt>
                <c:pt idx="12">
                  <c:v>-3000</c:v>
                </c:pt>
                <c:pt idx="13">
                  <c:v>-2000</c:v>
                </c:pt>
                <c:pt idx="14">
                  <c:v>-1000</c:v>
                </c:pt>
                <c:pt idx="15">
                  <c:v>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  <c:pt idx="20">
                  <c:v>5000</c:v>
                </c:pt>
                <c:pt idx="21">
                  <c:v>6000</c:v>
                </c:pt>
                <c:pt idx="22">
                  <c:v>7000</c:v>
                </c:pt>
                <c:pt idx="23">
                  <c:v>8000</c:v>
                </c:pt>
                <c:pt idx="24">
                  <c:v>9000</c:v>
                </c:pt>
                <c:pt idx="25">
                  <c:v>10000</c:v>
                </c:pt>
                <c:pt idx="26">
                  <c:v>11000</c:v>
                </c:pt>
                <c:pt idx="27">
                  <c:v>12000</c:v>
                </c:pt>
              </c:numCache>
            </c:numRef>
          </c:xVal>
          <c:yVal>
            <c:numRef>
              <c:f>Active!$W$2:$W$29</c:f>
              <c:numCache>
                <c:formatCode>General</c:formatCode>
                <c:ptCount val="28"/>
                <c:pt idx="0">
                  <c:v>4.7895241053732475E-2</c:v>
                </c:pt>
                <c:pt idx="1">
                  <c:v>4.2674907068564985E-2</c:v>
                </c:pt>
                <c:pt idx="2">
                  <c:v>3.7761167278758521E-2</c:v>
                </c:pt>
                <c:pt idx="3">
                  <c:v>3.315402168431307E-2</c:v>
                </c:pt>
                <c:pt idx="4">
                  <c:v>2.8853470285228638E-2</c:v>
                </c:pt>
                <c:pt idx="5">
                  <c:v>2.4859513081505226E-2</c:v>
                </c:pt>
                <c:pt idx="6">
                  <c:v>2.1172150073142833E-2</c:v>
                </c:pt>
                <c:pt idx="7">
                  <c:v>1.7791381260141459E-2</c:v>
                </c:pt>
                <c:pt idx="8">
                  <c:v>1.4717206642501101E-2</c:v>
                </c:pt>
                <c:pt idx="9">
                  <c:v>1.1949626220221762E-2</c:v>
                </c:pt>
                <c:pt idx="10">
                  <c:v>9.4886399933034431E-3</c:v>
                </c:pt>
                <c:pt idx="11">
                  <c:v>7.3342479617461414E-3</c:v>
                </c:pt>
                <c:pt idx="12">
                  <c:v>5.4864501255498573E-3</c:v>
                </c:pt>
                <c:pt idx="13">
                  <c:v>3.9452464847145926E-3</c:v>
                </c:pt>
                <c:pt idx="14">
                  <c:v>2.7106370392403459E-3</c:v>
                </c:pt>
                <c:pt idx="15">
                  <c:v>1.7826217891271181E-3</c:v>
                </c:pt>
                <c:pt idx="16">
                  <c:v>1.1612007343749086E-3</c:v>
                </c:pt>
                <c:pt idx="17">
                  <c:v>8.4637387498371741E-4</c:v>
                </c:pt>
                <c:pt idx="18">
                  <c:v>8.3814121095354449E-4</c:v>
                </c:pt>
                <c:pt idx="19">
                  <c:v>1.1365027422843904E-3</c:v>
                </c:pt>
                <c:pt idx="20">
                  <c:v>1.7414584689762545E-3</c:v>
                </c:pt>
                <c:pt idx="21">
                  <c:v>2.6530083910291367E-3</c:v>
                </c:pt>
                <c:pt idx="22">
                  <c:v>3.8711525084430373E-3</c:v>
                </c:pt>
                <c:pt idx="23">
                  <c:v>5.3958908212179569E-3</c:v>
                </c:pt>
                <c:pt idx="24">
                  <c:v>7.2272233293538962E-3</c:v>
                </c:pt>
                <c:pt idx="25">
                  <c:v>9.3651500328508514E-3</c:v>
                </c:pt>
                <c:pt idx="26">
                  <c:v>1.1809670931708826E-2</c:v>
                </c:pt>
                <c:pt idx="27">
                  <c:v>1.4560786025927818E-2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0C-42FE-BD79-DDB47E6A3D5D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Active!$F$21:$F$555</c:f>
              <c:numCache>
                <c:formatCode>General</c:formatCode>
                <c:ptCount val="535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13580</c:v>
                </c:pt>
                <c:pt idx="84">
                  <c:v>13580</c:v>
                </c:pt>
                <c:pt idx="85">
                  <c:v>13614.5</c:v>
                </c:pt>
                <c:pt idx="86">
                  <c:v>13615</c:v>
                </c:pt>
                <c:pt idx="87">
                  <c:v>14260.5</c:v>
                </c:pt>
                <c:pt idx="88">
                  <c:v>14260.5</c:v>
                </c:pt>
                <c:pt idx="89">
                  <c:v>14292</c:v>
                </c:pt>
                <c:pt idx="90">
                  <c:v>14337.5</c:v>
                </c:pt>
                <c:pt idx="91">
                  <c:v>14338</c:v>
                </c:pt>
                <c:pt idx="92">
                  <c:v>14476</c:v>
                </c:pt>
                <c:pt idx="93">
                  <c:v>14476</c:v>
                </c:pt>
                <c:pt idx="94">
                  <c:v>15155.5</c:v>
                </c:pt>
                <c:pt idx="95">
                  <c:v>15155.5</c:v>
                </c:pt>
                <c:pt idx="96">
                  <c:v>15158</c:v>
                </c:pt>
                <c:pt idx="97">
                  <c:v>15158</c:v>
                </c:pt>
                <c:pt idx="98">
                  <c:v>15242.5</c:v>
                </c:pt>
                <c:pt idx="99">
                  <c:v>15242.5</c:v>
                </c:pt>
                <c:pt idx="100">
                  <c:v>15252.5</c:v>
                </c:pt>
                <c:pt idx="101">
                  <c:v>15274.5</c:v>
                </c:pt>
                <c:pt idx="102">
                  <c:v>15274.5</c:v>
                </c:pt>
                <c:pt idx="103">
                  <c:v>16043</c:v>
                </c:pt>
                <c:pt idx="104">
                  <c:v>16080</c:v>
                </c:pt>
                <c:pt idx="105">
                  <c:v>16080</c:v>
                </c:pt>
                <c:pt idx="106">
                  <c:v>16090</c:v>
                </c:pt>
                <c:pt idx="107">
                  <c:v>16090</c:v>
                </c:pt>
                <c:pt idx="108">
                  <c:v>16130</c:v>
                </c:pt>
                <c:pt idx="109">
                  <c:v>16735.5</c:v>
                </c:pt>
                <c:pt idx="110">
                  <c:v>16810.5</c:v>
                </c:pt>
                <c:pt idx="111">
                  <c:v>16831.5</c:v>
                </c:pt>
                <c:pt idx="112">
                  <c:v>16960</c:v>
                </c:pt>
                <c:pt idx="113">
                  <c:v>16994</c:v>
                </c:pt>
                <c:pt idx="114">
                  <c:v>17009</c:v>
                </c:pt>
                <c:pt idx="115">
                  <c:v>17031</c:v>
                </c:pt>
                <c:pt idx="116">
                  <c:v>17212</c:v>
                </c:pt>
                <c:pt idx="117">
                  <c:v>17744.5</c:v>
                </c:pt>
                <c:pt idx="118">
                  <c:v>17938</c:v>
                </c:pt>
                <c:pt idx="119">
                  <c:v>17938.5</c:v>
                </c:pt>
                <c:pt idx="120">
                  <c:v>18013.5</c:v>
                </c:pt>
                <c:pt idx="121">
                  <c:v>18037.5</c:v>
                </c:pt>
              </c:numCache>
            </c:numRef>
          </c:xVal>
          <c:yVal>
            <c:numRef>
              <c:f>Active!$U$21:$U$555</c:f>
              <c:numCache>
                <c:formatCode>General</c:formatCode>
                <c:ptCount val="535"/>
                <c:pt idx="1">
                  <c:v>-5.5317099999228958E-2</c:v>
                </c:pt>
                <c:pt idx="2">
                  <c:v>-5.5017099999531638E-2</c:v>
                </c:pt>
                <c:pt idx="3">
                  <c:v>-5.4017099995689932E-2</c:v>
                </c:pt>
                <c:pt idx="4">
                  <c:v>-5.3617099998518825E-2</c:v>
                </c:pt>
                <c:pt idx="5">
                  <c:v>-5.1517100000637583E-2</c:v>
                </c:pt>
                <c:pt idx="9">
                  <c:v>7.9023300000699237E-2</c:v>
                </c:pt>
                <c:pt idx="10">
                  <c:v>7.9023300000699237E-2</c:v>
                </c:pt>
                <c:pt idx="11">
                  <c:v>7.9023300000699237E-2</c:v>
                </c:pt>
                <c:pt idx="109">
                  <c:v>-1.7982099998334888E-2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80C-42FE-BD79-DDB47E6A3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234448"/>
        <c:axId val="1"/>
      </c:scatterChart>
      <c:valAx>
        <c:axId val="4682344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9811137738216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434782608696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8234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42405568869108"/>
          <c:y val="0.92097264437689974"/>
          <c:w val="0.725543906196508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And -- O-C Diagr</a:t>
            </a:r>
          </a:p>
        </c:rich>
      </c:tx>
      <c:layout>
        <c:manualLayout>
          <c:xMode val="edge"/>
          <c:yMode val="edge"/>
          <c:x val="0.40537291812882364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085985097463033"/>
          <c:w val="0.89621596484847765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Q_fit!$D$21:$D$111</c:f>
              <c:numCache>
                <c:formatCode>General</c:formatCode>
                <c:ptCount val="91"/>
                <c:pt idx="0">
                  <c:v>-1.3864000000000001</c:v>
                </c:pt>
                <c:pt idx="1">
                  <c:v>-1.13575</c:v>
                </c:pt>
                <c:pt idx="2">
                  <c:v>-1.1345499999999999</c:v>
                </c:pt>
                <c:pt idx="3">
                  <c:v>-1.1345000000000001</c:v>
                </c:pt>
                <c:pt idx="4">
                  <c:v>-1.13405</c:v>
                </c:pt>
                <c:pt idx="5">
                  <c:v>-0.95935000000000004</c:v>
                </c:pt>
                <c:pt idx="6">
                  <c:v>0.19969999999999999</c:v>
                </c:pt>
                <c:pt idx="7">
                  <c:v>0.19975000000000001</c:v>
                </c:pt>
                <c:pt idx="8">
                  <c:v>0.21325</c:v>
                </c:pt>
                <c:pt idx="9">
                  <c:v>0.22055</c:v>
                </c:pt>
                <c:pt idx="10">
                  <c:v>0.2208</c:v>
                </c:pt>
                <c:pt idx="11">
                  <c:v>0.26700000000000002</c:v>
                </c:pt>
                <c:pt idx="12">
                  <c:v>0.26724999999999999</c:v>
                </c:pt>
                <c:pt idx="13">
                  <c:v>0.28655000000000003</c:v>
                </c:pt>
                <c:pt idx="14">
                  <c:v>0.29189999999999999</c:v>
                </c:pt>
                <c:pt idx="15">
                  <c:v>0.36985000000000001</c:v>
                </c:pt>
                <c:pt idx="16">
                  <c:v>0.36990000000000001</c:v>
                </c:pt>
                <c:pt idx="17">
                  <c:v>0.37035000000000001</c:v>
                </c:pt>
                <c:pt idx="18">
                  <c:v>0.37164999999999998</c:v>
                </c:pt>
                <c:pt idx="19">
                  <c:v>0.378</c:v>
                </c:pt>
                <c:pt idx="20">
                  <c:v>0.46250000000000002</c:v>
                </c:pt>
                <c:pt idx="21">
                  <c:v>0.63429999999999997</c:v>
                </c:pt>
                <c:pt idx="22">
                  <c:v>0.73285</c:v>
                </c:pt>
                <c:pt idx="23">
                  <c:v>0.73819999999999997</c:v>
                </c:pt>
                <c:pt idx="24">
                  <c:v>0.81100000000000005</c:v>
                </c:pt>
                <c:pt idx="25">
                  <c:v>0.81100000000000005</c:v>
                </c:pt>
                <c:pt idx="26">
                  <c:v>0.81225000000000003</c:v>
                </c:pt>
                <c:pt idx="27">
                  <c:v>0.81489999999999996</c:v>
                </c:pt>
                <c:pt idx="28">
                  <c:v>0.88915</c:v>
                </c:pt>
                <c:pt idx="29">
                  <c:v>0.91554999999999997</c:v>
                </c:pt>
                <c:pt idx="30">
                  <c:v>0.92135</c:v>
                </c:pt>
                <c:pt idx="31">
                  <c:v>0.97940000000000005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Q_fit!$E$21:$E$111</c:f>
              <c:numCache>
                <c:formatCode>General</c:formatCode>
                <c:ptCount val="91"/>
                <c:pt idx="0">
                  <c:v>4.4252799998503178E-2</c:v>
                </c:pt>
                <c:pt idx="1">
                  <c:v>3.2746500000939704E-2</c:v>
                </c:pt>
                <c:pt idx="2">
                  <c:v>2.5604099995689467E-2</c:v>
                </c:pt>
                <c:pt idx="3">
                  <c:v>3.241899999557063E-2</c:v>
                </c:pt>
                <c:pt idx="4">
                  <c:v>2.6853100003791042E-2</c:v>
                </c:pt>
                <c:pt idx="5">
                  <c:v>2.7113700001791585E-2</c:v>
                </c:pt>
                <c:pt idx="6">
                  <c:v>-1.3894000003347173E-3</c:v>
                </c:pt>
                <c:pt idx="7">
                  <c:v>-4.7449999692616984E-4</c:v>
                </c:pt>
                <c:pt idx="8">
                  <c:v>4.2484999939915724E-3</c:v>
                </c:pt>
                <c:pt idx="9">
                  <c:v>-1.5761000031488948E-3</c:v>
                </c:pt>
                <c:pt idx="10">
                  <c:v>1.4984000008553267E-3</c:v>
                </c:pt>
                <c:pt idx="11">
                  <c:v>-3.3399999665562063E-4</c:v>
                </c:pt>
                <c:pt idx="12">
                  <c:v>-9.5950000104494393E-4</c:v>
                </c:pt>
                <c:pt idx="13">
                  <c:v>-5.7080999977188185E-3</c:v>
                </c:pt>
                <c:pt idx="14">
                  <c:v>-1.9137999988743104E-3</c:v>
                </c:pt>
                <c:pt idx="15">
                  <c:v>-2.2847000000183471E-3</c:v>
                </c:pt>
                <c:pt idx="16">
                  <c:v>8.1302000035066158E-3</c:v>
                </c:pt>
                <c:pt idx="17">
                  <c:v>-9.3356999932439066E-3</c:v>
                </c:pt>
                <c:pt idx="18">
                  <c:v>2.4516999983461574E-3</c:v>
                </c:pt>
                <c:pt idx="19">
                  <c:v>2.5440000026719645E-3</c:v>
                </c:pt>
                <c:pt idx="20">
                  <c:v>-7.2499999805586413E-4</c:v>
                </c:pt>
                <c:pt idx="21">
                  <c:v>3.1213999973260798E-3</c:v>
                </c:pt>
                <c:pt idx="22">
                  <c:v>5.3893000003881752E-3</c:v>
                </c:pt>
                <c:pt idx="23">
                  <c:v>7.1836000061011873E-3</c:v>
                </c:pt>
                <c:pt idx="24">
                  <c:v>9.678000002168119E-3</c:v>
                </c:pt>
                <c:pt idx="25">
                  <c:v>9.678000002168119E-3</c:v>
                </c:pt>
                <c:pt idx="26">
                  <c:v>5.9504999953787774E-3</c:v>
                </c:pt>
                <c:pt idx="27">
                  <c:v>1.3040199999522883E-2</c:v>
                </c:pt>
                <c:pt idx="28">
                  <c:v>1.0366700000304263E-2</c:v>
                </c:pt>
                <c:pt idx="29">
                  <c:v>8.0338999978266656E-3</c:v>
                </c:pt>
                <c:pt idx="30">
                  <c:v>8.7622999999439344E-3</c:v>
                </c:pt>
                <c:pt idx="31">
                  <c:v>7.2612000003573485E-3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13-48F5-9125-5F08026282C3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-1.5</c:v>
                </c:pt>
                <c:pt idx="1">
                  <c:v>-1.4</c:v>
                </c:pt>
                <c:pt idx="2">
                  <c:v>-1.3</c:v>
                </c:pt>
                <c:pt idx="3">
                  <c:v>-1.2</c:v>
                </c:pt>
                <c:pt idx="4">
                  <c:v>-1.1000000000000001</c:v>
                </c:pt>
                <c:pt idx="5">
                  <c:v>-1</c:v>
                </c:pt>
                <c:pt idx="6">
                  <c:v>-0.89999999999999902</c:v>
                </c:pt>
                <c:pt idx="7">
                  <c:v>-0.79999999999999905</c:v>
                </c:pt>
                <c:pt idx="8">
                  <c:v>-0.69999999999999896</c:v>
                </c:pt>
                <c:pt idx="9">
                  <c:v>-0.59999999999999898</c:v>
                </c:pt>
                <c:pt idx="10">
                  <c:v>-0.5</c:v>
                </c:pt>
                <c:pt idx="11">
                  <c:v>-0.4</c:v>
                </c:pt>
                <c:pt idx="12">
                  <c:v>-0.3</c:v>
                </c:pt>
                <c:pt idx="13">
                  <c:v>-0.2</c:v>
                </c:pt>
                <c:pt idx="14">
                  <c:v>-0.1</c:v>
                </c:pt>
                <c:pt idx="15">
                  <c:v>0</c:v>
                </c:pt>
                <c:pt idx="16">
                  <c:v>0.1</c:v>
                </c:pt>
                <c:pt idx="17">
                  <c:v>0.2</c:v>
                </c:pt>
                <c:pt idx="18">
                  <c:v>0.3</c:v>
                </c:pt>
                <c:pt idx="19">
                  <c:v>0.4</c:v>
                </c:pt>
                <c:pt idx="20">
                  <c:v>0.5</c:v>
                </c:pt>
                <c:pt idx="21">
                  <c:v>0.6</c:v>
                </c:pt>
                <c:pt idx="22">
                  <c:v>0.7</c:v>
                </c:pt>
                <c:pt idx="23">
                  <c:v>0.8</c:v>
                </c:pt>
                <c:pt idx="24">
                  <c:v>0.9</c:v>
                </c:pt>
                <c:pt idx="25">
                  <c:v>1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4.9772610138376763E-2</c:v>
                </c:pt>
                <c:pt idx="1">
                  <c:v>4.4041508636161637E-2</c:v>
                </c:pt>
                <c:pt idx="2">
                  <c:v>3.8659185701185365E-2</c:v>
                </c:pt>
                <c:pt idx="3">
                  <c:v>3.362564133344792E-2</c:v>
                </c:pt>
                <c:pt idx="4">
                  <c:v>2.8940875532949328E-2</c:v>
                </c:pt>
                <c:pt idx="5">
                  <c:v>2.460488829968957E-2</c:v>
                </c:pt>
                <c:pt idx="6">
                  <c:v>2.0617679633668617E-2</c:v>
                </c:pt>
                <c:pt idx="7">
                  <c:v>1.6979249534886547E-2</c:v>
                </c:pt>
                <c:pt idx="8">
                  <c:v>1.3689598003343312E-2</c:v>
                </c:pt>
                <c:pt idx="9">
                  <c:v>1.0748725039038926E-2</c:v>
                </c:pt>
                <c:pt idx="10">
                  <c:v>8.1566306419734048E-3</c:v>
                </c:pt>
                <c:pt idx="11">
                  <c:v>5.9133148121466956E-3</c:v>
                </c:pt>
                <c:pt idx="12">
                  <c:v>4.0187775495588267E-3</c:v>
                </c:pt>
                <c:pt idx="13">
                  <c:v>2.4730188542098001E-3</c:v>
                </c:pt>
                <c:pt idx="14">
                  <c:v>1.2760387260996146E-3</c:v>
                </c:pt>
                <c:pt idx="15">
                  <c:v>4.2783716522827012E-4</c:v>
                </c:pt>
                <c:pt idx="16">
                  <c:v>-7.1585828404233001E-5</c:v>
                </c:pt>
                <c:pt idx="17">
                  <c:v>-2.2223025479789482E-4</c:v>
                </c:pt>
                <c:pt idx="18">
                  <c:v>-2.4096113952715463E-5</c:v>
                </c:pt>
                <c:pt idx="19">
                  <c:v>5.2281659413130552E-4</c:v>
                </c:pt>
                <c:pt idx="20">
                  <c:v>1.4185078694541674E-3</c:v>
                </c:pt>
                <c:pt idx="21">
                  <c:v>2.6629777120158698E-3</c:v>
                </c:pt>
                <c:pt idx="22">
                  <c:v>4.2562261218164138E-3</c:v>
                </c:pt>
                <c:pt idx="23">
                  <c:v>6.1982530988558011E-3</c:v>
                </c:pt>
                <c:pt idx="24">
                  <c:v>8.4890586431340294E-3</c:v>
                </c:pt>
                <c:pt idx="25">
                  <c:v>1.1128642754651096E-2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13-48F5-9125-5F0802628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274488"/>
        <c:axId val="1"/>
      </c:scatterChart>
      <c:valAx>
        <c:axId val="588274488"/>
        <c:scaling>
          <c:orientation val="minMax"/>
          <c:max val="1"/>
          <c:min val="-1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7887744801130623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27448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01346947016238"/>
          <c:y val="0.93891497725680217"/>
          <c:w val="0.13797326616224254"/>
          <c:h val="4.97737556561086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And - O-C Diagr.</a:t>
            </a:r>
          </a:p>
        </c:rich>
      </c:tx>
      <c:layout>
        <c:manualLayout>
          <c:xMode val="edge"/>
          <c:yMode val="edge"/>
          <c:x val="0.37313485068097829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22910549645247"/>
          <c:y val="0.14634168126798494"/>
          <c:w val="0.79104605722374011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(2)'!$H$21:$H$1004</c:f>
              <c:numCache>
                <c:formatCode>General</c:formatCode>
                <c:ptCount val="984"/>
                <c:pt idx="5">
                  <c:v>1.150399000471225E-2</c:v>
                </c:pt>
                <c:pt idx="6">
                  <c:v>-1.815554998756852E-3</c:v>
                </c:pt>
                <c:pt idx="7">
                  <c:v>-8.9999999909196049E-4</c:v>
                </c:pt>
                <c:pt idx="8">
                  <c:v>3.9998499923967756E-3</c:v>
                </c:pt>
                <c:pt idx="9">
                  <c:v>-1.7291200056206435E-3</c:v>
                </c:pt>
                <c:pt idx="10">
                  <c:v>1.3486550014931709E-3</c:v>
                </c:pt>
                <c:pt idx="13">
                  <c:v>-4.9965200014412403E-3</c:v>
                </c:pt>
                <c:pt idx="14">
                  <c:v>-1.1321350029902533E-3</c:v>
                </c:pt>
                <c:pt idx="18">
                  <c:v>4.4535749984788708E-3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18-4CAB-A93F-798A5AD429E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(2)'!$D$21:$D$1004</c:f>
                <c:numCache>
                  <c:formatCode>General</c:formatCode>
                  <c:ptCount val="9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'A (2)'!$D$21:$D$1004</c:f>
                <c:numCache>
                  <c:formatCode>General</c:formatCode>
                  <c:ptCount val="9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(2)'!$I$21:$I$1004</c:f>
              <c:numCache>
                <c:formatCode>General</c:formatCode>
                <c:ptCount val="984"/>
                <c:pt idx="11">
                  <c:v>1.2147500092396513E-4</c:v>
                </c:pt>
                <c:pt idx="12">
                  <c:v>-5.0075000035576522E-4</c:v>
                </c:pt>
                <c:pt idx="15">
                  <c:v>-4.8188999789999798E-4</c:v>
                </c:pt>
                <c:pt idx="16">
                  <c:v>9.9336650018813089E-3</c:v>
                </c:pt>
                <c:pt idx="17">
                  <c:v>-7.5263399994582869E-3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18-4CAB-A93F-798A5AD429E7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(2)'!$D$21:$D$55</c:f>
                <c:numCache>
                  <c:formatCode>General</c:formatCode>
                  <c:ptCount val="35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'A (2)'!$D$21:$D$55</c:f>
                <c:numCache>
                  <c:formatCode>General</c:formatCode>
                  <c:ptCount val="35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(2)'!$J$21:$J$1004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18-4CAB-A93F-798A5AD429E7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(2)'!$K$21:$K$1004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18-4CAB-A93F-798A5AD429E7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(2)'!$L$21:$L$1004</c:f>
              <c:numCache>
                <c:formatCode>General</c:formatCode>
                <c:ptCount val="984"/>
                <c:pt idx="0">
                  <c:v>2.3048734998155851E-2</c:v>
                </c:pt>
                <c:pt idx="1">
                  <c:v>1.4825949998339638E-2</c:v>
                </c:pt>
                <c:pt idx="2">
                  <c:v>7.6992699978291057E-3</c:v>
                </c:pt>
                <c:pt idx="3">
                  <c:v>1.4514824993966613E-2</c:v>
                </c:pt>
                <c:pt idx="4">
                  <c:v>8.9548199975979514E-3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18-4CAB-A93F-798A5AD429E7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(2)'!$M$21:$M$1004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18-4CAB-A93F-798A5AD429E7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(2)'!$N$21:$N$1004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18-4CAB-A93F-798A5AD429E7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(2)'!$O$21:$O$1004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18-4CAB-A93F-798A5AD429E7}"/>
            </c:ext>
          </c:extLst>
        </c:ser>
        <c:ser>
          <c:idx val="8"/>
          <c:order val="8"/>
          <c:tx>
            <c:strRef>
              <c:f>'A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(2)'!$V$2:$V$21</c:f>
              <c:numCache>
                <c:formatCode>General</c:formatCode>
                <c:ptCount val="20"/>
                <c:pt idx="0">
                  <c:v>-16000</c:v>
                </c:pt>
                <c:pt idx="1">
                  <c:v>-15000</c:v>
                </c:pt>
                <c:pt idx="2">
                  <c:v>-14000</c:v>
                </c:pt>
                <c:pt idx="3">
                  <c:v>-13000</c:v>
                </c:pt>
                <c:pt idx="4">
                  <c:v>-12000</c:v>
                </c:pt>
                <c:pt idx="5">
                  <c:v>-11000</c:v>
                </c:pt>
                <c:pt idx="6">
                  <c:v>-10000</c:v>
                </c:pt>
                <c:pt idx="7">
                  <c:v>-9000</c:v>
                </c:pt>
                <c:pt idx="8">
                  <c:v>-8000</c:v>
                </c:pt>
                <c:pt idx="9">
                  <c:v>-7000</c:v>
                </c:pt>
                <c:pt idx="10">
                  <c:v>-6000</c:v>
                </c:pt>
                <c:pt idx="11">
                  <c:v>-5000</c:v>
                </c:pt>
                <c:pt idx="12">
                  <c:v>-4000</c:v>
                </c:pt>
                <c:pt idx="13">
                  <c:v>-3000</c:v>
                </c:pt>
                <c:pt idx="14">
                  <c:v>-2000</c:v>
                </c:pt>
                <c:pt idx="15">
                  <c:v>-1000</c:v>
                </c:pt>
                <c:pt idx="16">
                  <c:v>0</c:v>
                </c:pt>
                <c:pt idx="17">
                  <c:v>1000</c:v>
                </c:pt>
                <c:pt idx="18">
                  <c:v>2000</c:v>
                </c:pt>
                <c:pt idx="19">
                  <c:v>3000</c:v>
                </c:pt>
              </c:numCache>
            </c:numRef>
          </c:xVal>
          <c:yVal>
            <c:numRef>
              <c:f>'A (2)'!$W$2:$W$21</c:f>
              <c:numCache>
                <c:formatCode>General</c:formatCode>
                <c:ptCount val="20"/>
                <c:pt idx="0">
                  <c:v>2.2302595407968702E-2</c:v>
                </c:pt>
                <c:pt idx="1">
                  <c:v>1.8416592552293373E-2</c:v>
                </c:pt>
                <c:pt idx="2">
                  <c:v>1.485766313238935E-2</c:v>
                </c:pt>
                <c:pt idx="3">
                  <c:v>1.1625807148256631E-2</c:v>
                </c:pt>
                <c:pt idx="4">
                  <c:v>8.7210245998952246E-3</c:v>
                </c:pt>
                <c:pt idx="5">
                  <c:v>6.1433154873051215E-3</c:v>
                </c:pt>
                <c:pt idx="6">
                  <c:v>3.8926798104863269E-3</c:v>
                </c:pt>
                <c:pt idx="7">
                  <c:v>1.9691175694388392E-3</c:v>
                </c:pt>
                <c:pt idx="8">
                  <c:v>3.7262876416265835E-4</c:v>
                </c:pt>
                <c:pt idx="9">
                  <c:v>-8.9678660534221223E-4</c:v>
                </c:pt>
                <c:pt idx="10">
                  <c:v>-1.8391285390757768E-3</c:v>
                </c:pt>
                <c:pt idx="11">
                  <c:v>-2.4543970370380346E-3</c:v>
                </c:pt>
                <c:pt idx="12">
                  <c:v>-2.7425920992289851E-3</c:v>
                </c:pt>
                <c:pt idx="13">
                  <c:v>-2.7037137256486271E-3</c:v>
                </c:pt>
                <c:pt idx="14">
                  <c:v>-2.3377619162969622E-3</c:v>
                </c:pt>
                <c:pt idx="15">
                  <c:v>-1.64473667117399E-3</c:v>
                </c:pt>
                <c:pt idx="16">
                  <c:v>-6.2463799027970995E-4</c:v>
                </c:pt>
                <c:pt idx="17">
                  <c:v>7.225341263858775E-4</c:v>
                </c:pt>
                <c:pt idx="18">
                  <c:v>2.3967796788227722E-3</c:v>
                </c:pt>
                <c:pt idx="19">
                  <c:v>4.3980986670309743E-3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18-4CAB-A93F-798A5AD429E7}"/>
            </c:ext>
          </c:extLst>
        </c:ser>
        <c:ser>
          <c:idx val="9"/>
          <c:order val="9"/>
          <c:tx>
            <c:strRef>
              <c:f>'A (2)'!$U$20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(2)'!$F$21:$F$565</c:f>
              <c:numCache>
                <c:formatCode>General</c:formatCode>
                <c:ptCount val="545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(2)'!$U$21:$U$565</c:f>
              <c:numCache>
                <c:formatCode>General</c:formatCode>
                <c:ptCount val="5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818-4CAB-A93F-798A5AD42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569512"/>
        <c:axId val="1"/>
      </c:scatterChart>
      <c:valAx>
        <c:axId val="530569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3640546175509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0569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8192371475953566E-2"/>
          <c:y val="0.92073298764483702"/>
          <c:w val="0.9651756963215418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76200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94EDEBC9-3A76-0B6E-1A73-8AD67A067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114301</xdr:colOff>
      <xdr:row>0</xdr:row>
      <xdr:rowOff>0</xdr:rowOff>
    </xdr:from>
    <xdr:to>
      <xdr:col>27</xdr:col>
      <xdr:colOff>123825</xdr:colOff>
      <xdr:row>18</xdr:row>
      <xdr:rowOff>28575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06AC05A3-039F-AD90-22AB-EF6321468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8</xdr:row>
      <xdr:rowOff>38100</xdr:rowOff>
    </xdr:from>
    <xdr:to>
      <xdr:col>20</xdr:col>
      <xdr:colOff>133350</xdr:colOff>
      <xdr:row>34</xdr:row>
      <xdr:rowOff>9525</xdr:rowOff>
    </xdr:to>
    <xdr:graphicFrame macro="">
      <xdr:nvGraphicFramePr>
        <xdr:cNvPr id="50181" name="Chart 2">
          <a:extLst>
            <a:ext uri="{FF2B5EF4-FFF2-40B4-BE49-F238E27FC236}">
              <a16:creationId xmlns:a16="http://schemas.microsoft.com/office/drawing/2014/main" id="{CC121716-0D8C-53EF-73F1-4AA28DC69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161925</xdr:colOff>
      <xdr:row>18</xdr:row>
      <xdr:rowOff>19050</xdr:rowOff>
    </xdr:to>
    <xdr:graphicFrame macro="">
      <xdr:nvGraphicFramePr>
        <xdr:cNvPr id="51204" name="Chart 1">
          <a:extLst>
            <a:ext uri="{FF2B5EF4-FFF2-40B4-BE49-F238E27FC236}">
              <a16:creationId xmlns:a16="http://schemas.microsoft.com/office/drawing/2014/main" id="{F3D2913F-F851-610B-BB41-1D133C822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47.pdf" TargetMode="External"/><Relationship Id="rId13" Type="http://schemas.openxmlformats.org/officeDocument/2006/relationships/hyperlink" Target="http://www.konkoly.hu/cgi-bin/IBVS?5966" TargetMode="External"/><Relationship Id="rId1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178" TargetMode="External"/><Relationship Id="rId21" Type="http://schemas.openxmlformats.org/officeDocument/2006/relationships/hyperlink" Target="http://www.konkoly.hu/cgi-bin/IBVS?6095" TargetMode="External"/><Relationship Id="rId7" Type="http://schemas.openxmlformats.org/officeDocument/2006/relationships/hyperlink" Target="http://www.bav-astro.de/sfs/BAVM_link.php?BAVMnr=183" TargetMode="External"/><Relationship Id="rId12" Type="http://schemas.openxmlformats.org/officeDocument/2006/relationships/hyperlink" Target="http://www.konkoly.hu/cgi-bin/IBVS?5922" TargetMode="External"/><Relationship Id="rId17" Type="http://schemas.openxmlformats.org/officeDocument/2006/relationships/hyperlink" Target="http://var.astro.cz/oejv/issues/oejv0147.pdf" TargetMode="External"/><Relationship Id="rId2" Type="http://schemas.openxmlformats.org/officeDocument/2006/relationships/hyperlink" Target="http://www.bav-astro.de/sfs/BAVM_link.php?BAVMnr=178" TargetMode="External"/><Relationship Id="rId16" Type="http://schemas.openxmlformats.org/officeDocument/2006/relationships/hyperlink" Target="http://www.konkoly.hu/cgi-bin/IBVS?6011" TargetMode="External"/><Relationship Id="rId20" Type="http://schemas.openxmlformats.org/officeDocument/2006/relationships/hyperlink" Target="http://www.konkoly.hu/cgi-bin/IBVS?609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83" TargetMode="External"/><Relationship Id="rId11" Type="http://schemas.openxmlformats.org/officeDocument/2006/relationships/hyperlink" Target="http://www.bav-astro.de/sfs/BAVM_link.php?BAVMnr=203" TargetMode="External"/><Relationship Id="rId24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bav-astro.de/sfs/BAVM_link.php?BAVMnr=183" TargetMode="External"/><Relationship Id="rId15" Type="http://schemas.openxmlformats.org/officeDocument/2006/relationships/hyperlink" Target="http://www.konkoly.hu/cgi-bin/IBVS?6018" TargetMode="External"/><Relationship Id="rId23" Type="http://schemas.openxmlformats.org/officeDocument/2006/relationships/hyperlink" Target="http://www.konkoly.hu/cgi-bin/IBVS?6095" TargetMode="External"/><Relationship Id="rId10" Type="http://schemas.openxmlformats.org/officeDocument/2006/relationships/hyperlink" Target="http://var.astro.cz/oejv/issues/oejv0094.pdf" TargetMode="External"/><Relationship Id="rId19" Type="http://schemas.openxmlformats.org/officeDocument/2006/relationships/hyperlink" Target="http://www.konkoly.hu/cgi-bin/IBVS?6095" TargetMode="External"/><Relationship Id="rId4" Type="http://schemas.openxmlformats.org/officeDocument/2006/relationships/hyperlink" Target="http://www.bav-astro.de/sfs/BAVM_link.php?BAVMnr=215" TargetMode="External"/><Relationship Id="rId9" Type="http://schemas.openxmlformats.org/officeDocument/2006/relationships/hyperlink" Target="http://vsolj.cetus-net.org/no46.pdf" TargetMode="External"/><Relationship Id="rId14" Type="http://schemas.openxmlformats.org/officeDocument/2006/relationships/hyperlink" Target="http://www.konkoly.hu/cgi-bin/IBVS?5960" TargetMode="External"/><Relationship Id="rId22" Type="http://schemas.openxmlformats.org/officeDocument/2006/relationships/hyperlink" Target="http://www.konkoly.hu/cgi-bin/IBVS?6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301"/>
  <sheetViews>
    <sheetView tabSelected="1" workbookViewId="0">
      <pane xSplit="14" ySplit="21" topLeftCell="O125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6.85546875" customWidth="1"/>
    <col min="2" max="2" width="5.140625" customWidth="1"/>
    <col min="3" max="3" width="12.5703125" customWidth="1"/>
    <col min="4" max="4" width="9.42578125" customWidth="1"/>
    <col min="5" max="5" width="9.140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0" width="10.28515625" customWidth="1"/>
    <col min="21" max="21" width="10.28515625" style="80" customWidth="1"/>
  </cols>
  <sheetData>
    <row r="1" spans="1:23" ht="21" thickBot="1" x14ac:dyDescent="0.35">
      <c r="A1" s="1" t="s">
        <v>156</v>
      </c>
      <c r="V1" s="4" t="s">
        <v>20</v>
      </c>
      <c r="W1" s="6" t="s">
        <v>31</v>
      </c>
    </row>
    <row r="2" spans="1:23" x14ac:dyDescent="0.2">
      <c r="A2" t="s">
        <v>34</v>
      </c>
      <c r="B2" t="s">
        <v>157</v>
      </c>
      <c r="C2" s="3"/>
      <c r="D2" s="3"/>
      <c r="V2" s="26">
        <v>-15000</v>
      </c>
      <c r="W2" s="26">
        <f>+D$11+D$12*V2+D$13*V2^2</f>
        <v>4.7895241053732475E-2</v>
      </c>
    </row>
    <row r="3" spans="1:23" ht="13.5" thickBot="1" x14ac:dyDescent="0.25">
      <c r="V3" s="26">
        <v>-14000</v>
      </c>
      <c r="W3" s="26">
        <f>+D$11+D$12*V3+D$13*V3^2</f>
        <v>4.2674907068564985E-2</v>
      </c>
    </row>
    <row r="4" spans="1:23" ht="14.25" thickTop="1" thickBot="1" x14ac:dyDescent="0.25">
      <c r="A4" s="5" t="s">
        <v>11</v>
      </c>
      <c r="C4" s="70" t="s">
        <v>158</v>
      </c>
      <c r="D4" s="71" t="s">
        <v>158</v>
      </c>
      <c r="V4" s="26">
        <v>-13000</v>
      </c>
      <c r="W4" s="26">
        <f t="shared" ref="W4:W20" si="0">+D$11+D$12*V4+D$13*V4^2</f>
        <v>3.7761167278758521E-2</v>
      </c>
    </row>
    <row r="5" spans="1:23" ht="13.5" thickTop="1" x14ac:dyDescent="0.2">
      <c r="A5" s="31" t="s">
        <v>45</v>
      </c>
      <c r="B5" s="32"/>
      <c r="C5" s="33">
        <v>-9.5</v>
      </c>
      <c r="D5" s="32" t="s">
        <v>46</v>
      </c>
      <c r="V5" s="26">
        <v>-12000</v>
      </c>
      <c r="W5" s="26">
        <f t="shared" si="0"/>
        <v>3.315402168431307E-2</v>
      </c>
    </row>
    <row r="6" spans="1:23" x14ac:dyDescent="0.2">
      <c r="A6" s="5" t="s">
        <v>12</v>
      </c>
      <c r="V6" s="26">
        <v>-11000</v>
      </c>
      <c r="W6" s="26">
        <f t="shared" si="0"/>
        <v>2.8853470285228638E-2</v>
      </c>
    </row>
    <row r="7" spans="1:23" x14ac:dyDescent="0.2">
      <c r="A7" t="s">
        <v>13</v>
      </c>
      <c r="C7">
        <v>52500.031999999999</v>
      </c>
      <c r="D7" s="37" t="s">
        <v>159</v>
      </c>
      <c r="V7" s="26">
        <v>-10000</v>
      </c>
      <c r="W7" s="26">
        <f t="shared" si="0"/>
        <v>2.4859513081505226E-2</v>
      </c>
    </row>
    <row r="8" spans="1:23" x14ac:dyDescent="0.2">
      <c r="A8" t="s">
        <v>14</v>
      </c>
      <c r="C8">
        <v>0.41217019999999999</v>
      </c>
      <c r="D8" s="37" t="s">
        <v>160</v>
      </c>
      <c r="V8" s="26">
        <v>-9000</v>
      </c>
      <c r="W8" s="26">
        <f t="shared" si="0"/>
        <v>2.1172150073142833E-2</v>
      </c>
    </row>
    <row r="9" spans="1:23" x14ac:dyDescent="0.2">
      <c r="A9" s="20" t="s">
        <v>44</v>
      </c>
      <c r="B9" s="37">
        <v>90</v>
      </c>
      <c r="C9" s="20" t="str">
        <f>"F"&amp;B9</f>
        <v>F90</v>
      </c>
      <c r="D9" s="20" t="str">
        <f>"G"&amp;B9</f>
        <v>G90</v>
      </c>
      <c r="V9" s="26">
        <v>-8000</v>
      </c>
      <c r="W9" s="26">
        <f t="shared" si="0"/>
        <v>1.7791381260141459E-2</v>
      </c>
    </row>
    <row r="10" spans="1:23" ht="13.5" thickBot="1" x14ac:dyDescent="0.25">
      <c r="C10" s="4" t="s">
        <v>29</v>
      </c>
      <c r="D10" s="4" t="s">
        <v>30</v>
      </c>
      <c r="V10" s="26">
        <v>-7000</v>
      </c>
      <c r="W10" s="26">
        <f t="shared" si="0"/>
        <v>1.4717206642501101E-2</v>
      </c>
    </row>
    <row r="11" spans="1:23" x14ac:dyDescent="0.2">
      <c r="A11" t="s">
        <v>25</v>
      </c>
      <c r="C11" s="16">
        <f ca="1">INTERCEPT(INDIRECT(D9):G994,INDIRECT(C9):$F994)</f>
        <v>-2.9678966320877766E-2</v>
      </c>
      <c r="D11" s="3">
        <f>+E11*F11</f>
        <v>1.7826217891271181E-3</v>
      </c>
      <c r="E11" s="11">
        <v>1.7826217891271181E-3</v>
      </c>
      <c r="F11">
        <v>1</v>
      </c>
      <c r="V11" s="26">
        <v>-6000</v>
      </c>
      <c r="W11" s="26">
        <f t="shared" si="0"/>
        <v>1.1949626220221762E-2</v>
      </c>
    </row>
    <row r="12" spans="1:23" x14ac:dyDescent="0.2">
      <c r="A12" t="s">
        <v>26</v>
      </c>
      <c r="C12" s="16">
        <f ca="1">SLOPE(INDIRECT(D9):G994,INDIRECT(C9):$F994)</f>
        <v>3.6037717876327844E-6</v>
      </c>
      <c r="D12" s="3">
        <f>+E12*F12</f>
        <v>-7.7471815243271881E-7</v>
      </c>
      <c r="E12" s="12">
        <v>-7.7471815243271881E-3</v>
      </c>
      <c r="F12" s="72">
        <v>1E-4</v>
      </c>
      <c r="V12" s="26">
        <v>-5000</v>
      </c>
      <c r="W12" s="26">
        <f t="shared" si="0"/>
        <v>9.4886399933034431E-3</v>
      </c>
    </row>
    <row r="13" spans="1:23" ht="13.5" thickBot="1" x14ac:dyDescent="0.25">
      <c r="A13" t="s">
        <v>28</v>
      </c>
      <c r="C13" s="3" t="s">
        <v>23</v>
      </c>
      <c r="D13" s="3">
        <f>+E13*F13</f>
        <v>1.5329709768050921E-10</v>
      </c>
      <c r="E13" s="13">
        <v>1.5329709768050922E-2</v>
      </c>
      <c r="F13" s="72">
        <v>1E-8</v>
      </c>
      <c r="V13" s="26">
        <v>-4000</v>
      </c>
      <c r="W13" s="26">
        <f t="shared" si="0"/>
        <v>7.3342479617461414E-3</v>
      </c>
    </row>
    <row r="14" spans="1:23" x14ac:dyDescent="0.2">
      <c r="A14" t="s">
        <v>33</v>
      </c>
      <c r="E14">
        <f>SUM(T21:T939)</f>
        <v>3.2212928922726114E-3</v>
      </c>
      <c r="V14" s="26">
        <v>-3000</v>
      </c>
      <c r="W14" s="26">
        <f t="shared" si="0"/>
        <v>5.4864501255498573E-3</v>
      </c>
    </row>
    <row r="15" spans="1:23" x14ac:dyDescent="0.2">
      <c r="A15" s="2" t="s">
        <v>27</v>
      </c>
      <c r="C15" s="14">
        <f ca="1">(C7+C11)+(C8+C12)*INT(MAX(F21:F3522))</f>
        <v>59934.381219665418</v>
      </c>
      <c r="D15" s="8">
        <f>+C7+INT(MAX(F21:F1577))*C8+D11+D12*INT(MAX(F21:F4012))+D13*INT(MAX(F21:F4039)^2)</f>
        <v>59934.383581856731</v>
      </c>
      <c r="E15" s="34" t="s">
        <v>47</v>
      </c>
      <c r="F15" s="33">
        <v>1</v>
      </c>
      <c r="V15" s="26">
        <v>-2000</v>
      </c>
      <c r="W15" s="26">
        <f t="shared" si="0"/>
        <v>3.9452464847145926E-3</v>
      </c>
    </row>
    <row r="16" spans="1:23" x14ac:dyDescent="0.2">
      <c r="A16" s="5" t="s">
        <v>15</v>
      </c>
      <c r="C16" s="15">
        <f ca="1">+C8+C12</f>
        <v>0.41217380377178764</v>
      </c>
      <c r="D16" s="8">
        <f>+C8+D12+2*D13*MAX(F21:F885)</f>
        <v>0.41217495547464639</v>
      </c>
      <c r="E16" s="34" t="s">
        <v>48</v>
      </c>
      <c r="F16" s="35">
        <f ca="1">NOW()+15018.5+$C$5/24</f>
        <v>60314.599159722216</v>
      </c>
      <c r="V16" s="26">
        <v>-1000</v>
      </c>
      <c r="W16" s="26">
        <f t="shared" si="0"/>
        <v>2.7106370392403459E-3</v>
      </c>
    </row>
    <row r="17" spans="1:23" ht="13.5" thickBot="1" x14ac:dyDescent="0.25">
      <c r="A17" s="16" t="s">
        <v>42</v>
      </c>
      <c r="C17">
        <f>COUNT(C21:C4728)</f>
        <v>122</v>
      </c>
      <c r="E17" s="34" t="s">
        <v>49</v>
      </c>
      <c r="F17" s="35">
        <f ca="1">ROUND(2*(F16-$C$7)/$C$8,0)/2+F15</f>
        <v>18960.5</v>
      </c>
      <c r="V17" s="26">
        <v>0</v>
      </c>
      <c r="W17" s="26">
        <f t="shared" si="0"/>
        <v>1.7826217891271181E-3</v>
      </c>
    </row>
    <row r="18" spans="1:23" ht="14.25" thickTop="1" thickBot="1" x14ac:dyDescent="0.25">
      <c r="A18" s="5" t="s">
        <v>52</v>
      </c>
      <c r="C18" s="18">
        <f ca="1">+C15</f>
        <v>59934.381219665418</v>
      </c>
      <c r="D18" s="19">
        <f ca="1">C16</f>
        <v>0.41217380377178764</v>
      </c>
      <c r="E18" s="34" t="s">
        <v>50</v>
      </c>
      <c r="F18" s="8">
        <f ca="1">ROUND(2*(F16-$C$15)/$C$16,0)/2+F15</f>
        <v>923.5</v>
      </c>
      <c r="V18" s="26">
        <v>1000</v>
      </c>
      <c r="W18" s="26">
        <f t="shared" si="0"/>
        <v>1.1612007343749086E-3</v>
      </c>
    </row>
    <row r="19" spans="1:23" ht="13.5" thickBot="1" x14ac:dyDescent="0.25">
      <c r="A19" s="5" t="s">
        <v>53</v>
      </c>
      <c r="C19" s="139">
        <f>+D15</f>
        <v>59934.383581856731</v>
      </c>
      <c r="D19" s="140">
        <f>+D16</f>
        <v>0.41217495547464639</v>
      </c>
      <c r="E19" s="34" t="s">
        <v>51</v>
      </c>
      <c r="F19" s="36">
        <f ca="1">+$C$15+$C$16*F18-15018.5-$C$5/24</f>
        <v>45296.919560782</v>
      </c>
      <c r="V19" s="26">
        <v>2000</v>
      </c>
      <c r="W19" s="26">
        <f t="shared" si="0"/>
        <v>8.4637387498371741E-4</v>
      </c>
    </row>
    <row r="20" spans="1:23" ht="15" thickBot="1" x14ac:dyDescent="0.25">
      <c r="A20" s="4" t="s">
        <v>16</v>
      </c>
      <c r="B20" s="4" t="s">
        <v>17</v>
      </c>
      <c r="C20" s="4" t="s">
        <v>18</v>
      </c>
      <c r="D20" s="4" t="s">
        <v>22</v>
      </c>
      <c r="E20" s="4" t="s">
        <v>19</v>
      </c>
      <c r="F20" s="4" t="s">
        <v>20</v>
      </c>
      <c r="G20" s="4" t="s">
        <v>21</v>
      </c>
      <c r="H20" s="7" t="s">
        <v>173</v>
      </c>
      <c r="I20" s="7" t="s">
        <v>174</v>
      </c>
      <c r="J20" s="7" t="s">
        <v>175</v>
      </c>
      <c r="K20" s="7" t="s">
        <v>176</v>
      </c>
      <c r="L20" s="7" t="s">
        <v>177</v>
      </c>
      <c r="M20" s="7" t="s">
        <v>43</v>
      </c>
      <c r="N20" s="7" t="s">
        <v>36</v>
      </c>
      <c r="O20" s="7" t="s">
        <v>32</v>
      </c>
      <c r="P20" s="17" t="s">
        <v>31</v>
      </c>
      <c r="Q20" s="4" t="s">
        <v>24</v>
      </c>
      <c r="R20" s="7" t="s">
        <v>126</v>
      </c>
      <c r="S20" s="6" t="s">
        <v>128</v>
      </c>
      <c r="T20" s="7" t="s">
        <v>127</v>
      </c>
      <c r="U20" s="158" t="s">
        <v>345</v>
      </c>
      <c r="V20" s="26">
        <v>3000</v>
      </c>
      <c r="W20" s="26">
        <f t="shared" si="0"/>
        <v>8.3814121095354449E-4</v>
      </c>
    </row>
    <row r="21" spans="1:23" s="26" customFormat="1" x14ac:dyDescent="0.2">
      <c r="A21" s="82" t="s">
        <v>172</v>
      </c>
      <c r="B21" s="84" t="s">
        <v>148</v>
      </c>
      <c r="C21" s="87">
        <v>46785.748599999999</v>
      </c>
      <c r="D21" s="83"/>
      <c r="E21" s="82">
        <f t="shared" ref="E21:E52" si="1">+(C21-C$7)/C$8</f>
        <v>-13863.892634644621</v>
      </c>
      <c r="F21" s="26">
        <f t="shared" ref="F21:F52" si="2">ROUND(2*E21,0)/2</f>
        <v>-13864</v>
      </c>
      <c r="G21" s="26">
        <f t="shared" ref="G21:G52" si="3">+C21-(C$7+F21*C$8)</f>
        <v>4.4252799998503178E-2</v>
      </c>
      <c r="J21" s="26">
        <f>G21</f>
        <v>4.4252799998503178E-2</v>
      </c>
      <c r="P21" s="28">
        <f t="shared" ref="P21:P52" si="4">+D$11+D$12*F21+D$13*F21^2</f>
        <v>4.1988625434985459E-2</v>
      </c>
      <c r="Q21" s="29">
        <f t="shared" ref="Q21:Q52" si="5">+C21-15018.5</f>
        <v>31767.248599999999</v>
      </c>
      <c r="R21" s="26">
        <f t="shared" ref="R21:R52" si="6">+(P21-G21)^2</f>
        <v>5.1264864540806546E-6</v>
      </c>
      <c r="S21" s="26">
        <v>1</v>
      </c>
      <c r="T21" s="26">
        <f>+S21*R21</f>
        <v>5.1264864540806546E-6</v>
      </c>
      <c r="V21" s="26">
        <v>4000</v>
      </c>
      <c r="W21" s="26">
        <f t="shared" ref="W21:W30" si="7">+D$11+D$12*V21+D$13*V21^2</f>
        <v>1.1365027422843904E-3</v>
      </c>
    </row>
    <row r="22" spans="1:23" s="26" customFormat="1" x14ac:dyDescent="0.2">
      <c r="A22" s="82" t="s">
        <v>185</v>
      </c>
      <c r="B22" s="84" t="s">
        <v>90</v>
      </c>
      <c r="C22" s="83">
        <v>46795.747199999998</v>
      </c>
      <c r="D22" s="83" t="s">
        <v>175</v>
      </c>
      <c r="E22" s="82">
        <f t="shared" si="1"/>
        <v>-13839.634209363028</v>
      </c>
      <c r="F22" s="26">
        <f t="shared" si="2"/>
        <v>-13839.5</v>
      </c>
      <c r="G22" s="26">
        <f t="shared" si="3"/>
        <v>-5.5317099999228958E-2</v>
      </c>
      <c r="P22" s="28">
        <f t="shared" si="4"/>
        <v>4.1865596619683851E-2</v>
      </c>
      <c r="Q22" s="29">
        <f t="shared" si="5"/>
        <v>31777.247199999998</v>
      </c>
      <c r="R22" s="26">
        <f t="shared" si="6"/>
        <v>9.4444765221236467E-3</v>
      </c>
      <c r="U22" s="26">
        <f>G22</f>
        <v>-5.5317099999228958E-2</v>
      </c>
      <c r="V22" s="26">
        <v>5000</v>
      </c>
      <c r="W22" s="26">
        <f t="shared" si="7"/>
        <v>1.7414584689762545E-3</v>
      </c>
    </row>
    <row r="23" spans="1:23" s="26" customFormat="1" x14ac:dyDescent="0.2">
      <c r="A23" s="82" t="s">
        <v>185</v>
      </c>
      <c r="B23" s="84" t="s">
        <v>90</v>
      </c>
      <c r="C23" s="83">
        <v>46795.747499999998</v>
      </c>
      <c r="D23" s="83" t="s">
        <v>175</v>
      </c>
      <c r="E23" s="82">
        <f t="shared" si="1"/>
        <v>-13839.633481508372</v>
      </c>
      <c r="F23" s="26">
        <f t="shared" si="2"/>
        <v>-13839.5</v>
      </c>
      <c r="G23" s="26">
        <f t="shared" si="3"/>
        <v>-5.5017099999531638E-2</v>
      </c>
      <c r="P23" s="28">
        <f t="shared" si="4"/>
        <v>4.1865596619683851E-2</v>
      </c>
      <c r="Q23" s="29">
        <f t="shared" si="5"/>
        <v>31777.247499999998</v>
      </c>
      <c r="R23" s="26">
        <f t="shared" si="6"/>
        <v>9.3862569042109482E-3</v>
      </c>
      <c r="U23" s="26">
        <f>G23</f>
        <v>-5.5017099999531638E-2</v>
      </c>
      <c r="V23" s="26">
        <v>6000</v>
      </c>
      <c r="W23" s="26">
        <f t="shared" si="7"/>
        <v>2.6530083910291367E-3</v>
      </c>
    </row>
    <row r="24" spans="1:23" s="26" customFormat="1" x14ac:dyDescent="0.2">
      <c r="A24" s="82" t="s">
        <v>185</v>
      </c>
      <c r="B24" s="84" t="s">
        <v>90</v>
      </c>
      <c r="C24" s="83">
        <v>46795.748500000002</v>
      </c>
      <c r="D24" s="83" t="s">
        <v>175</v>
      </c>
      <c r="E24" s="82">
        <f t="shared" si="1"/>
        <v>-13839.631055326168</v>
      </c>
      <c r="F24" s="26">
        <f t="shared" si="2"/>
        <v>-13839.5</v>
      </c>
      <c r="G24" s="26">
        <f t="shared" si="3"/>
        <v>-5.4017099995689932E-2</v>
      </c>
      <c r="P24" s="28">
        <f t="shared" si="4"/>
        <v>4.1865596619683851E-2</v>
      </c>
      <c r="Q24" s="29">
        <f t="shared" si="5"/>
        <v>31777.248500000002</v>
      </c>
      <c r="R24" s="26">
        <f t="shared" si="6"/>
        <v>9.1934915102358118E-3</v>
      </c>
      <c r="U24" s="26">
        <f>G24</f>
        <v>-5.4017099995689932E-2</v>
      </c>
      <c r="V24" s="26">
        <v>7000</v>
      </c>
      <c r="W24" s="26">
        <f t="shared" si="7"/>
        <v>3.8711525084430373E-3</v>
      </c>
    </row>
    <row r="25" spans="1:23" s="26" customFormat="1" x14ac:dyDescent="0.2">
      <c r="A25" s="82" t="s">
        <v>185</v>
      </c>
      <c r="B25" s="84" t="s">
        <v>90</v>
      </c>
      <c r="C25" s="83">
        <v>46795.748899999999</v>
      </c>
      <c r="D25" s="83" t="s">
        <v>175</v>
      </c>
      <c r="E25" s="82">
        <f t="shared" si="1"/>
        <v>-13839.630084853297</v>
      </c>
      <c r="F25" s="26">
        <f t="shared" si="2"/>
        <v>-13839.5</v>
      </c>
      <c r="G25" s="26">
        <f t="shared" si="3"/>
        <v>-5.3617099998518825E-2</v>
      </c>
      <c r="P25" s="28">
        <f t="shared" si="4"/>
        <v>4.1865596619683851E-2</v>
      </c>
      <c r="Q25" s="29">
        <f t="shared" si="5"/>
        <v>31777.248899999999</v>
      </c>
      <c r="R25" s="26">
        <f t="shared" si="6"/>
        <v>9.1169453534837332E-3</v>
      </c>
      <c r="U25" s="26">
        <f>G25</f>
        <v>-5.3617099998518825E-2</v>
      </c>
      <c r="V25" s="26">
        <v>8000</v>
      </c>
      <c r="W25" s="26">
        <f t="shared" si="7"/>
        <v>5.3958908212179569E-3</v>
      </c>
    </row>
    <row r="26" spans="1:23" s="26" customFormat="1" x14ac:dyDescent="0.2">
      <c r="A26" s="82" t="s">
        <v>185</v>
      </c>
      <c r="B26" s="84" t="s">
        <v>90</v>
      </c>
      <c r="C26" s="83">
        <v>46795.750999999997</v>
      </c>
      <c r="D26" s="83" t="s">
        <v>175</v>
      </c>
      <c r="E26" s="82">
        <f t="shared" si="1"/>
        <v>-13839.624989870696</v>
      </c>
      <c r="F26" s="26">
        <f t="shared" si="2"/>
        <v>-13839.5</v>
      </c>
      <c r="G26" s="26">
        <f t="shared" si="3"/>
        <v>-5.1517100000637583E-2</v>
      </c>
      <c r="P26" s="28">
        <f t="shared" si="4"/>
        <v>4.1865596619683851E-2</v>
      </c>
      <c r="Q26" s="29">
        <f t="shared" si="5"/>
        <v>31777.250999999997</v>
      </c>
      <c r="R26" s="26">
        <f t="shared" si="6"/>
        <v>8.7203280280829919E-3</v>
      </c>
      <c r="U26" s="26">
        <f>G26</f>
        <v>-5.1517100000637583E-2</v>
      </c>
      <c r="V26" s="26">
        <v>9000</v>
      </c>
      <c r="W26" s="26">
        <f t="shared" si="7"/>
        <v>7.2272233293538962E-3</v>
      </c>
    </row>
    <row r="27" spans="1:23" s="26" customFormat="1" x14ac:dyDescent="0.2">
      <c r="A27" s="82" t="s">
        <v>172</v>
      </c>
      <c r="B27" s="84" t="s">
        <v>90</v>
      </c>
      <c r="C27" s="87">
        <v>47818.841699999997</v>
      </c>
      <c r="D27" s="83"/>
      <c r="E27" s="82">
        <f t="shared" si="1"/>
        <v>-11357.420551024801</v>
      </c>
      <c r="F27" s="26">
        <f t="shared" si="2"/>
        <v>-11357.5</v>
      </c>
      <c r="G27" s="26">
        <f t="shared" si="3"/>
        <v>3.2746500000939704E-2</v>
      </c>
      <c r="J27" s="26">
        <f>G27</f>
        <v>3.2746500000939704E-2</v>
      </c>
      <c r="P27" s="28">
        <f t="shared" si="4"/>
        <v>3.0355706025170969E-2</v>
      </c>
      <c r="Q27" s="29">
        <f t="shared" si="5"/>
        <v>32800.341699999997</v>
      </c>
      <c r="R27" s="26">
        <f t="shared" si="6"/>
        <v>5.7158958345720764E-6</v>
      </c>
      <c r="S27" s="26">
        <v>1</v>
      </c>
      <c r="T27" s="26">
        <f>+S27*R27</f>
        <v>5.7158958345720764E-6</v>
      </c>
      <c r="V27" s="26">
        <v>10000</v>
      </c>
      <c r="W27" s="26">
        <f t="shared" si="7"/>
        <v>9.3651500328508514E-3</v>
      </c>
    </row>
    <row r="28" spans="1:23" s="26" customFormat="1" x14ac:dyDescent="0.2">
      <c r="A28" s="82" t="s">
        <v>172</v>
      </c>
      <c r="B28" s="84" t="s">
        <v>90</v>
      </c>
      <c r="C28" s="87">
        <v>47823.780599999998</v>
      </c>
      <c r="D28" s="83"/>
      <c r="E28" s="82">
        <f t="shared" si="1"/>
        <v>-11345.437879788498</v>
      </c>
      <c r="F28" s="26">
        <f t="shared" si="2"/>
        <v>-11345.5</v>
      </c>
      <c r="G28" s="26">
        <f t="shared" si="3"/>
        <v>2.5604099995689467E-2</v>
      </c>
      <c r="J28" s="26">
        <f>G28</f>
        <v>2.5604099995689467E-2</v>
      </c>
      <c r="P28" s="28">
        <f t="shared" si="4"/>
        <v>3.0304645759238091E-2</v>
      </c>
      <c r="Q28" s="29">
        <f t="shared" si="5"/>
        <v>32805.280599999998</v>
      </c>
      <c r="R28" s="26">
        <f t="shared" si="6"/>
        <v>2.2095130475214916E-5</v>
      </c>
      <c r="S28" s="26">
        <v>1</v>
      </c>
      <c r="T28" s="26">
        <f>+S28*R28</f>
        <v>2.2095130475214916E-5</v>
      </c>
      <c r="V28" s="26">
        <v>11000</v>
      </c>
      <c r="W28" s="26">
        <f t="shared" si="7"/>
        <v>1.1809670931708826E-2</v>
      </c>
    </row>
    <row r="29" spans="1:23" s="26" customFormat="1" x14ac:dyDescent="0.2">
      <c r="A29" s="82" t="s">
        <v>172</v>
      </c>
      <c r="B29" s="84" t="s">
        <v>148</v>
      </c>
      <c r="C29" s="87">
        <v>47823.993499999997</v>
      </c>
      <c r="D29" s="83"/>
      <c r="E29" s="82">
        <f t="shared" si="1"/>
        <v>-11344.92134559947</v>
      </c>
      <c r="F29" s="26">
        <f t="shared" si="2"/>
        <v>-11345</v>
      </c>
      <c r="G29" s="26">
        <f t="shared" si="3"/>
        <v>3.241899999557063E-2</v>
      </c>
      <c r="J29" s="26">
        <f>G29</f>
        <v>3.241899999557063E-2</v>
      </c>
      <c r="P29" s="28">
        <f t="shared" si="4"/>
        <v>3.0302519206264415E-2</v>
      </c>
      <c r="Q29" s="29">
        <f t="shared" si="5"/>
        <v>32805.493499999997</v>
      </c>
      <c r="R29" s="26">
        <f t="shared" si="6"/>
        <v>4.479490931502257E-6</v>
      </c>
      <c r="S29" s="26">
        <v>1</v>
      </c>
      <c r="T29" s="26">
        <f>+S29*R29</f>
        <v>4.479490931502257E-6</v>
      </c>
      <c r="V29" s="26">
        <v>12000</v>
      </c>
      <c r="W29" s="26">
        <f t="shared" si="7"/>
        <v>1.4560786025927818E-2</v>
      </c>
    </row>
    <row r="30" spans="1:23" s="26" customFormat="1" x14ac:dyDescent="0.2">
      <c r="A30" s="82" t="s">
        <v>185</v>
      </c>
      <c r="B30" s="84" t="s">
        <v>148</v>
      </c>
      <c r="C30" s="116">
        <v>47825.4827</v>
      </c>
      <c r="D30" s="83" t="s">
        <v>174</v>
      </c>
      <c r="E30" s="82">
        <f t="shared" si="1"/>
        <v>-11341.308275076653</v>
      </c>
      <c r="F30" s="26">
        <f t="shared" si="2"/>
        <v>-11341.5</v>
      </c>
      <c r="G30" s="26">
        <f t="shared" si="3"/>
        <v>7.9023300000699237E-2</v>
      </c>
      <c r="P30" s="28">
        <f t="shared" si="4"/>
        <v>3.0287635481608049E-2</v>
      </c>
      <c r="Q30" s="29">
        <f t="shared" si="5"/>
        <v>32806.9827</v>
      </c>
      <c r="R30" s="26">
        <f t="shared" si="6"/>
        <v>2.3751649961174033E-3</v>
      </c>
      <c r="U30" s="26">
        <f>G30</f>
        <v>7.9023300000699237E-2</v>
      </c>
      <c r="V30" s="26">
        <v>13000</v>
      </c>
      <c r="W30" s="26">
        <f t="shared" si="7"/>
        <v>1.7618495315507833E-2</v>
      </c>
    </row>
    <row r="31" spans="1:23" s="26" customFormat="1" x14ac:dyDescent="0.2">
      <c r="A31" s="82" t="s">
        <v>185</v>
      </c>
      <c r="B31" s="84" t="s">
        <v>148</v>
      </c>
      <c r="C31" s="116">
        <v>47825.4827</v>
      </c>
      <c r="D31" s="83" t="s">
        <v>174</v>
      </c>
      <c r="E31" s="82">
        <f t="shared" si="1"/>
        <v>-11341.308275076653</v>
      </c>
      <c r="F31" s="26">
        <f t="shared" si="2"/>
        <v>-11341.5</v>
      </c>
      <c r="G31" s="26">
        <f t="shared" si="3"/>
        <v>7.9023300000699237E-2</v>
      </c>
      <c r="P31" s="28">
        <f t="shared" si="4"/>
        <v>3.0287635481608049E-2</v>
      </c>
      <c r="Q31" s="29">
        <f t="shared" si="5"/>
        <v>32806.9827</v>
      </c>
      <c r="R31" s="26">
        <f t="shared" si="6"/>
        <v>2.3751649961174033E-3</v>
      </c>
      <c r="U31" s="26">
        <f>G31</f>
        <v>7.9023300000699237E-2</v>
      </c>
      <c r="V31" s="26">
        <v>14000</v>
      </c>
      <c r="W31" s="26">
        <f>+D$11+D$12*V31+D$13*V31^2</f>
        <v>2.0982798800448857E-2</v>
      </c>
    </row>
    <row r="32" spans="1:23" s="26" customFormat="1" x14ac:dyDescent="0.2">
      <c r="A32" s="82" t="s">
        <v>185</v>
      </c>
      <c r="B32" s="84" t="s">
        <v>148</v>
      </c>
      <c r="C32" s="83">
        <v>47825.4827</v>
      </c>
      <c r="D32" s="83" t="s">
        <v>174</v>
      </c>
      <c r="E32" s="82">
        <f t="shared" si="1"/>
        <v>-11341.308275076653</v>
      </c>
      <c r="F32" s="26">
        <f t="shared" si="2"/>
        <v>-11341.5</v>
      </c>
      <c r="G32" s="26">
        <f t="shared" si="3"/>
        <v>7.9023300000699237E-2</v>
      </c>
      <c r="P32" s="28">
        <f t="shared" si="4"/>
        <v>3.0287635481608049E-2</v>
      </c>
      <c r="Q32" s="29">
        <f t="shared" si="5"/>
        <v>32806.9827</v>
      </c>
      <c r="R32" s="26">
        <f t="shared" si="6"/>
        <v>2.3751649961174033E-3</v>
      </c>
      <c r="U32" s="26">
        <f>G32</f>
        <v>7.9023300000699237E-2</v>
      </c>
      <c r="V32" s="26">
        <v>15000</v>
      </c>
      <c r="W32" s="26">
        <f>+D$11+D$12*V32+D$13*V32^2</f>
        <v>2.4653696480750911E-2</v>
      </c>
    </row>
    <row r="33" spans="1:33" s="26" customFormat="1" x14ac:dyDescent="0.2">
      <c r="A33" s="82" t="s">
        <v>172</v>
      </c>
      <c r="B33" s="84" t="s">
        <v>148</v>
      </c>
      <c r="C33" s="87">
        <v>47825.842700000001</v>
      </c>
      <c r="D33" s="83"/>
      <c r="E33" s="82">
        <f t="shared" si="1"/>
        <v>-11340.434849486932</v>
      </c>
      <c r="F33" s="26">
        <f t="shared" si="2"/>
        <v>-11340.5</v>
      </c>
      <c r="G33" s="26">
        <f t="shared" si="3"/>
        <v>2.6853100003791042E-2</v>
      </c>
      <c r="J33" s="26">
        <f>G33</f>
        <v>2.6853100003791042E-2</v>
      </c>
      <c r="P33" s="28">
        <f t="shared" si="4"/>
        <v>3.0283383678686028E-2</v>
      </c>
      <c r="Q33" s="29">
        <f t="shared" si="5"/>
        <v>32807.342700000001</v>
      </c>
      <c r="R33" s="26">
        <f t="shared" si="6"/>
        <v>1.1766846090251052E-5</v>
      </c>
      <c r="S33" s="26">
        <v>1</v>
      </c>
      <c r="T33" s="26">
        <f t="shared" ref="T33:T64" si="8">+S33*R33</f>
        <v>1.1766846090251052E-5</v>
      </c>
      <c r="V33" s="26">
        <v>16000</v>
      </c>
      <c r="W33" s="26">
        <f>+D$11+D$12*V33+D$13*V33^2</f>
        <v>2.8631188356413977E-2</v>
      </c>
    </row>
    <row r="34" spans="1:33" s="26" customFormat="1" x14ac:dyDescent="0.2">
      <c r="A34" s="82" t="s">
        <v>147</v>
      </c>
      <c r="B34" s="84" t="s">
        <v>90</v>
      </c>
      <c r="C34" s="87">
        <v>48545.904300000002</v>
      </c>
      <c r="D34" s="83">
        <v>1.5E-3</v>
      </c>
      <c r="E34" s="82">
        <f t="shared" si="1"/>
        <v>-9593.4342172238485</v>
      </c>
      <c r="F34" s="26">
        <f t="shared" si="2"/>
        <v>-9593.5</v>
      </c>
      <c r="G34" s="26">
        <f t="shared" si="3"/>
        <v>2.7113700001791585E-2</v>
      </c>
      <c r="J34" s="27"/>
      <c r="K34" s="26">
        <f t="shared" ref="K34:K65" si="9">G34</f>
        <v>2.7113700001791585E-2</v>
      </c>
      <c r="P34" s="28">
        <f t="shared" si="4"/>
        <v>2.3323615905737984E-2</v>
      </c>
      <c r="Q34" s="29">
        <f t="shared" si="5"/>
        <v>33527.404300000002</v>
      </c>
      <c r="R34" s="26">
        <f t="shared" si="6"/>
        <v>1.4364737455158448E-5</v>
      </c>
      <c r="S34" s="26">
        <v>1</v>
      </c>
      <c r="T34" s="26">
        <f t="shared" si="8"/>
        <v>1.4364737455158448E-5</v>
      </c>
      <c r="V34" s="26">
        <v>17000</v>
      </c>
      <c r="W34" s="26">
        <f>+D$11+D$12*V34+D$13*V34^2</f>
        <v>3.2915274427438058E-2</v>
      </c>
    </row>
    <row r="35" spans="1:33" s="26" customFormat="1" x14ac:dyDescent="0.2">
      <c r="A35" s="82" t="s">
        <v>147</v>
      </c>
      <c r="B35" s="84" t="s">
        <v>148</v>
      </c>
      <c r="C35" s="87">
        <v>53323.1345</v>
      </c>
      <c r="D35" s="83">
        <v>6.9999999999999999E-4</v>
      </c>
      <c r="E35" s="82">
        <f t="shared" si="1"/>
        <v>1996.9966290624623</v>
      </c>
      <c r="F35" s="26">
        <f t="shared" si="2"/>
        <v>1997</v>
      </c>
      <c r="G35" s="26">
        <f t="shared" si="3"/>
        <v>-1.3894000003347173E-3</v>
      </c>
      <c r="J35" s="27"/>
      <c r="K35" s="26">
        <f t="shared" si="9"/>
        <v>-1.3894000003347173E-3</v>
      </c>
      <c r="P35" s="28">
        <f t="shared" si="4"/>
        <v>8.4685984394272846E-4</v>
      </c>
      <c r="Q35" s="29">
        <f t="shared" si="5"/>
        <v>38304.6345</v>
      </c>
      <c r="R35" s="26">
        <f t="shared" si="6"/>
        <v>5.0008580911277855E-6</v>
      </c>
      <c r="S35" s="26">
        <v>1</v>
      </c>
      <c r="T35" s="26">
        <f t="shared" si="8"/>
        <v>5.0008580911277855E-6</v>
      </c>
      <c r="V35" s="26">
        <v>18000</v>
      </c>
      <c r="W35" s="26">
        <f>+D$11+D$12*V35+D$13*V35^2</f>
        <v>3.7505954693823167E-2</v>
      </c>
      <c r="AC35" s="26">
        <v>12</v>
      </c>
      <c r="AE35" s="26" t="s">
        <v>37</v>
      </c>
      <c r="AG35" s="26" t="s">
        <v>38</v>
      </c>
    </row>
    <row r="36" spans="1:33" s="26" customFormat="1" x14ac:dyDescent="0.2">
      <c r="A36" s="82" t="s">
        <v>147</v>
      </c>
      <c r="B36" s="84" t="s">
        <v>90</v>
      </c>
      <c r="C36" s="87">
        <v>53323.341500000002</v>
      </c>
      <c r="D36" s="83">
        <v>5.9999999999999995E-4</v>
      </c>
      <c r="E36" s="82">
        <f t="shared" si="1"/>
        <v>1997.4988487765565</v>
      </c>
      <c r="F36" s="26">
        <f t="shared" si="2"/>
        <v>1997.5</v>
      </c>
      <c r="G36" s="26">
        <f t="shared" si="3"/>
        <v>-4.7449999692616984E-4</v>
      </c>
      <c r="J36" s="27"/>
      <c r="K36" s="26">
        <f t="shared" si="9"/>
        <v>-4.7449999692616984E-4</v>
      </c>
      <c r="O36" s="26">
        <f t="shared" ref="O36:O67" ca="1" si="10">+C$11+C$12*F36</f>
        <v>-2.2480432175081277E-2</v>
      </c>
      <c r="P36" s="28">
        <f t="shared" si="4"/>
        <v>8.4677865749485453E-4</v>
      </c>
      <c r="Q36" s="29">
        <f t="shared" si="5"/>
        <v>38304.841500000002</v>
      </c>
      <c r="R36" s="26">
        <f t="shared" si="6"/>
        <v>1.7457772826286325E-6</v>
      </c>
      <c r="S36" s="26">
        <v>1</v>
      </c>
      <c r="T36" s="26">
        <f t="shared" si="8"/>
        <v>1.7457772826286325E-6</v>
      </c>
      <c r="AB36" s="26" t="s">
        <v>39</v>
      </c>
      <c r="AC36" s="26">
        <v>6</v>
      </c>
      <c r="AE36" s="26" t="s">
        <v>37</v>
      </c>
      <c r="AG36" s="26" t="s">
        <v>38</v>
      </c>
    </row>
    <row r="37" spans="1:33" s="26" customFormat="1" x14ac:dyDescent="0.2">
      <c r="A37" s="82" t="s">
        <v>147</v>
      </c>
      <c r="B37" s="84" t="s">
        <v>90</v>
      </c>
      <c r="C37" s="87">
        <v>53378.989199999996</v>
      </c>
      <c r="D37" s="83">
        <v>3.8999999999999998E-3</v>
      </c>
      <c r="E37" s="82">
        <f t="shared" si="1"/>
        <v>2132.5103076350429</v>
      </c>
      <c r="F37" s="26">
        <f t="shared" si="2"/>
        <v>2132.5</v>
      </c>
      <c r="G37" s="26">
        <f t="shared" si="3"/>
        <v>4.2484999939915724E-3</v>
      </c>
      <c r="J37" s="27"/>
      <c r="K37" s="26">
        <f t="shared" si="9"/>
        <v>4.2484999939915724E-3</v>
      </c>
      <c r="O37" s="26">
        <f t="shared" ca="1" si="10"/>
        <v>-2.1993922983750854E-2</v>
      </c>
      <c r="P37" s="28">
        <f t="shared" si="4"/>
        <v>8.2766250372820537E-4</v>
      </c>
      <c r="Q37" s="29">
        <f t="shared" si="5"/>
        <v>38360.489199999996</v>
      </c>
      <c r="R37" s="26">
        <f t="shared" si="6"/>
        <v>1.1702129134791372E-5</v>
      </c>
      <c r="S37" s="26">
        <v>1</v>
      </c>
      <c r="T37" s="26">
        <f t="shared" si="8"/>
        <v>1.1702129134791372E-5</v>
      </c>
    </row>
    <row r="38" spans="1:33" s="26" customFormat="1" x14ac:dyDescent="0.2">
      <c r="A38" s="82" t="s">
        <v>147</v>
      </c>
      <c r="B38" s="84" t="s">
        <v>90</v>
      </c>
      <c r="C38" s="87">
        <v>53409.071799999998</v>
      </c>
      <c r="D38" s="83">
        <v>8.0000000000000004E-4</v>
      </c>
      <c r="E38" s="82">
        <f t="shared" si="1"/>
        <v>2205.4961760942415</v>
      </c>
      <c r="F38" s="26">
        <f t="shared" si="2"/>
        <v>2205.5</v>
      </c>
      <c r="G38" s="26">
        <f t="shared" si="3"/>
        <v>-1.5761000031488948E-3</v>
      </c>
      <c r="J38" s="27"/>
      <c r="K38" s="26">
        <f t="shared" si="9"/>
        <v>-1.5761000031488948E-3</v>
      </c>
      <c r="O38" s="26">
        <f t="shared" ca="1" si="10"/>
        <v>-2.173084764325366E-2</v>
      </c>
      <c r="P38" s="28">
        <f t="shared" si="4"/>
        <v>8.1965328371149456E-4</v>
      </c>
      <c r="Q38" s="29">
        <f t="shared" si="5"/>
        <v>38390.571799999998</v>
      </c>
      <c r="R38" s="26">
        <f t="shared" si="6"/>
        <v>5.7396338115023583E-6</v>
      </c>
      <c r="S38" s="26">
        <v>1</v>
      </c>
      <c r="T38" s="26">
        <f t="shared" si="8"/>
        <v>5.7396338115023583E-6</v>
      </c>
      <c r="AB38" s="26" t="s">
        <v>39</v>
      </c>
      <c r="AC38" s="26">
        <v>7</v>
      </c>
      <c r="AE38" s="26" t="s">
        <v>37</v>
      </c>
      <c r="AG38" s="26" t="s">
        <v>38</v>
      </c>
    </row>
    <row r="39" spans="1:33" s="26" customFormat="1" x14ac:dyDescent="0.2">
      <c r="A39" s="82" t="s">
        <v>147</v>
      </c>
      <c r="B39" s="84" t="s">
        <v>148</v>
      </c>
      <c r="C39" s="87">
        <v>53410.105300000003</v>
      </c>
      <c r="D39" s="83">
        <v>6.9999999999999999E-4</v>
      </c>
      <c r="E39" s="82">
        <f t="shared" si="1"/>
        <v>2208.0036353914079</v>
      </c>
      <c r="F39" s="26">
        <f t="shared" si="2"/>
        <v>2208</v>
      </c>
      <c r="G39" s="26">
        <f t="shared" si="3"/>
        <v>1.4984000008553267E-3</v>
      </c>
      <c r="J39" s="27"/>
      <c r="K39" s="26">
        <f t="shared" si="9"/>
        <v>1.4984000008553267E-3</v>
      </c>
      <c r="O39" s="26">
        <f t="shared" ca="1" si="10"/>
        <v>-2.1721838213784581E-2</v>
      </c>
      <c r="P39" s="28">
        <f t="shared" si="4"/>
        <v>8.19407930181945E-4</v>
      </c>
      <c r="Q39" s="29">
        <f t="shared" si="5"/>
        <v>38391.605300000003</v>
      </c>
      <c r="R39" s="26">
        <f t="shared" si="6"/>
        <v>4.6103023203732651E-7</v>
      </c>
      <c r="S39" s="26">
        <v>1</v>
      </c>
      <c r="T39" s="26">
        <f t="shared" si="8"/>
        <v>4.6103023203732651E-7</v>
      </c>
      <c r="AB39" s="26" t="s">
        <v>39</v>
      </c>
      <c r="AG39" s="26" t="s">
        <v>41</v>
      </c>
    </row>
    <row r="40" spans="1:33" s="26" customFormat="1" ht="13.5" thickBot="1" x14ac:dyDescent="0.25">
      <c r="A40" s="114" t="s">
        <v>149</v>
      </c>
      <c r="B40" s="115"/>
      <c r="C40" s="117">
        <v>53600.526100000003</v>
      </c>
      <c r="D40" s="83">
        <v>4.0000000000000002E-4</v>
      </c>
      <c r="E40" s="82">
        <f t="shared" si="1"/>
        <v>2669.999189655156</v>
      </c>
      <c r="F40" s="26">
        <f t="shared" si="2"/>
        <v>2670</v>
      </c>
      <c r="G40" s="26">
        <f t="shared" si="3"/>
        <v>-3.3399999665562063E-4</v>
      </c>
      <c r="J40" s="27"/>
      <c r="K40" s="26">
        <f t="shared" si="9"/>
        <v>-3.3399999665562063E-4</v>
      </c>
      <c r="O40" s="26">
        <f t="shared" ca="1" si="10"/>
        <v>-2.0056895647898233E-2</v>
      </c>
      <c r="P40" s="28">
        <f t="shared" si="4"/>
        <v>8.069640017863409E-4</v>
      </c>
      <c r="Q40" s="29">
        <f t="shared" si="5"/>
        <v>38582.026100000003</v>
      </c>
      <c r="R40" s="26">
        <f t="shared" si="6"/>
        <v>1.3017988457406684E-6</v>
      </c>
      <c r="S40" s="26">
        <v>1</v>
      </c>
      <c r="T40" s="26">
        <f t="shared" si="8"/>
        <v>1.3017988457406684E-6</v>
      </c>
      <c r="U40" s="80"/>
      <c r="AB40" s="26" t="s">
        <v>39</v>
      </c>
      <c r="AC40" s="26">
        <v>6</v>
      </c>
      <c r="AE40" s="26" t="s">
        <v>37</v>
      </c>
      <c r="AG40" s="26" t="s">
        <v>38</v>
      </c>
    </row>
    <row r="41" spans="1:33" s="26" customFormat="1" x14ac:dyDescent="0.2">
      <c r="A41" s="83" t="s">
        <v>149</v>
      </c>
      <c r="B41" s="84"/>
      <c r="C41" s="87">
        <v>53601.555899999999</v>
      </c>
      <c r="D41" s="83">
        <v>2.9999999999999997E-4</v>
      </c>
      <c r="E41" s="82">
        <f t="shared" si="1"/>
        <v>2672.4976720781856</v>
      </c>
      <c r="F41" s="26">
        <f t="shared" si="2"/>
        <v>2672.5</v>
      </c>
      <c r="G41" s="26">
        <f t="shared" si="3"/>
        <v>-9.5950000104494393E-4</v>
      </c>
      <c r="J41" s="27"/>
      <c r="K41" s="26">
        <f t="shared" si="9"/>
        <v>-9.5950000104494393E-4</v>
      </c>
      <c r="O41" s="26">
        <f t="shared" ca="1" si="10"/>
        <v>-2.0047886218429151E-2</v>
      </c>
      <c r="P41" s="28">
        <f t="shared" si="4"/>
        <v>8.0707468076615424E-4</v>
      </c>
      <c r="Q41" s="29">
        <f t="shared" si="5"/>
        <v>38583.055899999999</v>
      </c>
      <c r="R41" s="26">
        <f t="shared" si="6"/>
        <v>3.1207861064159826E-6</v>
      </c>
      <c r="S41" s="26">
        <v>1</v>
      </c>
      <c r="T41" s="26">
        <f t="shared" si="8"/>
        <v>3.1207861064159826E-6</v>
      </c>
      <c r="U41" s="80"/>
      <c r="AB41" s="26" t="s">
        <v>39</v>
      </c>
      <c r="AC41" s="26">
        <v>6</v>
      </c>
      <c r="AE41" s="26" t="s">
        <v>37</v>
      </c>
      <c r="AG41" s="26" t="s">
        <v>38</v>
      </c>
    </row>
    <row r="42" spans="1:33" s="26" customFormat="1" x14ac:dyDescent="0.2">
      <c r="A42" s="121" t="s">
        <v>326</v>
      </c>
      <c r="B42" s="121"/>
      <c r="C42" s="120">
        <v>53657.404300000002</v>
      </c>
      <c r="D42" s="120">
        <v>2.0000000000000001E-4</v>
      </c>
      <c r="E42" s="82">
        <f t="shared" si="1"/>
        <v>2807.9960657029615</v>
      </c>
      <c r="F42" s="26">
        <f t="shared" si="2"/>
        <v>2808</v>
      </c>
      <c r="G42" s="26">
        <f t="shared" si="3"/>
        <v>-1.6216000003623776E-3</v>
      </c>
      <c r="J42" s="27"/>
      <c r="K42" s="26">
        <f t="shared" si="9"/>
        <v>-1.6216000003623776E-3</v>
      </c>
      <c r="O42" s="26">
        <f t="shared" ca="1" si="10"/>
        <v>-1.9559575141204908E-2</v>
      </c>
      <c r="P42" s="28">
        <f t="shared" si="4"/>
        <v>8.1593998390157405E-4</v>
      </c>
      <c r="Q42" s="29">
        <f t="shared" si="5"/>
        <v>38638.904300000002</v>
      </c>
      <c r="R42" s="26">
        <f t="shared" si="6"/>
        <v>5.9416011748855046E-6</v>
      </c>
      <c r="S42" s="26">
        <v>1</v>
      </c>
      <c r="T42" s="26">
        <f t="shared" si="8"/>
        <v>5.9416011748855046E-6</v>
      </c>
      <c r="U42" s="80"/>
    </row>
    <row r="43" spans="1:33" s="26" customFormat="1" x14ac:dyDescent="0.2">
      <c r="A43" s="82" t="s">
        <v>147</v>
      </c>
      <c r="B43" s="84" t="s">
        <v>90</v>
      </c>
      <c r="C43" s="118">
        <v>53681.1</v>
      </c>
      <c r="D43" s="83">
        <v>2.3E-3</v>
      </c>
      <c r="E43" s="82">
        <f t="shared" si="1"/>
        <v>2865.4861511094186</v>
      </c>
      <c r="F43" s="26">
        <f t="shared" si="2"/>
        <v>2865.5</v>
      </c>
      <c r="G43" s="26">
        <f t="shared" si="3"/>
        <v>-5.7080999977188185E-3</v>
      </c>
      <c r="J43" s="27"/>
      <c r="K43" s="26">
        <f t="shared" si="9"/>
        <v>-5.7080999977188185E-3</v>
      </c>
      <c r="O43" s="26">
        <f t="shared" ca="1" si="10"/>
        <v>-1.9352358263416025E-2</v>
      </c>
      <c r="P43" s="28">
        <f t="shared" si="4"/>
        <v>8.21403227448889E-4</v>
      </c>
      <c r="Q43" s="29">
        <f t="shared" si="5"/>
        <v>38662.6</v>
      </c>
      <c r="R43" s="26">
        <f t="shared" si="6"/>
        <v>4.2634412367475492E-5</v>
      </c>
      <c r="S43" s="26">
        <v>1</v>
      </c>
      <c r="T43" s="26">
        <f t="shared" si="8"/>
        <v>4.2634412367475492E-5</v>
      </c>
    </row>
    <row r="44" spans="1:33" s="26" customFormat="1" x14ac:dyDescent="0.2">
      <c r="A44" s="82" t="s">
        <v>147</v>
      </c>
      <c r="B44" s="84" t="s">
        <v>148</v>
      </c>
      <c r="C44" s="118">
        <v>53703.154900000001</v>
      </c>
      <c r="D44" s="83">
        <v>2.8E-3</v>
      </c>
      <c r="E44" s="82">
        <f t="shared" si="1"/>
        <v>2918.9953567725229</v>
      </c>
      <c r="F44" s="26">
        <f t="shared" si="2"/>
        <v>2919</v>
      </c>
      <c r="G44" s="26">
        <f t="shared" si="3"/>
        <v>-1.9137999988743104E-3</v>
      </c>
      <c r="J44" s="27"/>
      <c r="K44" s="26">
        <f t="shared" si="9"/>
        <v>-1.9137999988743104E-3</v>
      </c>
      <c r="O44" s="26">
        <f t="shared" ca="1" si="10"/>
        <v>-1.9159556472777669E-2</v>
      </c>
      <c r="P44" s="28">
        <f t="shared" si="4"/>
        <v>8.2739677408574927E-4</v>
      </c>
      <c r="Q44" s="29">
        <f t="shared" si="5"/>
        <v>38684.654900000001</v>
      </c>
      <c r="R44" s="26">
        <f t="shared" si="6"/>
        <v>7.5141597480866448E-6</v>
      </c>
      <c r="S44" s="26">
        <v>1</v>
      </c>
      <c r="T44" s="26">
        <f t="shared" si="8"/>
        <v>7.5141597480866448E-6</v>
      </c>
    </row>
    <row r="45" spans="1:33" s="26" customFormat="1" x14ac:dyDescent="0.2">
      <c r="A45" s="83" t="s">
        <v>150</v>
      </c>
      <c r="B45" s="84" t="s">
        <v>90</v>
      </c>
      <c r="C45" s="87">
        <v>54024.441200000001</v>
      </c>
      <c r="D45" s="83">
        <v>4.8999999999999998E-3</v>
      </c>
      <c r="E45" s="82">
        <f t="shared" si="1"/>
        <v>3698.494456901547</v>
      </c>
      <c r="F45" s="26">
        <f t="shared" si="2"/>
        <v>3698.5</v>
      </c>
      <c r="G45" s="26">
        <f t="shared" si="3"/>
        <v>-2.2847000000183471E-3</v>
      </c>
      <c r="J45" s="27"/>
      <c r="K45" s="26">
        <f t="shared" si="9"/>
        <v>-2.2847000000183471E-3</v>
      </c>
      <c r="O45" s="26">
        <f t="shared" ca="1" si="10"/>
        <v>-1.6350416364317916E-2</v>
      </c>
      <c r="P45" s="28">
        <f t="shared" si="4"/>
        <v>1.014262716735095E-3</v>
      </c>
      <c r="Q45" s="29">
        <f t="shared" si="5"/>
        <v>39005.941200000001</v>
      </c>
      <c r="R45" s="26">
        <f t="shared" si="6"/>
        <v>1.0883155006529251E-5</v>
      </c>
      <c r="S45" s="26">
        <v>1</v>
      </c>
      <c r="T45" s="26">
        <f t="shared" si="8"/>
        <v>1.0883155006529251E-5</v>
      </c>
      <c r="U45" s="80"/>
    </row>
    <row r="46" spans="1:33" s="26" customFormat="1" x14ac:dyDescent="0.2">
      <c r="A46" s="83" t="s">
        <v>150</v>
      </c>
      <c r="B46" s="84" t="s">
        <v>90</v>
      </c>
      <c r="C46" s="87">
        <v>54024.657700000003</v>
      </c>
      <c r="D46" s="83">
        <v>4.1999999999999997E-3</v>
      </c>
      <c r="E46" s="82">
        <f t="shared" si="1"/>
        <v>3699.0197253464812</v>
      </c>
      <c r="F46" s="26">
        <f t="shared" si="2"/>
        <v>3699</v>
      </c>
      <c r="G46" s="26">
        <f t="shared" si="3"/>
        <v>8.1302000035066158E-3</v>
      </c>
      <c r="J46" s="27"/>
      <c r="K46" s="26">
        <f t="shared" si="9"/>
        <v>8.1302000035066158E-3</v>
      </c>
      <c r="O46" s="26">
        <f t="shared" ca="1" si="10"/>
        <v>-1.6348614478424096E-2</v>
      </c>
      <c r="P46" s="28">
        <f t="shared" si="4"/>
        <v>1.0144423652989243E-3</v>
      </c>
      <c r="Q46" s="29">
        <f t="shared" si="5"/>
        <v>39006.157700000003</v>
      </c>
      <c r="R46" s="26">
        <f t="shared" si="6"/>
        <v>5.0634006765711109E-5</v>
      </c>
      <c r="S46" s="26">
        <v>1</v>
      </c>
      <c r="T46" s="26">
        <f t="shared" si="8"/>
        <v>5.0634006765711109E-5</v>
      </c>
      <c r="U46" s="80"/>
    </row>
    <row r="47" spans="1:33" s="26" customFormat="1" x14ac:dyDescent="0.2">
      <c r="A47" s="83" t="s">
        <v>150</v>
      </c>
      <c r="B47" s="84" t="s">
        <v>90</v>
      </c>
      <c r="C47" s="87">
        <v>54026.495000000003</v>
      </c>
      <c r="D47" s="83">
        <v>2.3E-3</v>
      </c>
      <c r="E47" s="82">
        <f t="shared" si="1"/>
        <v>3703.477349890903</v>
      </c>
      <c r="F47" s="26">
        <f t="shared" si="2"/>
        <v>3703.5</v>
      </c>
      <c r="G47" s="26">
        <f t="shared" si="3"/>
        <v>-9.3356999932439066E-3</v>
      </c>
      <c r="J47" s="27"/>
      <c r="K47" s="26">
        <f t="shared" si="9"/>
        <v>-9.3356999932439066E-3</v>
      </c>
      <c r="O47" s="26">
        <f t="shared" ca="1" si="10"/>
        <v>-1.633239750537975E-2</v>
      </c>
      <c r="P47" s="28">
        <f t="shared" si="4"/>
        <v>1.0160626515580869E-3</v>
      </c>
      <c r="Q47" s="29">
        <f t="shared" si="5"/>
        <v>39007.995000000003</v>
      </c>
      <c r="R47" s="26">
        <f t="shared" si="6"/>
        <v>1.0715898985431796E-4</v>
      </c>
      <c r="S47" s="26">
        <v>0.4</v>
      </c>
      <c r="T47" s="26">
        <f t="shared" si="8"/>
        <v>4.2863595941727186E-5</v>
      </c>
      <c r="U47" s="80"/>
    </row>
    <row r="48" spans="1:33" s="26" customFormat="1" x14ac:dyDescent="0.2">
      <c r="A48" s="88" t="s">
        <v>168</v>
      </c>
      <c r="B48" s="84" t="s">
        <v>90</v>
      </c>
      <c r="C48" s="83">
        <v>54031.864999999998</v>
      </c>
      <c r="D48" s="83">
        <v>0.01</v>
      </c>
      <c r="E48" s="82">
        <f t="shared" si="1"/>
        <v>3716.5059482708812</v>
      </c>
      <c r="F48" s="26">
        <f t="shared" si="2"/>
        <v>3716.5</v>
      </c>
      <c r="G48" s="26">
        <f t="shared" si="3"/>
        <v>2.4516999983461574E-3</v>
      </c>
      <c r="J48" s="27"/>
      <c r="K48" s="26">
        <f t="shared" si="9"/>
        <v>2.4516999983461574E-3</v>
      </c>
      <c r="O48" s="26">
        <f t="shared" ca="1" si="10"/>
        <v>-1.6285548472140525E-2</v>
      </c>
      <c r="P48" s="28">
        <f t="shared" si="4"/>
        <v>1.0207783536187237E-3</v>
      </c>
      <c r="Q48" s="29">
        <f t="shared" si="5"/>
        <v>39013.364999999998</v>
      </c>
      <c r="R48" s="26">
        <f t="shared" si="6"/>
        <v>2.0475367533494639E-6</v>
      </c>
      <c r="S48" s="26">
        <v>0.1</v>
      </c>
      <c r="T48" s="26">
        <f t="shared" si="8"/>
        <v>2.0475367533494639E-7</v>
      </c>
      <c r="U48" s="80"/>
    </row>
    <row r="49" spans="1:21" s="26" customFormat="1" x14ac:dyDescent="0.2">
      <c r="A49" s="82" t="s">
        <v>147</v>
      </c>
      <c r="B49" s="84" t="s">
        <v>90</v>
      </c>
      <c r="C49" s="118">
        <v>54058.037900000003</v>
      </c>
      <c r="D49" s="83">
        <v>5.9999999999999995E-4</v>
      </c>
      <c r="E49" s="82">
        <f t="shared" si="1"/>
        <v>3780.0061722075097</v>
      </c>
      <c r="F49" s="26">
        <f t="shared" si="2"/>
        <v>3780</v>
      </c>
      <c r="G49" s="26">
        <f t="shared" si="3"/>
        <v>2.5440000026719645E-3</v>
      </c>
      <c r="J49" s="27"/>
      <c r="K49" s="26">
        <f t="shared" si="9"/>
        <v>2.5440000026719645E-3</v>
      </c>
      <c r="O49" s="26">
        <f t="shared" ca="1" si="10"/>
        <v>-1.6056708963625842E-2</v>
      </c>
      <c r="P49" s="28">
        <f t="shared" si="4"/>
        <v>1.0445574234296288E-3</v>
      </c>
      <c r="Q49" s="29">
        <f t="shared" si="5"/>
        <v>39039.537900000003</v>
      </c>
      <c r="R49" s="26">
        <f t="shared" si="6"/>
        <v>2.2483280484449081E-6</v>
      </c>
      <c r="S49" s="26">
        <v>1</v>
      </c>
      <c r="T49" s="26">
        <f t="shared" si="8"/>
        <v>2.2483280484449081E-6</v>
      </c>
    </row>
    <row r="50" spans="1:21" s="26" customFormat="1" x14ac:dyDescent="0.2">
      <c r="A50" s="82" t="s">
        <v>246</v>
      </c>
      <c r="B50" s="84" t="s">
        <v>148</v>
      </c>
      <c r="C50" s="83">
        <v>54339.138299999999</v>
      </c>
      <c r="D50" s="83" t="s">
        <v>174</v>
      </c>
      <c r="E50" s="82">
        <f t="shared" si="1"/>
        <v>4462.0069573200572</v>
      </c>
      <c r="F50" s="26">
        <f t="shared" si="2"/>
        <v>4462</v>
      </c>
      <c r="G50" s="26">
        <f t="shared" si="3"/>
        <v>2.8676000001723878E-3</v>
      </c>
      <c r="J50" s="27"/>
      <c r="K50" s="26">
        <f t="shared" si="9"/>
        <v>2.8676000001723878E-3</v>
      </c>
      <c r="O50" s="26">
        <f t="shared" ca="1" si="10"/>
        <v>-1.3598936604460283E-2</v>
      </c>
      <c r="P50" s="28">
        <f t="shared" si="4"/>
        <v>1.3778893746049549E-3</v>
      </c>
      <c r="Q50" s="29">
        <f t="shared" si="5"/>
        <v>39320.638299999999</v>
      </c>
      <c r="R50" s="26">
        <f t="shared" si="6"/>
        <v>2.2192377479285121E-6</v>
      </c>
      <c r="S50" s="26">
        <v>1</v>
      </c>
      <c r="T50" s="26">
        <f t="shared" si="8"/>
        <v>2.2192377479285121E-6</v>
      </c>
      <c r="U50" s="80"/>
    </row>
    <row r="51" spans="1:21" s="26" customFormat="1" x14ac:dyDescent="0.2">
      <c r="A51" s="82" t="s">
        <v>251</v>
      </c>
      <c r="B51" s="84" t="s">
        <v>148</v>
      </c>
      <c r="C51" s="83">
        <v>54406.318399999996</v>
      </c>
      <c r="D51" s="83" t="s">
        <v>174</v>
      </c>
      <c r="E51" s="82">
        <f t="shared" si="1"/>
        <v>4624.9981197087936</v>
      </c>
      <c r="F51" s="26">
        <f t="shared" si="2"/>
        <v>4625</v>
      </c>
      <c r="G51" s="26">
        <f t="shared" si="3"/>
        <v>-7.7500000043073669E-4</v>
      </c>
      <c r="J51" s="27"/>
      <c r="K51" s="26">
        <f t="shared" si="9"/>
        <v>-7.7500000043073669E-4</v>
      </c>
      <c r="O51" s="26">
        <f t="shared" ca="1" si="10"/>
        <v>-1.3011521803076138E-2</v>
      </c>
      <c r="P51" s="28">
        <f t="shared" si="4"/>
        <v>1.478671064197936E-3</v>
      </c>
      <c r="Q51" s="29">
        <f t="shared" si="5"/>
        <v>39387.818399999996</v>
      </c>
      <c r="R51" s="26">
        <f t="shared" si="6"/>
        <v>5.0790332675445351E-6</v>
      </c>
      <c r="S51" s="26">
        <v>1</v>
      </c>
      <c r="T51" s="26">
        <f t="shared" si="8"/>
        <v>5.0790332675445351E-6</v>
      </c>
      <c r="U51" s="80"/>
    </row>
    <row r="52" spans="1:21" s="26" customFormat="1" x14ac:dyDescent="0.2">
      <c r="A52" s="83" t="s">
        <v>151</v>
      </c>
      <c r="B52" s="84" t="s">
        <v>148</v>
      </c>
      <c r="C52" s="83">
        <v>54406.318449999999</v>
      </c>
      <c r="D52" s="83">
        <v>8.0000000000000004E-4</v>
      </c>
      <c r="E52" s="82">
        <f t="shared" si="1"/>
        <v>4624.9982410179091</v>
      </c>
      <c r="F52" s="26">
        <f t="shared" si="2"/>
        <v>4625</v>
      </c>
      <c r="G52" s="26">
        <f t="shared" si="3"/>
        <v>-7.2499999805586413E-4</v>
      </c>
      <c r="J52" s="27"/>
      <c r="K52" s="26">
        <f t="shared" si="9"/>
        <v>-7.2499999805586413E-4</v>
      </c>
      <c r="O52" s="26">
        <f t="shared" ca="1" si="10"/>
        <v>-1.3011521803076138E-2</v>
      </c>
      <c r="P52" s="28">
        <f t="shared" si="4"/>
        <v>1.478671064197936E-3</v>
      </c>
      <c r="Q52" s="29">
        <f t="shared" si="5"/>
        <v>39387.818449999999</v>
      </c>
      <c r="R52" s="26">
        <f t="shared" si="6"/>
        <v>4.8561661506147922E-6</v>
      </c>
      <c r="S52" s="26">
        <v>1</v>
      </c>
      <c r="T52" s="26">
        <f t="shared" si="8"/>
        <v>4.8561661506147922E-6</v>
      </c>
      <c r="U52" s="80"/>
    </row>
    <row r="53" spans="1:21" s="26" customFormat="1" x14ac:dyDescent="0.2">
      <c r="A53" s="82" t="s">
        <v>256</v>
      </c>
      <c r="B53" s="84" t="s">
        <v>148</v>
      </c>
      <c r="C53" s="83">
        <v>54817.253799999999</v>
      </c>
      <c r="D53" s="83" t="s">
        <v>174</v>
      </c>
      <c r="E53" s="82">
        <f t="shared" ref="E53:E84" si="11">+(C53-C$7)/C$8</f>
        <v>5622.0022699360588</v>
      </c>
      <c r="F53" s="26">
        <f t="shared" ref="F53:F84" si="12">ROUND(2*E53,0)/2</f>
        <v>5622</v>
      </c>
      <c r="G53" s="26">
        <f t="shared" ref="G53:G84" si="13">+C53-(C$7+F53*C$8)</f>
        <v>9.3560000095749274E-4</v>
      </c>
      <c r="J53" s="27"/>
      <c r="K53" s="26">
        <f t="shared" si="9"/>
        <v>9.3560000095749274E-4</v>
      </c>
      <c r="O53" s="26">
        <f t="shared" ca="1" si="10"/>
        <v>-9.4185613308062528E-3</v>
      </c>
      <c r="P53" s="28">
        <f t="shared" ref="P53:P84" si="14">+D$11+D$12*F53+D$13*F53^2</f>
        <v>2.2723999200748974E-3</v>
      </c>
      <c r="Q53" s="29">
        <f t="shared" ref="Q53:Q84" si="15">+C53-15018.5</f>
        <v>39798.753799999999</v>
      </c>
      <c r="R53" s="26">
        <f t="shared" ref="R53:R84" si="16">+(P53-G53)^2</f>
        <v>1.7870340237522996E-6</v>
      </c>
      <c r="S53" s="26">
        <v>1</v>
      </c>
      <c r="T53" s="26">
        <f t="shared" si="8"/>
        <v>1.7870340237522996E-6</v>
      </c>
      <c r="U53" s="80"/>
    </row>
    <row r="54" spans="1:21" s="26" customFormat="1" x14ac:dyDescent="0.2">
      <c r="A54" s="85" t="s">
        <v>152</v>
      </c>
      <c r="B54" s="86" t="s">
        <v>148</v>
      </c>
      <c r="C54" s="85">
        <v>55114.430699999997</v>
      </c>
      <c r="D54" s="85">
        <v>1E-4</v>
      </c>
      <c r="E54" s="82">
        <f t="shared" si="11"/>
        <v>6343.007573085094</v>
      </c>
      <c r="F54" s="26">
        <f t="shared" si="12"/>
        <v>6343</v>
      </c>
      <c r="G54" s="26">
        <f t="shared" si="13"/>
        <v>3.1213999973260798E-3</v>
      </c>
      <c r="J54" s="27"/>
      <c r="K54" s="26">
        <f t="shared" si="9"/>
        <v>3.1213999973260798E-3</v>
      </c>
      <c r="O54" s="26">
        <f t="shared" ca="1" si="10"/>
        <v>-6.8202418719230141E-3</v>
      </c>
      <c r="P54" s="28">
        <f t="shared" si="14"/>
        <v>3.0362861690427048E-3</v>
      </c>
      <c r="Q54" s="29">
        <f t="shared" si="15"/>
        <v>40095.930699999997</v>
      </c>
      <c r="R54" s="26">
        <f t="shared" si="16"/>
        <v>7.2443637650518445E-9</v>
      </c>
      <c r="S54" s="26">
        <v>1</v>
      </c>
      <c r="T54" s="26">
        <f t="shared" si="8"/>
        <v>7.2443637650518445E-9</v>
      </c>
      <c r="U54" s="80"/>
    </row>
    <row r="55" spans="1:21" s="26" customFormat="1" x14ac:dyDescent="0.2">
      <c r="A55" s="87" t="s">
        <v>153</v>
      </c>
      <c r="B55" s="84"/>
      <c r="C55" s="83">
        <v>55520.626700000001</v>
      </c>
      <c r="D55" s="83">
        <v>2.0000000000000001E-4</v>
      </c>
      <c r="E55" s="82">
        <f t="shared" si="11"/>
        <v>7328.5130754236998</v>
      </c>
      <c r="F55" s="26">
        <f t="shared" si="12"/>
        <v>7328.5</v>
      </c>
      <c r="G55" s="26">
        <f t="shared" si="13"/>
        <v>5.3893000003881752E-3</v>
      </c>
      <c r="J55" s="27"/>
      <c r="K55" s="26">
        <f t="shared" si="9"/>
        <v>5.3893000003881752E-3</v>
      </c>
      <c r="O55" s="26">
        <f t="shared" ca="1" si="10"/>
        <v>-3.2687247752109065E-3</v>
      </c>
      <c r="P55" s="28">
        <f t="shared" si="14"/>
        <v>4.3382135823307258E-3</v>
      </c>
      <c r="Q55" s="29">
        <f t="shared" si="15"/>
        <v>40502.126700000001</v>
      </c>
      <c r="R55" s="26">
        <f t="shared" si="16"/>
        <v>1.1047826582248394E-6</v>
      </c>
      <c r="S55" s="26">
        <v>1</v>
      </c>
      <c r="T55" s="26">
        <f t="shared" si="8"/>
        <v>1.1047826582248394E-6</v>
      </c>
      <c r="U55" s="80"/>
    </row>
    <row r="56" spans="1:21" s="26" customFormat="1" x14ac:dyDescent="0.2">
      <c r="A56" s="88" t="s">
        <v>154</v>
      </c>
      <c r="B56" s="84" t="s">
        <v>90</v>
      </c>
      <c r="C56" s="83">
        <v>55542.679600000003</v>
      </c>
      <c r="D56" s="83">
        <v>5.0000000000000001E-4</v>
      </c>
      <c r="E56" s="82">
        <f t="shared" si="11"/>
        <v>7382.0174287224163</v>
      </c>
      <c r="F56" s="26">
        <f t="shared" si="12"/>
        <v>7382</v>
      </c>
      <c r="G56" s="26">
        <f t="shared" si="13"/>
        <v>7.1836000061011873E-3</v>
      </c>
      <c r="J56" s="27"/>
      <c r="K56" s="26">
        <f t="shared" si="9"/>
        <v>7.1836000061011873E-3</v>
      </c>
      <c r="O56" s="26">
        <f t="shared" ca="1" si="10"/>
        <v>-3.0759229845725537E-3</v>
      </c>
      <c r="P56" s="28">
        <f t="shared" si="14"/>
        <v>4.4174127782910331E-3</v>
      </c>
      <c r="Q56" s="29">
        <f t="shared" si="15"/>
        <v>40524.179600000003</v>
      </c>
      <c r="R56" s="26">
        <f t="shared" si="16"/>
        <v>7.6517917793000259E-6</v>
      </c>
      <c r="S56" s="26">
        <v>1</v>
      </c>
      <c r="T56" s="26">
        <f t="shared" si="8"/>
        <v>7.6517917793000259E-6</v>
      </c>
      <c r="U56" s="80"/>
    </row>
    <row r="57" spans="1:21" s="26" customFormat="1" x14ac:dyDescent="0.2">
      <c r="A57" s="89" t="s">
        <v>164</v>
      </c>
      <c r="B57" s="82"/>
      <c r="C57" s="83">
        <v>55842.741999999998</v>
      </c>
      <c r="D57" s="83">
        <v>2E-3</v>
      </c>
      <c r="E57" s="82">
        <f t="shared" si="11"/>
        <v>8110.0234805912687</v>
      </c>
      <c r="F57" s="26">
        <f t="shared" si="12"/>
        <v>8110</v>
      </c>
      <c r="G57" s="26">
        <f t="shared" si="13"/>
        <v>9.678000002168119E-3</v>
      </c>
      <c r="J57" s="27"/>
      <c r="K57" s="26">
        <f t="shared" si="9"/>
        <v>9.678000002168119E-3</v>
      </c>
      <c r="O57" s="26">
        <f t="shared" ca="1" si="10"/>
        <v>-4.5237712317588649E-4</v>
      </c>
      <c r="P57" s="28">
        <f t="shared" si="14"/>
        <v>5.5823296112499886E-3</v>
      </c>
      <c r="Q57" s="29">
        <f t="shared" si="15"/>
        <v>40824.241999999998</v>
      </c>
      <c r="R57" s="26">
        <f t="shared" si="16"/>
        <v>1.6774515951043471E-5</v>
      </c>
      <c r="S57" s="26">
        <v>0.4</v>
      </c>
      <c r="T57" s="26">
        <f t="shared" si="8"/>
        <v>6.7098063804173886E-6</v>
      </c>
      <c r="U57" s="80"/>
    </row>
    <row r="58" spans="1:21" s="26" customFormat="1" x14ac:dyDescent="0.2">
      <c r="A58" s="83" t="s">
        <v>164</v>
      </c>
      <c r="B58" s="84" t="s">
        <v>90</v>
      </c>
      <c r="C58" s="83">
        <v>55842.741999999998</v>
      </c>
      <c r="D58" s="83">
        <v>2E-3</v>
      </c>
      <c r="E58" s="82">
        <f t="shared" si="11"/>
        <v>8110.0234805912687</v>
      </c>
      <c r="F58" s="26">
        <f t="shared" si="12"/>
        <v>8110</v>
      </c>
      <c r="G58" s="26">
        <f t="shared" si="13"/>
        <v>9.678000002168119E-3</v>
      </c>
      <c r="J58" s="27"/>
      <c r="K58" s="26">
        <f t="shared" si="9"/>
        <v>9.678000002168119E-3</v>
      </c>
      <c r="O58" s="26">
        <f t="shared" ca="1" si="10"/>
        <v>-4.5237712317588649E-4</v>
      </c>
      <c r="P58" s="28">
        <f t="shared" si="14"/>
        <v>5.5823296112499886E-3</v>
      </c>
      <c r="Q58" s="29">
        <f t="shared" si="15"/>
        <v>40824.241999999998</v>
      </c>
      <c r="R58" s="26">
        <f t="shared" si="16"/>
        <v>1.6774515951043471E-5</v>
      </c>
      <c r="S58" s="26">
        <v>0.2</v>
      </c>
      <c r="T58" s="26">
        <f t="shared" si="8"/>
        <v>3.3549031902086943E-6</v>
      </c>
      <c r="U58" s="80"/>
    </row>
    <row r="59" spans="1:21" s="26" customFormat="1" x14ac:dyDescent="0.2">
      <c r="A59" s="90" t="s">
        <v>155</v>
      </c>
      <c r="B59" s="91" t="s">
        <v>90</v>
      </c>
      <c r="C59" s="90">
        <v>55847.890399999997</v>
      </c>
      <c r="D59" s="90">
        <v>5.9999999999999995E-4</v>
      </c>
      <c r="E59" s="82">
        <f t="shared" si="11"/>
        <v>8122.5144369971376</v>
      </c>
      <c r="F59" s="26">
        <f t="shared" si="12"/>
        <v>8122.5</v>
      </c>
      <c r="G59" s="26">
        <f t="shared" si="13"/>
        <v>5.9504999953787774E-3</v>
      </c>
      <c r="J59" s="27"/>
      <c r="K59" s="26">
        <f t="shared" si="9"/>
        <v>5.9504999953787774E-3</v>
      </c>
      <c r="O59" s="26">
        <f t="shared" ca="1" si="10"/>
        <v>-4.0732997583047686E-4</v>
      </c>
      <c r="P59" s="28">
        <f t="shared" si="14"/>
        <v>5.6037505735708152E-3</v>
      </c>
      <c r="Q59" s="29">
        <f t="shared" si="15"/>
        <v>40829.390399999997</v>
      </c>
      <c r="R59" s="26">
        <f t="shared" si="16"/>
        <v>1.2023516152415608E-7</v>
      </c>
      <c r="S59" s="26">
        <v>1</v>
      </c>
      <c r="T59" s="26">
        <f t="shared" si="8"/>
        <v>1.2023516152415608E-7</v>
      </c>
      <c r="U59" s="80"/>
    </row>
    <row r="60" spans="1:21" s="26" customFormat="1" x14ac:dyDescent="0.2">
      <c r="A60" s="88" t="s">
        <v>168</v>
      </c>
      <c r="B60" s="84" t="s">
        <v>148</v>
      </c>
      <c r="C60" s="83">
        <v>55858.82</v>
      </c>
      <c r="D60" s="83">
        <v>0.01</v>
      </c>
      <c r="E60" s="82">
        <f t="shared" si="11"/>
        <v>8149.0316379010428</v>
      </c>
      <c r="F60" s="26">
        <f t="shared" si="12"/>
        <v>8149</v>
      </c>
      <c r="G60" s="26">
        <f t="shared" si="13"/>
        <v>1.3040199999522883E-2</v>
      </c>
      <c r="J60" s="27"/>
      <c r="K60" s="26">
        <f t="shared" si="9"/>
        <v>1.3040199999522883E-2</v>
      </c>
      <c r="O60" s="26">
        <f t="shared" ca="1" si="10"/>
        <v>-3.1183002345820665E-4</v>
      </c>
      <c r="P60" s="28">
        <f t="shared" si="14"/>
        <v>5.6493214462414211E-3</v>
      </c>
      <c r="Q60" s="29">
        <f t="shared" si="15"/>
        <v>40840.32</v>
      </c>
      <c r="R60" s="26">
        <f t="shared" si="16"/>
        <v>5.4625085789355884E-5</v>
      </c>
      <c r="S60" s="26">
        <v>0.1</v>
      </c>
      <c r="T60" s="26">
        <f t="shared" si="8"/>
        <v>5.4625085789355888E-6</v>
      </c>
      <c r="U60" s="80"/>
    </row>
    <row r="61" spans="1:21" s="26" customFormat="1" x14ac:dyDescent="0.2">
      <c r="A61" s="82" t="s">
        <v>287</v>
      </c>
      <c r="B61" s="84" t="s">
        <v>148</v>
      </c>
      <c r="C61" s="83">
        <v>55861.2883</v>
      </c>
      <c r="D61" s="83" t="s">
        <v>174</v>
      </c>
      <c r="E61" s="82">
        <f t="shared" si="11"/>
        <v>8155.0201834096715</v>
      </c>
      <c r="F61" s="26">
        <f t="shared" si="12"/>
        <v>8155</v>
      </c>
      <c r="G61" s="26">
        <f t="shared" si="13"/>
        <v>8.3190000004833564E-3</v>
      </c>
      <c r="J61" s="27"/>
      <c r="K61" s="26">
        <f t="shared" si="9"/>
        <v>8.3190000004833564E-3</v>
      </c>
      <c r="O61" s="26">
        <f t="shared" ca="1" si="10"/>
        <v>-2.9020739273240975E-4</v>
      </c>
      <c r="P61" s="28">
        <f t="shared" si="14"/>
        <v>5.6596692726103223E-3</v>
      </c>
      <c r="Q61" s="29">
        <f t="shared" si="15"/>
        <v>40842.7883</v>
      </c>
      <c r="R61" s="26">
        <f t="shared" si="16"/>
        <v>7.0720399202097213E-6</v>
      </c>
      <c r="S61" s="26">
        <v>1</v>
      </c>
      <c r="T61" s="26">
        <f t="shared" si="8"/>
        <v>7.0720399202097213E-6</v>
      </c>
      <c r="U61" s="80"/>
    </row>
    <row r="62" spans="1:21" s="26" customFormat="1" x14ac:dyDescent="0.2">
      <c r="A62" s="82" t="s">
        <v>293</v>
      </c>
      <c r="B62" s="84" t="s">
        <v>148</v>
      </c>
      <c r="C62" s="83">
        <v>55882.307699999998</v>
      </c>
      <c r="D62" s="119" t="s">
        <v>174</v>
      </c>
      <c r="E62" s="82">
        <f t="shared" si="11"/>
        <v>8206.0170774112212</v>
      </c>
      <c r="F62" s="26">
        <f t="shared" si="12"/>
        <v>8206</v>
      </c>
      <c r="G62" s="26">
        <f t="shared" si="13"/>
        <v>7.0387999949161895E-3</v>
      </c>
      <c r="J62" s="27"/>
      <c r="K62" s="26">
        <f t="shared" si="9"/>
        <v>7.0387999949161895E-3</v>
      </c>
      <c r="O62" s="26">
        <f t="shared" ca="1" si="10"/>
        <v>-1.0641503156313611E-4</v>
      </c>
      <c r="P62" s="28">
        <f t="shared" si="14"/>
        <v>5.7480714314089455E-3</v>
      </c>
      <c r="Q62" s="29">
        <f t="shared" si="15"/>
        <v>40863.807699999998</v>
      </c>
      <c r="R62" s="26">
        <f t="shared" si="16"/>
        <v>1.6659802246534737E-6</v>
      </c>
      <c r="S62" s="26">
        <v>1</v>
      </c>
      <c r="T62" s="26">
        <f t="shared" si="8"/>
        <v>1.6659802246534737E-6</v>
      </c>
      <c r="U62" s="80"/>
    </row>
    <row r="63" spans="1:21" s="26" customFormat="1" x14ac:dyDescent="0.2">
      <c r="A63" s="82" t="s">
        <v>293</v>
      </c>
      <c r="B63" s="84" t="s">
        <v>90</v>
      </c>
      <c r="C63" s="83">
        <v>55882.5141</v>
      </c>
      <c r="D63" s="119" t="s">
        <v>174</v>
      </c>
      <c r="E63" s="82">
        <f t="shared" si="11"/>
        <v>8206.517841416</v>
      </c>
      <c r="F63" s="26">
        <f t="shared" si="12"/>
        <v>8206.5</v>
      </c>
      <c r="G63" s="26">
        <f t="shared" si="13"/>
        <v>7.3536999989300966E-3</v>
      </c>
      <c r="J63" s="27"/>
      <c r="K63" s="26">
        <f t="shared" si="9"/>
        <v>7.3536999989300966E-3</v>
      </c>
      <c r="O63" s="26">
        <f t="shared" ca="1" si="10"/>
        <v>-1.0461314566932028E-4</v>
      </c>
      <c r="P63" s="28">
        <f t="shared" si="14"/>
        <v>5.7489420666405697E-3</v>
      </c>
      <c r="Q63" s="29">
        <f t="shared" si="15"/>
        <v>40864.0141</v>
      </c>
      <c r="R63" s="26">
        <f t="shared" si="16"/>
        <v>2.5752480212461579E-6</v>
      </c>
      <c r="S63" s="26">
        <v>1</v>
      </c>
      <c r="T63" s="26">
        <f t="shared" si="8"/>
        <v>2.5752480212461579E-6</v>
      </c>
      <c r="U63" s="80"/>
    </row>
    <row r="64" spans="1:21" s="26" customFormat="1" x14ac:dyDescent="0.2">
      <c r="A64" s="82" t="s">
        <v>293</v>
      </c>
      <c r="B64" s="84" t="s">
        <v>148</v>
      </c>
      <c r="C64" s="83">
        <v>55884.368799999997</v>
      </c>
      <c r="D64" s="119" t="s">
        <v>174</v>
      </c>
      <c r="E64" s="82">
        <f t="shared" si="11"/>
        <v>8211.017681530584</v>
      </c>
      <c r="F64" s="26">
        <f t="shared" si="12"/>
        <v>8211</v>
      </c>
      <c r="G64" s="26">
        <f t="shared" si="13"/>
        <v>7.2877999991760589E-3</v>
      </c>
      <c r="J64" s="27"/>
      <c r="K64" s="26">
        <f t="shared" si="9"/>
        <v>7.2877999991760589E-3</v>
      </c>
      <c r="O64" s="26">
        <f t="shared" ca="1" si="10"/>
        <v>-8.8396172624974345E-5</v>
      </c>
      <c r="P64" s="28">
        <f t="shared" si="14"/>
        <v>5.7567812329098866E-3</v>
      </c>
      <c r="Q64" s="29">
        <f t="shared" si="15"/>
        <v>40865.868799999997</v>
      </c>
      <c r="R64" s="26">
        <f t="shared" si="16"/>
        <v>2.3440184626591926E-6</v>
      </c>
      <c r="S64" s="26">
        <v>1</v>
      </c>
      <c r="T64" s="26">
        <f t="shared" si="8"/>
        <v>2.3440184626591926E-6</v>
      </c>
      <c r="U64" s="80"/>
    </row>
    <row r="65" spans="1:21" s="26" customFormat="1" x14ac:dyDescent="0.2">
      <c r="A65" s="82" t="s">
        <v>293</v>
      </c>
      <c r="B65" s="84" t="s">
        <v>148</v>
      </c>
      <c r="C65" s="83">
        <v>55887.253299999997</v>
      </c>
      <c r="D65" s="119" t="s">
        <v>174</v>
      </c>
      <c r="E65" s="82">
        <f t="shared" si="11"/>
        <v>8218.0160040682167</v>
      </c>
      <c r="F65" s="26">
        <f t="shared" si="12"/>
        <v>8218</v>
      </c>
      <c r="G65" s="26">
        <f t="shared" si="13"/>
        <v>6.5963999950326979E-3</v>
      </c>
      <c r="J65" s="27"/>
      <c r="K65" s="26">
        <f t="shared" si="9"/>
        <v>6.5963999950326979E-3</v>
      </c>
      <c r="O65" s="26">
        <f t="shared" ca="1" si="10"/>
        <v>-6.3169770111545787E-5</v>
      </c>
      <c r="P65" s="28">
        <f t="shared" si="14"/>
        <v>5.7689878319674096E-3</v>
      </c>
      <c r="Q65" s="29">
        <f t="shared" si="15"/>
        <v>40868.753299999997</v>
      </c>
      <c r="R65" s="26">
        <f t="shared" si="16"/>
        <v>6.8461088758837924E-7</v>
      </c>
      <c r="S65" s="26">
        <v>1</v>
      </c>
      <c r="T65" s="26">
        <f t="shared" ref="T65:T96" si="17">+S65*R65</f>
        <v>6.8461088758837924E-7</v>
      </c>
      <c r="U65" s="80"/>
    </row>
    <row r="66" spans="1:21" s="26" customFormat="1" x14ac:dyDescent="0.2">
      <c r="A66" s="82" t="s">
        <v>293</v>
      </c>
      <c r="B66" s="84" t="s">
        <v>90</v>
      </c>
      <c r="C66" s="83">
        <v>55887.46</v>
      </c>
      <c r="D66" s="119" t="s">
        <v>174</v>
      </c>
      <c r="E66" s="82">
        <f t="shared" si="11"/>
        <v>8218.5174959276537</v>
      </c>
      <c r="F66" s="26">
        <f t="shared" si="12"/>
        <v>8218.5</v>
      </c>
      <c r="G66" s="26">
        <f t="shared" si="13"/>
        <v>7.2112999987439252E-3</v>
      </c>
      <c r="J66" s="27"/>
      <c r="K66" s="26">
        <f t="shared" ref="K66:K97" si="18">G66</f>
        <v>7.2112999987439252E-3</v>
      </c>
      <c r="O66" s="26">
        <f t="shared" ca="1" si="10"/>
        <v>-6.1367884217726487E-5</v>
      </c>
      <c r="P66" s="28">
        <f t="shared" si="14"/>
        <v>5.7698603067642042E-3</v>
      </c>
      <c r="Q66" s="29">
        <f t="shared" si="15"/>
        <v>40868.959999999999</v>
      </c>
      <c r="R66" s="26">
        <f t="shared" si="16"/>
        <v>2.0777483856145928E-6</v>
      </c>
      <c r="S66" s="26">
        <v>1</v>
      </c>
      <c r="T66" s="26">
        <f t="shared" si="17"/>
        <v>2.0777483856145928E-6</v>
      </c>
      <c r="U66" s="80"/>
    </row>
    <row r="67" spans="1:21" s="26" customFormat="1" x14ac:dyDescent="0.2">
      <c r="A67" s="88" t="s">
        <v>170</v>
      </c>
      <c r="B67" s="84" t="s">
        <v>148</v>
      </c>
      <c r="C67" s="83">
        <v>56164.8537</v>
      </c>
      <c r="D67" s="83">
        <v>5.9999999999999995E-4</v>
      </c>
      <c r="E67" s="82">
        <f t="shared" si="11"/>
        <v>8891.5251515029486</v>
      </c>
      <c r="F67" s="26">
        <f t="shared" si="12"/>
        <v>8891.5</v>
      </c>
      <c r="G67" s="26">
        <f t="shared" si="13"/>
        <v>1.0366700000304263E-2</v>
      </c>
      <c r="J67" s="27"/>
      <c r="K67" s="26">
        <f t="shared" si="18"/>
        <v>1.0366700000304263E-2</v>
      </c>
      <c r="O67" s="26">
        <f t="shared" ca="1" si="10"/>
        <v>2.3639705288591335E-3</v>
      </c>
      <c r="P67" s="28">
        <f t="shared" si="14"/>
        <v>7.0136956688809805E-3</v>
      </c>
      <c r="Q67" s="29">
        <f t="shared" si="15"/>
        <v>41146.3537</v>
      </c>
      <c r="R67" s="26">
        <f t="shared" si="16"/>
        <v>1.1242638046543295E-5</v>
      </c>
      <c r="S67" s="26">
        <v>1</v>
      </c>
      <c r="T67" s="26">
        <f t="shared" si="17"/>
        <v>1.1242638046543295E-5</v>
      </c>
      <c r="U67" s="80"/>
    </row>
    <row r="68" spans="1:21" s="26" customFormat="1" x14ac:dyDescent="0.2">
      <c r="A68" s="88" t="s">
        <v>169</v>
      </c>
      <c r="B68" s="84" t="s">
        <v>90</v>
      </c>
      <c r="C68" s="83">
        <v>56273.664299999997</v>
      </c>
      <c r="D68" s="83">
        <v>3.0000000000000003E-4</v>
      </c>
      <c r="E68" s="82">
        <f t="shared" si="11"/>
        <v>9155.5194917051194</v>
      </c>
      <c r="F68" s="26">
        <f t="shared" si="12"/>
        <v>9155.5</v>
      </c>
      <c r="G68" s="26">
        <f t="shared" si="13"/>
        <v>8.0338999978266656E-3</v>
      </c>
      <c r="J68" s="27"/>
      <c r="K68" s="26">
        <f t="shared" si="18"/>
        <v>8.0338999978266656E-3</v>
      </c>
      <c r="O68" s="26">
        <f t="shared" ref="O68:O99" ca="1" si="19">+C$11+C$12*F68</f>
        <v>3.3153662807941901E-3</v>
      </c>
      <c r="P68" s="28">
        <f t="shared" si="14"/>
        <v>7.5395399952045417E-3</v>
      </c>
      <c r="Q68" s="29">
        <f t="shared" si="15"/>
        <v>41255.164299999997</v>
      </c>
      <c r="R68" s="26">
        <f t="shared" si="16"/>
        <v>2.4439181219254641E-7</v>
      </c>
      <c r="S68" s="26">
        <v>1</v>
      </c>
      <c r="T68" s="26">
        <f t="shared" si="17"/>
        <v>2.4439181219254641E-7</v>
      </c>
      <c r="U68" s="80"/>
    </row>
    <row r="69" spans="1:21" s="26" customFormat="1" x14ac:dyDescent="0.2">
      <c r="A69" s="88" t="s">
        <v>171</v>
      </c>
      <c r="B69" s="84" t="s">
        <v>148</v>
      </c>
      <c r="C69" s="83">
        <v>56297.570899999999</v>
      </c>
      <c r="D69" s="83">
        <v>2.0000000000000001E-4</v>
      </c>
      <c r="E69" s="82">
        <f t="shared" si="11"/>
        <v>9213.5212589362345</v>
      </c>
      <c r="F69" s="26">
        <f t="shared" si="12"/>
        <v>9213.5</v>
      </c>
      <c r="G69" s="26">
        <f t="shared" si="13"/>
        <v>8.7622999999439344E-3</v>
      </c>
      <c r="J69" s="27"/>
      <c r="K69" s="26">
        <f t="shared" si="18"/>
        <v>8.7622999999439344E-3</v>
      </c>
      <c r="O69" s="26">
        <f t="shared" ca="1" si="19"/>
        <v>3.5243850444768958E-3</v>
      </c>
      <c r="P69" s="28">
        <f t="shared" si="14"/>
        <v>7.6579293768264528E-3</v>
      </c>
      <c r="Q69" s="29">
        <f t="shared" si="15"/>
        <v>41279.070899999999</v>
      </c>
      <c r="R69" s="26">
        <f t="shared" si="16"/>
        <v>1.2196344732048945E-6</v>
      </c>
      <c r="S69" s="26">
        <v>1</v>
      </c>
      <c r="T69" s="26">
        <f t="shared" si="17"/>
        <v>1.2196344732048945E-6</v>
      </c>
      <c r="U69" s="80"/>
    </row>
    <row r="70" spans="1:21" s="26" customFormat="1" x14ac:dyDescent="0.2">
      <c r="A70" s="82" t="s">
        <v>319</v>
      </c>
      <c r="B70" s="84" t="s">
        <v>90</v>
      </c>
      <c r="C70" s="83">
        <v>56536.8341</v>
      </c>
      <c r="D70" s="119" t="s">
        <v>174</v>
      </c>
      <c r="E70" s="82">
        <f t="shared" si="11"/>
        <v>9794.0173743759278</v>
      </c>
      <c r="F70" s="26">
        <f t="shared" si="12"/>
        <v>9794</v>
      </c>
      <c r="G70" s="26">
        <f t="shared" si="13"/>
        <v>7.161200002883561E-3</v>
      </c>
      <c r="J70" s="27"/>
      <c r="K70" s="26">
        <f t="shared" si="18"/>
        <v>7.161200002883561E-3</v>
      </c>
      <c r="O70" s="26">
        <f t="shared" ca="1" si="19"/>
        <v>5.6163745671977232E-3</v>
      </c>
      <c r="P70" s="28">
        <f t="shared" si="14"/>
        <v>8.8996632454454629E-3</v>
      </c>
      <c r="Q70" s="29">
        <f t="shared" si="15"/>
        <v>41518.3341</v>
      </c>
      <c r="R70" s="26">
        <f t="shared" si="16"/>
        <v>3.0222544457388424E-6</v>
      </c>
      <c r="S70" s="26">
        <v>1</v>
      </c>
      <c r="T70" s="26">
        <f t="shared" si="17"/>
        <v>3.0222544457388424E-6</v>
      </c>
      <c r="U70" s="80"/>
    </row>
    <row r="71" spans="1:21" s="26" customFormat="1" x14ac:dyDescent="0.2">
      <c r="A71" s="88" t="s">
        <v>171</v>
      </c>
      <c r="B71" s="84" t="s">
        <v>90</v>
      </c>
      <c r="C71" s="83">
        <v>56536.834199999998</v>
      </c>
      <c r="D71" s="83">
        <v>2.9999999999999997E-4</v>
      </c>
      <c r="E71" s="82">
        <f t="shared" si="11"/>
        <v>9794.0176169941406</v>
      </c>
      <c r="F71" s="26">
        <f t="shared" si="12"/>
        <v>9794</v>
      </c>
      <c r="G71" s="26">
        <f t="shared" si="13"/>
        <v>7.2612000003573485E-3</v>
      </c>
      <c r="J71" s="27"/>
      <c r="K71" s="26">
        <f t="shared" si="18"/>
        <v>7.2612000003573485E-3</v>
      </c>
      <c r="O71" s="26">
        <f t="shared" ca="1" si="19"/>
        <v>5.6163745671977232E-3</v>
      </c>
      <c r="P71" s="28">
        <f t="shared" si="14"/>
        <v>8.8996632454454629E-3</v>
      </c>
      <c r="Q71" s="29">
        <f t="shared" si="15"/>
        <v>41518.334199999998</v>
      </c>
      <c r="R71" s="26">
        <f t="shared" si="16"/>
        <v>2.6845618055046744E-6</v>
      </c>
      <c r="S71" s="26">
        <v>1</v>
      </c>
      <c r="T71" s="26">
        <f t="shared" si="17"/>
        <v>2.6845618055046744E-6</v>
      </c>
      <c r="U71" s="80"/>
    </row>
    <row r="72" spans="1:21" s="126" customFormat="1" x14ac:dyDescent="0.2">
      <c r="A72" s="123" t="s">
        <v>7</v>
      </c>
      <c r="B72" s="124" t="s">
        <v>90</v>
      </c>
      <c r="C72" s="125">
        <v>56590.418700000002</v>
      </c>
      <c r="D72" s="125" t="s">
        <v>9</v>
      </c>
      <c r="E72" s="126">
        <f t="shared" si="11"/>
        <v>9924.0233767506797</v>
      </c>
      <c r="F72" s="126">
        <f t="shared" si="12"/>
        <v>9924</v>
      </c>
      <c r="G72" s="126">
        <f t="shared" si="13"/>
        <v>9.6352000036858954E-3</v>
      </c>
      <c r="K72" s="126">
        <f t="shared" si="18"/>
        <v>9.6352000036858954E-3</v>
      </c>
      <c r="O72" s="126">
        <f t="shared" ca="1" si="19"/>
        <v>6.0848648995899847E-3</v>
      </c>
      <c r="P72" s="126">
        <f t="shared" si="14"/>
        <v>9.1919024679975661E-3</v>
      </c>
      <c r="Q72" s="127">
        <f t="shared" si="15"/>
        <v>41571.918700000002</v>
      </c>
      <c r="R72" s="126">
        <f t="shared" si="16"/>
        <v>1.9651270514734553E-7</v>
      </c>
      <c r="S72" s="126">
        <v>1</v>
      </c>
      <c r="T72" s="126">
        <f t="shared" si="17"/>
        <v>1.9651270514734553E-7</v>
      </c>
    </row>
    <row r="73" spans="1:21" s="126" customFormat="1" x14ac:dyDescent="0.2">
      <c r="A73" s="128" t="s">
        <v>323</v>
      </c>
      <c r="B73" s="129" t="s">
        <v>90</v>
      </c>
      <c r="C73" s="94">
        <v>56592.480300000003</v>
      </c>
      <c r="D73" s="130">
        <v>2.2000000000000001E-3</v>
      </c>
      <c r="E73" s="126">
        <f t="shared" si="11"/>
        <v>9929.0251939611444</v>
      </c>
      <c r="F73" s="126">
        <f t="shared" si="12"/>
        <v>9929</v>
      </c>
      <c r="G73" s="126">
        <f t="shared" si="13"/>
        <v>1.038420000259066E-2</v>
      </c>
      <c r="K73" s="126">
        <f t="shared" si="18"/>
        <v>1.038420000259066E-2</v>
      </c>
      <c r="O73" s="126">
        <f t="shared" ca="1" si="19"/>
        <v>6.1028837585281499E-3</v>
      </c>
      <c r="P73" s="126">
        <f t="shared" si="14"/>
        <v>9.2032459136366599E-3</v>
      </c>
      <c r="Q73" s="127">
        <f t="shared" si="15"/>
        <v>41573.980300000003</v>
      </c>
      <c r="R73" s="126">
        <f t="shared" si="16"/>
        <v>1.3946525602171723E-6</v>
      </c>
      <c r="S73" s="126">
        <v>1</v>
      </c>
      <c r="T73" s="126">
        <f t="shared" si="17"/>
        <v>1.3946525602171723E-6</v>
      </c>
    </row>
    <row r="74" spans="1:21" s="126" customFormat="1" x14ac:dyDescent="0.2">
      <c r="A74" s="128" t="s">
        <v>323</v>
      </c>
      <c r="B74" s="129" t="s">
        <v>90</v>
      </c>
      <c r="C74" s="94">
        <v>56596.396800000002</v>
      </c>
      <c r="D74" s="130">
        <v>9.7999999999999997E-3</v>
      </c>
      <c r="E74" s="126">
        <f t="shared" si="11"/>
        <v>9938.5273365226385</v>
      </c>
      <c r="F74" s="126">
        <f t="shared" si="12"/>
        <v>9938.5</v>
      </c>
      <c r="G74" s="126">
        <f t="shared" si="13"/>
        <v>1.126730000396492E-2</v>
      </c>
      <c r="K74" s="126">
        <f t="shared" si="18"/>
        <v>1.126730000396492E-2</v>
      </c>
      <c r="O74" s="126">
        <f t="shared" ca="1" si="19"/>
        <v>6.1371195905106611E-3</v>
      </c>
      <c r="P74" s="126">
        <f t="shared" si="14"/>
        <v>9.2248195770261391E-3</v>
      </c>
      <c r="Q74" s="127">
        <f t="shared" si="15"/>
        <v>41577.896800000002</v>
      </c>
      <c r="R74" s="126">
        <f t="shared" si="16"/>
        <v>4.1717262944280228E-6</v>
      </c>
      <c r="S74" s="126">
        <v>0.2</v>
      </c>
      <c r="T74" s="126">
        <f t="shared" si="17"/>
        <v>8.3434525888560456E-7</v>
      </c>
    </row>
    <row r="75" spans="1:21" s="126" customFormat="1" x14ac:dyDescent="0.2">
      <c r="A75" s="128" t="s">
        <v>323</v>
      </c>
      <c r="B75" s="129" t="s">
        <v>90</v>
      </c>
      <c r="C75" s="94">
        <v>56643.377899999999</v>
      </c>
      <c r="D75" s="130">
        <v>1.44E-2</v>
      </c>
      <c r="E75" s="126">
        <f t="shared" si="11"/>
        <v>10052.512044781501</v>
      </c>
      <c r="F75" s="126">
        <f t="shared" si="12"/>
        <v>10052.5</v>
      </c>
      <c r="G75" s="126">
        <f t="shared" si="13"/>
        <v>4.96450000355253E-3</v>
      </c>
      <c r="K75" s="126">
        <f t="shared" si="18"/>
        <v>4.96450000355253E-3</v>
      </c>
      <c r="O75" s="126">
        <f t="shared" ca="1" si="19"/>
        <v>6.5479495743007952E-3</v>
      </c>
      <c r="P75" s="126">
        <f t="shared" si="14"/>
        <v>9.4858618075381509E-3</v>
      </c>
      <c r="Q75" s="127">
        <f t="shared" si="15"/>
        <v>41624.877899999999</v>
      </c>
      <c r="R75" s="126">
        <f t="shared" si="16"/>
        <v>2.0442712562540109E-5</v>
      </c>
      <c r="S75" s="126">
        <v>0.1</v>
      </c>
      <c r="T75" s="126">
        <f t="shared" si="17"/>
        <v>2.0442712562540112E-6</v>
      </c>
    </row>
    <row r="76" spans="1:21" s="126" customFormat="1" x14ac:dyDescent="0.2">
      <c r="A76" s="131" t="s">
        <v>324</v>
      </c>
      <c r="B76" s="93" t="s">
        <v>148</v>
      </c>
      <c r="C76" s="94">
        <v>56929.844100000002</v>
      </c>
      <c r="D76" s="94">
        <v>2.9999999999999997E-4</v>
      </c>
      <c r="E76" s="126">
        <f t="shared" si="11"/>
        <v>10747.531238308842</v>
      </c>
      <c r="F76" s="126">
        <f t="shared" si="12"/>
        <v>10747.5</v>
      </c>
      <c r="G76" s="126">
        <f t="shared" si="13"/>
        <v>1.2875500004156493E-2</v>
      </c>
      <c r="K76" s="126">
        <f t="shared" si="18"/>
        <v>1.2875500004156493E-2</v>
      </c>
      <c r="O76" s="126">
        <f t="shared" ca="1" si="19"/>
        <v>9.052570966705583E-3</v>
      </c>
      <c r="P76" s="126">
        <f t="shared" si="14"/>
        <v>1.1163495535666852E-2</v>
      </c>
      <c r="Q76" s="127">
        <f t="shared" si="15"/>
        <v>41911.344100000002</v>
      </c>
      <c r="R76" s="126">
        <f t="shared" si="16"/>
        <v>2.9309593001284976E-6</v>
      </c>
      <c r="S76" s="126">
        <v>1</v>
      </c>
      <c r="T76" s="126">
        <f t="shared" si="17"/>
        <v>2.9309593001284976E-6</v>
      </c>
    </row>
    <row r="77" spans="1:21" s="126" customFormat="1" x14ac:dyDescent="0.2">
      <c r="A77" s="131" t="s">
        <v>327</v>
      </c>
      <c r="B77" s="93" t="s">
        <v>148</v>
      </c>
      <c r="C77" s="94">
        <v>56929.844100000002</v>
      </c>
      <c r="D77" s="94">
        <v>2.9999999999999997E-4</v>
      </c>
      <c r="E77" s="126">
        <f t="shared" si="11"/>
        <v>10747.531238308842</v>
      </c>
      <c r="F77" s="126">
        <f t="shared" si="12"/>
        <v>10747.5</v>
      </c>
      <c r="G77" s="126">
        <f t="shared" si="13"/>
        <v>1.2875500004156493E-2</v>
      </c>
      <c r="K77" s="126">
        <f t="shared" si="18"/>
        <v>1.2875500004156493E-2</v>
      </c>
      <c r="O77" s="126">
        <f t="shared" ca="1" si="19"/>
        <v>9.052570966705583E-3</v>
      </c>
      <c r="P77" s="126">
        <f t="shared" si="14"/>
        <v>1.1163495535666852E-2</v>
      </c>
      <c r="Q77" s="127">
        <f t="shared" si="15"/>
        <v>41911.344100000002</v>
      </c>
      <c r="R77" s="126">
        <f t="shared" si="16"/>
        <v>2.9309593001284976E-6</v>
      </c>
      <c r="S77" s="126">
        <v>1</v>
      </c>
      <c r="T77" s="126">
        <f t="shared" si="17"/>
        <v>2.9309593001284976E-6</v>
      </c>
    </row>
    <row r="78" spans="1:21" s="126" customFormat="1" x14ac:dyDescent="0.2">
      <c r="A78" s="130" t="s">
        <v>325</v>
      </c>
      <c r="B78" s="93"/>
      <c r="C78" s="130">
        <v>56934.378299999997</v>
      </c>
      <c r="D78" s="130">
        <v>1.7299999999999999E-2</v>
      </c>
      <c r="E78" s="126">
        <f t="shared" si="11"/>
        <v>10758.532033611351</v>
      </c>
      <c r="F78" s="126">
        <f t="shared" si="12"/>
        <v>10758.5</v>
      </c>
      <c r="G78" s="126">
        <f t="shared" si="13"/>
        <v>1.3203299997258E-2</v>
      </c>
      <c r="K78" s="126">
        <f t="shared" si="18"/>
        <v>1.3203299997258E-2</v>
      </c>
      <c r="O78" s="126">
        <f t="shared" ca="1" si="19"/>
        <v>9.0922124563695451E-3</v>
      </c>
      <c r="P78" s="126">
        <f t="shared" si="14"/>
        <v>1.1191238517199978E-2</v>
      </c>
      <c r="Q78" s="127">
        <f t="shared" si="15"/>
        <v>41915.878299999997</v>
      </c>
      <c r="R78" s="126">
        <f t="shared" si="16"/>
        <v>4.0483913995332774E-6</v>
      </c>
      <c r="S78" s="126">
        <v>0.05</v>
      </c>
      <c r="T78" s="126">
        <f t="shared" si="17"/>
        <v>2.0241956997666388E-7</v>
      </c>
    </row>
    <row r="79" spans="1:21" s="126" customFormat="1" x14ac:dyDescent="0.2">
      <c r="A79" s="130" t="s">
        <v>325</v>
      </c>
      <c r="B79" s="93"/>
      <c r="C79" s="130">
        <v>56934.585800000001</v>
      </c>
      <c r="D79" s="130">
        <v>6.4999999999999997E-3</v>
      </c>
      <c r="E79" s="126">
        <f t="shared" si="11"/>
        <v>10759.035466416548</v>
      </c>
      <c r="F79" s="126">
        <f t="shared" si="12"/>
        <v>10759</v>
      </c>
      <c r="G79" s="126">
        <f t="shared" si="13"/>
        <v>1.46182000025874E-2</v>
      </c>
      <c r="K79" s="126">
        <f t="shared" si="18"/>
        <v>1.46182000025874E-2</v>
      </c>
      <c r="O79" s="126">
        <f t="shared" ca="1" si="19"/>
        <v>9.0940143422633575E-3</v>
      </c>
      <c r="P79" s="126">
        <f t="shared" si="14"/>
        <v>1.1192500443273433E-2</v>
      </c>
      <c r="Q79" s="127">
        <f t="shared" si="15"/>
        <v>41916.085800000001</v>
      </c>
      <c r="R79" s="126">
        <f t="shared" si="16"/>
        <v>1.1735417470683911E-5</v>
      </c>
      <c r="S79" s="126">
        <v>0.1</v>
      </c>
      <c r="T79" s="126">
        <f t="shared" si="17"/>
        <v>1.1735417470683911E-6</v>
      </c>
    </row>
    <row r="80" spans="1:21" s="26" customFormat="1" x14ac:dyDescent="0.2">
      <c r="A80" s="135" t="s">
        <v>1</v>
      </c>
      <c r="B80" s="136" t="s">
        <v>148</v>
      </c>
      <c r="C80" s="137">
        <v>56943.857199999999</v>
      </c>
      <c r="D80" s="137">
        <v>4.0000000000000002E-4</v>
      </c>
      <c r="E80" s="126">
        <f t="shared" si="11"/>
        <v>10781.529572006903</v>
      </c>
      <c r="F80" s="126">
        <f t="shared" si="12"/>
        <v>10781.5</v>
      </c>
      <c r="G80" s="126">
        <f t="shared" si="13"/>
        <v>1.2188699998660013E-2</v>
      </c>
      <c r="H80" s="126"/>
      <c r="I80" s="126"/>
      <c r="J80" s="126"/>
      <c r="K80" s="126">
        <f t="shared" si="18"/>
        <v>1.2188699998660013E-2</v>
      </c>
      <c r="L80" s="126"/>
      <c r="M80" s="126"/>
      <c r="N80" s="126"/>
      <c r="O80" s="126">
        <f t="shared" ca="1" si="19"/>
        <v>9.1750992074851011E-3</v>
      </c>
      <c r="P80" s="126">
        <f t="shared" si="14"/>
        <v>1.1249366447826904E-2</v>
      </c>
      <c r="Q80" s="127">
        <f t="shared" si="15"/>
        <v>41925.357199999999</v>
      </c>
      <c r="R80" s="126">
        <f t="shared" si="16"/>
        <v>8.8234751972073664E-7</v>
      </c>
      <c r="S80" s="126">
        <v>1</v>
      </c>
      <c r="T80" s="126">
        <f t="shared" si="17"/>
        <v>8.8234751972073664E-7</v>
      </c>
      <c r="U80" s="80"/>
    </row>
    <row r="81" spans="1:21" s="26" customFormat="1" x14ac:dyDescent="0.2">
      <c r="A81" s="135" t="s">
        <v>2</v>
      </c>
      <c r="B81" s="136" t="s">
        <v>148</v>
      </c>
      <c r="C81" s="137">
        <v>56943.857199999999</v>
      </c>
      <c r="D81" s="137">
        <v>4.0000000000000002E-4</v>
      </c>
      <c r="E81" s="126">
        <f t="shared" si="11"/>
        <v>10781.529572006903</v>
      </c>
      <c r="F81" s="126">
        <f t="shared" si="12"/>
        <v>10781.5</v>
      </c>
      <c r="G81" s="126">
        <f t="shared" si="13"/>
        <v>1.2188699998660013E-2</v>
      </c>
      <c r="H81" s="126"/>
      <c r="I81" s="126"/>
      <c r="J81" s="126"/>
      <c r="K81" s="126">
        <f t="shared" si="18"/>
        <v>1.2188699998660013E-2</v>
      </c>
      <c r="L81" s="126"/>
      <c r="M81" s="126"/>
      <c r="N81" s="126"/>
      <c r="O81" s="126">
        <f t="shared" ca="1" si="19"/>
        <v>9.1750992074851011E-3</v>
      </c>
      <c r="P81" s="126">
        <f t="shared" si="14"/>
        <v>1.1249366447826904E-2</v>
      </c>
      <c r="Q81" s="127">
        <f t="shared" si="15"/>
        <v>41925.357199999999</v>
      </c>
      <c r="R81" s="126">
        <f t="shared" si="16"/>
        <v>8.8234751972073664E-7</v>
      </c>
      <c r="S81" s="126">
        <v>1</v>
      </c>
      <c r="T81" s="126">
        <f t="shared" si="17"/>
        <v>8.8234751972073664E-7</v>
      </c>
      <c r="U81" s="80"/>
    </row>
    <row r="82" spans="1:21" s="26" customFormat="1" x14ac:dyDescent="0.2">
      <c r="A82" s="135" t="s">
        <v>1</v>
      </c>
      <c r="B82" s="136" t="s">
        <v>90</v>
      </c>
      <c r="C82" s="137">
        <v>56999.706299999998</v>
      </c>
      <c r="D82" s="137">
        <v>6.9999999999999999E-4</v>
      </c>
      <c r="E82" s="126">
        <f t="shared" si="11"/>
        <v>10917.029663959207</v>
      </c>
      <c r="F82" s="126">
        <f t="shared" si="12"/>
        <v>10917</v>
      </c>
      <c r="G82" s="126">
        <f t="shared" si="13"/>
        <v>1.2226599996211007E-2</v>
      </c>
      <c r="H82" s="126"/>
      <c r="I82" s="126"/>
      <c r="J82" s="126"/>
      <c r="K82" s="126">
        <f t="shared" si="18"/>
        <v>1.2226599996211007E-2</v>
      </c>
      <c r="L82" s="126"/>
      <c r="M82" s="126"/>
      <c r="N82" s="126"/>
      <c r="O82" s="126">
        <f t="shared" ca="1" si="19"/>
        <v>9.6634102847093402E-3</v>
      </c>
      <c r="P82" s="126">
        <f t="shared" si="14"/>
        <v>1.1595108101702053E-2</v>
      </c>
      <c r="Q82" s="127">
        <f t="shared" si="15"/>
        <v>41981.206299999998</v>
      </c>
      <c r="R82" s="126">
        <f t="shared" si="16"/>
        <v>3.9878201283050841E-7</v>
      </c>
      <c r="S82" s="126">
        <v>1</v>
      </c>
      <c r="T82" s="126">
        <f t="shared" si="17"/>
        <v>3.9878201283050841E-7</v>
      </c>
      <c r="U82" s="80"/>
    </row>
    <row r="83" spans="1:21" s="26" customFormat="1" x14ac:dyDescent="0.2">
      <c r="A83" s="135" t="s">
        <v>2</v>
      </c>
      <c r="B83" s="136" t="s">
        <v>90</v>
      </c>
      <c r="C83" s="137">
        <v>56999.706299999998</v>
      </c>
      <c r="D83" s="137">
        <v>6.9999999999999999E-4</v>
      </c>
      <c r="E83" s="126">
        <f t="shared" si="11"/>
        <v>10917.029663959207</v>
      </c>
      <c r="F83" s="126">
        <f t="shared" si="12"/>
        <v>10917</v>
      </c>
      <c r="G83" s="126">
        <f t="shared" si="13"/>
        <v>1.2226599996211007E-2</v>
      </c>
      <c r="H83" s="126"/>
      <c r="I83" s="126"/>
      <c r="J83" s="126"/>
      <c r="K83" s="126">
        <f t="shared" si="18"/>
        <v>1.2226599996211007E-2</v>
      </c>
      <c r="L83" s="126"/>
      <c r="M83" s="126"/>
      <c r="N83" s="126"/>
      <c r="O83" s="126">
        <f t="shared" ca="1" si="19"/>
        <v>9.6634102847093402E-3</v>
      </c>
      <c r="P83" s="126">
        <f t="shared" si="14"/>
        <v>1.1595108101702053E-2</v>
      </c>
      <c r="Q83" s="127">
        <f t="shared" si="15"/>
        <v>41981.206299999998</v>
      </c>
      <c r="R83" s="126">
        <f t="shared" si="16"/>
        <v>3.9878201283050841E-7</v>
      </c>
      <c r="S83" s="126">
        <v>1</v>
      </c>
      <c r="T83" s="126">
        <f t="shared" si="17"/>
        <v>3.9878201283050841E-7</v>
      </c>
      <c r="U83" s="80"/>
    </row>
    <row r="84" spans="1:21" s="126" customFormat="1" x14ac:dyDescent="0.2">
      <c r="A84" s="132" t="s">
        <v>329</v>
      </c>
      <c r="B84" s="133" t="s">
        <v>148</v>
      </c>
      <c r="C84" s="134">
        <v>57004.243979999999</v>
      </c>
      <c r="D84" s="134">
        <v>8.0000000000000004E-4</v>
      </c>
      <c r="E84" s="126">
        <f t="shared" si="11"/>
        <v>10928.038902375767</v>
      </c>
      <c r="F84" s="126">
        <f t="shared" si="12"/>
        <v>10928</v>
      </c>
      <c r="G84" s="126">
        <f t="shared" si="13"/>
        <v>1.6034400003263727E-2</v>
      </c>
      <c r="K84" s="126">
        <f t="shared" si="18"/>
        <v>1.6034400003263727E-2</v>
      </c>
      <c r="O84" s="126">
        <f t="shared" ca="1" si="19"/>
        <v>9.7030517743733023E-3</v>
      </c>
      <c r="P84" s="126">
        <f t="shared" si="14"/>
        <v>1.1623422728112429E-2</v>
      </c>
      <c r="Q84" s="127">
        <f t="shared" si="15"/>
        <v>41985.743979999999</v>
      </c>
      <c r="R84" s="126">
        <f t="shared" si="16"/>
        <v>1.9456720521901164E-5</v>
      </c>
      <c r="S84" s="126">
        <v>1</v>
      </c>
      <c r="T84" s="126">
        <f t="shared" si="17"/>
        <v>1.9456720521901164E-5</v>
      </c>
    </row>
    <row r="85" spans="1:21" s="126" customFormat="1" x14ac:dyDescent="0.2">
      <c r="A85" s="123" t="s">
        <v>7</v>
      </c>
      <c r="B85" s="124" t="s">
        <v>90</v>
      </c>
      <c r="C85" s="125">
        <v>57276.479399999997</v>
      </c>
      <c r="D85" s="125" t="s">
        <v>10</v>
      </c>
      <c r="E85" s="126">
        <f t="shared" ref="E85:E116" si="20">+(C85-C$7)/C$8</f>
        <v>11588.531630865107</v>
      </c>
      <c r="F85" s="126">
        <f t="shared" ref="F85:F116" si="21">ROUND(2*E85,0)/2</f>
        <v>11588.5</v>
      </c>
      <c r="G85" s="126">
        <f t="shared" ref="G85:G116" si="22">+C85-(C$7+F85*C$8)</f>
        <v>1.3037299999268726E-2</v>
      </c>
      <c r="K85" s="126">
        <f t="shared" si="18"/>
        <v>1.3037299999268726E-2</v>
      </c>
      <c r="O85" s="126">
        <f t="shared" ca="1" si="19"/>
        <v>1.2083343040104753E-2</v>
      </c>
      <c r="P85" s="126">
        <f t="shared" ref="P85:P116" si="23">+D$11+D$12*F85+D$13*F85^2</f>
        <v>1.3391578551429882E-2</v>
      </c>
      <c r="Q85" s="127">
        <f t="shared" ref="Q85:Q116" si="24">+C85-15018.5</f>
        <v>42257.979399999997</v>
      </c>
      <c r="R85" s="126">
        <f t="shared" ref="R85:R116" si="25">+(P85-G85)^2</f>
        <v>1.2551329252140537E-7</v>
      </c>
      <c r="S85" s="126">
        <v>1</v>
      </c>
      <c r="T85" s="126">
        <f t="shared" si="17"/>
        <v>1.2551329252140537E-7</v>
      </c>
    </row>
    <row r="86" spans="1:21" s="26" customFormat="1" x14ac:dyDescent="0.2">
      <c r="A86" s="135" t="s">
        <v>4</v>
      </c>
      <c r="B86" s="136" t="s">
        <v>90</v>
      </c>
      <c r="C86" s="137">
        <v>57307.598599999998</v>
      </c>
      <c r="D86" s="137">
        <v>4.0000000000000002E-4</v>
      </c>
      <c r="E86" s="126">
        <f t="shared" si="20"/>
        <v>11664.03247978626</v>
      </c>
      <c r="F86" s="126">
        <f t="shared" si="21"/>
        <v>11664</v>
      </c>
      <c r="G86" s="126">
        <f t="shared" si="22"/>
        <v>1.3387200000579469E-2</v>
      </c>
      <c r="H86" s="126"/>
      <c r="I86" s="126"/>
      <c r="J86" s="126"/>
      <c r="K86" s="126">
        <f t="shared" si="18"/>
        <v>1.3387200000579469E-2</v>
      </c>
      <c r="L86" s="126"/>
      <c r="M86" s="126"/>
      <c r="N86" s="126"/>
      <c r="O86" s="126">
        <f t="shared" ca="1" si="19"/>
        <v>1.235542781007103E-2</v>
      </c>
      <c r="P86" s="126">
        <f t="shared" si="23"/>
        <v>1.3602210158589324E-2</v>
      </c>
      <c r="Q86" s="127">
        <f t="shared" si="24"/>
        <v>42289.098599999998</v>
      </c>
      <c r="R86" s="126">
        <f t="shared" si="25"/>
        <v>4.6229368047422835E-8</v>
      </c>
      <c r="S86" s="126">
        <v>1</v>
      </c>
      <c r="T86" s="126">
        <f t="shared" si="17"/>
        <v>4.6229368047422835E-8</v>
      </c>
      <c r="U86" s="80"/>
    </row>
    <row r="87" spans="1:21" s="26" customFormat="1" x14ac:dyDescent="0.2">
      <c r="A87" s="135" t="s">
        <v>4</v>
      </c>
      <c r="B87" s="136" t="s">
        <v>148</v>
      </c>
      <c r="C87" s="137">
        <v>57307.804499999998</v>
      </c>
      <c r="D87" s="137">
        <v>2.9999999999999997E-4</v>
      </c>
      <c r="E87" s="126">
        <f t="shared" si="20"/>
        <v>11664.532030699937</v>
      </c>
      <c r="F87" s="126">
        <f t="shared" si="21"/>
        <v>11664.5</v>
      </c>
      <c r="G87" s="126">
        <f t="shared" si="22"/>
        <v>1.3202100002672523E-2</v>
      </c>
      <c r="H87" s="126"/>
      <c r="I87" s="126"/>
      <c r="J87" s="126"/>
      <c r="K87" s="126">
        <f t="shared" si="18"/>
        <v>1.3202100002672523E-2</v>
      </c>
      <c r="L87" s="126"/>
      <c r="M87" s="126"/>
      <c r="N87" s="126"/>
      <c r="O87" s="126">
        <f t="shared" ca="1" si="19"/>
        <v>1.2357229695964849E-2</v>
      </c>
      <c r="P87" s="126">
        <f t="shared" si="23"/>
        <v>1.3603610895184729E-2</v>
      </c>
      <c r="Q87" s="127">
        <f t="shared" si="24"/>
        <v>42289.304499999998</v>
      </c>
      <c r="R87" s="126">
        <f t="shared" si="25"/>
        <v>1.6121099680594786E-7</v>
      </c>
      <c r="S87" s="126">
        <v>1</v>
      </c>
      <c r="T87" s="126">
        <f t="shared" si="17"/>
        <v>1.6121099680594786E-7</v>
      </c>
      <c r="U87" s="80"/>
    </row>
    <row r="88" spans="1:21" s="26" customFormat="1" x14ac:dyDescent="0.2">
      <c r="A88" s="135" t="s">
        <v>4</v>
      </c>
      <c r="B88" s="136" t="s">
        <v>148</v>
      </c>
      <c r="C88" s="137">
        <v>57307.805</v>
      </c>
      <c r="D88" s="137">
        <v>2.0000000000000001E-4</v>
      </c>
      <c r="E88" s="126">
        <f t="shared" si="20"/>
        <v>11664.533243791038</v>
      </c>
      <c r="F88" s="126">
        <f t="shared" si="21"/>
        <v>11664.5</v>
      </c>
      <c r="G88" s="126">
        <f t="shared" si="22"/>
        <v>1.3702100004593376E-2</v>
      </c>
      <c r="H88" s="126"/>
      <c r="I88" s="126"/>
      <c r="J88" s="126"/>
      <c r="K88" s="126">
        <f t="shared" si="18"/>
        <v>1.3702100004593376E-2</v>
      </c>
      <c r="L88" s="126"/>
      <c r="M88" s="126"/>
      <c r="N88" s="126"/>
      <c r="O88" s="126">
        <f t="shared" ca="1" si="19"/>
        <v>1.2357229695964849E-2</v>
      </c>
      <c r="P88" s="126">
        <f t="shared" si="23"/>
        <v>1.3603610895184729E-2</v>
      </c>
      <c r="Q88" s="127">
        <f t="shared" si="24"/>
        <v>42289.305</v>
      </c>
      <c r="R88" s="126">
        <f t="shared" si="25"/>
        <v>9.7001046721084949E-9</v>
      </c>
      <c r="S88" s="126">
        <v>1</v>
      </c>
      <c r="T88" s="126">
        <f t="shared" si="17"/>
        <v>9.7001046721084949E-9</v>
      </c>
      <c r="U88" s="80"/>
    </row>
    <row r="89" spans="1:21" s="26" customFormat="1" x14ac:dyDescent="0.2">
      <c r="A89" s="135" t="s">
        <v>4</v>
      </c>
      <c r="B89" s="136" t="s">
        <v>90</v>
      </c>
      <c r="C89" s="137">
        <v>57310.895299999996</v>
      </c>
      <c r="D89" s="137">
        <v>2.9999999999999997E-4</v>
      </c>
      <c r="E89" s="126">
        <f t="shared" si="20"/>
        <v>11672.030874624117</v>
      </c>
      <c r="F89" s="126">
        <f t="shared" si="21"/>
        <v>11672</v>
      </c>
      <c r="G89" s="126">
        <f t="shared" si="22"/>
        <v>1.2725599997793324E-2</v>
      </c>
      <c r="H89" s="126"/>
      <c r="I89" s="126"/>
      <c r="J89" s="126"/>
      <c r="K89" s="126">
        <f t="shared" si="18"/>
        <v>1.2725599997793324E-2</v>
      </c>
      <c r="L89" s="126"/>
      <c r="M89" s="126"/>
      <c r="N89" s="126"/>
      <c r="O89" s="126">
        <f t="shared" ca="1" si="19"/>
        <v>1.238425798437209E-2</v>
      </c>
      <c r="P89" s="126">
        <f t="shared" si="23"/>
        <v>1.3624631141941642E-2</v>
      </c>
      <c r="Q89" s="127">
        <f t="shared" si="24"/>
        <v>42292.395299999996</v>
      </c>
      <c r="R89" s="126">
        <f t="shared" si="25"/>
        <v>8.0825699814863388E-7</v>
      </c>
      <c r="S89" s="126">
        <v>1</v>
      </c>
      <c r="T89" s="126">
        <f t="shared" si="17"/>
        <v>8.0825699814863388E-7</v>
      </c>
      <c r="U89" s="80"/>
    </row>
    <row r="90" spans="1:21" s="126" customFormat="1" x14ac:dyDescent="0.2">
      <c r="A90" s="123" t="s">
        <v>7</v>
      </c>
      <c r="B90" s="124" t="s">
        <v>90</v>
      </c>
      <c r="C90" s="125">
        <v>57342.427000000003</v>
      </c>
      <c r="D90" s="125" t="s">
        <v>8</v>
      </c>
      <c r="E90" s="126">
        <f t="shared" si="20"/>
        <v>11748.532523700171</v>
      </c>
      <c r="F90" s="126">
        <f t="shared" si="21"/>
        <v>11748.5</v>
      </c>
      <c r="G90" s="126">
        <f t="shared" si="22"/>
        <v>1.3405300000158604E-2</v>
      </c>
      <c r="K90" s="126">
        <f t="shared" si="18"/>
        <v>1.3405300000158604E-2</v>
      </c>
      <c r="O90" s="126">
        <f t="shared" ca="1" si="19"/>
        <v>1.2659946526125999E-2</v>
      </c>
      <c r="P90" s="126">
        <f t="shared" si="23"/>
        <v>1.3840022746011855E-2</v>
      </c>
      <c r="Q90" s="127">
        <f t="shared" si="24"/>
        <v>42323.927000000003</v>
      </c>
      <c r="R90" s="126">
        <f t="shared" si="25"/>
        <v>1.8898386576219019E-7</v>
      </c>
      <c r="S90" s="126">
        <v>1</v>
      </c>
      <c r="T90" s="126">
        <f t="shared" si="17"/>
        <v>1.8898386576219019E-7</v>
      </c>
    </row>
    <row r="91" spans="1:21" s="126" customFormat="1" x14ac:dyDescent="0.2">
      <c r="A91" s="123" t="s">
        <v>7</v>
      </c>
      <c r="B91" s="124" t="s">
        <v>148</v>
      </c>
      <c r="C91" s="125">
        <v>57342.632599999997</v>
      </c>
      <c r="D91" s="125" t="s">
        <v>9</v>
      </c>
      <c r="E91" s="126">
        <f t="shared" si="20"/>
        <v>11749.031346759173</v>
      </c>
      <c r="F91" s="126">
        <f t="shared" si="21"/>
        <v>11749</v>
      </c>
      <c r="G91" s="126">
        <f t="shared" si="22"/>
        <v>1.2920199995278381E-2</v>
      </c>
      <c r="K91" s="126">
        <f t="shared" si="18"/>
        <v>1.2920199995278381E-2</v>
      </c>
      <c r="O91" s="126">
        <f t="shared" ca="1" si="19"/>
        <v>1.2661748412019818E-2</v>
      </c>
      <c r="P91" s="126">
        <f t="shared" si="23"/>
        <v>1.3841436436212013E-2</v>
      </c>
      <c r="Q91" s="127">
        <f t="shared" si="24"/>
        <v>42324.132599999997</v>
      </c>
      <c r="R91" s="126">
        <f t="shared" si="25"/>
        <v>8.4867658010406571E-7</v>
      </c>
      <c r="S91" s="126">
        <v>1</v>
      </c>
      <c r="T91" s="126">
        <f t="shared" si="17"/>
        <v>8.4867658010406571E-7</v>
      </c>
    </row>
    <row r="92" spans="1:21" s="26" customFormat="1" x14ac:dyDescent="0.2">
      <c r="A92" s="135" t="s">
        <v>3</v>
      </c>
      <c r="B92" s="136" t="s">
        <v>148</v>
      </c>
      <c r="C92" s="137">
        <v>57390.649599999997</v>
      </c>
      <c r="D92" s="137">
        <v>2.0000000000000001E-4</v>
      </c>
      <c r="E92" s="126">
        <f t="shared" si="20"/>
        <v>11865.529337152462</v>
      </c>
      <c r="F92" s="126">
        <f t="shared" si="21"/>
        <v>11865.5</v>
      </c>
      <c r="G92" s="126">
        <f t="shared" si="22"/>
        <v>1.2091899996448774E-2</v>
      </c>
      <c r="H92" s="126"/>
      <c r="I92" s="126"/>
      <c r="J92" s="126"/>
      <c r="K92" s="126">
        <f t="shared" si="18"/>
        <v>1.2091899996448774E-2</v>
      </c>
      <c r="L92" s="126"/>
      <c r="M92" s="126"/>
      <c r="N92" s="126"/>
      <c r="O92" s="126">
        <f t="shared" ca="1" si="19"/>
        <v>1.3081587825279035E-2</v>
      </c>
      <c r="P92" s="126">
        <f t="shared" si="23"/>
        <v>1.417291576893865E-2</v>
      </c>
      <c r="Q92" s="127">
        <f t="shared" si="24"/>
        <v>42372.149599999997</v>
      </c>
      <c r="R92" s="126">
        <f t="shared" si="25"/>
        <v>4.3306266453516361E-6</v>
      </c>
      <c r="S92" s="126">
        <v>1</v>
      </c>
      <c r="T92" s="126">
        <f t="shared" si="17"/>
        <v>4.3306266453516361E-6</v>
      </c>
      <c r="U92" s="80"/>
    </row>
    <row r="93" spans="1:21" s="26" customFormat="1" x14ac:dyDescent="0.2">
      <c r="A93" s="135" t="s">
        <v>5</v>
      </c>
      <c r="B93" s="136" t="s">
        <v>90</v>
      </c>
      <c r="C93" s="137">
        <v>57606.836499999998</v>
      </c>
      <c r="D93" s="137">
        <v>2.0000000000000001E-4</v>
      </c>
      <c r="E93" s="126">
        <f t="shared" si="20"/>
        <v>12390.038144436445</v>
      </c>
      <c r="F93" s="126">
        <f t="shared" si="21"/>
        <v>12390</v>
      </c>
      <c r="G93" s="126">
        <f t="shared" si="22"/>
        <v>1.572199999645818E-2</v>
      </c>
      <c r="H93" s="126"/>
      <c r="I93" s="126"/>
      <c r="J93" s="126"/>
      <c r="K93" s="126">
        <f t="shared" si="18"/>
        <v>1.572199999645818E-2</v>
      </c>
      <c r="L93" s="126"/>
      <c r="M93" s="126"/>
      <c r="N93" s="126"/>
      <c r="O93" s="126">
        <f t="shared" ca="1" si="19"/>
        <v>1.4971766127892434E-2</v>
      </c>
      <c r="P93" s="126">
        <f t="shared" si="23"/>
        <v>1.571682326932583E-2</v>
      </c>
      <c r="Q93" s="127">
        <f t="shared" si="24"/>
        <v>42588.336499999998</v>
      </c>
      <c r="R93" s="126">
        <f t="shared" si="25"/>
        <v>2.6798503802808203E-11</v>
      </c>
      <c r="S93" s="126">
        <v>1</v>
      </c>
      <c r="T93" s="126">
        <f t="shared" si="17"/>
        <v>2.6798503802808203E-11</v>
      </c>
      <c r="U93" s="80"/>
    </row>
    <row r="94" spans="1:21" s="26" customFormat="1" x14ac:dyDescent="0.2">
      <c r="A94" s="135" t="s">
        <v>5</v>
      </c>
      <c r="B94" s="136" t="s">
        <v>90</v>
      </c>
      <c r="C94" s="137">
        <v>57627.854599999999</v>
      </c>
      <c r="D94" s="137">
        <v>2.9999999999999997E-4</v>
      </c>
      <c r="E94" s="126">
        <f t="shared" si="20"/>
        <v>12441.031884401153</v>
      </c>
      <c r="F94" s="126">
        <f t="shared" si="21"/>
        <v>12441</v>
      </c>
      <c r="G94" s="126">
        <f t="shared" si="22"/>
        <v>1.3141800001903903E-2</v>
      </c>
      <c r="H94" s="126"/>
      <c r="I94" s="126"/>
      <c r="J94" s="126"/>
      <c r="K94" s="126">
        <f t="shared" si="18"/>
        <v>1.3141800001903903E-2</v>
      </c>
      <c r="L94" s="126"/>
      <c r="M94" s="126"/>
      <c r="N94" s="126"/>
      <c r="O94" s="126">
        <f t="shared" ca="1" si="19"/>
        <v>1.5155558489061704E-2</v>
      </c>
      <c r="P94" s="126">
        <f t="shared" si="23"/>
        <v>1.5871445175409504E-2</v>
      </c>
      <c r="Q94" s="127">
        <f t="shared" si="24"/>
        <v>42609.354599999999</v>
      </c>
      <c r="R94" s="126">
        <f t="shared" si="25"/>
        <v>7.4509627732424258E-6</v>
      </c>
      <c r="S94" s="126">
        <v>1</v>
      </c>
      <c r="T94" s="126">
        <f t="shared" si="17"/>
        <v>7.4509627732424258E-6</v>
      </c>
      <c r="U94" s="80"/>
    </row>
    <row r="95" spans="1:21" s="26" customFormat="1" x14ac:dyDescent="0.2">
      <c r="A95" s="135" t="s">
        <v>5</v>
      </c>
      <c r="B95" s="136" t="s">
        <v>90</v>
      </c>
      <c r="C95" s="137">
        <v>57680.618399999999</v>
      </c>
      <c r="D95" s="137">
        <v>2.0000000000000001E-4</v>
      </c>
      <c r="E95" s="126">
        <f t="shared" si="20"/>
        <v>12569.046476431338</v>
      </c>
      <c r="F95" s="126">
        <f t="shared" si="21"/>
        <v>12569</v>
      </c>
      <c r="G95" s="126">
        <f t="shared" si="22"/>
        <v>1.9156200003635604E-2</v>
      </c>
      <c r="H95" s="126"/>
      <c r="I95" s="126"/>
      <c r="J95" s="126"/>
      <c r="K95" s="126">
        <f t="shared" si="18"/>
        <v>1.9156200003635604E-2</v>
      </c>
      <c r="L95" s="126"/>
      <c r="M95" s="126"/>
      <c r="N95" s="126"/>
      <c r="O95" s="126">
        <f t="shared" ca="1" si="19"/>
        <v>1.5616841277878702E-2</v>
      </c>
      <c r="P95" s="126">
        <f t="shared" si="23"/>
        <v>1.6263028184760775E-2</v>
      </c>
      <c r="Q95" s="127">
        <f t="shared" si="24"/>
        <v>42662.118399999999</v>
      </c>
      <c r="R95" s="126">
        <f t="shared" si="25"/>
        <v>8.3704431735314871E-6</v>
      </c>
      <c r="S95" s="126">
        <v>1</v>
      </c>
      <c r="T95" s="126">
        <f t="shared" si="17"/>
        <v>8.3704431735314871E-6</v>
      </c>
      <c r="U95" s="80"/>
    </row>
    <row r="96" spans="1:21" s="26" customFormat="1" x14ac:dyDescent="0.2">
      <c r="A96" s="135" t="s">
        <v>5</v>
      </c>
      <c r="B96" s="136" t="s">
        <v>148</v>
      </c>
      <c r="C96" s="137">
        <v>57680.821300000003</v>
      </c>
      <c r="D96" s="137">
        <v>2.0000000000000001E-4</v>
      </c>
      <c r="E96" s="126">
        <f t="shared" si="20"/>
        <v>12569.538748798443</v>
      </c>
      <c r="F96" s="126">
        <f t="shared" si="21"/>
        <v>12569.5</v>
      </c>
      <c r="G96" s="126">
        <f t="shared" si="22"/>
        <v>1.5971100001479499E-2</v>
      </c>
      <c r="H96" s="126"/>
      <c r="I96" s="126"/>
      <c r="J96" s="126"/>
      <c r="K96" s="126">
        <f t="shared" si="18"/>
        <v>1.5971100001479499E-2</v>
      </c>
      <c r="L96" s="126"/>
      <c r="M96" s="126"/>
      <c r="N96" s="126"/>
      <c r="O96" s="126">
        <f t="shared" ca="1" si="19"/>
        <v>1.5618643163772514E-2</v>
      </c>
      <c r="P96" s="126">
        <f t="shared" si="23"/>
        <v>1.626456765522958E-2</v>
      </c>
      <c r="Q96" s="127">
        <f t="shared" si="24"/>
        <v>42662.321300000003</v>
      </c>
      <c r="R96" s="126">
        <f t="shared" si="25"/>
        <v>8.6123263797577139E-8</v>
      </c>
      <c r="S96" s="126">
        <v>1</v>
      </c>
      <c r="T96" s="126">
        <f t="shared" si="17"/>
        <v>8.6123263797577139E-8</v>
      </c>
      <c r="U96" s="80"/>
    </row>
    <row r="97" spans="1:21" s="26" customFormat="1" x14ac:dyDescent="0.2">
      <c r="A97" s="135" t="s">
        <v>5</v>
      </c>
      <c r="B97" s="136" t="s">
        <v>90</v>
      </c>
      <c r="C97" s="137">
        <v>57711.527699999999</v>
      </c>
      <c r="D97" s="137">
        <v>1E-4</v>
      </c>
      <c r="E97" s="126">
        <f t="shared" si="20"/>
        <v>12644.038069710037</v>
      </c>
      <c r="F97" s="126">
        <f t="shared" si="21"/>
        <v>12644</v>
      </c>
      <c r="G97" s="126">
        <f t="shared" si="22"/>
        <v>1.5691200002038386E-2</v>
      </c>
      <c r="H97" s="126"/>
      <c r="I97" s="126"/>
      <c r="J97" s="126"/>
      <c r="K97" s="126">
        <f t="shared" si="18"/>
        <v>1.5691200002038386E-2</v>
      </c>
      <c r="L97" s="126"/>
      <c r="M97" s="126"/>
      <c r="N97" s="126"/>
      <c r="O97" s="126">
        <f t="shared" ca="1" si="19"/>
        <v>1.588712416195116E-2</v>
      </c>
      <c r="P97" s="126">
        <f t="shared" si="23"/>
        <v>1.6494805302614719E-2</v>
      </c>
      <c r="Q97" s="127">
        <f t="shared" si="24"/>
        <v>42693.027699999999</v>
      </c>
      <c r="R97" s="126">
        <f t="shared" si="25"/>
        <v>6.4578147911437938E-7</v>
      </c>
      <c r="S97" s="126">
        <v>1</v>
      </c>
      <c r="T97" s="126">
        <f t="shared" ref="T97:T128" si="26">+S97*R97</f>
        <v>6.4578147911437938E-7</v>
      </c>
      <c r="U97" s="80"/>
    </row>
    <row r="98" spans="1:21" s="126" customFormat="1" x14ac:dyDescent="0.2">
      <c r="A98" s="122" t="s">
        <v>328</v>
      </c>
      <c r="C98" s="94">
        <v>57734.609900000003</v>
      </c>
      <c r="D98" s="94">
        <v>2.0000000000000001E-4</v>
      </c>
      <c r="E98" s="126">
        <f t="shared" si="20"/>
        <v>12700.039692340699</v>
      </c>
      <c r="F98" s="126">
        <f t="shared" si="21"/>
        <v>12700</v>
      </c>
      <c r="G98" s="126">
        <f t="shared" si="22"/>
        <v>1.6360000001441222E-2</v>
      </c>
      <c r="K98" s="126">
        <f t="shared" ref="K98:K129" si="27">G98</f>
        <v>1.6360000001441222E-2</v>
      </c>
      <c r="O98" s="126">
        <f t="shared" ca="1" si="19"/>
        <v>1.6088935382058595E-2</v>
      </c>
      <c r="P98" s="126">
        <f t="shared" si="23"/>
        <v>1.6668990138120919E-2</v>
      </c>
      <c r="Q98" s="127">
        <f t="shared" si="24"/>
        <v>42716.109900000003</v>
      </c>
      <c r="R98" s="126">
        <f t="shared" si="25"/>
        <v>9.5474904565338067E-8</v>
      </c>
      <c r="S98" s="126">
        <v>1</v>
      </c>
      <c r="T98" s="126">
        <f t="shared" si="26"/>
        <v>9.5474904565338067E-8</v>
      </c>
    </row>
    <row r="99" spans="1:21" s="26" customFormat="1" x14ac:dyDescent="0.2">
      <c r="A99" s="138" t="s">
        <v>6</v>
      </c>
      <c r="B99" s="133" t="s">
        <v>90</v>
      </c>
      <c r="C99" s="138">
        <v>58002.932500000003</v>
      </c>
      <c r="D99" s="138">
        <v>2.9999999999999997E-4</v>
      </c>
      <c r="E99" s="126">
        <f t="shared" si="20"/>
        <v>13351.039206619022</v>
      </c>
      <c r="F99" s="126">
        <f t="shared" si="21"/>
        <v>13351</v>
      </c>
      <c r="G99" s="126">
        <f t="shared" si="22"/>
        <v>1.6159800004970748E-2</v>
      </c>
      <c r="H99" s="126"/>
      <c r="I99" s="126"/>
      <c r="J99" s="126"/>
      <c r="K99" s="126">
        <f t="shared" si="27"/>
        <v>1.6159800004970748E-2</v>
      </c>
      <c r="L99" s="126"/>
      <c r="M99" s="126"/>
      <c r="N99" s="126"/>
      <c r="O99" s="126">
        <f t="shared" ca="1" si="19"/>
        <v>1.8434990815807541E-2</v>
      </c>
      <c r="P99" s="126">
        <f t="shared" si="23"/>
        <v>1.8764444913167609E-2</v>
      </c>
      <c r="Q99" s="127">
        <f t="shared" si="24"/>
        <v>42984.432500000003</v>
      </c>
      <c r="R99" s="126">
        <f t="shared" si="25"/>
        <v>6.7841750977958357E-6</v>
      </c>
      <c r="S99" s="126">
        <v>1</v>
      </c>
      <c r="T99" s="126">
        <f t="shared" si="26"/>
        <v>6.7841750977958357E-6</v>
      </c>
      <c r="U99" s="80"/>
    </row>
    <row r="100" spans="1:21" s="26" customFormat="1" x14ac:dyDescent="0.2">
      <c r="A100" s="138" t="s">
        <v>6</v>
      </c>
      <c r="B100" s="133" t="s">
        <v>90</v>
      </c>
      <c r="C100" s="138">
        <v>58035.910300000003</v>
      </c>
      <c r="D100" s="138">
        <v>2.0000000000000001E-4</v>
      </c>
      <c r="E100" s="126">
        <f t="shared" si="20"/>
        <v>13431.049357765321</v>
      </c>
      <c r="F100" s="126">
        <f t="shared" si="21"/>
        <v>13431</v>
      </c>
      <c r="G100" s="126">
        <f t="shared" si="22"/>
        <v>2.0343800002592616E-2</v>
      </c>
      <c r="H100" s="126"/>
      <c r="I100" s="126"/>
      <c r="J100" s="126"/>
      <c r="K100" s="126">
        <f t="shared" si="27"/>
        <v>2.0343800002592616E-2</v>
      </c>
      <c r="L100" s="126"/>
      <c r="M100" s="126"/>
      <c r="N100" s="126"/>
      <c r="O100" s="126">
        <f t="shared" ref="O100:O131" ca="1" si="28">+C$11+C$12*F100</f>
        <v>1.8723292558818157E-2</v>
      </c>
      <c r="P100" s="126">
        <f t="shared" si="23"/>
        <v>1.9030915690579343E-2</v>
      </c>
      <c r="Q100" s="127">
        <f t="shared" si="24"/>
        <v>43017.410300000003</v>
      </c>
      <c r="R100" s="126">
        <f t="shared" si="25"/>
        <v>1.7236652167305654E-6</v>
      </c>
      <c r="S100" s="126">
        <v>1</v>
      </c>
      <c r="T100" s="126">
        <f t="shared" si="26"/>
        <v>1.7236652167305654E-6</v>
      </c>
      <c r="U100" s="80"/>
    </row>
    <row r="101" spans="1:21" s="26" customFormat="1" x14ac:dyDescent="0.2">
      <c r="A101" s="138" t="s">
        <v>6</v>
      </c>
      <c r="B101" s="133" t="s">
        <v>148</v>
      </c>
      <c r="C101" s="138">
        <v>58039.823600000003</v>
      </c>
      <c r="D101" s="138">
        <v>2.0000000000000001E-4</v>
      </c>
      <c r="E101" s="126">
        <f t="shared" si="20"/>
        <v>13440.543736543797</v>
      </c>
      <c r="F101" s="126">
        <f t="shared" si="21"/>
        <v>13440.5</v>
      </c>
      <c r="G101" s="126">
        <f t="shared" si="22"/>
        <v>1.8026900004770141E-2</v>
      </c>
      <c r="H101" s="126"/>
      <c r="I101" s="126"/>
      <c r="J101" s="126"/>
      <c r="K101" s="126">
        <f t="shared" si="27"/>
        <v>1.8026900004770141E-2</v>
      </c>
      <c r="L101" s="126"/>
      <c r="M101" s="126"/>
      <c r="N101" s="126"/>
      <c r="O101" s="126">
        <f t="shared" ca="1" si="28"/>
        <v>1.8757528390800676E-2</v>
      </c>
      <c r="P101" s="126">
        <f t="shared" si="23"/>
        <v>1.906268943625429E-2</v>
      </c>
      <c r="Q101" s="127">
        <f t="shared" si="24"/>
        <v>43021.323600000003</v>
      </c>
      <c r="R101" s="126">
        <f t="shared" si="25"/>
        <v>1.0728597463742571E-6</v>
      </c>
      <c r="S101" s="126">
        <v>1</v>
      </c>
      <c r="T101" s="126">
        <f t="shared" si="26"/>
        <v>1.0728597463742571E-6</v>
      </c>
      <c r="U101" s="80"/>
    </row>
    <row r="102" spans="1:21" s="26" customFormat="1" x14ac:dyDescent="0.2">
      <c r="A102" s="138" t="s">
        <v>6</v>
      </c>
      <c r="B102" s="133" t="s">
        <v>90</v>
      </c>
      <c r="C102" s="138">
        <v>58079.601300000002</v>
      </c>
      <c r="D102" s="138">
        <v>2.0000000000000001E-4</v>
      </c>
      <c r="E102" s="126">
        <f t="shared" si="20"/>
        <v>13537.051683988806</v>
      </c>
      <c r="F102" s="126">
        <f t="shared" si="21"/>
        <v>13537</v>
      </c>
      <c r="G102" s="126">
        <f t="shared" si="22"/>
        <v>2.1302600005583372E-2</v>
      </c>
      <c r="H102" s="126"/>
      <c r="I102" s="126"/>
      <c r="J102" s="126"/>
      <c r="K102" s="126">
        <f t="shared" si="27"/>
        <v>2.1302600005583372E-2</v>
      </c>
      <c r="L102" s="126"/>
      <c r="M102" s="126"/>
      <c r="N102" s="126"/>
      <c r="O102" s="126">
        <f t="shared" ca="1" si="28"/>
        <v>1.9105292368307238E-2</v>
      </c>
      <c r="P102" s="126">
        <f t="shared" si="23"/>
        <v>1.938701187622776E-2</v>
      </c>
      <c r="Q102" s="127">
        <f t="shared" si="24"/>
        <v>43061.101300000002</v>
      </c>
      <c r="R102" s="126">
        <f t="shared" si="25"/>
        <v>3.6694778813281341E-6</v>
      </c>
      <c r="S102" s="126">
        <v>1</v>
      </c>
      <c r="T102" s="126">
        <f t="shared" si="26"/>
        <v>3.6694778813281341E-6</v>
      </c>
      <c r="U102" s="80"/>
    </row>
    <row r="103" spans="1:21" s="26" customFormat="1" x14ac:dyDescent="0.2">
      <c r="A103" s="138" t="s">
        <v>6</v>
      </c>
      <c r="B103" s="133" t="s">
        <v>148</v>
      </c>
      <c r="C103" s="138">
        <v>58079.806400000001</v>
      </c>
      <c r="D103" s="138">
        <v>2.0000000000000001E-4</v>
      </c>
      <c r="E103" s="126">
        <f t="shared" si="20"/>
        <v>13537.549293956725</v>
      </c>
      <c r="F103" s="126">
        <f t="shared" si="21"/>
        <v>13537.5</v>
      </c>
      <c r="G103" s="126">
        <f t="shared" si="22"/>
        <v>2.0317500006058253E-2</v>
      </c>
      <c r="H103" s="126"/>
      <c r="I103" s="126"/>
      <c r="J103" s="126"/>
      <c r="K103" s="126">
        <f t="shared" si="27"/>
        <v>2.0317500006058253E-2</v>
      </c>
      <c r="L103" s="126"/>
      <c r="M103" s="126"/>
      <c r="N103" s="126"/>
      <c r="O103" s="126">
        <f t="shared" ca="1" si="28"/>
        <v>1.9107094254201051E-2</v>
      </c>
      <c r="P103" s="126">
        <f t="shared" si="23"/>
        <v>1.9388699738287121E-2</v>
      </c>
      <c r="Q103" s="127">
        <f t="shared" si="24"/>
        <v>43061.306400000001</v>
      </c>
      <c r="R103" s="126">
        <f t="shared" si="25"/>
        <v>8.6266993741172675E-7</v>
      </c>
      <c r="S103" s="126">
        <v>1</v>
      </c>
      <c r="T103" s="126">
        <f t="shared" si="26"/>
        <v>8.6266993741172675E-7</v>
      </c>
      <c r="U103" s="80"/>
    </row>
    <row r="104" spans="1:21" s="26" customFormat="1" x14ac:dyDescent="0.2">
      <c r="A104" s="141" t="s">
        <v>332</v>
      </c>
      <c r="B104" s="142" t="s">
        <v>148</v>
      </c>
      <c r="C104" s="143">
        <v>58097.322509999998</v>
      </c>
      <c r="D104" s="143">
        <v>3.4000000000000002E-4</v>
      </c>
      <c r="E104" s="126">
        <f t="shared" si="20"/>
        <v>13580.046568141022</v>
      </c>
      <c r="F104" s="126">
        <f t="shared" si="21"/>
        <v>13580</v>
      </c>
      <c r="G104" s="126">
        <f t="shared" si="22"/>
        <v>1.9194000000425149E-2</v>
      </c>
      <c r="H104" s="126"/>
      <c r="I104" s="126"/>
      <c r="J104" s="126"/>
      <c r="K104" s="126">
        <f t="shared" si="27"/>
        <v>1.9194000000425149E-2</v>
      </c>
      <c r="L104" s="126"/>
      <c r="M104" s="126"/>
      <c r="N104" s="126"/>
      <c r="O104" s="126">
        <f t="shared" ca="1" si="28"/>
        <v>1.9260254555175448E-2</v>
      </c>
      <c r="P104" s="126">
        <f t="shared" si="23"/>
        <v>1.9532448163778655E-2</v>
      </c>
      <c r="Q104" s="127">
        <f t="shared" si="24"/>
        <v>43078.822509999998</v>
      </c>
      <c r="R104" s="126">
        <f t="shared" si="25"/>
        <v>1.1454715927736145E-7</v>
      </c>
      <c r="S104" s="126">
        <v>1</v>
      </c>
      <c r="T104" s="126">
        <f t="shared" si="26"/>
        <v>1.1454715927736145E-7</v>
      </c>
      <c r="U104" s="80"/>
    </row>
    <row r="105" spans="1:21" s="26" customFormat="1" x14ac:dyDescent="0.2">
      <c r="A105" s="144" t="s">
        <v>332</v>
      </c>
      <c r="B105" s="145" t="s">
        <v>148</v>
      </c>
      <c r="C105" s="146">
        <v>58097.322509999998</v>
      </c>
      <c r="D105" s="146">
        <v>3.4000000000000002E-4</v>
      </c>
      <c r="E105" s="126">
        <f t="shared" si="20"/>
        <v>13580.046568141022</v>
      </c>
      <c r="F105" s="126">
        <f t="shared" si="21"/>
        <v>13580</v>
      </c>
      <c r="G105" s="126">
        <f t="shared" si="22"/>
        <v>1.9194000000425149E-2</v>
      </c>
      <c r="H105" s="126"/>
      <c r="I105" s="126"/>
      <c r="J105" s="126"/>
      <c r="K105" s="126">
        <f t="shared" si="27"/>
        <v>1.9194000000425149E-2</v>
      </c>
      <c r="L105" s="126"/>
      <c r="M105" s="126"/>
      <c r="N105" s="126"/>
      <c r="O105" s="126">
        <f t="shared" ca="1" si="28"/>
        <v>1.9260254555175448E-2</v>
      </c>
      <c r="P105" s="126">
        <f t="shared" si="23"/>
        <v>1.9532448163778655E-2</v>
      </c>
      <c r="Q105" s="127">
        <f t="shared" si="24"/>
        <v>43078.822509999998</v>
      </c>
      <c r="R105" s="126">
        <f t="shared" si="25"/>
        <v>1.1454715927736145E-7</v>
      </c>
      <c r="S105" s="126">
        <v>1</v>
      </c>
      <c r="T105" s="126">
        <f t="shared" si="26"/>
        <v>1.1454715927736145E-7</v>
      </c>
      <c r="U105" s="80"/>
    </row>
    <row r="106" spans="1:21" s="26" customFormat="1" x14ac:dyDescent="0.2">
      <c r="A106" s="138" t="s">
        <v>6</v>
      </c>
      <c r="B106" s="133" t="s">
        <v>148</v>
      </c>
      <c r="C106" s="138">
        <v>58111.540200000003</v>
      </c>
      <c r="D106" s="138">
        <v>2.0000000000000001E-4</v>
      </c>
      <c r="E106" s="126">
        <f t="shared" si="20"/>
        <v>13614.541274454106</v>
      </c>
      <c r="F106" s="126">
        <f t="shared" si="21"/>
        <v>13614.5</v>
      </c>
      <c r="G106" s="126">
        <f t="shared" si="22"/>
        <v>1.7012100004649255E-2</v>
      </c>
      <c r="H106" s="126"/>
      <c r="I106" s="126"/>
      <c r="J106" s="126"/>
      <c r="K106" s="126">
        <f t="shared" si="27"/>
        <v>1.7012100004649255E-2</v>
      </c>
      <c r="L106" s="126"/>
      <c r="M106" s="126"/>
      <c r="N106" s="126"/>
      <c r="O106" s="126">
        <f t="shared" ca="1" si="28"/>
        <v>1.9384584681848779E-2</v>
      </c>
      <c r="P106" s="126">
        <f t="shared" si="23"/>
        <v>1.9649545295858835E-2</v>
      </c>
      <c r="Q106" s="127">
        <f t="shared" si="24"/>
        <v>43093.040200000003</v>
      </c>
      <c r="R106" s="126">
        <f t="shared" si="25"/>
        <v>6.9561176641235829E-6</v>
      </c>
      <c r="S106" s="126">
        <v>1</v>
      </c>
      <c r="T106" s="126">
        <f t="shared" si="26"/>
        <v>6.9561176641235829E-6</v>
      </c>
      <c r="U106" s="80"/>
    </row>
    <row r="107" spans="1:21" s="26" customFormat="1" x14ac:dyDescent="0.2">
      <c r="A107" s="138" t="s">
        <v>6</v>
      </c>
      <c r="B107" s="133" t="s">
        <v>90</v>
      </c>
      <c r="C107" s="138">
        <v>58111.751400000001</v>
      </c>
      <c r="D107" s="138">
        <v>2.0000000000000001E-4</v>
      </c>
      <c r="E107" s="126">
        <f t="shared" si="20"/>
        <v>13615.053684133403</v>
      </c>
      <c r="F107" s="126">
        <f t="shared" si="21"/>
        <v>13615</v>
      </c>
      <c r="G107" s="126">
        <f t="shared" si="22"/>
        <v>2.2127000003820285E-2</v>
      </c>
      <c r="H107" s="126"/>
      <c r="I107" s="126"/>
      <c r="J107" s="126"/>
      <c r="K107" s="126">
        <f t="shared" si="27"/>
        <v>2.2127000003820285E-2</v>
      </c>
      <c r="L107" s="126"/>
      <c r="M107" s="126"/>
      <c r="N107" s="126"/>
      <c r="O107" s="126">
        <f t="shared" ca="1" si="28"/>
        <v>1.9386386567742591E-2</v>
      </c>
      <c r="P107" s="126">
        <f t="shared" si="23"/>
        <v>1.965124503844326E-2</v>
      </c>
      <c r="Q107" s="127">
        <f t="shared" si="24"/>
        <v>43093.251400000001</v>
      </c>
      <c r="R107" s="126">
        <f t="shared" si="25"/>
        <v>6.1293626485889938E-6</v>
      </c>
      <c r="S107" s="126">
        <v>1</v>
      </c>
      <c r="T107" s="126">
        <f t="shared" si="26"/>
        <v>6.1293626485889938E-6</v>
      </c>
      <c r="U107" s="80"/>
    </row>
    <row r="108" spans="1:21" s="26" customFormat="1" x14ac:dyDescent="0.2">
      <c r="A108" s="122" t="s">
        <v>330</v>
      </c>
      <c r="B108" s="126"/>
      <c r="C108" s="94">
        <v>58377.806299999997</v>
      </c>
      <c r="D108" s="94">
        <v>5.0000000000000001E-4</v>
      </c>
      <c r="E108" s="126">
        <f t="shared" si="20"/>
        <v>14260.551345051141</v>
      </c>
      <c r="F108" s="126">
        <f t="shared" si="21"/>
        <v>14260.5</v>
      </c>
      <c r="G108" s="126">
        <f t="shared" si="22"/>
        <v>2.1162899996852502E-2</v>
      </c>
      <c r="H108" s="126"/>
      <c r="I108" s="126"/>
      <c r="J108" s="126"/>
      <c r="K108" s="126">
        <f t="shared" si="27"/>
        <v>2.1162899996852502E-2</v>
      </c>
      <c r="L108" s="126"/>
      <c r="M108" s="126"/>
      <c r="N108" s="126"/>
      <c r="O108" s="126">
        <f t="shared" ca="1" si="28"/>
        <v>2.1712621256659553E-2</v>
      </c>
      <c r="P108" s="126">
        <f t="shared" si="23"/>
        <v>2.1909536531594644E-2</v>
      </c>
      <c r="Q108" s="127">
        <f t="shared" si="24"/>
        <v>43359.306299999997</v>
      </c>
      <c r="R108" s="126">
        <f t="shared" si="25"/>
        <v>5.5746611501175286E-7</v>
      </c>
      <c r="S108" s="126">
        <v>1</v>
      </c>
      <c r="T108" s="126">
        <f t="shared" si="26"/>
        <v>5.5746611501175286E-7</v>
      </c>
      <c r="U108" s="80"/>
    </row>
    <row r="109" spans="1:21" s="26" customFormat="1" x14ac:dyDescent="0.2">
      <c r="A109" s="152" t="s">
        <v>341</v>
      </c>
      <c r="B109" s="153" t="s">
        <v>148</v>
      </c>
      <c r="C109" s="159">
        <v>58377.806299999997</v>
      </c>
      <c r="D109" s="154">
        <v>5.0000000000000001E-4</v>
      </c>
      <c r="E109" s="126">
        <f t="shared" si="20"/>
        <v>14260.551345051141</v>
      </c>
      <c r="F109" s="126">
        <f t="shared" si="21"/>
        <v>14260.5</v>
      </c>
      <c r="G109" s="126">
        <f t="shared" si="22"/>
        <v>2.1162899996852502E-2</v>
      </c>
      <c r="H109" s="126"/>
      <c r="I109" s="126"/>
      <c r="J109" s="126"/>
      <c r="K109" s="126">
        <f t="shared" si="27"/>
        <v>2.1162899996852502E-2</v>
      </c>
      <c r="L109" s="126"/>
      <c r="M109" s="126"/>
      <c r="N109" s="126"/>
      <c r="O109" s="126">
        <f t="shared" ca="1" si="28"/>
        <v>2.1712621256659553E-2</v>
      </c>
      <c r="P109" s="126">
        <f t="shared" si="23"/>
        <v>2.1909536531594644E-2</v>
      </c>
      <c r="Q109" s="127">
        <f t="shared" si="24"/>
        <v>43359.306299999997</v>
      </c>
      <c r="R109" s="126">
        <f t="shared" si="25"/>
        <v>5.5746611501175286E-7</v>
      </c>
      <c r="S109" s="126">
        <v>1</v>
      </c>
      <c r="T109" s="126">
        <f t="shared" si="26"/>
        <v>5.5746611501175286E-7</v>
      </c>
      <c r="U109" s="80"/>
    </row>
    <row r="110" spans="1:21" s="26" customFormat="1" x14ac:dyDescent="0.2">
      <c r="A110" s="134" t="s">
        <v>0</v>
      </c>
      <c r="B110" s="133" t="s">
        <v>90</v>
      </c>
      <c r="C110" s="134">
        <v>58390.790800000002</v>
      </c>
      <c r="D110" s="134">
        <v>2.0000000000000001E-4</v>
      </c>
      <c r="E110" s="126">
        <f t="shared" si="20"/>
        <v>14292.054107744818</v>
      </c>
      <c r="F110" s="126">
        <f t="shared" si="21"/>
        <v>14292</v>
      </c>
      <c r="G110" s="126">
        <f t="shared" si="22"/>
        <v>2.2301600001810584E-2</v>
      </c>
      <c r="H110" s="126"/>
      <c r="I110" s="126"/>
      <c r="J110" s="126"/>
      <c r="K110" s="126">
        <f t="shared" si="27"/>
        <v>2.2301600001810584E-2</v>
      </c>
      <c r="L110" s="126"/>
      <c r="M110" s="126"/>
      <c r="N110" s="126"/>
      <c r="O110" s="126">
        <f t="shared" ca="1" si="28"/>
        <v>2.1826140067969988E-2</v>
      </c>
      <c r="P110" s="126">
        <f t="shared" si="23"/>
        <v>2.2023008894310983E-2</v>
      </c>
      <c r="Q110" s="127">
        <f t="shared" si="24"/>
        <v>43372.290800000002</v>
      </c>
      <c r="R110" s="126">
        <f t="shared" si="25"/>
        <v>7.7613005177854314E-8</v>
      </c>
      <c r="S110" s="126">
        <v>1</v>
      </c>
      <c r="T110" s="126">
        <f t="shared" si="26"/>
        <v>7.7613005177854314E-8</v>
      </c>
      <c r="U110" s="80"/>
    </row>
    <row r="111" spans="1:21" s="26" customFormat="1" x14ac:dyDescent="0.2">
      <c r="A111" s="134" t="s">
        <v>0</v>
      </c>
      <c r="B111" s="133" t="s">
        <v>148</v>
      </c>
      <c r="C111" s="134">
        <v>58409.542500000003</v>
      </c>
      <c r="D111" s="134">
        <v>2.9999999999999997E-4</v>
      </c>
      <c r="E111" s="126">
        <f t="shared" si="20"/>
        <v>14337.549148385799</v>
      </c>
      <c r="F111" s="126">
        <f t="shared" si="21"/>
        <v>14337.5</v>
      </c>
      <c r="G111" s="126">
        <f t="shared" si="22"/>
        <v>2.0257500007573981E-2</v>
      </c>
      <c r="H111" s="126"/>
      <c r="I111" s="126"/>
      <c r="J111" s="126"/>
      <c r="K111" s="126">
        <f t="shared" si="27"/>
        <v>2.0257500007573981E-2</v>
      </c>
      <c r="L111" s="126"/>
      <c r="M111" s="126"/>
      <c r="N111" s="126"/>
      <c r="O111" s="126">
        <f t="shared" ca="1" si="28"/>
        <v>2.1990111684307281E-2</v>
      </c>
      <c r="P111" s="126">
        <f t="shared" si="23"/>
        <v>2.2187450494616297E-2</v>
      </c>
      <c r="Q111" s="127">
        <f t="shared" si="24"/>
        <v>43391.042500000003</v>
      </c>
      <c r="R111" s="126">
        <f t="shared" si="25"/>
        <v>3.7247088824348726E-6</v>
      </c>
      <c r="S111" s="126">
        <v>1</v>
      </c>
      <c r="T111" s="126">
        <f t="shared" si="26"/>
        <v>3.7247088824348726E-6</v>
      </c>
      <c r="U111" s="80"/>
    </row>
    <row r="112" spans="1:21" s="26" customFormat="1" x14ac:dyDescent="0.2">
      <c r="A112" s="134" t="s">
        <v>0</v>
      </c>
      <c r="B112" s="133" t="s">
        <v>90</v>
      </c>
      <c r="C112" s="134">
        <v>58409.75</v>
      </c>
      <c r="D112" s="134">
        <v>2.0000000000000001E-4</v>
      </c>
      <c r="E112" s="126">
        <f t="shared" si="20"/>
        <v>14338.052581190976</v>
      </c>
      <c r="F112" s="126">
        <f t="shared" si="21"/>
        <v>14338</v>
      </c>
      <c r="G112" s="126">
        <f t="shared" si="22"/>
        <v>2.1672399998351466E-2</v>
      </c>
      <c r="H112" s="126"/>
      <c r="I112" s="126"/>
      <c r="J112" s="126"/>
      <c r="K112" s="126">
        <f t="shared" si="27"/>
        <v>2.1672399998351466E-2</v>
      </c>
      <c r="L112" s="126"/>
      <c r="M112" s="126"/>
      <c r="N112" s="126"/>
      <c r="O112" s="126">
        <f t="shared" ca="1" si="28"/>
        <v>2.1991913570201093E-2</v>
      </c>
      <c r="P112" s="126">
        <f t="shared" si="23"/>
        <v>2.2189261071002355E-2</v>
      </c>
      <c r="Q112" s="127">
        <f t="shared" si="24"/>
        <v>43391.25</v>
      </c>
      <c r="R112" s="126">
        <f t="shared" si="25"/>
        <v>2.6714536842182774E-7</v>
      </c>
      <c r="S112" s="126">
        <v>1</v>
      </c>
      <c r="T112" s="126">
        <f t="shared" si="26"/>
        <v>2.6714536842182774E-7</v>
      </c>
      <c r="U112" s="80"/>
    </row>
    <row r="113" spans="1:21" s="26" customFormat="1" x14ac:dyDescent="0.2">
      <c r="A113" s="122" t="s">
        <v>331</v>
      </c>
      <c r="B113" s="126"/>
      <c r="C113" s="94">
        <v>58466.630499999999</v>
      </c>
      <c r="D113" s="94">
        <v>5.0000000000000001E-4</v>
      </c>
      <c r="E113" s="126">
        <f t="shared" si="20"/>
        <v>14476.055037457827</v>
      </c>
      <c r="F113" s="126">
        <f t="shared" si="21"/>
        <v>14476</v>
      </c>
      <c r="G113" s="126">
        <f t="shared" si="22"/>
        <v>2.268480000202544E-2</v>
      </c>
      <c r="H113" s="126"/>
      <c r="I113" s="126"/>
      <c r="J113" s="126"/>
      <c r="K113" s="126">
        <f t="shared" si="27"/>
        <v>2.268480000202544E-2</v>
      </c>
      <c r="L113" s="126"/>
      <c r="M113" s="126"/>
      <c r="N113" s="126"/>
      <c r="O113" s="126">
        <f t="shared" ca="1" si="28"/>
        <v>2.2489234076894422E-2</v>
      </c>
      <c r="P113" s="126">
        <f t="shared" si="23"/>
        <v>2.269191012098077E-2</v>
      </c>
      <c r="Q113" s="127">
        <f t="shared" si="24"/>
        <v>43448.130499999999</v>
      </c>
      <c r="R113" s="126">
        <f t="shared" si="25"/>
        <v>5.0553791558934012E-11</v>
      </c>
      <c r="S113" s="126">
        <v>1</v>
      </c>
      <c r="T113" s="126">
        <f t="shared" si="26"/>
        <v>5.0553791558934012E-11</v>
      </c>
      <c r="U113" s="80"/>
    </row>
    <row r="114" spans="1:21" s="26" customFormat="1" x14ac:dyDescent="0.2">
      <c r="A114" s="152" t="s">
        <v>341</v>
      </c>
      <c r="B114" s="153" t="s">
        <v>90</v>
      </c>
      <c r="C114" s="159">
        <v>58466.630499999999</v>
      </c>
      <c r="D114" s="154">
        <v>5.0000000000000001E-4</v>
      </c>
      <c r="E114" s="126">
        <f t="shared" si="20"/>
        <v>14476.055037457827</v>
      </c>
      <c r="F114" s="126">
        <f t="shared" si="21"/>
        <v>14476</v>
      </c>
      <c r="G114" s="126">
        <f t="shared" si="22"/>
        <v>2.268480000202544E-2</v>
      </c>
      <c r="H114" s="126"/>
      <c r="I114" s="126"/>
      <c r="J114" s="126"/>
      <c r="K114" s="126">
        <f t="shared" si="27"/>
        <v>2.268480000202544E-2</v>
      </c>
      <c r="L114" s="126"/>
      <c r="M114" s="126"/>
      <c r="N114" s="126"/>
      <c r="O114" s="126">
        <f t="shared" ca="1" si="28"/>
        <v>2.2489234076894422E-2</v>
      </c>
      <c r="P114" s="126">
        <f t="shared" si="23"/>
        <v>2.269191012098077E-2</v>
      </c>
      <c r="Q114" s="127">
        <f t="shared" si="24"/>
        <v>43448.130499999999</v>
      </c>
      <c r="R114" s="126">
        <f t="shared" si="25"/>
        <v>5.0553791558934012E-11</v>
      </c>
      <c r="S114" s="126">
        <v>1</v>
      </c>
      <c r="T114" s="126">
        <f t="shared" si="26"/>
        <v>5.0553791558934012E-11</v>
      </c>
      <c r="U114" s="80"/>
    </row>
    <row r="115" spans="1:21" s="26" customFormat="1" x14ac:dyDescent="0.2">
      <c r="A115" s="147" t="s">
        <v>333</v>
      </c>
      <c r="B115" s="148" t="s">
        <v>148</v>
      </c>
      <c r="C115" s="149">
        <v>58746.703600000001</v>
      </c>
      <c r="D115" s="149">
        <v>2.0000000000000001E-4</v>
      </c>
      <c r="E115" s="126">
        <f t="shared" si="20"/>
        <v>15155.563405602836</v>
      </c>
      <c r="F115" s="126">
        <f t="shared" si="21"/>
        <v>15155.5</v>
      </c>
      <c r="G115" s="126">
        <f t="shared" si="22"/>
        <v>2.6133899998967536E-2</v>
      </c>
      <c r="H115" s="126"/>
      <c r="I115" s="126"/>
      <c r="J115" s="126"/>
      <c r="K115" s="126">
        <f t="shared" si="27"/>
        <v>2.6133899998967536E-2</v>
      </c>
      <c r="L115" s="126"/>
      <c r="M115" s="126"/>
      <c r="N115" s="126"/>
      <c r="O115" s="126">
        <f t="shared" ca="1" si="28"/>
        <v>2.4937997006590894E-2</v>
      </c>
      <c r="P115" s="126">
        <f t="shared" si="23"/>
        <v>2.5252065530873388E-2</v>
      </c>
      <c r="Q115" s="127">
        <f t="shared" si="24"/>
        <v>43728.203600000001</v>
      </c>
      <c r="R115" s="126">
        <f t="shared" si="25"/>
        <v>7.7763202911888934E-7</v>
      </c>
      <c r="S115" s="126">
        <v>1</v>
      </c>
      <c r="T115" s="126">
        <f t="shared" si="26"/>
        <v>7.7763202911888934E-7</v>
      </c>
      <c r="U115" s="80"/>
    </row>
    <row r="116" spans="1:21" s="26" customFormat="1" x14ac:dyDescent="0.2">
      <c r="A116" s="154" t="s">
        <v>340</v>
      </c>
      <c r="B116" s="153" t="s">
        <v>148</v>
      </c>
      <c r="C116" s="159">
        <v>58746.703600000001</v>
      </c>
      <c r="D116" s="154">
        <v>2.0000000000000001E-4</v>
      </c>
      <c r="E116" s="126">
        <f t="shared" si="20"/>
        <v>15155.563405602836</v>
      </c>
      <c r="F116" s="126">
        <f t="shared" si="21"/>
        <v>15155.5</v>
      </c>
      <c r="G116" s="126">
        <f t="shared" si="22"/>
        <v>2.6133899998967536E-2</v>
      </c>
      <c r="H116" s="126"/>
      <c r="I116" s="126"/>
      <c r="J116" s="126"/>
      <c r="K116" s="126">
        <f t="shared" si="27"/>
        <v>2.6133899998967536E-2</v>
      </c>
      <c r="L116" s="126"/>
      <c r="M116" s="126"/>
      <c r="N116" s="126"/>
      <c r="O116" s="126">
        <f t="shared" ca="1" si="28"/>
        <v>2.4937997006590894E-2</v>
      </c>
      <c r="P116" s="126">
        <f t="shared" si="23"/>
        <v>2.5252065530873388E-2</v>
      </c>
      <c r="Q116" s="127">
        <f t="shared" si="24"/>
        <v>43728.203600000001</v>
      </c>
      <c r="R116" s="126">
        <f t="shared" si="25"/>
        <v>7.7763202911888934E-7</v>
      </c>
      <c r="S116" s="126">
        <v>1</v>
      </c>
      <c r="T116" s="126">
        <f t="shared" si="26"/>
        <v>7.7763202911888934E-7</v>
      </c>
      <c r="U116" s="80"/>
    </row>
    <row r="117" spans="1:21" s="26" customFormat="1" x14ac:dyDescent="0.2">
      <c r="A117" s="147" t="s">
        <v>333</v>
      </c>
      <c r="B117" s="148" t="s">
        <v>90</v>
      </c>
      <c r="C117" s="149">
        <v>58747.735200000003</v>
      </c>
      <c r="D117" s="149">
        <v>2.9999999999999997E-4</v>
      </c>
      <c r="E117" s="126">
        <f t="shared" ref="E117:E142" si="29">+(C117-C$7)/C$8</f>
        <v>15158.066255153826</v>
      </c>
      <c r="F117" s="126">
        <f t="shared" ref="F117:F148" si="30">ROUND(2*E117,0)/2</f>
        <v>15158</v>
      </c>
      <c r="G117" s="126">
        <f t="shared" ref="G117:G148" si="31">+C117-(C$7+F117*C$8)</f>
        <v>2.7308400000038091E-2</v>
      </c>
      <c r="H117" s="126"/>
      <c r="I117" s="126"/>
      <c r="J117" s="126"/>
      <c r="K117" s="126">
        <f t="shared" si="27"/>
        <v>2.7308400000038091E-2</v>
      </c>
      <c r="L117" s="126"/>
      <c r="M117" s="126"/>
      <c r="N117" s="126"/>
      <c r="O117" s="126">
        <f t="shared" ca="1" si="28"/>
        <v>2.4947006436059977E-2</v>
      </c>
      <c r="P117" s="126">
        <f t="shared" ref="P117:P142" si="32">+D$11+D$12*F117+D$13*F117^2</f>
        <v>2.526174616441865E-2</v>
      </c>
      <c r="Q117" s="127">
        <f t="shared" ref="Q117:Q142" si="33">+C117-15018.5</f>
        <v>43729.235200000003</v>
      </c>
      <c r="R117" s="126">
        <f t="shared" ref="R117:R142" si="34">+(P117-G117)^2</f>
        <v>4.1887919228557681E-6</v>
      </c>
      <c r="S117" s="126">
        <v>1</v>
      </c>
      <c r="T117" s="126">
        <f t="shared" si="26"/>
        <v>4.1887919228557681E-6</v>
      </c>
      <c r="U117" s="80"/>
    </row>
    <row r="118" spans="1:21" s="26" customFormat="1" x14ac:dyDescent="0.2">
      <c r="A118" s="154" t="s">
        <v>340</v>
      </c>
      <c r="B118" s="153" t="s">
        <v>90</v>
      </c>
      <c r="C118" s="159">
        <v>58747.735200000003</v>
      </c>
      <c r="D118" s="154">
        <v>2.9999999999999997E-4</v>
      </c>
      <c r="E118" s="126">
        <f t="shared" si="29"/>
        <v>15158.066255153826</v>
      </c>
      <c r="F118" s="126">
        <f t="shared" si="30"/>
        <v>15158</v>
      </c>
      <c r="G118" s="126">
        <f t="shared" si="31"/>
        <v>2.7308400000038091E-2</v>
      </c>
      <c r="H118" s="126"/>
      <c r="I118" s="126"/>
      <c r="J118" s="126"/>
      <c r="K118" s="126">
        <f t="shared" si="27"/>
        <v>2.7308400000038091E-2</v>
      </c>
      <c r="L118" s="126"/>
      <c r="M118" s="126"/>
      <c r="N118" s="126"/>
      <c r="O118" s="126">
        <f t="shared" ca="1" si="28"/>
        <v>2.4947006436059977E-2</v>
      </c>
      <c r="P118" s="126">
        <f t="shared" si="32"/>
        <v>2.526174616441865E-2</v>
      </c>
      <c r="Q118" s="127">
        <f t="shared" si="33"/>
        <v>43729.235200000003</v>
      </c>
      <c r="R118" s="126">
        <f t="shared" si="34"/>
        <v>4.1887919228557681E-6</v>
      </c>
      <c r="S118" s="126">
        <v>1</v>
      </c>
      <c r="T118" s="126">
        <f t="shared" si="26"/>
        <v>4.1887919228557681E-6</v>
      </c>
      <c r="U118" s="80"/>
    </row>
    <row r="119" spans="1:21" s="26" customFormat="1" x14ac:dyDescent="0.2">
      <c r="A119" s="147" t="s">
        <v>333</v>
      </c>
      <c r="B119" s="148" t="s">
        <v>148</v>
      </c>
      <c r="C119" s="149">
        <v>58782.5576</v>
      </c>
      <c r="D119" s="149">
        <v>2.0000000000000001E-4</v>
      </c>
      <c r="E119" s="126">
        <f t="shared" si="29"/>
        <v>15242.551741974556</v>
      </c>
      <c r="F119" s="126">
        <f t="shared" si="30"/>
        <v>15242.5</v>
      </c>
      <c r="G119" s="126">
        <f t="shared" si="31"/>
        <v>2.1326499998394866E-2</v>
      </c>
      <c r="H119" s="126"/>
      <c r="I119" s="126"/>
      <c r="J119" s="126"/>
      <c r="K119" s="126">
        <f t="shared" si="27"/>
        <v>2.1326499998394866E-2</v>
      </c>
      <c r="L119" s="126"/>
      <c r="M119" s="126"/>
      <c r="N119" s="126"/>
      <c r="O119" s="126">
        <f t="shared" ca="1" si="28"/>
        <v>2.5251525152114953E-2</v>
      </c>
      <c r="P119" s="126">
        <f t="shared" si="32"/>
        <v>2.5590078541862151E-2</v>
      </c>
      <c r="Q119" s="127">
        <f t="shared" si="33"/>
        <v>43764.0576</v>
      </c>
      <c r="R119" s="126">
        <f t="shared" si="34"/>
        <v>1.8178101996314621E-5</v>
      </c>
      <c r="S119" s="126">
        <v>1</v>
      </c>
      <c r="T119" s="126">
        <f t="shared" si="26"/>
        <v>1.8178101996314621E-5</v>
      </c>
      <c r="U119" s="80"/>
    </row>
    <row r="120" spans="1:21" s="26" customFormat="1" x14ac:dyDescent="0.2">
      <c r="A120" s="154" t="s">
        <v>340</v>
      </c>
      <c r="B120" s="153" t="s">
        <v>148</v>
      </c>
      <c r="C120" s="159">
        <v>58782.5576</v>
      </c>
      <c r="D120" s="154">
        <v>2.0000000000000001E-4</v>
      </c>
      <c r="E120" s="126">
        <f t="shared" si="29"/>
        <v>15242.551741974556</v>
      </c>
      <c r="F120" s="126">
        <f t="shared" si="30"/>
        <v>15242.5</v>
      </c>
      <c r="G120" s="126">
        <f t="shared" si="31"/>
        <v>2.1326499998394866E-2</v>
      </c>
      <c r="H120" s="126"/>
      <c r="I120" s="126"/>
      <c r="J120" s="126"/>
      <c r="K120" s="126">
        <f t="shared" si="27"/>
        <v>2.1326499998394866E-2</v>
      </c>
      <c r="L120" s="126"/>
      <c r="M120" s="126"/>
      <c r="N120" s="126"/>
      <c r="O120" s="126">
        <f t="shared" ca="1" si="28"/>
        <v>2.5251525152114953E-2</v>
      </c>
      <c r="P120" s="126">
        <f t="shared" si="32"/>
        <v>2.5590078541862151E-2</v>
      </c>
      <c r="Q120" s="127">
        <f t="shared" si="33"/>
        <v>43764.0576</v>
      </c>
      <c r="R120" s="126">
        <f t="shared" si="34"/>
        <v>1.8178101996314621E-5</v>
      </c>
      <c r="S120" s="126">
        <v>1</v>
      </c>
      <c r="T120" s="126">
        <f t="shared" si="26"/>
        <v>1.8178101996314621E-5</v>
      </c>
      <c r="U120" s="80"/>
    </row>
    <row r="121" spans="1:21" s="26" customFormat="1" ht="13.5" customHeight="1" x14ac:dyDescent="0.2">
      <c r="A121" s="122" t="s">
        <v>331</v>
      </c>
      <c r="B121" s="126"/>
      <c r="C121" s="94">
        <v>58786.683900000004</v>
      </c>
      <c r="D121" s="94">
        <v>2.0000000000000001E-4</v>
      </c>
      <c r="E121" s="126">
        <f t="shared" si="29"/>
        <v>15252.56289756029</v>
      </c>
      <c r="F121" s="126">
        <f t="shared" si="30"/>
        <v>15252.5</v>
      </c>
      <c r="G121" s="126">
        <f t="shared" si="31"/>
        <v>2.5924500005203299E-2</v>
      </c>
      <c r="H121" s="126"/>
      <c r="I121" s="126"/>
      <c r="J121" s="126"/>
      <c r="K121" s="126">
        <f t="shared" si="27"/>
        <v>2.5924500005203299E-2</v>
      </c>
      <c r="L121" s="126"/>
      <c r="M121" s="126"/>
      <c r="N121" s="126"/>
      <c r="O121" s="126">
        <f t="shared" ca="1" si="28"/>
        <v>2.5287562869991276E-2</v>
      </c>
      <c r="P121" s="126">
        <f t="shared" si="32"/>
        <v>2.5629079310275499E-2</v>
      </c>
      <c r="Q121" s="127">
        <f t="shared" si="33"/>
        <v>43768.183900000004</v>
      </c>
      <c r="R121" s="126">
        <f t="shared" si="34"/>
        <v>8.7273386991624529E-8</v>
      </c>
      <c r="S121" s="126">
        <v>1</v>
      </c>
      <c r="T121" s="126">
        <f t="shared" si="26"/>
        <v>8.7273386991624529E-8</v>
      </c>
      <c r="U121" s="80"/>
    </row>
    <row r="122" spans="1:21" s="26" customFormat="1" ht="13.5" customHeight="1" x14ac:dyDescent="0.2">
      <c r="A122" s="147" t="s">
        <v>333</v>
      </c>
      <c r="B122" s="148" t="s">
        <v>148</v>
      </c>
      <c r="C122" s="149">
        <v>58795.749600000003</v>
      </c>
      <c r="D122" s="149">
        <v>1E-4</v>
      </c>
      <c r="E122" s="126">
        <f t="shared" si="29"/>
        <v>15274.557937473412</v>
      </c>
      <c r="F122" s="126">
        <f t="shared" si="30"/>
        <v>15274.5</v>
      </c>
      <c r="G122" s="126">
        <f t="shared" si="31"/>
        <v>2.388010000140639E-2</v>
      </c>
      <c r="H122" s="126"/>
      <c r="I122" s="126"/>
      <c r="J122" s="126"/>
      <c r="K122" s="126">
        <f t="shared" si="27"/>
        <v>2.388010000140639E-2</v>
      </c>
      <c r="L122" s="126"/>
      <c r="M122" s="126"/>
      <c r="N122" s="126"/>
      <c r="O122" s="126">
        <f t="shared" ca="1" si="28"/>
        <v>2.5366845849319201E-2</v>
      </c>
      <c r="P122" s="126">
        <f t="shared" si="32"/>
        <v>2.5714988921941618E-2</v>
      </c>
      <c r="Q122" s="127">
        <f t="shared" si="33"/>
        <v>43777.249600000003</v>
      </c>
      <c r="R122" s="126">
        <f t="shared" si="34"/>
        <v>3.3668173507029333E-6</v>
      </c>
      <c r="S122" s="126">
        <v>1</v>
      </c>
      <c r="T122" s="126">
        <f t="shared" si="26"/>
        <v>3.3668173507029333E-6</v>
      </c>
      <c r="U122" s="80"/>
    </row>
    <row r="123" spans="1:21" s="26" customFormat="1" ht="13.5" customHeight="1" x14ac:dyDescent="0.2">
      <c r="A123" s="154" t="s">
        <v>340</v>
      </c>
      <c r="B123" s="153" t="s">
        <v>148</v>
      </c>
      <c r="C123" s="159">
        <v>58795.749600000003</v>
      </c>
      <c r="D123" s="154">
        <v>1E-4</v>
      </c>
      <c r="E123" s="126">
        <f t="shared" si="29"/>
        <v>15274.557937473412</v>
      </c>
      <c r="F123" s="126">
        <f t="shared" si="30"/>
        <v>15274.5</v>
      </c>
      <c r="G123" s="126">
        <f t="shared" si="31"/>
        <v>2.388010000140639E-2</v>
      </c>
      <c r="H123" s="126"/>
      <c r="I123" s="126"/>
      <c r="J123" s="126"/>
      <c r="K123" s="126">
        <f t="shared" si="27"/>
        <v>2.388010000140639E-2</v>
      </c>
      <c r="L123" s="126"/>
      <c r="M123" s="126"/>
      <c r="N123" s="126"/>
      <c r="O123" s="126">
        <f t="shared" ca="1" si="28"/>
        <v>2.5366845849319201E-2</v>
      </c>
      <c r="P123" s="126">
        <f t="shared" si="32"/>
        <v>2.5714988921941618E-2</v>
      </c>
      <c r="Q123" s="127">
        <f t="shared" si="33"/>
        <v>43777.249600000003</v>
      </c>
      <c r="R123" s="126">
        <f t="shared" si="34"/>
        <v>3.3668173507029333E-6</v>
      </c>
      <c r="S123" s="126">
        <v>1</v>
      </c>
      <c r="T123" s="126">
        <f t="shared" si="26"/>
        <v>3.3668173507029333E-6</v>
      </c>
      <c r="U123" s="80"/>
    </row>
    <row r="124" spans="1:21" s="26" customFormat="1" ht="13.5" customHeight="1" x14ac:dyDescent="0.2">
      <c r="A124" s="152" t="s">
        <v>338</v>
      </c>
      <c r="B124" s="153" t="s">
        <v>90</v>
      </c>
      <c r="C124" s="154">
        <v>59112.507899999997</v>
      </c>
      <c r="D124" s="154">
        <v>2.2000000000000001E-3</v>
      </c>
      <c r="E124" s="126">
        <f t="shared" si="29"/>
        <v>16043.071284629499</v>
      </c>
      <c r="F124" s="126">
        <f t="shared" si="30"/>
        <v>16043</v>
      </c>
      <c r="G124" s="126">
        <f t="shared" si="31"/>
        <v>2.9381399996054824E-2</v>
      </c>
      <c r="H124" s="126"/>
      <c r="I124" s="126"/>
      <c r="J124" s="126"/>
      <c r="K124" s="126">
        <f t="shared" si="27"/>
        <v>2.9381399996054824E-2</v>
      </c>
      <c r="L124" s="126"/>
      <c r="M124" s="126"/>
      <c r="N124" s="126"/>
      <c r="O124" s="126">
        <f t="shared" ca="1" si="28"/>
        <v>2.8136344468114995E-2</v>
      </c>
      <c r="P124" s="126">
        <f t="shared" si="32"/>
        <v>2.880909572860136E-2</v>
      </c>
      <c r="Q124" s="127">
        <f t="shared" si="33"/>
        <v>44094.007899999997</v>
      </c>
      <c r="R124" s="126">
        <f t="shared" si="34"/>
        <v>3.2753217454544699E-7</v>
      </c>
      <c r="S124" s="126">
        <v>1</v>
      </c>
      <c r="T124" s="126">
        <f t="shared" si="26"/>
        <v>3.2753217454544699E-7</v>
      </c>
      <c r="U124" s="80"/>
    </row>
    <row r="125" spans="1:21" s="26" customFormat="1" ht="13.5" customHeight="1" x14ac:dyDescent="0.2">
      <c r="A125" s="150" t="s">
        <v>335</v>
      </c>
      <c r="B125" s="151" t="s">
        <v>90</v>
      </c>
      <c r="C125" s="78">
        <v>59127.7592</v>
      </c>
      <c r="D125" s="78">
        <v>5.0000000000000001E-4</v>
      </c>
      <c r="E125" s="126">
        <f t="shared" si="29"/>
        <v>16080.073717119776</v>
      </c>
      <c r="F125" s="126">
        <f t="shared" si="30"/>
        <v>16080</v>
      </c>
      <c r="G125" s="126">
        <f t="shared" si="31"/>
        <v>3.038399999786634E-2</v>
      </c>
      <c r="H125" s="126"/>
      <c r="I125" s="126"/>
      <c r="J125" s="126"/>
      <c r="K125" s="126">
        <f t="shared" si="27"/>
        <v>3.038399999786634E-2</v>
      </c>
      <c r="L125" s="126"/>
      <c r="M125" s="126"/>
      <c r="N125" s="126"/>
      <c r="O125" s="126">
        <f t="shared" ca="1" si="28"/>
        <v>2.8269684024257408E-2</v>
      </c>
      <c r="P125" s="126">
        <f t="shared" si="32"/>
        <v>2.8962632575706616E-2</v>
      </c>
      <c r="Q125" s="127">
        <f t="shared" si="33"/>
        <v>44109.2592</v>
      </c>
      <c r="R125" s="126">
        <f t="shared" si="34"/>
        <v>2.020285348776978E-6</v>
      </c>
      <c r="S125" s="126">
        <v>1</v>
      </c>
      <c r="T125" s="126">
        <f t="shared" si="26"/>
        <v>2.020285348776978E-6</v>
      </c>
      <c r="U125" s="80"/>
    </row>
    <row r="126" spans="1:21" ht="13.5" customHeight="1" x14ac:dyDescent="0.2">
      <c r="A126" s="152" t="s">
        <v>339</v>
      </c>
      <c r="B126" s="153" t="s">
        <v>90</v>
      </c>
      <c r="C126" s="159">
        <v>59127.7592</v>
      </c>
      <c r="D126" s="154">
        <v>5.0000000000000001E-4</v>
      </c>
      <c r="E126" s="126">
        <f t="shared" si="29"/>
        <v>16080.073717119776</v>
      </c>
      <c r="F126" s="126">
        <f t="shared" si="30"/>
        <v>16080</v>
      </c>
      <c r="G126" s="126">
        <f t="shared" si="31"/>
        <v>3.038399999786634E-2</v>
      </c>
      <c r="H126" s="126"/>
      <c r="I126" s="126"/>
      <c r="J126" s="126"/>
      <c r="K126" s="126">
        <f t="shared" si="27"/>
        <v>3.038399999786634E-2</v>
      </c>
      <c r="L126" s="126"/>
      <c r="M126" s="126"/>
      <c r="N126" s="126"/>
      <c r="O126" s="126">
        <f t="shared" ca="1" si="28"/>
        <v>2.8269684024257408E-2</v>
      </c>
      <c r="P126" s="126">
        <f t="shared" si="32"/>
        <v>2.8962632575706616E-2</v>
      </c>
      <c r="Q126" s="127">
        <f t="shared" si="33"/>
        <v>44109.2592</v>
      </c>
      <c r="R126" s="126">
        <f t="shared" si="34"/>
        <v>2.020285348776978E-6</v>
      </c>
      <c r="S126" s="126">
        <v>1</v>
      </c>
      <c r="T126" s="126">
        <f t="shared" si="26"/>
        <v>2.020285348776978E-6</v>
      </c>
    </row>
    <row r="127" spans="1:21" ht="13.5" customHeight="1" x14ac:dyDescent="0.2">
      <c r="A127" s="150" t="s">
        <v>335</v>
      </c>
      <c r="B127" s="151" t="s">
        <v>90</v>
      </c>
      <c r="C127" s="78">
        <v>59131.880100000002</v>
      </c>
      <c r="D127" s="78">
        <v>4.0000000000000002E-4</v>
      </c>
      <c r="E127" s="126">
        <f t="shared" si="29"/>
        <v>16090.07177132166</v>
      </c>
      <c r="F127" s="126">
        <f t="shared" si="30"/>
        <v>16090</v>
      </c>
      <c r="G127" s="126">
        <f t="shared" si="31"/>
        <v>2.9582000002847053E-2</v>
      </c>
      <c r="H127" s="126"/>
      <c r="I127" s="126"/>
      <c r="J127" s="126"/>
      <c r="K127" s="126">
        <f t="shared" si="27"/>
        <v>2.9582000002847053E-2</v>
      </c>
      <c r="L127" s="126"/>
      <c r="M127" s="126"/>
      <c r="N127" s="126"/>
      <c r="O127" s="126">
        <f t="shared" ca="1" si="28"/>
        <v>2.8305721742133732E-2</v>
      </c>
      <c r="P127" s="126">
        <f t="shared" si="32"/>
        <v>2.9004201070506108E-2</v>
      </c>
      <c r="Q127" s="127">
        <f t="shared" si="33"/>
        <v>44113.380100000002</v>
      </c>
      <c r="R127" s="126">
        <f t="shared" si="34"/>
        <v>3.3385160621433585E-7</v>
      </c>
      <c r="S127" s="126">
        <v>1</v>
      </c>
      <c r="T127" s="126">
        <f t="shared" si="26"/>
        <v>3.3385160621433585E-7</v>
      </c>
    </row>
    <row r="128" spans="1:21" ht="13.5" customHeight="1" x14ac:dyDescent="0.2">
      <c r="A128" s="152" t="s">
        <v>339</v>
      </c>
      <c r="B128" s="153" t="s">
        <v>90</v>
      </c>
      <c r="C128" s="159">
        <v>59131.880100000002</v>
      </c>
      <c r="D128" s="154">
        <v>4.0000000000000002E-4</v>
      </c>
      <c r="E128" s="126">
        <f t="shared" si="29"/>
        <v>16090.07177132166</v>
      </c>
      <c r="F128" s="126">
        <f t="shared" si="30"/>
        <v>16090</v>
      </c>
      <c r="G128" s="126">
        <f t="shared" si="31"/>
        <v>2.9582000002847053E-2</v>
      </c>
      <c r="H128" s="126"/>
      <c r="I128" s="126"/>
      <c r="J128" s="126"/>
      <c r="K128" s="126">
        <f t="shared" si="27"/>
        <v>2.9582000002847053E-2</v>
      </c>
      <c r="L128" s="126"/>
      <c r="M128" s="126"/>
      <c r="N128" s="126"/>
      <c r="O128" s="126">
        <f t="shared" ca="1" si="28"/>
        <v>2.8305721742133732E-2</v>
      </c>
      <c r="P128" s="126">
        <f t="shared" si="32"/>
        <v>2.9004201070506108E-2</v>
      </c>
      <c r="Q128" s="127">
        <f t="shared" si="33"/>
        <v>44113.380100000002</v>
      </c>
      <c r="R128" s="126">
        <f t="shared" si="34"/>
        <v>3.3385160621433585E-7</v>
      </c>
      <c r="S128" s="126">
        <v>1</v>
      </c>
      <c r="T128" s="126">
        <f t="shared" si="26"/>
        <v>3.3385160621433585E-7</v>
      </c>
    </row>
    <row r="129" spans="1:21" ht="13.5" customHeight="1" x14ac:dyDescent="0.2">
      <c r="A129" s="156" t="s">
        <v>343</v>
      </c>
      <c r="B129" s="155" t="s">
        <v>90</v>
      </c>
      <c r="C129" s="160">
        <v>59148.381260000169</v>
      </c>
      <c r="D129" s="154">
        <v>6.8000000000000005E-4</v>
      </c>
      <c r="E129" s="126">
        <f t="shared" si="29"/>
        <v>16130.106591888909</v>
      </c>
      <c r="F129" s="126">
        <f t="shared" si="30"/>
        <v>16130</v>
      </c>
      <c r="G129" s="126">
        <f t="shared" si="31"/>
        <v>4.393400016851956E-2</v>
      </c>
      <c r="H129" s="126"/>
      <c r="I129" s="126"/>
      <c r="J129" s="126"/>
      <c r="K129" s="126">
        <f t="shared" si="27"/>
        <v>4.393400016851956E-2</v>
      </c>
      <c r="L129" s="126"/>
      <c r="M129" s="126"/>
      <c r="N129" s="126"/>
      <c r="O129" s="126">
        <f t="shared" ca="1" si="28"/>
        <v>2.8449872613639047E-2</v>
      </c>
      <c r="P129" s="126">
        <f t="shared" si="32"/>
        <v>2.9170781643899441E-2</v>
      </c>
      <c r="Q129" s="127">
        <f t="shared" si="33"/>
        <v>44129.881260000169</v>
      </c>
      <c r="R129" s="126">
        <f t="shared" si="34"/>
        <v>2.1795262120568665E-4</v>
      </c>
      <c r="S129" s="126">
        <v>1</v>
      </c>
      <c r="T129" s="126">
        <f t="shared" ref="T129:T160" si="35">+S129*R129</f>
        <v>2.1795262120568665E-4</v>
      </c>
    </row>
    <row r="130" spans="1:21" ht="13.5" customHeight="1" x14ac:dyDescent="0.25">
      <c r="A130" s="156" t="s">
        <v>344</v>
      </c>
      <c r="B130" s="157" t="s">
        <v>90</v>
      </c>
      <c r="C130" s="161">
        <v>59397.888400000003</v>
      </c>
      <c r="D130" s="162">
        <v>2.9999999999999997E-4</v>
      </c>
      <c r="E130" s="126">
        <f t="shared" si="29"/>
        <v>16735.456372149187</v>
      </c>
      <c r="F130" s="126">
        <f t="shared" si="30"/>
        <v>16735.5</v>
      </c>
      <c r="G130" s="126">
        <f t="shared" si="31"/>
        <v>-1.7982099998334888E-2</v>
      </c>
      <c r="H130" s="126"/>
      <c r="I130" s="126"/>
      <c r="J130" s="126"/>
      <c r="L130" s="126"/>
      <c r="M130" s="126"/>
      <c r="N130" s="126"/>
      <c r="O130" s="126">
        <f t="shared" ca="1" si="28"/>
        <v>3.0631956431050694E-2</v>
      </c>
      <c r="P130" s="126">
        <f t="shared" si="32"/>
        <v>3.1752311282593704E-2</v>
      </c>
      <c r="Q130" s="127">
        <f t="shared" si="33"/>
        <v>44379.388400000003</v>
      </c>
      <c r="R130" s="126">
        <f t="shared" si="34"/>
        <v>2.4735116654605572E-3</v>
      </c>
      <c r="S130" s="126">
        <v>1</v>
      </c>
      <c r="T130" s="126">
        <f t="shared" si="35"/>
        <v>2.4735116654605572E-3</v>
      </c>
      <c r="U130" s="126">
        <f>G130</f>
        <v>-1.7982099998334888E-2</v>
      </c>
    </row>
    <row r="131" spans="1:21" ht="13.5" customHeight="1" x14ac:dyDescent="0.2">
      <c r="A131" s="154" t="s">
        <v>337</v>
      </c>
      <c r="B131" s="153" t="s">
        <v>148</v>
      </c>
      <c r="C131" s="159">
        <v>59428.849199999997</v>
      </c>
      <c r="D131" s="154">
        <v>5.0000000000000001E-4</v>
      </c>
      <c r="E131" s="126">
        <f t="shared" si="29"/>
        <v>16810.572913810844</v>
      </c>
      <c r="F131" s="126">
        <f t="shared" si="30"/>
        <v>16810.5</v>
      </c>
      <c r="G131" s="126">
        <f t="shared" si="31"/>
        <v>3.005289999418892E-2</v>
      </c>
      <c r="H131" s="126"/>
      <c r="I131" s="126"/>
      <c r="J131" s="126"/>
      <c r="K131" s="126">
        <f t="shared" ref="K131:K142" si="36">G131</f>
        <v>3.005289999418892E-2</v>
      </c>
      <c r="L131" s="126"/>
      <c r="M131" s="126"/>
      <c r="N131" s="126"/>
      <c r="O131" s="126">
        <f t="shared" ca="1" si="28"/>
        <v>3.0902239315123158E-2</v>
      </c>
      <c r="P131" s="126">
        <f t="shared" si="32"/>
        <v>3.2079895254070519E-2</v>
      </c>
      <c r="Q131" s="127">
        <f t="shared" si="33"/>
        <v>44410.349199999997</v>
      </c>
      <c r="R131" s="126">
        <f t="shared" si="34"/>
        <v>4.1087097835824713E-6</v>
      </c>
      <c r="S131" s="126">
        <v>1</v>
      </c>
      <c r="T131" s="126">
        <f t="shared" si="35"/>
        <v>4.1087097835824713E-6</v>
      </c>
    </row>
    <row r="132" spans="1:21" ht="13.5" customHeight="1" x14ac:dyDescent="0.2">
      <c r="A132" s="152" t="s">
        <v>336</v>
      </c>
      <c r="B132" s="153" t="s">
        <v>148</v>
      </c>
      <c r="C132" s="154">
        <v>59437.504500000003</v>
      </c>
      <c r="D132" s="154">
        <v>1.5E-3</v>
      </c>
      <c r="E132" s="126">
        <f t="shared" si="29"/>
        <v>16831.5722485517</v>
      </c>
      <c r="F132" s="126">
        <f t="shared" si="30"/>
        <v>16831.5</v>
      </c>
      <c r="G132" s="126">
        <f t="shared" si="31"/>
        <v>2.977870000177063E-2</v>
      </c>
      <c r="H132" s="126"/>
      <c r="I132" s="126"/>
      <c r="J132" s="126"/>
      <c r="K132" s="126">
        <f t="shared" si="36"/>
        <v>2.977870000177063E-2</v>
      </c>
      <c r="L132" s="126"/>
      <c r="M132" s="126"/>
      <c r="N132" s="126"/>
      <c r="O132" s="126">
        <f t="shared" ref="O132:O142" ca="1" si="37">+C$11+C$12*F132</f>
        <v>3.0977918522663444E-2</v>
      </c>
      <c r="P132" s="126">
        <f t="shared" si="32"/>
        <v>3.2171927813032956E-2</v>
      </c>
      <c r="Q132" s="127">
        <f t="shared" si="33"/>
        <v>44419.004500000003</v>
      </c>
      <c r="R132" s="126">
        <f t="shared" si="34"/>
        <v>5.7275393565994628E-6</v>
      </c>
      <c r="S132" s="126">
        <v>1</v>
      </c>
      <c r="T132" s="126">
        <f t="shared" si="35"/>
        <v>5.7275393565994628E-6</v>
      </c>
    </row>
    <row r="133" spans="1:21" ht="13.5" customHeight="1" x14ac:dyDescent="0.2">
      <c r="A133" s="152" t="s">
        <v>338</v>
      </c>
      <c r="B133" s="153" t="s">
        <v>90</v>
      </c>
      <c r="C133" s="154">
        <v>59490.476300000002</v>
      </c>
      <c r="D133" s="154">
        <v>2.8E-3</v>
      </c>
      <c r="E133" s="126">
        <f t="shared" si="29"/>
        <v>16960.091486478166</v>
      </c>
      <c r="F133" s="126">
        <f t="shared" si="30"/>
        <v>16960</v>
      </c>
      <c r="G133" s="126">
        <f t="shared" si="31"/>
        <v>3.7708000003476627E-2</v>
      </c>
      <c r="H133" s="126"/>
      <c r="I133" s="126"/>
      <c r="J133" s="126"/>
      <c r="K133" s="126">
        <f t="shared" si="36"/>
        <v>3.7708000003476627E-2</v>
      </c>
      <c r="L133" s="126"/>
      <c r="M133" s="126"/>
      <c r="N133" s="126"/>
      <c r="O133" s="126">
        <f t="shared" ca="1" si="37"/>
        <v>3.1441003197374251E-2</v>
      </c>
      <c r="P133" s="126">
        <f t="shared" si="32"/>
        <v>3.2738024376046171E-2</v>
      </c>
      <c r="Q133" s="127">
        <f t="shared" si="33"/>
        <v>44471.976300000002</v>
      </c>
      <c r="R133" s="126">
        <f t="shared" si="34"/>
        <v>2.4700657737252759E-5</v>
      </c>
      <c r="S133" s="126">
        <v>1</v>
      </c>
      <c r="T133" s="126">
        <f t="shared" si="35"/>
        <v>2.4700657737252759E-5</v>
      </c>
    </row>
    <row r="134" spans="1:21" ht="12" customHeight="1" x14ac:dyDescent="0.2">
      <c r="A134" s="152" t="s">
        <v>338</v>
      </c>
      <c r="B134" s="153" t="s">
        <v>90</v>
      </c>
      <c r="C134" s="154">
        <v>59504.486799999999</v>
      </c>
      <c r="D134" s="154">
        <v>2.3E-3</v>
      </c>
      <c r="E134" s="126">
        <f t="shared" si="29"/>
        <v>16994.083512102523</v>
      </c>
      <c r="F134" s="126">
        <f t="shared" si="30"/>
        <v>16994</v>
      </c>
      <c r="G134" s="126">
        <f t="shared" si="31"/>
        <v>3.4421199998178054E-2</v>
      </c>
      <c r="H134" s="126"/>
      <c r="I134" s="126"/>
      <c r="J134" s="126"/>
      <c r="K134" s="126">
        <f t="shared" si="36"/>
        <v>3.4421199998178054E-2</v>
      </c>
      <c r="L134" s="126"/>
      <c r="M134" s="126"/>
      <c r="N134" s="126"/>
      <c r="O134" s="126">
        <f t="shared" ca="1" si="37"/>
        <v>3.1563531438153769E-2</v>
      </c>
      <c r="P134" s="126">
        <f t="shared" si="32"/>
        <v>3.2888655647121345E-2</v>
      </c>
      <c r="Q134" s="127">
        <f t="shared" si="33"/>
        <v>44485.986799999999</v>
      </c>
      <c r="R134" s="126">
        <f t="shared" si="34"/>
        <v>2.3486921879558269E-6</v>
      </c>
      <c r="S134" s="126">
        <v>1</v>
      </c>
      <c r="T134" s="126">
        <f t="shared" si="35"/>
        <v>2.3486921879558269E-6</v>
      </c>
    </row>
    <row r="135" spans="1:21" ht="12" customHeight="1" x14ac:dyDescent="0.2">
      <c r="A135" s="122" t="s">
        <v>334</v>
      </c>
      <c r="B135" s="82"/>
      <c r="C135" s="83">
        <v>59510.666100000002</v>
      </c>
      <c r="D135" s="83">
        <v>5.9999999999999995E-4</v>
      </c>
      <c r="E135" s="126">
        <f t="shared" si="29"/>
        <v>17009.075619731855</v>
      </c>
      <c r="F135" s="126">
        <f t="shared" si="30"/>
        <v>17009</v>
      </c>
      <c r="G135" s="126">
        <f t="shared" si="31"/>
        <v>3.1168200002866797E-2</v>
      </c>
      <c r="H135" s="126"/>
      <c r="I135" s="126"/>
      <c r="J135" s="126"/>
      <c r="K135" s="126">
        <f t="shared" si="36"/>
        <v>3.1168200002866797E-2</v>
      </c>
      <c r="L135" s="126"/>
      <c r="M135" s="126"/>
      <c r="N135" s="126"/>
      <c r="O135" s="126">
        <f t="shared" ca="1" si="37"/>
        <v>3.1617588014968265E-2</v>
      </c>
      <c r="P135" s="126">
        <f t="shared" si="32"/>
        <v>3.2955223293021314E-2</v>
      </c>
      <c r="Q135" s="127">
        <f t="shared" si="33"/>
        <v>44492.166100000002</v>
      </c>
      <c r="R135" s="126">
        <f t="shared" si="34"/>
        <v>3.1934522395546758E-6</v>
      </c>
      <c r="S135" s="126">
        <v>1</v>
      </c>
      <c r="T135" s="126">
        <f t="shared" si="35"/>
        <v>3.1934522395546758E-6</v>
      </c>
    </row>
    <row r="136" spans="1:21" ht="12" customHeight="1" x14ac:dyDescent="0.2">
      <c r="A136" s="154" t="s">
        <v>337</v>
      </c>
      <c r="B136" s="153" t="s">
        <v>90</v>
      </c>
      <c r="C136" s="159">
        <v>59519.735399999998</v>
      </c>
      <c r="D136" s="154">
        <v>4.0000000000000002E-4</v>
      </c>
      <c r="E136" s="126">
        <f t="shared" si="29"/>
        <v>17031.079393900865</v>
      </c>
      <c r="F136" s="126">
        <f t="shared" si="30"/>
        <v>17031</v>
      </c>
      <c r="G136" s="126">
        <f t="shared" si="31"/>
        <v>3.272379999543773E-2</v>
      </c>
      <c r="H136" s="126"/>
      <c r="I136" s="126"/>
      <c r="J136" s="126"/>
      <c r="K136" s="126">
        <f t="shared" si="36"/>
        <v>3.272379999543773E-2</v>
      </c>
      <c r="L136" s="126"/>
      <c r="M136" s="126"/>
      <c r="N136" s="126"/>
      <c r="O136" s="126">
        <f t="shared" ca="1" si="37"/>
        <v>3.1696870994296189E-2</v>
      </c>
      <c r="P136" s="126">
        <f t="shared" si="32"/>
        <v>3.3052980624178774E-2</v>
      </c>
      <c r="Q136" s="127">
        <f t="shared" si="33"/>
        <v>44501.235399999998</v>
      </c>
      <c r="R136" s="126">
        <f t="shared" si="34"/>
        <v>1.0835988633834884E-7</v>
      </c>
      <c r="S136" s="126">
        <v>1</v>
      </c>
      <c r="T136" s="126">
        <f t="shared" si="35"/>
        <v>1.0835988633834884E-7</v>
      </c>
    </row>
    <row r="137" spans="1:21" ht="12" customHeight="1" x14ac:dyDescent="0.2">
      <c r="A137" s="154" t="s">
        <v>337</v>
      </c>
      <c r="B137" s="153" t="s">
        <v>90</v>
      </c>
      <c r="C137" s="159">
        <v>59594.338300000003</v>
      </c>
      <c r="D137" s="154">
        <v>2.9999999999999997E-4</v>
      </c>
      <c r="E137" s="126">
        <f t="shared" si="29"/>
        <v>17212.079621476769</v>
      </c>
      <c r="F137" s="126">
        <f t="shared" si="30"/>
        <v>17212</v>
      </c>
      <c r="G137" s="126">
        <f t="shared" si="31"/>
        <v>3.281760000390932E-2</v>
      </c>
      <c r="H137" s="126"/>
      <c r="I137" s="126"/>
      <c r="J137" s="126"/>
      <c r="K137" s="126">
        <f t="shared" si="36"/>
        <v>3.281760000390932E-2</v>
      </c>
      <c r="L137" s="126"/>
      <c r="M137" s="126"/>
      <c r="N137" s="126"/>
      <c r="O137" s="126">
        <f t="shared" ca="1" si="37"/>
        <v>3.2349153687857721E-2</v>
      </c>
      <c r="P137" s="126">
        <f t="shared" si="32"/>
        <v>3.3862889443961583E-2</v>
      </c>
      <c r="Q137" s="127">
        <f t="shared" si="33"/>
        <v>44575.838300000003</v>
      </c>
      <c r="R137" s="126">
        <f t="shared" si="34"/>
        <v>1.0926300134847742E-6</v>
      </c>
      <c r="S137" s="126">
        <v>1</v>
      </c>
      <c r="T137" s="126">
        <f t="shared" si="35"/>
        <v>1.0926300134847742E-6</v>
      </c>
    </row>
    <row r="138" spans="1:21" ht="12" customHeight="1" x14ac:dyDescent="0.2">
      <c r="A138" s="156" t="s">
        <v>343</v>
      </c>
      <c r="B138" s="155" t="s">
        <v>148</v>
      </c>
      <c r="C138" s="160">
        <v>59813.823199999999</v>
      </c>
      <c r="D138" s="154">
        <v>4.0000000000000002E-4</v>
      </c>
      <c r="E138" s="126">
        <f t="shared" si="29"/>
        <v>17744.589977635453</v>
      </c>
      <c r="F138" s="126">
        <f t="shared" si="30"/>
        <v>17744.5</v>
      </c>
      <c r="G138" s="126">
        <f t="shared" si="31"/>
        <v>3.708609999739565E-2</v>
      </c>
      <c r="H138" s="126"/>
      <c r="I138" s="126"/>
      <c r="J138" s="126"/>
      <c r="K138" s="126">
        <f t="shared" si="36"/>
        <v>3.708609999739565E-2</v>
      </c>
      <c r="L138" s="126"/>
      <c r="M138" s="126"/>
      <c r="N138" s="126"/>
      <c r="O138" s="126">
        <f t="shared" ca="1" si="37"/>
        <v>3.4268162164772173E-2</v>
      </c>
      <c r="P138" s="126">
        <f t="shared" si="32"/>
        <v>3.6303875750165256E-2</v>
      </c>
      <c r="Q138" s="127">
        <f t="shared" si="33"/>
        <v>44795.323199999999</v>
      </c>
      <c r="R138" s="126">
        <f t="shared" si="34"/>
        <v>6.1187477295515637E-7</v>
      </c>
      <c r="S138" s="126">
        <v>1</v>
      </c>
      <c r="T138" s="126">
        <f t="shared" si="35"/>
        <v>6.1187477295515637E-7</v>
      </c>
    </row>
    <row r="139" spans="1:21" ht="12" customHeight="1" x14ac:dyDescent="0.2">
      <c r="A139" s="156" t="s">
        <v>343</v>
      </c>
      <c r="B139" s="155" t="s">
        <v>90</v>
      </c>
      <c r="C139" s="160">
        <v>59893.5798</v>
      </c>
      <c r="D139" s="154">
        <v>2.9999999999999997E-4</v>
      </c>
      <c r="E139" s="126">
        <f t="shared" si="29"/>
        <v>17938.094020382843</v>
      </c>
      <c r="F139" s="126">
        <f t="shared" si="30"/>
        <v>17938</v>
      </c>
      <c r="G139" s="126">
        <f t="shared" si="31"/>
        <v>3.8752400003431831E-2</v>
      </c>
      <c r="H139" s="126"/>
      <c r="I139" s="126"/>
      <c r="J139" s="126"/>
      <c r="K139" s="126">
        <f t="shared" si="36"/>
        <v>3.8752400003431831E-2</v>
      </c>
      <c r="L139" s="126"/>
      <c r="M139" s="126"/>
      <c r="N139" s="126"/>
      <c r="O139" s="126">
        <f t="shared" ca="1" si="37"/>
        <v>3.4965492005679111E-2</v>
      </c>
      <c r="P139" s="126">
        <f t="shared" si="32"/>
        <v>3.7212417371294576E-2</v>
      </c>
      <c r="Q139" s="127">
        <f t="shared" si="33"/>
        <v>44875.0798</v>
      </c>
      <c r="R139" s="126">
        <f t="shared" si="34"/>
        <v>2.3715465072843866E-6</v>
      </c>
      <c r="S139" s="126">
        <v>1</v>
      </c>
      <c r="T139" s="126">
        <f t="shared" si="35"/>
        <v>2.3715465072843866E-6</v>
      </c>
    </row>
    <row r="140" spans="1:21" ht="12" customHeight="1" x14ac:dyDescent="0.2">
      <c r="A140" s="156" t="s">
        <v>343</v>
      </c>
      <c r="B140" s="155" t="s">
        <v>148</v>
      </c>
      <c r="C140" s="160">
        <v>59893.785100000001</v>
      </c>
      <c r="D140" s="154">
        <v>2.9999999999999997E-4</v>
      </c>
      <c r="E140" s="126">
        <f t="shared" si="29"/>
        <v>17938.592115587206</v>
      </c>
      <c r="F140" s="126">
        <f t="shared" si="30"/>
        <v>17938.5</v>
      </c>
      <c r="G140" s="126">
        <f t="shared" si="31"/>
        <v>3.7967299998854287E-2</v>
      </c>
      <c r="H140" s="126"/>
      <c r="I140" s="126"/>
      <c r="J140" s="126"/>
      <c r="K140" s="126">
        <f t="shared" si="36"/>
        <v>3.7967299998854287E-2</v>
      </c>
      <c r="L140" s="126"/>
      <c r="M140" s="126"/>
      <c r="N140" s="126"/>
      <c r="O140" s="126">
        <f t="shared" ca="1" si="37"/>
        <v>3.4967293891572937E-2</v>
      </c>
      <c r="P140" s="126">
        <f t="shared" si="32"/>
        <v>3.7214779893880834E-2</v>
      </c>
      <c r="Q140" s="127">
        <f t="shared" si="33"/>
        <v>44875.285100000001</v>
      </c>
      <c r="R140" s="126">
        <f t="shared" si="34"/>
        <v>5.6628650838925691E-7</v>
      </c>
      <c r="S140" s="126">
        <v>1</v>
      </c>
      <c r="T140" s="126">
        <f t="shared" si="35"/>
        <v>5.6628650838925691E-7</v>
      </c>
    </row>
    <row r="141" spans="1:21" ht="12" customHeight="1" x14ac:dyDescent="0.2">
      <c r="A141" s="156" t="s">
        <v>342</v>
      </c>
      <c r="B141" s="155" t="s">
        <v>90</v>
      </c>
      <c r="C141" s="159">
        <v>59924.700400000002</v>
      </c>
      <c r="D141" s="154">
        <v>8.0000000000000004E-4</v>
      </c>
      <c r="E141" s="126">
        <f t="shared" si="29"/>
        <v>18013.59826595907</v>
      </c>
      <c r="F141" s="126">
        <f t="shared" si="30"/>
        <v>18013.5</v>
      </c>
      <c r="G141" s="126">
        <f t="shared" si="31"/>
        <v>4.0502300005755387E-2</v>
      </c>
      <c r="H141" s="126"/>
      <c r="I141" s="126"/>
      <c r="J141" s="126"/>
      <c r="K141" s="126">
        <f t="shared" si="36"/>
        <v>4.0502300005755387E-2</v>
      </c>
      <c r="L141" s="126"/>
      <c r="M141" s="126"/>
      <c r="N141" s="126"/>
      <c r="O141" s="126">
        <f t="shared" ca="1" si="37"/>
        <v>3.5237576775645388E-2</v>
      </c>
      <c r="P141" s="126">
        <f t="shared" si="32"/>
        <v>3.7570026326634101E-2</v>
      </c>
      <c r="Q141" s="127">
        <f t="shared" si="33"/>
        <v>44906.200400000002</v>
      </c>
      <c r="R141" s="126">
        <f t="shared" si="34"/>
        <v>8.5982289292674832E-6</v>
      </c>
      <c r="S141" s="126">
        <v>1</v>
      </c>
      <c r="T141" s="126">
        <f t="shared" si="35"/>
        <v>8.5982289292674832E-6</v>
      </c>
    </row>
    <row r="142" spans="1:21" ht="12" customHeight="1" x14ac:dyDescent="0.2">
      <c r="A142" s="156" t="s">
        <v>343</v>
      </c>
      <c r="B142" s="155" t="s">
        <v>148</v>
      </c>
      <c r="C142" s="160">
        <v>59934.589800000002</v>
      </c>
      <c r="D142" s="154">
        <v>2.0000000000000001E-4</v>
      </c>
      <c r="E142" s="126">
        <f t="shared" si="29"/>
        <v>18037.591752145116</v>
      </c>
      <c r="F142" s="126">
        <f t="shared" si="30"/>
        <v>18037.5</v>
      </c>
      <c r="G142" s="126">
        <f t="shared" si="31"/>
        <v>3.7817500000528526E-2</v>
      </c>
      <c r="H142" s="126"/>
      <c r="I142" s="126"/>
      <c r="J142" s="126"/>
      <c r="K142" s="126">
        <f t="shared" si="36"/>
        <v>3.7817500000528526E-2</v>
      </c>
      <c r="L142" s="126"/>
      <c r="M142" s="126"/>
      <c r="N142" s="126"/>
      <c r="O142" s="126">
        <f t="shared" ca="1" si="37"/>
        <v>3.5324067298548575E-2</v>
      </c>
      <c r="P142" s="126">
        <f t="shared" si="32"/>
        <v>3.7684069419019237E-2</v>
      </c>
      <c r="Q142" s="127">
        <f t="shared" si="33"/>
        <v>44916.089800000002</v>
      </c>
      <c r="R142" s="126">
        <f t="shared" si="34"/>
        <v>1.7803720081907013E-8</v>
      </c>
      <c r="S142" s="126">
        <v>1</v>
      </c>
      <c r="T142" s="126">
        <f t="shared" si="35"/>
        <v>1.7803720081907013E-8</v>
      </c>
    </row>
    <row r="143" spans="1:21" ht="12" customHeight="1" x14ac:dyDescent="0.2">
      <c r="A143" s="82"/>
      <c r="B143" s="82"/>
      <c r="C143" s="83"/>
      <c r="D143" s="83"/>
      <c r="P143" s="16"/>
    </row>
    <row r="144" spans="1:21" ht="12" customHeight="1" x14ac:dyDescent="0.2">
      <c r="A144" s="82"/>
      <c r="B144" s="82"/>
      <c r="C144" s="83"/>
      <c r="D144" s="83"/>
      <c r="P144" s="16"/>
    </row>
    <row r="145" spans="1:16" x14ac:dyDescent="0.2">
      <c r="A145" s="82"/>
      <c r="B145" s="82"/>
      <c r="C145" s="83"/>
      <c r="D145" s="83"/>
      <c r="P145" s="16"/>
    </row>
    <row r="146" spans="1:16" x14ac:dyDescent="0.2">
      <c r="A146" s="82"/>
      <c r="B146" s="82"/>
      <c r="C146" s="83"/>
      <c r="D146" s="83"/>
      <c r="P146" s="16"/>
    </row>
    <row r="147" spans="1:16" x14ac:dyDescent="0.2">
      <c r="A147" s="82"/>
      <c r="B147" s="82"/>
      <c r="C147" s="83"/>
      <c r="D147" s="83"/>
      <c r="P147" s="16"/>
    </row>
    <row r="148" spans="1:16" x14ac:dyDescent="0.2">
      <c r="A148" s="82"/>
      <c r="B148" s="82"/>
      <c r="C148" s="83"/>
      <c r="D148" s="83"/>
      <c r="P148" s="16"/>
    </row>
    <row r="149" spans="1:16" x14ac:dyDescent="0.2">
      <c r="A149" s="82"/>
      <c r="B149" s="82"/>
      <c r="C149" s="83"/>
      <c r="D149" s="83"/>
      <c r="P149" s="16"/>
    </row>
    <row r="150" spans="1:16" x14ac:dyDescent="0.2">
      <c r="A150" s="82"/>
      <c r="B150" s="82"/>
      <c r="C150" s="83"/>
      <c r="D150" s="83"/>
      <c r="P150" s="16"/>
    </row>
    <row r="151" spans="1:16" x14ac:dyDescent="0.2">
      <c r="A151" s="82"/>
      <c r="B151" s="82"/>
      <c r="C151" s="83"/>
      <c r="D151" s="83"/>
      <c r="P151" s="16"/>
    </row>
    <row r="152" spans="1:16" x14ac:dyDescent="0.2">
      <c r="A152" s="82"/>
      <c r="B152" s="82"/>
      <c r="C152" s="83"/>
      <c r="D152" s="83"/>
      <c r="P152" s="16"/>
    </row>
    <row r="153" spans="1:16" x14ac:dyDescent="0.2">
      <c r="A153" s="82"/>
      <c r="B153" s="82"/>
      <c r="C153" s="83"/>
      <c r="D153" s="83"/>
      <c r="P153" s="16"/>
    </row>
    <row r="154" spans="1:16" x14ac:dyDescent="0.2">
      <c r="A154" s="82"/>
      <c r="B154" s="82"/>
      <c r="C154" s="83"/>
      <c r="D154" s="83"/>
      <c r="P154" s="16"/>
    </row>
    <row r="155" spans="1:16" x14ac:dyDescent="0.2">
      <c r="A155" s="82"/>
      <c r="B155" s="82"/>
      <c r="C155" s="83"/>
      <c r="D155" s="83"/>
      <c r="P155" s="16"/>
    </row>
    <row r="156" spans="1:16" x14ac:dyDescent="0.2">
      <c r="A156" s="82"/>
      <c r="B156" s="82"/>
      <c r="C156" s="83"/>
      <c r="D156" s="83"/>
      <c r="P156" s="16"/>
    </row>
    <row r="157" spans="1:16" x14ac:dyDescent="0.2">
      <c r="A157" s="82"/>
      <c r="B157" s="82"/>
      <c r="C157" s="83"/>
      <c r="D157" s="83"/>
      <c r="P157" s="16"/>
    </row>
    <row r="158" spans="1:16" x14ac:dyDescent="0.2">
      <c r="A158" s="82"/>
      <c r="B158" s="82"/>
      <c r="C158" s="83"/>
      <c r="D158" s="83"/>
      <c r="P158" s="16"/>
    </row>
    <row r="159" spans="1:16" x14ac:dyDescent="0.2">
      <c r="A159" s="82"/>
      <c r="B159" s="82"/>
      <c r="C159" s="83"/>
      <c r="D159" s="83"/>
      <c r="P159" s="16"/>
    </row>
    <row r="160" spans="1:16" x14ac:dyDescent="0.2">
      <c r="A160" s="82"/>
      <c r="B160" s="82"/>
      <c r="C160" s="83"/>
      <c r="D160" s="83"/>
      <c r="P160" s="16"/>
    </row>
    <row r="161" spans="1:16" x14ac:dyDescent="0.2">
      <c r="A161" s="82"/>
      <c r="B161" s="82"/>
      <c r="C161" s="83"/>
      <c r="D161" s="83"/>
      <c r="P161" s="16"/>
    </row>
    <row r="162" spans="1:16" x14ac:dyDescent="0.2">
      <c r="A162" s="82"/>
      <c r="B162" s="82"/>
      <c r="C162" s="83"/>
      <c r="D162" s="83"/>
      <c r="P162" s="16"/>
    </row>
    <row r="163" spans="1:16" x14ac:dyDescent="0.2">
      <c r="A163" s="82"/>
      <c r="B163" s="82"/>
      <c r="C163" s="83"/>
      <c r="D163" s="83"/>
      <c r="P163" s="16"/>
    </row>
    <row r="164" spans="1:16" x14ac:dyDescent="0.2">
      <c r="A164" s="82"/>
      <c r="B164" s="82"/>
      <c r="C164" s="83"/>
      <c r="D164" s="83"/>
      <c r="P164" s="16"/>
    </row>
    <row r="165" spans="1:16" x14ac:dyDescent="0.2">
      <c r="A165" s="82"/>
      <c r="B165" s="82"/>
      <c r="C165" s="83"/>
      <c r="D165" s="83"/>
      <c r="P165" s="16"/>
    </row>
    <row r="166" spans="1:16" x14ac:dyDescent="0.2">
      <c r="A166" s="82"/>
      <c r="B166" s="82"/>
      <c r="C166" s="83"/>
      <c r="D166" s="83"/>
      <c r="P166" s="16"/>
    </row>
    <row r="167" spans="1:16" x14ac:dyDescent="0.2">
      <c r="A167" s="82"/>
      <c r="B167" s="82"/>
      <c r="C167" s="83"/>
      <c r="D167" s="83"/>
      <c r="P167" s="16"/>
    </row>
    <row r="168" spans="1:16" x14ac:dyDescent="0.2">
      <c r="A168" s="82"/>
      <c r="B168" s="82"/>
      <c r="C168" s="83"/>
      <c r="D168" s="83"/>
      <c r="P168" s="16"/>
    </row>
    <row r="169" spans="1:16" x14ac:dyDescent="0.2">
      <c r="A169" s="82"/>
      <c r="B169" s="82"/>
      <c r="C169" s="83"/>
      <c r="D169" s="83"/>
      <c r="P169" s="16"/>
    </row>
    <row r="170" spans="1:16" x14ac:dyDescent="0.2">
      <c r="A170" s="82"/>
      <c r="B170" s="82"/>
      <c r="C170" s="83"/>
      <c r="D170" s="83"/>
      <c r="P170" s="16"/>
    </row>
    <row r="171" spans="1:16" x14ac:dyDescent="0.2">
      <c r="A171" s="82"/>
      <c r="B171" s="82"/>
      <c r="C171" s="83"/>
      <c r="D171" s="83"/>
      <c r="P171" s="16"/>
    </row>
    <row r="172" spans="1:16" x14ac:dyDescent="0.2">
      <c r="A172" s="82"/>
      <c r="B172" s="82"/>
      <c r="C172" s="83"/>
      <c r="D172" s="83"/>
      <c r="P172" s="16"/>
    </row>
    <row r="173" spans="1:16" x14ac:dyDescent="0.2">
      <c r="A173" s="82"/>
      <c r="B173" s="82"/>
      <c r="C173" s="83"/>
      <c r="D173" s="83"/>
      <c r="P173" s="16"/>
    </row>
    <row r="174" spans="1:16" x14ac:dyDescent="0.2">
      <c r="A174" s="82"/>
      <c r="B174" s="82"/>
      <c r="C174" s="83"/>
      <c r="D174" s="83"/>
      <c r="P174" s="16"/>
    </row>
    <row r="175" spans="1:16" x14ac:dyDescent="0.2">
      <c r="A175" s="82"/>
      <c r="B175" s="82"/>
      <c r="C175" s="83"/>
      <c r="D175" s="83"/>
      <c r="P175" s="16"/>
    </row>
    <row r="176" spans="1:16" x14ac:dyDescent="0.2">
      <c r="A176" s="82"/>
      <c r="B176" s="82"/>
      <c r="C176" s="83"/>
      <c r="D176" s="83"/>
      <c r="P176" s="16"/>
    </row>
    <row r="177" spans="1:16" x14ac:dyDescent="0.2">
      <c r="A177" s="82"/>
      <c r="B177" s="82"/>
      <c r="C177" s="83"/>
      <c r="D177" s="83"/>
      <c r="P177" s="16"/>
    </row>
    <row r="178" spans="1:16" x14ac:dyDescent="0.2">
      <c r="A178" s="82"/>
      <c r="B178" s="82"/>
      <c r="C178" s="83"/>
      <c r="D178" s="83"/>
      <c r="P178" s="16"/>
    </row>
    <row r="179" spans="1:16" x14ac:dyDescent="0.2">
      <c r="A179" s="82"/>
      <c r="B179" s="82"/>
      <c r="C179" s="83"/>
      <c r="D179" s="83"/>
      <c r="P179" s="16"/>
    </row>
    <row r="180" spans="1:16" x14ac:dyDescent="0.2">
      <c r="A180" s="82"/>
      <c r="B180" s="82"/>
      <c r="C180" s="83"/>
      <c r="D180" s="83"/>
      <c r="P180" s="16"/>
    </row>
    <row r="181" spans="1:16" x14ac:dyDescent="0.2">
      <c r="A181" s="82"/>
      <c r="B181" s="82"/>
      <c r="C181" s="83"/>
      <c r="D181" s="83"/>
      <c r="P181" s="16"/>
    </row>
    <row r="182" spans="1:16" x14ac:dyDescent="0.2">
      <c r="A182" s="82"/>
      <c r="B182" s="82"/>
      <c r="C182" s="83"/>
      <c r="D182" s="83"/>
      <c r="P182" s="16"/>
    </row>
    <row r="183" spans="1:16" x14ac:dyDescent="0.2">
      <c r="A183" s="82"/>
      <c r="B183" s="82"/>
      <c r="C183" s="83"/>
      <c r="D183" s="83"/>
      <c r="P183" s="16"/>
    </row>
    <row r="184" spans="1:16" x14ac:dyDescent="0.2">
      <c r="A184" s="82"/>
      <c r="B184" s="82"/>
      <c r="C184" s="83"/>
      <c r="D184" s="83"/>
      <c r="P184" s="16"/>
    </row>
    <row r="185" spans="1:16" x14ac:dyDescent="0.2">
      <c r="A185" s="82"/>
      <c r="B185" s="82"/>
      <c r="C185" s="83"/>
      <c r="D185" s="83"/>
      <c r="P185" s="16"/>
    </row>
    <row r="186" spans="1:16" x14ac:dyDescent="0.2">
      <c r="A186" s="82"/>
      <c r="B186" s="82"/>
      <c r="C186" s="83"/>
      <c r="D186" s="83"/>
      <c r="P186" s="16"/>
    </row>
    <row r="187" spans="1:16" x14ac:dyDescent="0.2">
      <c r="A187" s="82"/>
      <c r="B187" s="82"/>
      <c r="C187" s="83"/>
      <c r="D187" s="83"/>
      <c r="P187" s="16"/>
    </row>
    <row r="188" spans="1:16" x14ac:dyDescent="0.2">
      <c r="A188" s="82"/>
      <c r="B188" s="82"/>
      <c r="C188" s="83"/>
      <c r="D188" s="83"/>
      <c r="P188" s="16"/>
    </row>
    <row r="189" spans="1:16" x14ac:dyDescent="0.2">
      <c r="A189" s="82"/>
      <c r="B189" s="82"/>
      <c r="C189" s="83"/>
      <c r="D189" s="83"/>
      <c r="P189" s="16"/>
    </row>
    <row r="190" spans="1:16" x14ac:dyDescent="0.2">
      <c r="A190" s="82"/>
      <c r="B190" s="82"/>
      <c r="C190" s="83"/>
      <c r="D190" s="83"/>
      <c r="P190" s="16"/>
    </row>
    <row r="191" spans="1:16" x14ac:dyDescent="0.2">
      <c r="A191" s="82"/>
      <c r="B191" s="82"/>
      <c r="C191" s="83"/>
      <c r="D191" s="83"/>
      <c r="P191" s="16"/>
    </row>
    <row r="192" spans="1:16" x14ac:dyDescent="0.2">
      <c r="A192" s="82"/>
      <c r="B192" s="82"/>
      <c r="C192" s="83"/>
      <c r="D192" s="83"/>
      <c r="P192" s="16"/>
    </row>
    <row r="193" spans="1:16" x14ac:dyDescent="0.2">
      <c r="A193" s="82"/>
      <c r="B193" s="82"/>
      <c r="C193" s="83"/>
      <c r="D193" s="83"/>
      <c r="P193" s="16"/>
    </row>
    <row r="194" spans="1:16" x14ac:dyDescent="0.2">
      <c r="A194" s="82"/>
      <c r="B194" s="82"/>
      <c r="C194" s="83"/>
      <c r="D194" s="83"/>
      <c r="P194" s="16"/>
    </row>
    <row r="195" spans="1:16" x14ac:dyDescent="0.2">
      <c r="A195" s="82"/>
      <c r="B195" s="82"/>
      <c r="C195" s="83"/>
      <c r="D195" s="83"/>
      <c r="P195" s="16"/>
    </row>
    <row r="196" spans="1:16" x14ac:dyDescent="0.2">
      <c r="A196" s="82"/>
      <c r="B196" s="82"/>
      <c r="C196" s="83"/>
      <c r="D196" s="83"/>
      <c r="P196" s="16"/>
    </row>
    <row r="197" spans="1:16" x14ac:dyDescent="0.2">
      <c r="A197" s="82"/>
      <c r="B197" s="82"/>
      <c r="C197" s="83"/>
      <c r="D197" s="83"/>
      <c r="P197" s="16"/>
    </row>
    <row r="198" spans="1:16" x14ac:dyDescent="0.2">
      <c r="A198" s="82"/>
      <c r="B198" s="82"/>
      <c r="C198" s="83"/>
      <c r="D198" s="83"/>
      <c r="P198" s="16"/>
    </row>
    <row r="199" spans="1:16" x14ac:dyDescent="0.2">
      <c r="A199" s="82"/>
      <c r="B199" s="82"/>
      <c r="C199" s="83"/>
      <c r="D199" s="83"/>
      <c r="P199" s="16"/>
    </row>
    <row r="200" spans="1:16" x14ac:dyDescent="0.2">
      <c r="A200" s="82"/>
      <c r="B200" s="82"/>
      <c r="C200" s="83"/>
      <c r="D200" s="83"/>
      <c r="P200" s="16"/>
    </row>
    <row r="201" spans="1:16" x14ac:dyDescent="0.2">
      <c r="A201" s="82"/>
      <c r="B201" s="82"/>
      <c r="C201" s="83"/>
      <c r="D201" s="83"/>
      <c r="P201" s="16"/>
    </row>
    <row r="202" spans="1:16" x14ac:dyDescent="0.2">
      <c r="A202" s="82"/>
      <c r="B202" s="82"/>
      <c r="C202" s="83"/>
      <c r="D202" s="83"/>
      <c r="P202" s="16"/>
    </row>
    <row r="203" spans="1:16" x14ac:dyDescent="0.2">
      <c r="A203" s="82"/>
      <c r="B203" s="82"/>
      <c r="C203" s="83"/>
      <c r="D203" s="83"/>
      <c r="P203" s="16"/>
    </row>
    <row r="204" spans="1:16" x14ac:dyDescent="0.2">
      <c r="A204" s="82"/>
      <c r="B204" s="82"/>
      <c r="C204" s="83"/>
      <c r="D204" s="83"/>
      <c r="P204" s="16"/>
    </row>
    <row r="205" spans="1:16" x14ac:dyDescent="0.2">
      <c r="A205" s="82"/>
      <c r="B205" s="82"/>
      <c r="C205" s="83"/>
      <c r="D205" s="83"/>
      <c r="P205" s="16"/>
    </row>
    <row r="206" spans="1:16" x14ac:dyDescent="0.2">
      <c r="A206" s="82"/>
      <c r="B206" s="82"/>
      <c r="C206" s="83"/>
      <c r="D206" s="83"/>
      <c r="P206" s="16"/>
    </row>
    <row r="207" spans="1:16" x14ac:dyDescent="0.2">
      <c r="A207" s="82"/>
      <c r="B207" s="82"/>
      <c r="C207" s="83"/>
      <c r="D207" s="83"/>
      <c r="P207" s="16"/>
    </row>
    <row r="208" spans="1:16" x14ac:dyDescent="0.2">
      <c r="A208" s="82"/>
      <c r="B208" s="82"/>
      <c r="C208" s="83"/>
      <c r="D208" s="83"/>
      <c r="P208" s="16"/>
    </row>
    <row r="209" spans="1:16" x14ac:dyDescent="0.2">
      <c r="A209" s="82"/>
      <c r="B209" s="82"/>
      <c r="C209" s="83"/>
      <c r="D209" s="83"/>
      <c r="P209" s="16"/>
    </row>
    <row r="210" spans="1:16" x14ac:dyDescent="0.2">
      <c r="A210" s="82"/>
      <c r="B210" s="82"/>
      <c r="C210" s="83"/>
      <c r="D210" s="83"/>
      <c r="P210" s="16"/>
    </row>
    <row r="211" spans="1:16" x14ac:dyDescent="0.2">
      <c r="A211" s="82"/>
      <c r="B211" s="82"/>
      <c r="C211" s="83"/>
      <c r="D211" s="83"/>
      <c r="P211" s="16"/>
    </row>
    <row r="212" spans="1:16" x14ac:dyDescent="0.2">
      <c r="A212" s="82"/>
      <c r="B212" s="82"/>
      <c r="C212" s="83"/>
      <c r="D212" s="83"/>
      <c r="P212" s="16"/>
    </row>
    <row r="213" spans="1:16" x14ac:dyDescent="0.2">
      <c r="A213" s="82"/>
      <c r="B213" s="82"/>
      <c r="C213" s="83"/>
      <c r="D213" s="83"/>
      <c r="P213" s="16"/>
    </row>
    <row r="214" spans="1:16" x14ac:dyDescent="0.2">
      <c r="A214" s="82"/>
      <c r="B214" s="82"/>
      <c r="C214" s="83"/>
      <c r="D214" s="83"/>
      <c r="P214" s="16"/>
    </row>
    <row r="215" spans="1:16" x14ac:dyDescent="0.2">
      <c r="A215" s="82"/>
      <c r="B215" s="82"/>
      <c r="C215" s="83"/>
      <c r="D215" s="83"/>
      <c r="P215" s="16"/>
    </row>
    <row r="216" spans="1:16" x14ac:dyDescent="0.2">
      <c r="A216" s="82"/>
      <c r="B216" s="82"/>
      <c r="C216" s="83"/>
      <c r="D216" s="83"/>
      <c r="P216" s="16"/>
    </row>
    <row r="217" spans="1:16" x14ac:dyDescent="0.2">
      <c r="A217" s="82"/>
      <c r="B217" s="82"/>
      <c r="C217" s="83"/>
      <c r="D217" s="83"/>
      <c r="P217" s="16"/>
    </row>
    <row r="218" spans="1:16" x14ac:dyDescent="0.2">
      <c r="A218" s="82"/>
      <c r="B218" s="82"/>
      <c r="C218" s="83"/>
      <c r="D218" s="83"/>
      <c r="P218" s="16"/>
    </row>
    <row r="219" spans="1:16" x14ac:dyDescent="0.2">
      <c r="A219" s="82"/>
      <c r="B219" s="82"/>
      <c r="C219" s="83"/>
      <c r="D219" s="83"/>
      <c r="P219" s="16"/>
    </row>
    <row r="220" spans="1:16" x14ac:dyDescent="0.2">
      <c r="A220" s="82"/>
      <c r="B220" s="82"/>
      <c r="C220" s="83"/>
      <c r="D220" s="83"/>
      <c r="P220" s="16"/>
    </row>
    <row r="221" spans="1:16" x14ac:dyDescent="0.2">
      <c r="A221" s="82"/>
      <c r="B221" s="82"/>
      <c r="C221" s="83"/>
      <c r="D221" s="83"/>
      <c r="P221" s="16"/>
    </row>
    <row r="222" spans="1:16" x14ac:dyDescent="0.2">
      <c r="A222" s="82"/>
      <c r="B222" s="82"/>
      <c r="C222" s="83"/>
      <c r="D222" s="83"/>
      <c r="P222" s="16"/>
    </row>
    <row r="223" spans="1:16" x14ac:dyDescent="0.2">
      <c r="A223" s="82"/>
      <c r="B223" s="82"/>
      <c r="C223" s="83"/>
      <c r="D223" s="83"/>
      <c r="P223" s="16"/>
    </row>
    <row r="224" spans="1:16" x14ac:dyDescent="0.2">
      <c r="A224" s="82"/>
      <c r="B224" s="82"/>
      <c r="C224" s="83"/>
      <c r="D224" s="83"/>
      <c r="P224" s="16"/>
    </row>
    <row r="225" spans="1:16" x14ac:dyDescent="0.2">
      <c r="A225" s="82"/>
      <c r="B225" s="82"/>
      <c r="C225" s="83"/>
      <c r="D225" s="83"/>
      <c r="P225" s="16"/>
    </row>
    <row r="226" spans="1:16" x14ac:dyDescent="0.2">
      <c r="A226" s="82"/>
      <c r="B226" s="82"/>
      <c r="C226" s="83"/>
      <c r="D226" s="83"/>
      <c r="P226" s="16"/>
    </row>
    <row r="227" spans="1:16" x14ac:dyDescent="0.2">
      <c r="A227" s="82"/>
      <c r="B227" s="82"/>
      <c r="C227" s="83"/>
      <c r="D227" s="83"/>
      <c r="P227" s="16"/>
    </row>
    <row r="228" spans="1:16" x14ac:dyDescent="0.2">
      <c r="A228" s="82"/>
      <c r="B228" s="82"/>
      <c r="C228" s="83"/>
      <c r="D228" s="83"/>
      <c r="P228" s="16"/>
    </row>
    <row r="229" spans="1:16" x14ac:dyDescent="0.2">
      <c r="C229" s="24"/>
      <c r="D229" s="24"/>
      <c r="P229" s="16"/>
    </row>
    <row r="230" spans="1:16" x14ac:dyDescent="0.2">
      <c r="C230" s="24"/>
      <c r="D230" s="24"/>
      <c r="P230" s="16"/>
    </row>
    <row r="231" spans="1:16" x14ac:dyDescent="0.2">
      <c r="C231" s="24"/>
      <c r="D231" s="24"/>
      <c r="P231" s="16"/>
    </row>
    <row r="232" spans="1:16" x14ac:dyDescent="0.2">
      <c r="C232" s="24"/>
      <c r="D232" s="24"/>
      <c r="P232" s="16"/>
    </row>
    <row r="233" spans="1:16" x14ac:dyDescent="0.2">
      <c r="C233" s="24"/>
      <c r="D233" s="24"/>
      <c r="P233" s="16"/>
    </row>
    <row r="234" spans="1:16" x14ac:dyDescent="0.2">
      <c r="C234" s="24"/>
      <c r="D234" s="24"/>
      <c r="P234" s="16"/>
    </row>
    <row r="235" spans="1:16" x14ac:dyDescent="0.2">
      <c r="C235" s="24"/>
      <c r="D235" s="24"/>
      <c r="P235" s="16"/>
    </row>
    <row r="236" spans="1:16" x14ac:dyDescent="0.2">
      <c r="C236" s="24"/>
      <c r="D236" s="24"/>
      <c r="P236" s="16"/>
    </row>
    <row r="237" spans="1:16" x14ac:dyDescent="0.2">
      <c r="C237" s="24"/>
      <c r="D237" s="24"/>
      <c r="P237" s="16"/>
    </row>
    <row r="238" spans="1:16" x14ac:dyDescent="0.2">
      <c r="C238" s="24"/>
      <c r="D238" s="24"/>
      <c r="P238" s="16"/>
    </row>
    <row r="239" spans="1:16" x14ac:dyDescent="0.2">
      <c r="C239" s="24"/>
      <c r="D239" s="24"/>
      <c r="P239" s="16"/>
    </row>
    <row r="240" spans="1:16" x14ac:dyDescent="0.2">
      <c r="C240" s="24"/>
      <c r="D240" s="24"/>
      <c r="P240" s="16"/>
    </row>
    <row r="241" spans="3:16" x14ac:dyDescent="0.2">
      <c r="C241" s="24"/>
      <c r="D241" s="24"/>
      <c r="P241" s="16"/>
    </row>
    <row r="242" spans="3:16" x14ac:dyDescent="0.2">
      <c r="C242" s="24"/>
      <c r="D242" s="24"/>
      <c r="P242" s="16"/>
    </row>
    <row r="243" spans="3:16" x14ac:dyDescent="0.2">
      <c r="C243" s="24"/>
      <c r="D243" s="24"/>
      <c r="P243" s="16"/>
    </row>
    <row r="244" spans="3:16" x14ac:dyDescent="0.2">
      <c r="C244" s="24"/>
      <c r="D244" s="24"/>
      <c r="P244" s="16"/>
    </row>
    <row r="245" spans="3:16" x14ac:dyDescent="0.2">
      <c r="C245" s="24"/>
      <c r="D245" s="24"/>
      <c r="P245" s="16"/>
    </row>
    <row r="246" spans="3:16" x14ac:dyDescent="0.2">
      <c r="C246" s="24"/>
      <c r="D246" s="24"/>
      <c r="P246" s="16"/>
    </row>
    <row r="247" spans="3:16" x14ac:dyDescent="0.2">
      <c r="C247" s="24"/>
      <c r="D247" s="24"/>
      <c r="P247" s="16"/>
    </row>
    <row r="248" spans="3:16" x14ac:dyDescent="0.2">
      <c r="C248" s="24"/>
      <c r="D248" s="24"/>
      <c r="P248" s="16"/>
    </row>
    <row r="249" spans="3:16" x14ac:dyDescent="0.2">
      <c r="C249" s="24"/>
      <c r="D249" s="24"/>
      <c r="P249" s="16"/>
    </row>
    <row r="250" spans="3:16" x14ac:dyDescent="0.2">
      <c r="C250" s="24"/>
      <c r="D250" s="24"/>
      <c r="P250" s="16"/>
    </row>
    <row r="251" spans="3:16" x14ac:dyDescent="0.2">
      <c r="C251" s="24"/>
      <c r="D251" s="24"/>
      <c r="P251" s="16"/>
    </row>
    <row r="252" spans="3:16" x14ac:dyDescent="0.2">
      <c r="C252" s="24"/>
      <c r="D252" s="24"/>
      <c r="P252" s="16"/>
    </row>
    <row r="253" spans="3:16" x14ac:dyDescent="0.2">
      <c r="C253" s="24"/>
      <c r="D253" s="24"/>
      <c r="P253" s="16"/>
    </row>
    <row r="254" spans="3:16" x14ac:dyDescent="0.2">
      <c r="C254" s="24"/>
      <c r="D254" s="24"/>
      <c r="P254" s="16"/>
    </row>
    <row r="255" spans="3:16" x14ac:dyDescent="0.2">
      <c r="C255" s="24"/>
      <c r="D255" s="24"/>
      <c r="P255" s="16"/>
    </row>
    <row r="256" spans="3:16" x14ac:dyDescent="0.2">
      <c r="C256" s="24"/>
      <c r="D256" s="24"/>
      <c r="P256" s="16"/>
    </row>
    <row r="257" spans="3:16" x14ac:dyDescent="0.2">
      <c r="C257" s="24"/>
      <c r="D257" s="24"/>
      <c r="P257" s="16"/>
    </row>
    <row r="258" spans="3:16" x14ac:dyDescent="0.2">
      <c r="C258" s="24"/>
      <c r="D258" s="24"/>
      <c r="P258" s="16"/>
    </row>
    <row r="259" spans="3:16" x14ac:dyDescent="0.2">
      <c r="P259" s="16"/>
    </row>
    <row r="260" spans="3:16" x14ac:dyDescent="0.2">
      <c r="P260" s="16"/>
    </row>
    <row r="261" spans="3:16" x14ac:dyDescent="0.2">
      <c r="P261" s="16"/>
    </row>
    <row r="262" spans="3:16" x14ac:dyDescent="0.2">
      <c r="P262" s="16"/>
    </row>
    <row r="263" spans="3:16" x14ac:dyDescent="0.2">
      <c r="P263" s="16"/>
    </row>
    <row r="264" spans="3:16" x14ac:dyDescent="0.2">
      <c r="P264" s="16"/>
    </row>
    <row r="265" spans="3:16" x14ac:dyDescent="0.2">
      <c r="P265" s="16"/>
    </row>
    <row r="266" spans="3:16" x14ac:dyDescent="0.2">
      <c r="P266" s="16"/>
    </row>
    <row r="267" spans="3:16" x14ac:dyDescent="0.2">
      <c r="P267" s="16"/>
    </row>
    <row r="268" spans="3:16" x14ac:dyDescent="0.2">
      <c r="P268" s="16"/>
    </row>
    <row r="269" spans="3:16" x14ac:dyDescent="0.2">
      <c r="P269" s="16"/>
    </row>
    <row r="270" spans="3:16" x14ac:dyDescent="0.2">
      <c r="P270" s="16"/>
    </row>
    <row r="271" spans="3:16" x14ac:dyDescent="0.2">
      <c r="P271" s="16"/>
    </row>
    <row r="272" spans="3:16" x14ac:dyDescent="0.2">
      <c r="P272" s="16"/>
    </row>
    <row r="273" spans="16:16" x14ac:dyDescent="0.2">
      <c r="P273" s="16"/>
    </row>
    <row r="274" spans="16:16" x14ac:dyDescent="0.2">
      <c r="P274" s="16"/>
    </row>
    <row r="275" spans="16:16" x14ac:dyDescent="0.2">
      <c r="P275" s="16"/>
    </row>
    <row r="276" spans="16:16" x14ac:dyDescent="0.2">
      <c r="P276" s="16"/>
    </row>
    <row r="277" spans="16:16" x14ac:dyDescent="0.2">
      <c r="P277" s="16"/>
    </row>
    <row r="278" spans="16:16" x14ac:dyDescent="0.2">
      <c r="P278" s="16"/>
    </row>
    <row r="279" spans="16:16" x14ac:dyDescent="0.2">
      <c r="P279" s="16"/>
    </row>
    <row r="280" spans="16:16" x14ac:dyDescent="0.2">
      <c r="P280" s="16"/>
    </row>
    <row r="281" spans="16:16" x14ac:dyDescent="0.2">
      <c r="P281" s="16"/>
    </row>
    <row r="282" spans="16:16" x14ac:dyDescent="0.2">
      <c r="P282" s="16"/>
    </row>
    <row r="283" spans="16:16" x14ac:dyDescent="0.2">
      <c r="P283" s="16"/>
    </row>
    <row r="284" spans="16:16" x14ac:dyDescent="0.2">
      <c r="P284" s="16"/>
    </row>
    <row r="285" spans="16:16" x14ac:dyDescent="0.2">
      <c r="P285" s="16"/>
    </row>
    <row r="286" spans="16:16" x14ac:dyDescent="0.2">
      <c r="P286" s="16"/>
    </row>
    <row r="287" spans="16:16" x14ac:dyDescent="0.2">
      <c r="P287" s="16"/>
    </row>
    <row r="288" spans="16:16" x14ac:dyDescent="0.2">
      <c r="P288" s="16"/>
    </row>
    <row r="289" spans="16:16" x14ac:dyDescent="0.2">
      <c r="P289" s="16"/>
    </row>
    <row r="290" spans="16:16" x14ac:dyDescent="0.2">
      <c r="P290" s="16"/>
    </row>
    <row r="291" spans="16:16" x14ac:dyDescent="0.2">
      <c r="P291" s="16"/>
    </row>
    <row r="292" spans="16:16" x14ac:dyDescent="0.2">
      <c r="P292" s="16"/>
    </row>
    <row r="293" spans="16:16" x14ac:dyDescent="0.2">
      <c r="P293" s="16"/>
    </row>
    <row r="294" spans="16:16" x14ac:dyDescent="0.2">
      <c r="P294" s="16"/>
    </row>
    <row r="295" spans="16:16" x14ac:dyDescent="0.2">
      <c r="P295" s="16"/>
    </row>
    <row r="296" spans="16:16" x14ac:dyDescent="0.2">
      <c r="P296" s="16"/>
    </row>
    <row r="297" spans="16:16" x14ac:dyDescent="0.2">
      <c r="P297" s="16"/>
    </row>
    <row r="298" spans="16:16" x14ac:dyDescent="0.2">
      <c r="P298" s="16"/>
    </row>
    <row r="299" spans="16:16" x14ac:dyDescent="0.2">
      <c r="P299" s="16"/>
    </row>
    <row r="300" spans="16:16" x14ac:dyDescent="0.2">
      <c r="P300" s="16"/>
    </row>
    <row r="301" spans="16:16" x14ac:dyDescent="0.2">
      <c r="P301" s="16"/>
    </row>
  </sheetData>
  <protectedRanges>
    <protectedRange sqref="A112:D117" name="Range1"/>
  </protectedRanges>
  <sortState xmlns:xlrd2="http://schemas.microsoft.com/office/spreadsheetml/2017/richdata2" ref="A21:U144">
    <sortCondition ref="C21:C144"/>
  </sortState>
  <phoneticPr fontId="8" type="noConversion"/>
  <hyperlinks>
    <hyperlink ref="H3654" r:id="rId1" display="http://vsolj.cetus-net.org/bulletin.html" xr:uid="{00000000-0004-0000-0000-000000000000}"/>
    <hyperlink ref="H65006" r:id="rId2" display="http://vsolj.cetus-net.org/bulletin.html" xr:uid="{00000000-0004-0000-0000-000001000000}"/>
    <hyperlink ref="H64999" r:id="rId3" display="http://vsolj.cetus-net.org/bulletin.html" xr:uid="{00000000-0004-0000-0000-000002000000}"/>
    <hyperlink ref="AP2496" r:id="rId4" display="http://cdsbib.u-strasbg.fr/cgi-bin/cdsbib?1990RMxAA..21..381G" xr:uid="{00000000-0004-0000-0000-000003000000}"/>
    <hyperlink ref="AP2499" r:id="rId5" display="http://cdsbib.u-strasbg.fr/cgi-bin/cdsbib?1990RMxAA..21..381G" xr:uid="{00000000-0004-0000-0000-000004000000}"/>
    <hyperlink ref="AP2497" r:id="rId6" display="http://cdsbib.u-strasbg.fr/cgi-bin/cdsbib?1990RMxAA..21..381G" xr:uid="{00000000-0004-0000-0000-000005000000}"/>
    <hyperlink ref="AP2475" r:id="rId7" display="http://cdsbib.u-strasbg.fr/cgi-bin/cdsbib?1990RMxAA..21..381G" xr:uid="{00000000-0004-0000-0000-000006000000}"/>
    <hyperlink ref="I65006" r:id="rId8" display="http://vsolj.cetus-net.org/bulletin.html" xr:uid="{00000000-0004-0000-0000-000007000000}"/>
    <hyperlink ref="AQ2609" r:id="rId9" display="http://cdsbib.u-strasbg.fr/cgi-bin/cdsbib?1990RMxAA..21..381G" xr:uid="{00000000-0004-0000-0000-000008000000}"/>
    <hyperlink ref="AQ878" r:id="rId10" display="http://cdsbib.u-strasbg.fr/cgi-bin/cdsbib?1990RMxAA..21..381G" xr:uid="{00000000-0004-0000-0000-000009000000}"/>
    <hyperlink ref="AQ2610" r:id="rId11" display="http://cdsbib.u-strasbg.fr/cgi-bin/cdsbib?1990RMxAA..21..381G" xr:uid="{00000000-0004-0000-0000-00000A000000}"/>
    <hyperlink ref="H65003" r:id="rId12" display="https://www.aavso.org/ejaavso" xr:uid="{00000000-0004-0000-0000-00000B000000}"/>
    <hyperlink ref="H65027" r:id="rId13" display="http://vsolj.cetus-net.org/bulletin.html" xr:uid="{00000000-0004-0000-0000-00000C000000}"/>
    <hyperlink ref="H65020" r:id="rId14" display="https://www.aavso.org/ejaavso" xr:uid="{00000000-0004-0000-0000-00000D000000}"/>
    <hyperlink ref="I65027" r:id="rId15" display="http://vsolj.cetus-net.org/bulletin.html" xr:uid="{00000000-0004-0000-0000-00000E000000}"/>
    <hyperlink ref="AQ58677" r:id="rId16" display="http://cdsbib.u-strasbg.fr/cgi-bin/cdsbib?1990RMxAA..21..381G" xr:uid="{00000000-0004-0000-0000-00000F000000}"/>
    <hyperlink ref="H65024" r:id="rId17" display="https://www.aavso.org/ejaavso" xr:uid="{00000000-0004-0000-0000-000010000000}"/>
    <hyperlink ref="AP6041" r:id="rId18" display="http://cdsbib.u-strasbg.fr/cgi-bin/cdsbib?1990RMxAA..21..381G" xr:uid="{00000000-0004-0000-0000-000011000000}"/>
    <hyperlink ref="AP6044" r:id="rId19" display="http://cdsbib.u-strasbg.fr/cgi-bin/cdsbib?1990RMxAA..21..381G" xr:uid="{00000000-0004-0000-0000-000012000000}"/>
    <hyperlink ref="AP6042" r:id="rId20" display="http://cdsbib.u-strasbg.fr/cgi-bin/cdsbib?1990RMxAA..21..381G" xr:uid="{00000000-0004-0000-0000-000013000000}"/>
    <hyperlink ref="AP6026" r:id="rId21" display="http://cdsbib.u-strasbg.fr/cgi-bin/cdsbib?1990RMxAA..21..381G" xr:uid="{00000000-0004-0000-0000-000014000000}"/>
    <hyperlink ref="AQ6255" r:id="rId22" display="http://cdsbib.u-strasbg.fr/cgi-bin/cdsbib?1990RMxAA..21..381G" xr:uid="{00000000-0004-0000-0000-000015000000}"/>
    <hyperlink ref="AQ6259" r:id="rId23" display="http://cdsbib.u-strasbg.fr/cgi-bin/cdsbib?1990RMxAA..21..381G" xr:uid="{00000000-0004-0000-0000-000016000000}"/>
    <hyperlink ref="AQ764" r:id="rId24" display="http://cdsbib.u-strasbg.fr/cgi-bin/cdsbib?1990RMxAA..21..381G" xr:uid="{00000000-0004-0000-0000-000017000000}"/>
    <hyperlink ref="I4901" r:id="rId25" display="http://vsolj.cetus-net.org/bulletin.html" xr:uid="{00000000-0004-0000-0000-000018000000}"/>
    <hyperlink ref="H4901" r:id="rId26" display="http://vsolj.cetus-net.org/bulletin.html" xr:uid="{00000000-0004-0000-0000-000019000000}"/>
    <hyperlink ref="AQ2327" r:id="rId27" display="http://cdsbib.u-strasbg.fr/cgi-bin/cdsbib?1990RMxAA..21..381G" xr:uid="{00000000-0004-0000-0000-00001A000000}"/>
    <hyperlink ref="AQ2326" r:id="rId28" display="http://cdsbib.u-strasbg.fr/cgi-bin/cdsbib?1990RMxAA..21..381G" xr:uid="{00000000-0004-0000-0000-00001B000000}"/>
    <hyperlink ref="AP2081" r:id="rId29" display="http://cdsbib.u-strasbg.fr/cgi-bin/cdsbib?1990RMxAA..21..381G" xr:uid="{00000000-0004-0000-0000-00001C000000}"/>
    <hyperlink ref="AP2107" r:id="rId30" display="http://cdsbib.u-strasbg.fr/cgi-bin/cdsbib?1990RMxAA..21..381G" xr:uid="{00000000-0004-0000-0000-00001D000000}"/>
    <hyperlink ref="AP2108" r:id="rId31" display="http://cdsbib.u-strasbg.fr/cgi-bin/cdsbib?1990RMxAA..21..381G" xr:uid="{00000000-0004-0000-0000-00001E000000}"/>
    <hyperlink ref="AP2104" r:id="rId32" display="http://cdsbib.u-strasbg.fr/cgi-bin/cdsbib?1990RMxAA..21..381G" xr:uid="{00000000-0004-0000-0000-00001F000000}"/>
  </hyperlinks>
  <pageMargins left="0.75" right="0.75" top="1" bottom="1" header="0.5" footer="0.5"/>
  <pageSetup orientation="portrait" verticalDpi="300" r:id="rId33"/>
  <headerFooter alignWithMargins="0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9"/>
  <sheetViews>
    <sheetView workbookViewId="0">
      <selection activeCell="U2" sqref="U2:U27"/>
    </sheetView>
  </sheetViews>
  <sheetFormatPr defaultRowHeight="12.75" x14ac:dyDescent="0.2"/>
  <cols>
    <col min="2" max="2" width="10.7109375" customWidth="1"/>
    <col min="5" max="5" width="10.7109375" customWidth="1"/>
  </cols>
  <sheetData>
    <row r="1" spans="1:35" ht="18.75" thickBot="1" x14ac:dyDescent="0.25">
      <c r="A1" s="38" t="s">
        <v>54</v>
      </c>
      <c r="B1" s="32"/>
      <c r="C1" s="32"/>
      <c r="D1" s="39" t="s">
        <v>55</v>
      </c>
      <c r="E1" s="32"/>
      <c r="F1" s="32"/>
      <c r="G1" s="32"/>
      <c r="H1" s="32"/>
      <c r="I1" s="32"/>
      <c r="J1" s="32"/>
      <c r="K1" s="32"/>
      <c r="L1" s="32"/>
      <c r="M1" s="40" t="s">
        <v>56</v>
      </c>
      <c r="N1" s="32" t="s">
        <v>57</v>
      </c>
      <c r="O1" s="32">
        <f ca="1">H18*J18-I18*I18</f>
        <v>226.19130779881152</v>
      </c>
      <c r="P1" s="32" t="s">
        <v>136</v>
      </c>
      <c r="Q1" s="32"/>
      <c r="R1" s="32"/>
      <c r="S1" s="32"/>
      <c r="T1" s="32"/>
      <c r="U1" s="6" t="s">
        <v>112</v>
      </c>
      <c r="V1" s="17" t="s">
        <v>114</v>
      </c>
      <c r="W1" s="32"/>
      <c r="X1" s="32"/>
      <c r="Y1" s="32"/>
      <c r="Z1" s="32"/>
      <c r="AA1" s="32">
        <v>1</v>
      </c>
      <c r="AB1" s="32" t="s">
        <v>58</v>
      </c>
      <c r="AC1" s="32"/>
      <c r="AD1" s="32"/>
      <c r="AE1" s="32"/>
      <c r="AF1" s="32"/>
      <c r="AG1" s="32"/>
      <c r="AH1" s="32"/>
      <c r="AI1" s="32"/>
    </row>
    <row r="2" spans="1:35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40" t="s">
        <v>59</v>
      </c>
      <c r="N2" s="32" t="s">
        <v>60</v>
      </c>
      <c r="O2" s="32">
        <f ca="1">+F18*J18-H18*I18</f>
        <v>125.26910209846766</v>
      </c>
      <c r="P2" s="32" t="s">
        <v>137</v>
      </c>
      <c r="Q2" s="32"/>
      <c r="R2" s="32"/>
      <c r="S2" s="32"/>
      <c r="T2" s="32"/>
      <c r="U2" s="32">
        <v>-1.5</v>
      </c>
      <c r="V2" s="32">
        <f t="shared" ref="V2:V27" ca="1" si="0">+E$4+E$5*U2+E$6*U2^2</f>
        <v>4.9772610138376763E-2</v>
      </c>
      <c r="W2" s="32"/>
      <c r="X2" s="32"/>
      <c r="Y2" s="32"/>
      <c r="Z2" s="32"/>
      <c r="AA2" s="32">
        <v>2</v>
      </c>
      <c r="AB2" s="32" t="s">
        <v>38</v>
      </c>
      <c r="AC2" s="32"/>
      <c r="AD2" s="32"/>
      <c r="AE2" s="32"/>
      <c r="AF2" s="32"/>
      <c r="AG2" s="32"/>
      <c r="AH2" s="32"/>
      <c r="AI2" s="32"/>
    </row>
    <row r="3" spans="1:35" ht="13.5" thickBot="1" x14ac:dyDescent="0.25">
      <c r="A3" s="32" t="s">
        <v>61</v>
      </c>
      <c r="B3" s="32" t="s">
        <v>62</v>
      </c>
      <c r="C3" s="32"/>
      <c r="D3" s="32"/>
      <c r="E3" s="41" t="s">
        <v>63</v>
      </c>
      <c r="F3" s="41" t="s">
        <v>64</v>
      </c>
      <c r="G3" s="41" t="s">
        <v>65</v>
      </c>
      <c r="H3" s="41" t="s">
        <v>66</v>
      </c>
      <c r="I3" s="32"/>
      <c r="J3" s="32"/>
      <c r="K3" s="32"/>
      <c r="L3" s="32"/>
      <c r="M3" s="40" t="s">
        <v>67</v>
      </c>
      <c r="N3" s="32" t="s">
        <v>68</v>
      </c>
      <c r="O3" s="32">
        <f ca="1">+F18*I18-H18*H18</f>
        <v>-249.28399764962128</v>
      </c>
      <c r="P3" s="32" t="s">
        <v>138</v>
      </c>
      <c r="Q3" s="32"/>
      <c r="R3" s="32"/>
      <c r="S3" s="32"/>
      <c r="T3" s="32"/>
      <c r="U3" s="32">
        <v>-1.4</v>
      </c>
      <c r="V3" s="32">
        <f t="shared" ca="1" si="0"/>
        <v>4.4041508636161637E-2</v>
      </c>
      <c r="W3" s="32"/>
      <c r="X3" s="32"/>
      <c r="Y3" s="32"/>
      <c r="Z3" s="32"/>
      <c r="AA3" s="32">
        <v>3</v>
      </c>
      <c r="AB3" s="32" t="s">
        <v>69</v>
      </c>
      <c r="AC3" s="32"/>
      <c r="AD3" s="32"/>
      <c r="AE3" s="32"/>
      <c r="AF3" s="32"/>
      <c r="AG3" s="32"/>
      <c r="AH3" s="32"/>
      <c r="AI3" s="32"/>
    </row>
    <row r="4" spans="1:35" x14ac:dyDescent="0.2">
      <c r="A4" s="32" t="s">
        <v>70</v>
      </c>
      <c r="B4" s="32" t="s">
        <v>71</v>
      </c>
      <c r="C4" s="32"/>
      <c r="D4" s="42" t="s">
        <v>72</v>
      </c>
      <c r="E4" s="43">
        <f ca="1">(G18*O1-K18*O2+L18*O3)/O7</f>
        <v>4.2783716522827012E-4</v>
      </c>
      <c r="F4" s="44">
        <f ca="1">+E7/O7*O18</f>
        <v>1.0105318889341343E-3</v>
      </c>
      <c r="G4" s="45">
        <f>+B18</f>
        <v>1</v>
      </c>
      <c r="H4" s="46">
        <f ca="1">ABS(F4/E4)</f>
        <v>2.3619544328155095</v>
      </c>
      <c r="I4" s="32"/>
      <c r="J4" s="32"/>
      <c r="K4" s="32"/>
      <c r="L4" s="32"/>
      <c r="M4" s="40" t="s">
        <v>73</v>
      </c>
      <c r="N4" s="32" t="s">
        <v>74</v>
      </c>
      <c r="O4" s="32">
        <f ca="1">+C18*J18-H18*H18</f>
        <v>211.77883332140323</v>
      </c>
      <c r="P4" s="32" t="s">
        <v>139</v>
      </c>
      <c r="Q4" s="32"/>
      <c r="R4" s="32"/>
      <c r="S4" s="32"/>
      <c r="T4" s="32"/>
      <c r="U4" s="32">
        <v>-1.3</v>
      </c>
      <c r="V4" s="32">
        <f t="shared" ca="1" si="0"/>
        <v>3.8659185701185365E-2</v>
      </c>
      <c r="W4" s="32"/>
      <c r="X4" s="32"/>
      <c r="Y4" s="32"/>
      <c r="Z4" s="32"/>
      <c r="AA4" s="32">
        <v>4</v>
      </c>
      <c r="AB4" s="32" t="s">
        <v>75</v>
      </c>
      <c r="AC4" s="32"/>
      <c r="AD4" s="32"/>
      <c r="AE4" s="32"/>
      <c r="AF4" s="32"/>
      <c r="AG4" s="32"/>
      <c r="AH4" s="32"/>
      <c r="AI4" s="32"/>
    </row>
    <row r="5" spans="1:35" x14ac:dyDescent="0.2">
      <c r="A5" s="32" t="s">
        <v>76</v>
      </c>
      <c r="B5" s="47">
        <v>40323</v>
      </c>
      <c r="C5" s="32"/>
      <c r="D5" s="48" t="s">
        <v>77</v>
      </c>
      <c r="E5" s="49">
        <f ca="1">+(-G18*O2+K18*O4-L18*O5)/O7</f>
        <v>-6.738122772519237E-3</v>
      </c>
      <c r="F5" s="50">
        <f ca="1">P18*E7/O7</f>
        <v>9.7145135319549674E-4</v>
      </c>
      <c r="G5" s="51">
        <f>+B18/A18</f>
        <v>1E-4</v>
      </c>
      <c r="H5" s="46">
        <f ca="1">ABS(F5/E5)</f>
        <v>0.14417240320367333</v>
      </c>
      <c r="I5" s="32"/>
      <c r="J5" s="32"/>
      <c r="K5" s="32"/>
      <c r="L5" s="32"/>
      <c r="M5" s="40" t="s">
        <v>78</v>
      </c>
      <c r="N5" s="32" t="s">
        <v>79</v>
      </c>
      <c r="O5" s="32">
        <f ca="1">+C18*I18-F18*H18</f>
        <v>-172.59218281718415</v>
      </c>
      <c r="P5" s="32" t="s">
        <v>140</v>
      </c>
      <c r="Q5" s="32"/>
      <c r="R5" s="32"/>
      <c r="S5" s="32"/>
      <c r="T5" s="32"/>
      <c r="U5" s="32">
        <v>-1.2</v>
      </c>
      <c r="V5" s="32">
        <f t="shared" ca="1" si="0"/>
        <v>3.362564133344792E-2</v>
      </c>
      <c r="W5" s="32"/>
      <c r="X5" s="32"/>
      <c r="Y5" s="32"/>
      <c r="Z5" s="32"/>
      <c r="AA5" s="32">
        <v>5</v>
      </c>
      <c r="AB5" s="32" t="s">
        <v>80</v>
      </c>
      <c r="AC5" s="32"/>
      <c r="AD5" s="32"/>
      <c r="AE5" s="32"/>
      <c r="AF5" s="32"/>
      <c r="AG5" s="32"/>
      <c r="AH5" s="32"/>
      <c r="AI5" s="32"/>
    </row>
    <row r="6" spans="1:35" ht="13.5" thickBot="1" x14ac:dyDescent="0.25">
      <c r="A6" s="32"/>
      <c r="B6" s="32"/>
      <c r="C6" s="32"/>
      <c r="D6" s="52" t="s">
        <v>81</v>
      </c>
      <c r="E6" s="53">
        <f ca="1">+(G18*O3-K18*O5+L18*O6)/O7</f>
        <v>1.7438928361942063E-2</v>
      </c>
      <c r="F6" s="54">
        <f ca="1">Q18*E7/O7</f>
        <v>1.3612211723794492E-3</v>
      </c>
      <c r="G6" s="55">
        <f>+B18/A18^2</f>
        <v>1E-8</v>
      </c>
      <c r="H6" s="46">
        <f ca="1">ABS(F6/E6)</f>
        <v>7.8056469074677629E-2</v>
      </c>
      <c r="I6" s="32"/>
      <c r="J6" s="32"/>
      <c r="K6" s="32"/>
      <c r="L6" s="32"/>
      <c r="M6" s="56" t="s">
        <v>82</v>
      </c>
      <c r="N6" s="57" t="s">
        <v>83</v>
      </c>
      <c r="O6" s="57">
        <f ca="1">+C18*H18-F18*F18</f>
        <v>412.54953079092496</v>
      </c>
      <c r="P6" s="32" t="s">
        <v>141</v>
      </c>
      <c r="Q6" s="32"/>
      <c r="R6" s="32"/>
      <c r="S6" s="32"/>
      <c r="T6" s="32"/>
      <c r="U6" s="32">
        <v>-1.1000000000000001</v>
      </c>
      <c r="V6" s="32">
        <f t="shared" ca="1" si="0"/>
        <v>2.8940875532949328E-2</v>
      </c>
      <c r="W6" s="32"/>
      <c r="X6" s="32"/>
      <c r="Y6" s="32"/>
      <c r="Z6" s="32"/>
      <c r="AA6" s="32">
        <v>6</v>
      </c>
      <c r="AB6" s="32" t="s">
        <v>84</v>
      </c>
      <c r="AC6" s="32"/>
      <c r="AD6" s="32"/>
      <c r="AE6" s="32"/>
      <c r="AF6" s="32"/>
      <c r="AG6" s="32"/>
      <c r="AH6" s="32"/>
      <c r="AI6" s="32"/>
    </row>
    <row r="7" spans="1:35" x14ac:dyDescent="0.2">
      <c r="A7" s="32"/>
      <c r="B7" s="32"/>
      <c r="C7" s="32"/>
      <c r="D7" s="39" t="s">
        <v>85</v>
      </c>
      <c r="E7" s="58">
        <f ca="1">SQRT(N18/(B15-3))</f>
        <v>3.0620151020361338E-3</v>
      </c>
      <c r="F7" s="32"/>
      <c r="G7" s="59">
        <f>+B22</f>
        <v>3.2746500000939704E-2</v>
      </c>
      <c r="H7" s="32"/>
      <c r="I7" s="32"/>
      <c r="J7" s="32"/>
      <c r="K7" s="32"/>
      <c r="L7" s="32"/>
      <c r="M7" s="40" t="s">
        <v>86</v>
      </c>
      <c r="N7" s="32" t="s">
        <v>87</v>
      </c>
      <c r="O7" s="32">
        <f ca="1">+C18*O1-F18*O2+H18*O3</f>
        <v>2041.8864095246131</v>
      </c>
      <c r="P7" s="32"/>
      <c r="Q7" s="32"/>
      <c r="R7" s="32"/>
      <c r="S7" s="32"/>
      <c r="T7" s="32"/>
      <c r="U7" s="32">
        <v>-1</v>
      </c>
      <c r="V7" s="32">
        <f t="shared" ca="1" si="0"/>
        <v>2.460488829968957E-2</v>
      </c>
      <c r="W7" s="32"/>
      <c r="X7" s="32"/>
      <c r="Y7" s="32"/>
      <c r="Z7" s="32"/>
      <c r="AA7" s="32">
        <v>7</v>
      </c>
      <c r="AB7" s="32" t="s">
        <v>88</v>
      </c>
      <c r="AC7" s="32"/>
      <c r="AD7" s="32"/>
      <c r="AE7" s="32"/>
      <c r="AF7" s="32"/>
      <c r="AG7" s="32"/>
      <c r="AH7" s="32"/>
      <c r="AI7" s="32"/>
    </row>
    <row r="8" spans="1:35" x14ac:dyDescent="0.2">
      <c r="A8" s="63">
        <v>21</v>
      </c>
      <c r="B8" s="32" t="s">
        <v>92</v>
      </c>
      <c r="C8" s="73">
        <v>21</v>
      </c>
      <c r="D8" s="39" t="s">
        <v>129</v>
      </c>
      <c r="E8" s="32"/>
      <c r="F8" s="74">
        <f ca="1">CORREL(INDIRECT(E12):INDIRECT(E13),INDIRECT(M12):INDIRECT(M13))</f>
        <v>0.96011063076776304</v>
      </c>
      <c r="G8" s="58"/>
      <c r="H8" s="32"/>
      <c r="I8" s="32"/>
      <c r="J8" s="32"/>
      <c r="K8" s="59"/>
      <c r="L8" s="32"/>
      <c r="M8" s="32"/>
      <c r="N8" s="32"/>
      <c r="O8" s="32"/>
      <c r="P8" s="32"/>
      <c r="Q8" s="32"/>
      <c r="R8" s="32"/>
      <c r="S8" s="32"/>
      <c r="T8" s="32"/>
      <c r="U8" s="32">
        <v>-0.89999999999999902</v>
      </c>
      <c r="V8" s="32">
        <f t="shared" ca="1" si="0"/>
        <v>2.0617679633668617E-2</v>
      </c>
      <c r="W8" s="32"/>
      <c r="X8" s="32"/>
      <c r="Y8" s="32"/>
      <c r="Z8" s="32"/>
      <c r="AA8" s="32">
        <v>8</v>
      </c>
      <c r="AB8" s="32" t="s">
        <v>89</v>
      </c>
      <c r="AC8" s="32"/>
      <c r="AD8" s="32"/>
      <c r="AE8" s="32"/>
      <c r="AF8" s="32"/>
      <c r="AG8" s="32"/>
      <c r="AH8" s="32"/>
      <c r="AI8" s="32"/>
    </row>
    <row r="9" spans="1:35" x14ac:dyDescent="0.2">
      <c r="A9" s="63">
        <f>20+COUNT(A21:A1444)</f>
        <v>52</v>
      </c>
      <c r="B9" s="32" t="s">
        <v>94</v>
      </c>
      <c r="C9" s="73">
        <f>A9</f>
        <v>52</v>
      </c>
      <c r="D9" s="32"/>
      <c r="E9" s="60">
        <f ca="1">E6*G6</f>
        <v>1.7438928361942062E-10</v>
      </c>
      <c r="F9" s="61">
        <f ca="1">H6</f>
        <v>7.8056469074677629E-2</v>
      </c>
      <c r="G9" s="62">
        <f ca="1">F8</f>
        <v>0.96011063076776304</v>
      </c>
      <c r="H9" s="32"/>
      <c r="I9" s="32"/>
      <c r="J9" s="32"/>
      <c r="K9" s="59"/>
      <c r="L9" s="32"/>
      <c r="M9" s="32"/>
      <c r="N9" s="32"/>
      <c r="O9" s="32"/>
      <c r="P9" s="32"/>
      <c r="Q9" s="32"/>
      <c r="R9" s="32"/>
      <c r="S9" s="32"/>
      <c r="T9" s="32"/>
      <c r="U9" s="32">
        <v>-0.79999999999999905</v>
      </c>
      <c r="V9" s="32">
        <f t="shared" ca="1" si="0"/>
        <v>1.6979249534886547E-2</v>
      </c>
      <c r="W9" s="32"/>
      <c r="X9" s="32"/>
      <c r="Y9" s="32"/>
      <c r="Z9" s="32"/>
      <c r="AA9" s="32">
        <v>9</v>
      </c>
      <c r="AB9" s="32" t="s">
        <v>90</v>
      </c>
      <c r="AC9" s="32"/>
      <c r="AD9" s="32"/>
      <c r="AE9" s="32"/>
      <c r="AF9" s="32"/>
      <c r="AG9" s="32"/>
      <c r="AH9" s="32"/>
      <c r="AI9" s="32"/>
    </row>
    <row r="10" spans="1:35" x14ac:dyDescent="0.2">
      <c r="A10" s="69" t="s">
        <v>14</v>
      </c>
      <c r="B10" s="78">
        <f>Active!C8</f>
        <v>0.41217019999999999</v>
      </c>
      <c r="C10" s="32"/>
      <c r="D10" s="32" t="s">
        <v>130</v>
      </c>
      <c r="E10" s="32">
        <f ca="1">2*E9*365.2422/B10</f>
        <v>3.0906807724372676E-7</v>
      </c>
      <c r="F10" s="32" t="s">
        <v>131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>
        <v>-0.69999999999999896</v>
      </c>
      <c r="V10" s="32">
        <f t="shared" ca="1" si="0"/>
        <v>1.3689598003343312E-2</v>
      </c>
      <c r="W10" s="32"/>
      <c r="X10" s="32"/>
      <c r="Y10" s="32"/>
      <c r="Z10" s="32"/>
      <c r="AA10" s="32">
        <v>10</v>
      </c>
      <c r="AB10" s="32" t="s">
        <v>91</v>
      </c>
      <c r="AC10" s="32"/>
      <c r="AD10" s="32"/>
      <c r="AE10" s="32"/>
      <c r="AF10" s="32"/>
      <c r="AG10" s="32"/>
      <c r="AH10" s="32"/>
      <c r="AI10" s="32"/>
    </row>
    <row r="11" spans="1:35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>
        <v>-0.59999999999999898</v>
      </c>
      <c r="V11" s="32">
        <f t="shared" ca="1" si="0"/>
        <v>1.0748725039038926E-2</v>
      </c>
      <c r="W11" s="32"/>
      <c r="X11" s="32"/>
      <c r="Y11" s="32"/>
      <c r="Z11" s="32"/>
      <c r="AA11" s="32">
        <v>11</v>
      </c>
      <c r="AB11" s="32" t="s">
        <v>41</v>
      </c>
      <c r="AC11" s="32"/>
      <c r="AD11" s="32"/>
      <c r="AE11" s="32"/>
      <c r="AF11" s="32"/>
      <c r="AG11" s="32"/>
      <c r="AH11" s="32"/>
      <c r="AI11" s="32"/>
    </row>
    <row r="12" spans="1:35" x14ac:dyDescent="0.2">
      <c r="A12" s="32"/>
      <c r="B12" s="32"/>
      <c r="C12" s="3" t="str">
        <f t="shared" ref="C12:Q13" si="1">C$15&amp;$C8</f>
        <v>C21</v>
      </c>
      <c r="D12" s="3" t="str">
        <f t="shared" si="1"/>
        <v>D21</v>
      </c>
      <c r="E12" s="3" t="str">
        <f t="shared" si="1"/>
        <v>E21</v>
      </c>
      <c r="F12" s="3" t="str">
        <f t="shared" si="1"/>
        <v>F21</v>
      </c>
      <c r="G12" s="3" t="str">
        <f t="shared" ref="G12:Q12" si="2">G15&amp;$C8</f>
        <v>G21</v>
      </c>
      <c r="H12" s="3" t="str">
        <f t="shared" si="2"/>
        <v>H21</v>
      </c>
      <c r="I12" s="3" t="str">
        <f t="shared" si="2"/>
        <v>I21</v>
      </c>
      <c r="J12" s="3" t="str">
        <f t="shared" si="2"/>
        <v>J21</v>
      </c>
      <c r="K12" s="3" t="str">
        <f t="shared" si="2"/>
        <v>K21</v>
      </c>
      <c r="L12" s="3" t="str">
        <f t="shared" si="2"/>
        <v>L21</v>
      </c>
      <c r="M12" s="3" t="str">
        <f t="shared" si="2"/>
        <v>M21</v>
      </c>
      <c r="N12" s="3" t="str">
        <f t="shared" si="2"/>
        <v>N21</v>
      </c>
      <c r="O12" s="3" t="str">
        <f t="shared" si="2"/>
        <v>O21</v>
      </c>
      <c r="P12" s="3" t="str">
        <f t="shared" si="2"/>
        <v>P21</v>
      </c>
      <c r="Q12" s="3" t="str">
        <f t="shared" si="2"/>
        <v>Q21</v>
      </c>
      <c r="R12" s="32"/>
      <c r="S12" s="32"/>
      <c r="T12" s="32"/>
      <c r="U12" s="32">
        <v>-0.5</v>
      </c>
      <c r="V12" s="32">
        <f t="shared" ca="1" si="0"/>
        <v>8.1566306419734048E-3</v>
      </c>
      <c r="W12" s="32"/>
      <c r="X12" s="32"/>
      <c r="Y12" s="32"/>
      <c r="Z12" s="32"/>
      <c r="AA12" s="32">
        <v>12</v>
      </c>
      <c r="AB12" s="32" t="s">
        <v>93</v>
      </c>
      <c r="AC12" s="32"/>
      <c r="AD12" s="32"/>
      <c r="AE12" s="32"/>
      <c r="AF12" s="32"/>
      <c r="AG12" s="32"/>
      <c r="AH12" s="32"/>
      <c r="AI12" s="32"/>
    </row>
    <row r="13" spans="1:35" x14ac:dyDescent="0.2">
      <c r="A13" s="32"/>
      <c r="B13" s="32"/>
      <c r="C13" s="3" t="str">
        <f t="shared" si="1"/>
        <v>C52</v>
      </c>
      <c r="D13" s="3" t="str">
        <f t="shared" si="1"/>
        <v>D52</v>
      </c>
      <c r="E13" s="3" t="str">
        <f t="shared" si="1"/>
        <v>E52</v>
      </c>
      <c r="F13" s="3" t="str">
        <f t="shared" si="1"/>
        <v>F52</v>
      </c>
      <c r="G13" s="3" t="str">
        <f t="shared" si="1"/>
        <v>G52</v>
      </c>
      <c r="H13" s="3" t="str">
        <f t="shared" si="1"/>
        <v>H52</v>
      </c>
      <c r="I13" s="3" t="str">
        <f t="shared" si="1"/>
        <v>I52</v>
      </c>
      <c r="J13" s="3" t="str">
        <f t="shared" si="1"/>
        <v>J52</v>
      </c>
      <c r="K13" s="3" t="str">
        <f t="shared" si="1"/>
        <v>K52</v>
      </c>
      <c r="L13" s="3" t="str">
        <f t="shared" si="1"/>
        <v>L52</v>
      </c>
      <c r="M13" s="3" t="str">
        <f t="shared" si="1"/>
        <v>M52</v>
      </c>
      <c r="N13" s="3" t="str">
        <f t="shared" si="1"/>
        <v>N52</v>
      </c>
      <c r="O13" s="3" t="str">
        <f t="shared" si="1"/>
        <v>O52</v>
      </c>
      <c r="P13" s="3" t="str">
        <f t="shared" si="1"/>
        <v>P52</v>
      </c>
      <c r="Q13" s="3" t="str">
        <f t="shared" si="1"/>
        <v>Q52</v>
      </c>
      <c r="R13" s="32"/>
      <c r="S13" s="32"/>
      <c r="T13" s="32"/>
      <c r="U13" s="32">
        <v>-0.4</v>
      </c>
      <c r="V13" s="32">
        <f t="shared" ca="1" si="0"/>
        <v>5.9133148121466956E-3</v>
      </c>
      <c r="W13" s="32"/>
      <c r="X13" s="32"/>
      <c r="Y13" s="32"/>
      <c r="Z13" s="32"/>
      <c r="AA13" s="32">
        <v>13</v>
      </c>
      <c r="AB13" s="32" t="s">
        <v>95</v>
      </c>
      <c r="AC13" s="32"/>
      <c r="AD13" s="32"/>
      <c r="AE13" s="32"/>
      <c r="AF13" s="32"/>
      <c r="AG13" s="32"/>
      <c r="AH13" s="32"/>
      <c r="AI13" s="32"/>
    </row>
    <row r="14" spans="1:35" x14ac:dyDescent="0.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>
        <v>-0.3</v>
      </c>
      <c r="V14" s="32">
        <f t="shared" ca="1" si="0"/>
        <v>4.0187775495588267E-3</v>
      </c>
      <c r="W14" s="32"/>
      <c r="X14" s="32"/>
      <c r="Y14" s="32"/>
      <c r="Z14" s="32"/>
      <c r="AA14" s="32">
        <v>14</v>
      </c>
      <c r="AB14" s="32" t="s">
        <v>96</v>
      </c>
      <c r="AC14" s="32"/>
      <c r="AD14" s="32"/>
      <c r="AE14" s="32"/>
      <c r="AF14" s="32"/>
      <c r="AG14" s="32"/>
      <c r="AH14" s="32"/>
      <c r="AI14" s="32"/>
    </row>
    <row r="15" spans="1:35" x14ac:dyDescent="0.2">
      <c r="A15" s="39" t="s">
        <v>100</v>
      </c>
      <c r="B15" s="39">
        <f>C9-C8+1</f>
        <v>32</v>
      </c>
      <c r="C15" s="3" t="str">
        <f t="shared" ref="C15:Q15" si="3">VLOOKUP(C16,$AA1:$AB26,2,FALSE)</f>
        <v>C</v>
      </c>
      <c r="D15" s="3" t="str">
        <f t="shared" si="3"/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3" t="str">
        <f t="shared" si="3"/>
        <v>P</v>
      </c>
      <c r="Q15" s="3" t="str">
        <f t="shared" si="3"/>
        <v>Q</v>
      </c>
      <c r="R15" s="32"/>
      <c r="S15" s="32"/>
      <c r="T15" s="32"/>
      <c r="U15" s="32">
        <v>-0.2</v>
      </c>
      <c r="V15" s="32">
        <f t="shared" ca="1" si="0"/>
        <v>2.4730188542098001E-3</v>
      </c>
      <c r="W15" s="32"/>
      <c r="X15" s="32"/>
      <c r="Y15" s="32"/>
      <c r="Z15" s="32"/>
      <c r="AA15" s="32">
        <v>15</v>
      </c>
      <c r="AB15" s="32" t="s">
        <v>97</v>
      </c>
      <c r="AC15" s="32"/>
      <c r="AD15" s="32"/>
      <c r="AE15" s="32"/>
      <c r="AF15" s="32"/>
      <c r="AG15" s="32"/>
      <c r="AH15" s="32"/>
      <c r="AI15" s="32"/>
    </row>
    <row r="16" spans="1:35" x14ac:dyDescent="0.2">
      <c r="A16" s="3"/>
      <c r="B16" s="32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R16" s="32"/>
      <c r="S16" s="32"/>
      <c r="T16" s="32"/>
      <c r="U16" s="32">
        <v>-0.1</v>
      </c>
      <c r="V16" s="32">
        <f t="shared" ca="1" si="0"/>
        <v>1.2760387260996146E-3</v>
      </c>
      <c r="W16" s="32"/>
      <c r="X16" s="32"/>
      <c r="Y16" s="32"/>
      <c r="Z16" s="32"/>
      <c r="AA16" s="32">
        <v>16</v>
      </c>
      <c r="AB16" s="32" t="s">
        <v>98</v>
      </c>
      <c r="AC16" s="32"/>
      <c r="AD16" s="32"/>
      <c r="AE16" s="32"/>
      <c r="AF16" s="32"/>
      <c r="AG16" s="32"/>
      <c r="AH16" s="32"/>
      <c r="AI16" s="32"/>
    </row>
    <row r="17" spans="1:35" x14ac:dyDescent="0.2">
      <c r="A17" s="39" t="s">
        <v>99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>
        <v>0</v>
      </c>
      <c r="V17" s="32">
        <f t="shared" ca="1" si="0"/>
        <v>4.2783716522827012E-4</v>
      </c>
      <c r="W17" s="32"/>
      <c r="X17" s="32"/>
      <c r="Y17" s="32"/>
      <c r="Z17" s="32"/>
      <c r="AA17" s="32">
        <v>17</v>
      </c>
      <c r="AB17" s="32" t="s">
        <v>101</v>
      </c>
      <c r="AC17" s="32"/>
      <c r="AD17" s="32"/>
      <c r="AE17" s="32"/>
      <c r="AF17" s="32"/>
      <c r="AG17" s="32"/>
      <c r="AH17" s="32"/>
      <c r="AI17" s="32"/>
    </row>
    <row r="18" spans="1:35" x14ac:dyDescent="0.2">
      <c r="A18" s="64">
        <v>10000</v>
      </c>
      <c r="B18" s="64">
        <v>1</v>
      </c>
      <c r="C18" s="32">
        <f ca="1">SUM(INDIRECT(C12):INDIRECT(C13))</f>
        <v>28.2</v>
      </c>
      <c r="D18" s="75">
        <f ca="1">SUM(INDIRECT(D12):INDIRECT(D13))</f>
        <v>6.6643500000000007</v>
      </c>
      <c r="E18" s="75">
        <f ca="1">SUM(INDIRECT(E12):INDIRECT(E13))</f>
        <v>0.2716263000111212</v>
      </c>
      <c r="F18" s="39">
        <f ca="1">SUM(INDIRECT(F12):INDIRECT(F13))</f>
        <v>4.2388450000000013</v>
      </c>
      <c r="G18" s="39">
        <f ca="1">SUM(INDIRECT(G12):INDIRECT(G13))</f>
        <v>0.24973581000595005</v>
      </c>
      <c r="H18" s="39">
        <f ca="1">SUM(INDIRECT(H12):INDIRECT(H13))</f>
        <v>15.266572259749999</v>
      </c>
      <c r="I18" s="39">
        <f ca="1">SUM(INDIRECT(I12):INDIRECT(I13))</f>
        <v>-3.8255159335746152</v>
      </c>
      <c r="J18" s="39">
        <f ca="1">SUM(INDIRECT(J12):INDIRECT(J13))</f>
        <v>15.774718506509625</v>
      </c>
      <c r="K18" s="39">
        <f ca="1">SUM(INDIRECT(K12):INDIRECT(K13))</f>
        <v>-0.16776740108616547</v>
      </c>
      <c r="L18" s="39">
        <f ca="1">SUM(INDIRECT(L12):INDIRECT(L13))</f>
        <v>0.30740258899184125</v>
      </c>
      <c r="M18" s="32"/>
      <c r="N18" s="32">
        <f ca="1">SUM(INDIRECT(N12):INDIRECT(N13))</f>
        <v>2.7190215806782329E-4</v>
      </c>
      <c r="O18" s="32">
        <f ca="1">SQRT(SUM(INDIRECT(O12):INDIRECT(O13)))</f>
        <v>673.86713051603203</v>
      </c>
      <c r="P18" s="32">
        <f ca="1">SQRT(SUM(INDIRECT(P12):INDIRECT(P13)))</f>
        <v>647.80650960380922</v>
      </c>
      <c r="Q18" s="32">
        <f ca="1">SQRT(SUM(INDIRECT(Q12):INDIRECT(Q13)))</f>
        <v>907.72217628532087</v>
      </c>
      <c r="R18" s="32"/>
      <c r="S18" s="32"/>
      <c r="T18" s="32"/>
      <c r="U18" s="32">
        <v>0.1</v>
      </c>
      <c r="V18" s="32">
        <f t="shared" ca="1" si="0"/>
        <v>-7.1585828404233001E-5</v>
      </c>
      <c r="W18" s="32"/>
      <c r="X18" s="32"/>
      <c r="Y18" s="32"/>
      <c r="Z18" s="32"/>
      <c r="AA18" s="32">
        <v>18</v>
      </c>
      <c r="AB18" s="32" t="s">
        <v>102</v>
      </c>
      <c r="AC18" s="32"/>
      <c r="AD18" s="32"/>
      <c r="AE18" s="32"/>
      <c r="AF18" s="32"/>
      <c r="AG18" s="32"/>
      <c r="AH18" s="32"/>
      <c r="AI18" s="32"/>
    </row>
    <row r="19" spans="1:35" x14ac:dyDescent="0.2">
      <c r="A19" s="65" t="s">
        <v>103</v>
      </c>
      <c r="B19" s="32"/>
      <c r="C19" s="32"/>
      <c r="D19" s="32"/>
      <c r="E19" s="32"/>
      <c r="F19" s="66" t="s">
        <v>104</v>
      </c>
      <c r="G19" s="66" t="s">
        <v>105</v>
      </c>
      <c r="H19" s="66" t="s">
        <v>106</v>
      </c>
      <c r="I19" s="66" t="s">
        <v>107</v>
      </c>
      <c r="J19" s="66" t="s">
        <v>108</v>
      </c>
      <c r="K19" s="66" t="s">
        <v>109</v>
      </c>
      <c r="L19" s="66" t="s">
        <v>110</v>
      </c>
      <c r="M19" s="30"/>
      <c r="N19" s="30"/>
      <c r="O19" s="30"/>
      <c r="P19" s="30"/>
      <c r="Q19" s="30"/>
      <c r="R19" s="32"/>
      <c r="S19" s="32"/>
      <c r="T19" s="32"/>
      <c r="U19" s="32">
        <v>0.2</v>
      </c>
      <c r="V19" s="32">
        <f t="shared" ca="1" si="0"/>
        <v>-2.2223025479789482E-4</v>
      </c>
      <c r="W19" s="32"/>
      <c r="X19" s="32"/>
      <c r="Y19" s="32"/>
      <c r="Z19" s="32"/>
      <c r="AA19" s="32">
        <v>19</v>
      </c>
      <c r="AB19" s="32" t="s">
        <v>111</v>
      </c>
      <c r="AC19" s="32"/>
      <c r="AD19" s="32"/>
      <c r="AE19" s="32"/>
      <c r="AF19" s="32"/>
      <c r="AG19" s="32"/>
      <c r="AH19" s="32"/>
      <c r="AI19" s="32"/>
    </row>
    <row r="20" spans="1:35" ht="15" thickBot="1" x14ac:dyDescent="0.25">
      <c r="A20" s="6" t="s">
        <v>112</v>
      </c>
      <c r="B20" s="6" t="s">
        <v>113</v>
      </c>
      <c r="C20" s="6" t="s">
        <v>132</v>
      </c>
      <c r="D20" s="6" t="s">
        <v>112</v>
      </c>
      <c r="E20" s="6" t="s">
        <v>113</v>
      </c>
      <c r="F20" s="6" t="s">
        <v>133</v>
      </c>
      <c r="G20" s="6" t="s">
        <v>134</v>
      </c>
      <c r="H20" s="6" t="s">
        <v>142</v>
      </c>
      <c r="I20" s="6" t="s">
        <v>143</v>
      </c>
      <c r="J20" s="6" t="s">
        <v>144</v>
      </c>
      <c r="K20" s="6" t="s">
        <v>135</v>
      </c>
      <c r="L20" s="6" t="s">
        <v>145</v>
      </c>
      <c r="M20" s="17" t="s">
        <v>114</v>
      </c>
      <c r="N20" s="6" t="s">
        <v>115</v>
      </c>
      <c r="O20" s="6" t="s">
        <v>116</v>
      </c>
      <c r="P20" s="6" t="s">
        <v>117</v>
      </c>
      <c r="Q20" s="6" t="s">
        <v>118</v>
      </c>
      <c r="R20" s="41" t="s">
        <v>119</v>
      </c>
      <c r="S20" s="32"/>
      <c r="T20" s="32"/>
      <c r="U20" s="32">
        <v>0.3</v>
      </c>
      <c r="V20" s="32">
        <f t="shared" ca="1" si="0"/>
        <v>-2.4096113952715463E-5</v>
      </c>
      <c r="W20" s="32"/>
      <c r="X20" s="32"/>
      <c r="Y20" s="32"/>
      <c r="Z20" s="32"/>
      <c r="AA20" s="32">
        <v>20</v>
      </c>
      <c r="AB20" s="32" t="s">
        <v>120</v>
      </c>
      <c r="AC20" s="32"/>
      <c r="AD20" s="32"/>
      <c r="AE20" s="32"/>
      <c r="AF20" s="32"/>
      <c r="AG20" s="32"/>
      <c r="AH20" s="32"/>
      <c r="AI20" s="32"/>
    </row>
    <row r="21" spans="1:35" x14ac:dyDescent="0.2">
      <c r="A21" s="67">
        <v>-13864</v>
      </c>
      <c r="B21" s="67">
        <v>4.4252799998503178E-2</v>
      </c>
      <c r="C21" s="76">
        <v>1</v>
      </c>
      <c r="D21" s="68">
        <f>A21/A$18</f>
        <v>-1.3864000000000001</v>
      </c>
      <c r="E21" s="68">
        <f>B21/B$18</f>
        <v>4.4252799998503178E-2</v>
      </c>
      <c r="F21" s="63">
        <f>$C21*D21</f>
        <v>-1.3864000000000001</v>
      </c>
      <c r="G21" s="63">
        <f>$C21*E21</f>
        <v>4.4252799998503178E-2</v>
      </c>
      <c r="H21" s="63">
        <f>C21*D21*D21</f>
        <v>1.9221049600000002</v>
      </c>
      <c r="I21" s="63">
        <f>C21*D21*D21*D21</f>
        <v>-2.6648063165440004</v>
      </c>
      <c r="J21" s="63">
        <f>C21*D21*D21*D21*D21</f>
        <v>3.6944874772566023</v>
      </c>
      <c r="K21" s="63">
        <f>C21*E21*D21</f>
        <v>-6.1352081917924808E-2</v>
      </c>
      <c r="L21" s="63">
        <f>C21*E21*D21*D21</f>
        <v>8.5058526371010953E-2</v>
      </c>
      <c r="M21" s="63">
        <f t="shared" ref="M21:M84" ca="1" si="4">+E$4+E$5*D21+E$6*D21^2</f>
        <v>4.3289021278622455E-2</v>
      </c>
      <c r="N21" s="63">
        <f ca="1">C21*(M21-E21)^2</f>
        <v>9.2886942089492498E-7</v>
      </c>
      <c r="O21" s="77">
        <f ca="1">(C21*O$1-O$2*F21+O$3*H21)^2</f>
        <v>6286.2091237778441</v>
      </c>
      <c r="P21" s="63">
        <f ca="1">(-C21*O$2+O$4*F21-O$5*H21)^2</f>
        <v>7593.2028750301952</v>
      </c>
      <c r="Q21" s="63">
        <f ca="1">+(C21*O$3-F21*O$5+H21*O$6)^2</f>
        <v>92657.959443568558</v>
      </c>
      <c r="R21" s="32">
        <f t="shared" ref="R21:R84" ca="1" si="5">+E21-M21</f>
        <v>9.6377871988072294E-4</v>
      </c>
      <c r="S21" s="32"/>
      <c r="T21" s="32"/>
      <c r="U21" s="32">
        <v>0.4</v>
      </c>
      <c r="V21" s="32">
        <f t="shared" ca="1" si="0"/>
        <v>5.2281659413130552E-4</v>
      </c>
      <c r="W21" s="32"/>
      <c r="X21" s="32"/>
      <c r="Y21" s="32"/>
      <c r="Z21" s="32"/>
      <c r="AA21" s="32">
        <v>21</v>
      </c>
      <c r="AB21" s="32" t="s">
        <v>121</v>
      </c>
      <c r="AC21" s="32"/>
      <c r="AD21" s="32"/>
      <c r="AE21" s="32"/>
      <c r="AF21" s="32"/>
      <c r="AG21" s="32"/>
      <c r="AH21" s="32"/>
      <c r="AI21" s="32"/>
    </row>
    <row r="22" spans="1:35" x14ac:dyDescent="0.2">
      <c r="A22" s="67">
        <v>-11357.5</v>
      </c>
      <c r="B22" s="67">
        <v>3.2746500000939704E-2</v>
      </c>
      <c r="C22" s="67">
        <v>1</v>
      </c>
      <c r="D22" s="68">
        <f t="shared" ref="D22:E85" si="6">A22/A$18</f>
        <v>-1.13575</v>
      </c>
      <c r="E22" s="68">
        <f t="shared" si="6"/>
        <v>3.2746500000939704E-2</v>
      </c>
      <c r="F22" s="63">
        <f t="shared" ref="F22:G85" si="7">$C22*D22</f>
        <v>-1.13575</v>
      </c>
      <c r="G22" s="63">
        <f t="shared" si="7"/>
        <v>3.2746500000939704E-2</v>
      </c>
      <c r="H22" s="63">
        <f t="shared" ref="H22:H85" si="8">C22*D22*D22</f>
        <v>1.2899280625</v>
      </c>
      <c r="I22" s="63">
        <f t="shared" ref="I22:I85" si="9">C22*D22*D22*D22</f>
        <v>-1.465035796984375</v>
      </c>
      <c r="J22" s="63">
        <f t="shared" ref="J22:J85" si="10">C22*D22*D22*D22*D22</f>
        <v>1.663914406425004</v>
      </c>
      <c r="K22" s="63">
        <f t="shared" ref="K22:K85" si="11">C22*E22*D22</f>
        <v>-3.7191837376067273E-2</v>
      </c>
      <c r="L22" s="63">
        <f t="shared" ref="L22:L85" si="12">C22*E22*D22*D22</f>
        <v>4.224062929986841E-2</v>
      </c>
      <c r="M22" s="63">
        <f t="shared" ca="1" si="4"/>
        <v>3.0575623178113222E-2</v>
      </c>
      <c r="N22" s="63">
        <f t="shared" ref="N22:N85" ca="1" si="13">C22*(M22-E22)^2</f>
        <v>4.7127061798852039E-6</v>
      </c>
      <c r="O22" s="77">
        <f t="shared" ref="O22:O85" ca="1" si="14">(C22*O$1-O$2*F22+O$3*H22)^2</f>
        <v>2200.2916417505917</v>
      </c>
      <c r="P22" s="63">
        <f t="shared" ref="P22:P85" ca="1" si="15">(-C22*O$2+O$4*F22-O$5*H22)^2</f>
        <v>20496.335210090616</v>
      </c>
      <c r="Q22" s="63">
        <f t="shared" ref="Q22:Q85" ca="1" si="16">+(C22*O$3-F22*O$5+H22*O$6)^2</f>
        <v>7543.5561108371003</v>
      </c>
      <c r="R22" s="32">
        <f t="shared" ca="1" si="5"/>
        <v>2.1708768228264827E-3</v>
      </c>
      <c r="S22" s="32"/>
      <c r="T22" s="32"/>
      <c r="U22" s="32">
        <v>0.5</v>
      </c>
      <c r="V22" s="32">
        <f t="shared" ca="1" si="0"/>
        <v>1.4185078694541674E-3</v>
      </c>
      <c r="W22" s="32"/>
      <c r="X22" s="32"/>
      <c r="Y22" s="32"/>
      <c r="Z22" s="32"/>
      <c r="AA22" s="32">
        <v>22</v>
      </c>
      <c r="AB22" s="32" t="s">
        <v>122</v>
      </c>
      <c r="AC22" s="32"/>
      <c r="AD22" s="32"/>
      <c r="AE22" s="32"/>
      <c r="AF22" s="32"/>
      <c r="AG22" s="32"/>
      <c r="AH22" s="32"/>
      <c r="AI22" s="32"/>
    </row>
    <row r="23" spans="1:35" x14ac:dyDescent="0.2">
      <c r="A23" s="67">
        <v>-11345.5</v>
      </c>
      <c r="B23" s="67">
        <v>2.5604099995689467E-2</v>
      </c>
      <c r="C23" s="67">
        <v>1</v>
      </c>
      <c r="D23" s="68">
        <f t="shared" si="6"/>
        <v>-1.1345499999999999</v>
      </c>
      <c r="E23" s="68">
        <f t="shared" si="6"/>
        <v>2.5604099995689467E-2</v>
      </c>
      <c r="F23" s="63">
        <f t="shared" si="7"/>
        <v>-1.1345499999999999</v>
      </c>
      <c r="G23" s="63">
        <f t="shared" si="7"/>
        <v>2.5604099995689467E-2</v>
      </c>
      <c r="H23" s="63">
        <f t="shared" si="8"/>
        <v>1.2872037024999998</v>
      </c>
      <c r="I23" s="63">
        <f t="shared" si="9"/>
        <v>-1.4603969606713747</v>
      </c>
      <c r="J23" s="63">
        <f t="shared" si="10"/>
        <v>1.6568933717297081</v>
      </c>
      <c r="K23" s="63">
        <f t="shared" si="11"/>
        <v>-2.9049131650109482E-2</v>
      </c>
      <c r="L23" s="63">
        <f t="shared" si="12"/>
        <v>3.2957692313631715E-2</v>
      </c>
      <c r="M23" s="63">
        <f t="shared" ca="1" si="4"/>
        <v>3.0520027511914051E-2</v>
      </c>
      <c r="N23" s="63">
        <f t="shared" ca="1" si="13"/>
        <v>2.4166343344774011E-5</v>
      </c>
      <c r="O23" s="77">
        <f t="shared" ca="1" si="14"/>
        <v>2250.1819548271028</v>
      </c>
      <c r="P23" s="63">
        <f t="shared" ca="1" si="15"/>
        <v>20558.249007274077</v>
      </c>
      <c r="Q23" s="63">
        <f t="shared" ca="1" si="16"/>
        <v>7385.1378625253101</v>
      </c>
      <c r="R23" s="32">
        <f t="shared" ca="1" si="5"/>
        <v>-4.9159275162245844E-3</v>
      </c>
      <c r="S23" s="32"/>
      <c r="T23" s="32"/>
      <c r="U23" s="32">
        <v>0.6</v>
      </c>
      <c r="V23" s="32">
        <f t="shared" ca="1" si="0"/>
        <v>2.6629777120158698E-3</v>
      </c>
      <c r="W23" s="32"/>
      <c r="X23" s="32"/>
      <c r="Y23" s="32"/>
      <c r="Z23" s="32"/>
      <c r="AA23" s="32">
        <v>23</v>
      </c>
      <c r="AB23" s="32" t="s">
        <v>123</v>
      </c>
      <c r="AC23" s="32"/>
      <c r="AD23" s="32"/>
      <c r="AE23" s="32"/>
      <c r="AF23" s="32"/>
      <c r="AG23" s="32"/>
      <c r="AH23" s="32"/>
      <c r="AI23" s="32"/>
    </row>
    <row r="24" spans="1:35" x14ac:dyDescent="0.2">
      <c r="A24" s="67">
        <v>-11345</v>
      </c>
      <c r="B24" s="67">
        <v>3.241899999557063E-2</v>
      </c>
      <c r="C24" s="67">
        <v>1</v>
      </c>
      <c r="D24" s="68">
        <f t="shared" si="6"/>
        <v>-1.1345000000000001</v>
      </c>
      <c r="E24" s="68">
        <f t="shared" si="6"/>
        <v>3.241899999557063E-2</v>
      </c>
      <c r="F24" s="63">
        <f t="shared" si="7"/>
        <v>-1.1345000000000001</v>
      </c>
      <c r="G24" s="63">
        <f t="shared" si="7"/>
        <v>3.241899999557063E-2</v>
      </c>
      <c r="H24" s="63">
        <f t="shared" si="8"/>
        <v>1.2870902500000001</v>
      </c>
      <c r="I24" s="63">
        <f t="shared" si="9"/>
        <v>-1.4602038886250002</v>
      </c>
      <c r="J24" s="63">
        <f t="shared" si="10"/>
        <v>1.6566013116450629</v>
      </c>
      <c r="K24" s="63">
        <f t="shared" si="11"/>
        <v>-3.677935549497488E-2</v>
      </c>
      <c r="L24" s="63">
        <f t="shared" si="12"/>
        <v>4.1726178809049004E-2</v>
      </c>
      <c r="M24" s="63">
        <f t="shared" ca="1" si="4"/>
        <v>3.0517712115755446E-2</v>
      </c>
      <c r="N24" s="63">
        <f t="shared" ca="1" si="13"/>
        <v>3.6148956019321178E-6</v>
      </c>
      <c r="O24" s="77">
        <f t="shared" ca="1" si="14"/>
        <v>2252.2713765021686</v>
      </c>
      <c r="P24" s="63">
        <f t="shared" ca="1" si="15"/>
        <v>20560.82768160112</v>
      </c>
      <c r="Q24" s="63">
        <f t="shared" ca="1" si="16"/>
        <v>7378.5780146754396</v>
      </c>
      <c r="R24" s="32">
        <f t="shared" ca="1" si="5"/>
        <v>1.901287879815184E-3</v>
      </c>
      <c r="S24" s="32"/>
      <c r="T24" s="32"/>
      <c r="U24" s="32">
        <v>0.7</v>
      </c>
      <c r="V24" s="32">
        <f t="shared" ca="1" si="0"/>
        <v>4.2562261218164138E-3</v>
      </c>
      <c r="W24" s="32"/>
      <c r="X24" s="32"/>
      <c r="Y24" s="32"/>
      <c r="Z24" s="32"/>
      <c r="AA24" s="32">
        <v>24</v>
      </c>
      <c r="AB24" s="32" t="s">
        <v>112</v>
      </c>
      <c r="AC24" s="32"/>
      <c r="AD24" s="32"/>
      <c r="AE24" s="32"/>
      <c r="AF24" s="32"/>
      <c r="AG24" s="32"/>
      <c r="AH24" s="32"/>
      <c r="AI24" s="32"/>
    </row>
    <row r="25" spans="1:35" x14ac:dyDescent="0.2">
      <c r="A25" s="67">
        <v>-11340.5</v>
      </c>
      <c r="B25" s="67">
        <v>2.6853100003791042E-2</v>
      </c>
      <c r="C25" s="67">
        <v>1</v>
      </c>
      <c r="D25" s="68">
        <f t="shared" si="6"/>
        <v>-1.13405</v>
      </c>
      <c r="E25" s="68">
        <f t="shared" si="6"/>
        <v>2.6853100003791042E-2</v>
      </c>
      <c r="F25" s="63">
        <f t="shared" si="7"/>
        <v>-1.13405</v>
      </c>
      <c r="G25" s="63">
        <f t="shared" si="7"/>
        <v>2.6853100003791042E-2</v>
      </c>
      <c r="H25" s="63">
        <f t="shared" si="8"/>
        <v>1.2860694024999999</v>
      </c>
      <c r="I25" s="63">
        <f t="shared" si="9"/>
        <v>-1.4584670059051248</v>
      </c>
      <c r="J25" s="63">
        <f t="shared" si="10"/>
        <v>1.6539745080467068</v>
      </c>
      <c r="K25" s="63">
        <f t="shared" si="11"/>
        <v>-3.0452758059299232E-2</v>
      </c>
      <c r="L25" s="63">
        <f t="shared" si="12"/>
        <v>3.4534950277148292E-2</v>
      </c>
      <c r="M25" s="63">
        <f t="shared" ca="1" si="4"/>
        <v>3.0496877474086841E-2</v>
      </c>
      <c r="N25" s="63">
        <f t="shared" ca="1" si="13"/>
        <v>1.3277114253035257E-5</v>
      </c>
      <c r="O25" s="77">
        <f t="shared" ca="1" si="14"/>
        <v>2271.1144586494133</v>
      </c>
      <c r="P25" s="63">
        <f t="shared" ca="1" si="15"/>
        <v>20584.031884790849</v>
      </c>
      <c r="Q25" s="63">
        <f t="shared" ca="1" si="16"/>
        <v>7319.6864280027321</v>
      </c>
      <c r="R25" s="32">
        <f t="shared" ca="1" si="5"/>
        <v>-3.6437774702957997E-3</v>
      </c>
      <c r="S25" s="32"/>
      <c r="T25" s="32"/>
      <c r="U25" s="32">
        <v>0.8</v>
      </c>
      <c r="V25" s="32">
        <f t="shared" ca="1" si="0"/>
        <v>6.1982530988558011E-3</v>
      </c>
      <c r="W25" s="32"/>
      <c r="X25" s="32"/>
      <c r="Y25" s="32"/>
      <c r="Z25" s="32"/>
      <c r="AA25" s="32">
        <v>25</v>
      </c>
      <c r="AB25" s="32" t="s">
        <v>113</v>
      </c>
      <c r="AC25" s="32"/>
      <c r="AD25" s="32"/>
      <c r="AE25" s="32"/>
      <c r="AF25" s="32"/>
      <c r="AG25" s="32"/>
      <c r="AH25" s="32"/>
      <c r="AI25" s="32"/>
    </row>
    <row r="26" spans="1:35" x14ac:dyDescent="0.2">
      <c r="A26" s="67">
        <v>-9593.5</v>
      </c>
      <c r="B26" s="67">
        <v>2.7113700001791585E-2</v>
      </c>
      <c r="C26" s="67">
        <v>1</v>
      </c>
      <c r="D26" s="68">
        <f t="shared" si="6"/>
        <v>-0.95935000000000004</v>
      </c>
      <c r="E26" s="68">
        <f t="shared" si="6"/>
        <v>2.7113700001791585E-2</v>
      </c>
      <c r="F26" s="63">
        <f t="shared" si="7"/>
        <v>-0.95935000000000004</v>
      </c>
      <c r="G26" s="63">
        <f t="shared" si="7"/>
        <v>2.7113700001791585E-2</v>
      </c>
      <c r="H26" s="63">
        <f t="shared" si="8"/>
        <v>0.92035242250000004</v>
      </c>
      <c r="I26" s="63">
        <f t="shared" si="9"/>
        <v>-0.88294009652537508</v>
      </c>
      <c r="J26" s="63">
        <f t="shared" si="10"/>
        <v>0.84704858160161867</v>
      </c>
      <c r="K26" s="63">
        <f t="shared" si="11"/>
        <v>-2.6011528096718757E-2</v>
      </c>
      <c r="L26" s="63">
        <f t="shared" si="12"/>
        <v>2.4954159479587141E-2</v>
      </c>
      <c r="M26" s="63">
        <f t="shared" ca="1" si="4"/>
        <v>2.2942015210761935E-2</v>
      </c>
      <c r="N26" s="63">
        <f t="shared" ca="1" si="13"/>
        <v>1.7402953995708094E-5</v>
      </c>
      <c r="O26" s="77">
        <f t="shared" ca="1" si="14"/>
        <v>13674.750716157352</v>
      </c>
      <c r="P26" s="63">
        <f t="shared" ca="1" si="15"/>
        <v>28761.952625421523</v>
      </c>
      <c r="Q26" s="63">
        <f t="shared" ca="1" si="16"/>
        <v>1236.8830507463422</v>
      </c>
      <c r="R26" s="32">
        <f t="shared" ca="1" si="5"/>
        <v>4.1716847910296499E-3</v>
      </c>
      <c r="S26" s="32"/>
      <c r="T26" s="32"/>
      <c r="U26" s="32">
        <v>0.9</v>
      </c>
      <c r="V26" s="32">
        <f t="shared" ca="1" si="0"/>
        <v>8.4890586431340294E-3</v>
      </c>
      <c r="W26" s="32"/>
      <c r="X26" s="32"/>
      <c r="Y26" s="32"/>
      <c r="Z26" s="32"/>
      <c r="AA26" s="32">
        <v>26</v>
      </c>
      <c r="AB26" s="32" t="s">
        <v>124</v>
      </c>
      <c r="AC26" s="32"/>
      <c r="AD26" s="32"/>
      <c r="AE26" s="32"/>
      <c r="AF26" s="32"/>
      <c r="AG26" s="32"/>
      <c r="AH26" s="32"/>
      <c r="AI26" s="32"/>
    </row>
    <row r="27" spans="1:35" x14ac:dyDescent="0.2">
      <c r="A27" s="67">
        <v>1997</v>
      </c>
      <c r="B27" s="67">
        <v>-1.3894000003347173E-3</v>
      </c>
      <c r="C27" s="67">
        <v>1</v>
      </c>
      <c r="D27" s="68">
        <f t="shared" si="6"/>
        <v>0.19969999999999999</v>
      </c>
      <c r="E27" s="68">
        <f t="shared" si="6"/>
        <v>-1.3894000003347173E-3</v>
      </c>
      <c r="F27" s="63">
        <f t="shared" si="7"/>
        <v>0.19969999999999999</v>
      </c>
      <c r="G27" s="63">
        <f t="shared" si="7"/>
        <v>-1.3894000003347173E-3</v>
      </c>
      <c r="H27" s="63">
        <f t="shared" si="8"/>
        <v>3.9880089999999993E-2</v>
      </c>
      <c r="I27" s="63">
        <f t="shared" si="9"/>
        <v>7.9640539729999987E-3</v>
      </c>
      <c r="J27" s="63">
        <f t="shared" si="10"/>
        <v>1.5904215784080997E-3</v>
      </c>
      <c r="K27" s="63">
        <f t="shared" si="11"/>
        <v>-2.7746318006684304E-4</v>
      </c>
      <c r="L27" s="63">
        <f t="shared" si="12"/>
        <v>-5.5409397059348553E-5</v>
      </c>
      <c r="M27" s="63">
        <f t="shared" ca="1" si="4"/>
        <v>-2.2229991986601953E-4</v>
      </c>
      <c r="N27" s="63">
        <f t="shared" ca="1" si="13"/>
        <v>1.3621225978300408E-6</v>
      </c>
      <c r="O27" s="77">
        <f t="shared" ca="1" si="14"/>
        <v>36570.289710794714</v>
      </c>
      <c r="P27" s="63">
        <f t="shared" ca="1" si="15"/>
        <v>5790.2781625684083</v>
      </c>
      <c r="Q27" s="63">
        <f t="shared" ca="1" si="16"/>
        <v>39348.6043224038</v>
      </c>
      <c r="R27" s="32">
        <f t="shared" ca="1" si="5"/>
        <v>-1.1671000804686978E-3</v>
      </c>
      <c r="S27" s="32"/>
      <c r="T27" s="32"/>
      <c r="U27" s="32">
        <v>1</v>
      </c>
      <c r="V27" s="32">
        <f t="shared" ca="1" si="0"/>
        <v>1.1128642754651096E-2</v>
      </c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</row>
    <row r="28" spans="1:35" x14ac:dyDescent="0.2">
      <c r="A28" s="67">
        <v>1997.5</v>
      </c>
      <c r="B28" s="67">
        <v>-4.7449999692616984E-4</v>
      </c>
      <c r="C28" s="67">
        <v>1</v>
      </c>
      <c r="D28" s="68">
        <f t="shared" si="6"/>
        <v>0.19975000000000001</v>
      </c>
      <c r="E28" s="68">
        <f t="shared" si="6"/>
        <v>-4.7449999692616984E-4</v>
      </c>
      <c r="F28" s="63">
        <f t="shared" si="7"/>
        <v>0.19975000000000001</v>
      </c>
      <c r="G28" s="63">
        <f t="shared" si="7"/>
        <v>-4.7449999692616984E-4</v>
      </c>
      <c r="H28" s="63">
        <f t="shared" si="8"/>
        <v>3.9900062500000007E-2</v>
      </c>
      <c r="I28" s="63">
        <f t="shared" si="9"/>
        <v>7.9700374843750012E-3</v>
      </c>
      <c r="J28" s="63">
        <f t="shared" si="10"/>
        <v>1.5920149875039067E-3</v>
      </c>
      <c r="K28" s="63">
        <f t="shared" si="11"/>
        <v>-9.4781374386002437E-5</v>
      </c>
      <c r="L28" s="63">
        <f t="shared" si="12"/>
        <v>-1.8932579533603989E-5</v>
      </c>
      <c r="M28" s="63">
        <f t="shared" ca="1" si="4"/>
        <v>-2.2228852700793649E-4</v>
      </c>
      <c r="N28" s="63">
        <f t="shared" ca="1" si="13"/>
        <v>6.3610625558315933E-8</v>
      </c>
      <c r="O28" s="77">
        <f t="shared" ca="1" si="14"/>
        <v>36565.99003393016</v>
      </c>
      <c r="P28" s="63">
        <f t="shared" ca="1" si="15"/>
        <v>5788.1422463142153</v>
      </c>
      <c r="Q28" s="63">
        <f t="shared" ca="1" si="16"/>
        <v>39341.912073439977</v>
      </c>
      <c r="R28" s="32">
        <f t="shared" ca="1" si="5"/>
        <v>-2.5221146991823336E-4</v>
      </c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</row>
    <row r="29" spans="1:35" x14ac:dyDescent="0.2">
      <c r="A29" s="67">
        <v>2132.5</v>
      </c>
      <c r="B29" s="67">
        <v>4.2484999939915724E-3</v>
      </c>
      <c r="C29" s="67">
        <v>1</v>
      </c>
      <c r="D29" s="68">
        <f t="shared" si="6"/>
        <v>0.21325</v>
      </c>
      <c r="E29" s="68">
        <f t="shared" si="6"/>
        <v>4.2484999939915724E-3</v>
      </c>
      <c r="F29" s="63">
        <f t="shared" si="7"/>
        <v>0.21325</v>
      </c>
      <c r="G29" s="63">
        <f t="shared" si="7"/>
        <v>4.2484999939915724E-3</v>
      </c>
      <c r="H29" s="63">
        <f t="shared" si="8"/>
        <v>4.5475562499999997E-2</v>
      </c>
      <c r="I29" s="63">
        <f t="shared" si="9"/>
        <v>9.6976637031249997E-3</v>
      </c>
      <c r="J29" s="63">
        <f t="shared" si="10"/>
        <v>2.0680267846914062E-3</v>
      </c>
      <c r="K29" s="63">
        <f t="shared" si="11"/>
        <v>9.0599262371870277E-4</v>
      </c>
      <c r="L29" s="63">
        <f t="shared" si="12"/>
        <v>1.9320292700801336E-4</v>
      </c>
      <c r="M29" s="63">
        <f t="shared" ca="1" si="4"/>
        <v>-2.1602243935493846E-4</v>
      </c>
      <c r="N29" s="63">
        <f t="shared" ca="1" si="13"/>
        <v>1.9931960557854251E-5</v>
      </c>
      <c r="O29" s="77">
        <f t="shared" ca="1" si="14"/>
        <v>35397.164479609863</v>
      </c>
      <c r="P29" s="63">
        <f t="shared" ca="1" si="15"/>
        <v>5221.2965011863917</v>
      </c>
      <c r="Q29" s="63">
        <f t="shared" ca="1" si="16"/>
        <v>37526.583205471674</v>
      </c>
      <c r="R29" s="32">
        <f t="shared" ca="1" si="5"/>
        <v>4.4645224333465109E-3</v>
      </c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</row>
    <row r="30" spans="1:35" x14ac:dyDescent="0.2">
      <c r="A30" s="67">
        <v>2205.5</v>
      </c>
      <c r="B30" s="67">
        <v>-1.5761000031488948E-3</v>
      </c>
      <c r="C30" s="67">
        <v>1</v>
      </c>
      <c r="D30" s="68">
        <f t="shared" si="6"/>
        <v>0.22055</v>
      </c>
      <c r="E30" s="68">
        <f t="shared" si="6"/>
        <v>-1.5761000031488948E-3</v>
      </c>
      <c r="F30" s="63">
        <f t="shared" si="7"/>
        <v>0.22055</v>
      </c>
      <c r="G30" s="63">
        <f t="shared" si="7"/>
        <v>-1.5761000031488948E-3</v>
      </c>
      <c r="H30" s="63">
        <f t="shared" si="8"/>
        <v>4.8642302499999998E-2</v>
      </c>
      <c r="I30" s="63">
        <f t="shared" si="9"/>
        <v>1.0728059816374999E-2</v>
      </c>
      <c r="J30" s="63">
        <f t="shared" si="10"/>
        <v>2.366073592501506E-3</v>
      </c>
      <c r="K30" s="63">
        <f t="shared" si="11"/>
        <v>-3.4760885569448875E-4</v>
      </c>
      <c r="L30" s="63">
        <f t="shared" si="12"/>
        <v>-7.6665133123419486E-5</v>
      </c>
      <c r="M30" s="63">
        <f t="shared" ca="1" si="4"/>
        <v>-2.0998618359343224E-4</v>
      </c>
      <c r="N30" s="63">
        <f t="shared" ca="1" si="13"/>
        <v>1.8662669679804148E-6</v>
      </c>
      <c r="O30" s="77">
        <f t="shared" ca="1" si="14"/>
        <v>34758.9263827123</v>
      </c>
      <c r="P30" s="63">
        <f t="shared" ca="1" si="15"/>
        <v>4923.2674498673859</v>
      </c>
      <c r="Q30" s="63">
        <f t="shared" ca="1" si="16"/>
        <v>36538.870206565967</v>
      </c>
      <c r="R30" s="32">
        <f t="shared" ca="1" si="5"/>
        <v>-1.3661138195554625E-3</v>
      </c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1:35" x14ac:dyDescent="0.2">
      <c r="A31" s="67">
        <v>2208</v>
      </c>
      <c r="B31" s="67">
        <v>1.4984000008553267E-3</v>
      </c>
      <c r="C31" s="67">
        <v>1</v>
      </c>
      <c r="D31" s="68">
        <f t="shared" si="6"/>
        <v>0.2208</v>
      </c>
      <c r="E31" s="68">
        <f t="shared" si="6"/>
        <v>1.4984000008553267E-3</v>
      </c>
      <c r="F31" s="63">
        <f t="shared" si="7"/>
        <v>0.2208</v>
      </c>
      <c r="G31" s="63">
        <f t="shared" si="7"/>
        <v>1.4984000008553267E-3</v>
      </c>
      <c r="H31" s="63">
        <f t="shared" si="8"/>
        <v>4.875264E-2</v>
      </c>
      <c r="I31" s="63">
        <f t="shared" si="9"/>
        <v>1.0764582912E-2</v>
      </c>
      <c r="J31" s="63">
        <f t="shared" si="10"/>
        <v>2.3768199069695998E-3</v>
      </c>
      <c r="K31" s="63">
        <f t="shared" si="11"/>
        <v>3.3084672018885613E-4</v>
      </c>
      <c r="L31" s="63">
        <f t="shared" si="12"/>
        <v>7.305095581769943E-5</v>
      </c>
      <c r="M31" s="63">
        <f t="shared" ca="1" si="4"/>
        <v>-2.0974654652842649E-4</v>
      </c>
      <c r="N31" s="63">
        <f t="shared" ca="1" si="13"/>
        <v>2.9177646273390363E-6</v>
      </c>
      <c r="O31" s="77">
        <f t="shared" ca="1" si="14"/>
        <v>34736.99635245392</v>
      </c>
      <c r="P31" s="63">
        <f t="shared" ca="1" si="15"/>
        <v>4913.1703984516653</v>
      </c>
      <c r="Q31" s="63">
        <f t="shared" ca="1" si="16"/>
        <v>36504.98014146147</v>
      </c>
      <c r="R31" s="32">
        <f t="shared" ca="1" si="5"/>
        <v>1.7081465473837531E-3</v>
      </c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</row>
    <row r="32" spans="1:35" x14ac:dyDescent="0.2">
      <c r="A32" s="67">
        <v>2670</v>
      </c>
      <c r="B32" s="67">
        <v>-3.3399999665562063E-4</v>
      </c>
      <c r="C32" s="67">
        <v>1</v>
      </c>
      <c r="D32" s="68">
        <f t="shared" si="6"/>
        <v>0.26700000000000002</v>
      </c>
      <c r="E32" s="68">
        <f t="shared" si="6"/>
        <v>-3.3399999665562063E-4</v>
      </c>
      <c r="F32" s="63">
        <f t="shared" si="7"/>
        <v>0.26700000000000002</v>
      </c>
      <c r="G32" s="63">
        <f t="shared" si="7"/>
        <v>-3.3399999665562063E-4</v>
      </c>
      <c r="H32" s="63">
        <f t="shared" si="8"/>
        <v>7.1289000000000005E-2</v>
      </c>
      <c r="I32" s="63">
        <f t="shared" si="9"/>
        <v>1.9034163000000003E-2</v>
      </c>
      <c r="J32" s="63">
        <f t="shared" si="10"/>
        <v>5.0821215210000012E-3</v>
      </c>
      <c r="K32" s="63">
        <f t="shared" si="11"/>
        <v>-8.9177999107050717E-5</v>
      </c>
      <c r="L32" s="63">
        <f t="shared" si="12"/>
        <v>-2.3810525761582543E-5</v>
      </c>
      <c r="M32" s="63">
        <f t="shared" ca="1" si="4"/>
        <v>-1.2803785103987866E-4</v>
      </c>
      <c r="N32" s="63">
        <f t="shared" ca="1" si="13"/>
        <v>4.2420405426640098E-8</v>
      </c>
      <c r="O32" s="77">
        <f t="shared" ca="1" si="14"/>
        <v>30615.638436055677</v>
      </c>
      <c r="P32" s="63">
        <f t="shared" ca="1" si="15"/>
        <v>3183.2422946659935</v>
      </c>
      <c r="Q32" s="63">
        <f t="shared" ca="1" si="16"/>
        <v>30203.534598566337</v>
      </c>
      <c r="R32" s="32">
        <f t="shared" ca="1" si="5"/>
        <v>-2.0596214561574198E-4</v>
      </c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</row>
    <row r="33" spans="1:35" x14ac:dyDescent="0.2">
      <c r="A33" s="67">
        <v>2672.5</v>
      </c>
      <c r="B33" s="67">
        <v>-9.5950000104494393E-4</v>
      </c>
      <c r="C33" s="67">
        <v>1</v>
      </c>
      <c r="D33" s="68">
        <f t="shared" si="6"/>
        <v>0.26724999999999999</v>
      </c>
      <c r="E33" s="68">
        <f t="shared" si="6"/>
        <v>-9.5950000104494393E-4</v>
      </c>
      <c r="F33" s="63">
        <f t="shared" si="7"/>
        <v>0.26724999999999999</v>
      </c>
      <c r="G33" s="63">
        <f t="shared" si="7"/>
        <v>-9.5950000104494393E-4</v>
      </c>
      <c r="H33" s="63">
        <f t="shared" si="8"/>
        <v>7.1422562499999995E-2</v>
      </c>
      <c r="I33" s="63">
        <f t="shared" si="9"/>
        <v>1.9087679828124999E-2</v>
      </c>
      <c r="J33" s="63">
        <f t="shared" si="10"/>
        <v>5.1011824340664053E-3</v>
      </c>
      <c r="K33" s="63">
        <f t="shared" si="11"/>
        <v>-2.5642637527926125E-4</v>
      </c>
      <c r="L33" s="63">
        <f t="shared" si="12"/>
        <v>-6.8529948793382572E-5</v>
      </c>
      <c r="M33" s="63">
        <f t="shared" ca="1" si="4"/>
        <v>-1.273931948636666E-4</v>
      </c>
      <c r="N33" s="63">
        <f t="shared" ca="1" si="13"/>
        <v>6.9240173689320586E-7</v>
      </c>
      <c r="O33" s="77">
        <f t="shared" ca="1" si="14"/>
        <v>30593.031773164785</v>
      </c>
      <c r="P33" s="63">
        <f t="shared" ca="1" si="15"/>
        <v>3174.6725843631416</v>
      </c>
      <c r="Q33" s="63">
        <f t="shared" ca="1" si="16"/>
        <v>30169.394474652043</v>
      </c>
      <c r="R33" s="32">
        <f t="shared" ca="1" si="5"/>
        <v>-8.3210680618127733E-4</v>
      </c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</row>
    <row r="34" spans="1:35" x14ac:dyDescent="0.2">
      <c r="A34" s="67">
        <v>2865.5</v>
      </c>
      <c r="B34" s="67">
        <v>-5.7080999977188185E-3</v>
      </c>
      <c r="C34" s="67">
        <v>1</v>
      </c>
      <c r="D34" s="68">
        <f t="shared" si="6"/>
        <v>0.28655000000000003</v>
      </c>
      <c r="E34" s="68">
        <f t="shared" si="6"/>
        <v>-5.7080999977188185E-3</v>
      </c>
      <c r="F34" s="63">
        <f t="shared" si="7"/>
        <v>0.28655000000000003</v>
      </c>
      <c r="G34" s="63">
        <f t="shared" si="7"/>
        <v>-5.7080999977188185E-3</v>
      </c>
      <c r="H34" s="63">
        <f t="shared" si="8"/>
        <v>8.2110902500000013E-2</v>
      </c>
      <c r="I34" s="63">
        <f t="shared" si="9"/>
        <v>2.3528879111375006E-2</v>
      </c>
      <c r="J34" s="63">
        <f t="shared" si="10"/>
        <v>6.7422003093645082E-3</v>
      </c>
      <c r="K34" s="63">
        <f t="shared" si="11"/>
        <v>-1.6356560543463277E-3</v>
      </c>
      <c r="L34" s="63">
        <f t="shared" si="12"/>
        <v>-4.6869724237294026E-4</v>
      </c>
      <c r="M34" s="63">
        <f t="shared" ca="1" si="4"/>
        <v>-7.1045768805207913E-5</v>
      </c>
      <c r="N34" s="63">
        <f t="shared" ca="1" si="13"/>
        <v>3.1776380379712824E-5</v>
      </c>
      <c r="O34" s="77">
        <f t="shared" ca="1" si="14"/>
        <v>28841.044370559805</v>
      </c>
      <c r="P34" s="63">
        <f t="shared" ca="1" si="15"/>
        <v>2541.3876417691445</v>
      </c>
      <c r="Q34" s="63">
        <f t="shared" ca="1" si="16"/>
        <v>27540.36281593718</v>
      </c>
      <c r="R34" s="32">
        <f t="shared" ca="1" si="5"/>
        <v>-5.637054228913611E-3</v>
      </c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  <row r="35" spans="1:35" x14ac:dyDescent="0.2">
      <c r="A35" s="67">
        <v>2919</v>
      </c>
      <c r="B35" s="67">
        <v>-1.9137999988743104E-3</v>
      </c>
      <c r="C35" s="67">
        <v>1</v>
      </c>
      <c r="D35" s="68">
        <f t="shared" si="6"/>
        <v>0.29189999999999999</v>
      </c>
      <c r="E35" s="68">
        <f t="shared" si="6"/>
        <v>-1.9137999988743104E-3</v>
      </c>
      <c r="F35" s="63">
        <f t="shared" si="7"/>
        <v>0.29189999999999999</v>
      </c>
      <c r="G35" s="63">
        <f t="shared" si="7"/>
        <v>-1.9137999988743104E-3</v>
      </c>
      <c r="H35" s="63">
        <f t="shared" si="8"/>
        <v>8.5205610000000001E-2</v>
      </c>
      <c r="I35" s="63">
        <f t="shared" si="9"/>
        <v>2.4871517558999998E-2</v>
      </c>
      <c r="J35" s="63">
        <f t="shared" si="10"/>
        <v>7.2599959754720989E-3</v>
      </c>
      <c r="K35" s="63">
        <f t="shared" si="11"/>
        <v>-5.5863821967141124E-4</v>
      </c>
      <c r="L35" s="63">
        <f t="shared" si="12"/>
        <v>-1.6306649632208493E-4</v>
      </c>
      <c r="M35" s="63">
        <f t="shared" ca="1" si="4"/>
        <v>-5.3126343244520608E-5</v>
      </c>
      <c r="N35" s="63">
        <f t="shared" ca="1" si="13"/>
        <v>3.4621064527547254E-6</v>
      </c>
      <c r="O35" s="77">
        <f t="shared" ca="1" si="14"/>
        <v>28353.461687882205</v>
      </c>
      <c r="P35" s="63">
        <f t="shared" ca="1" si="15"/>
        <v>2376.0787719107243</v>
      </c>
      <c r="Q35" s="63">
        <f t="shared" ca="1" si="16"/>
        <v>26814.981164700897</v>
      </c>
      <c r="R35" s="32">
        <f t="shared" ca="1" si="5"/>
        <v>-1.8606736556297898E-3</v>
      </c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spans="1:35" x14ac:dyDescent="0.2">
      <c r="A36" s="67">
        <v>3698.5</v>
      </c>
      <c r="B36" s="67">
        <v>-2.2847000000183471E-3</v>
      </c>
      <c r="C36" s="67">
        <v>1</v>
      </c>
      <c r="D36" s="68">
        <f t="shared" si="6"/>
        <v>0.36985000000000001</v>
      </c>
      <c r="E36" s="68">
        <f t="shared" si="6"/>
        <v>-2.2847000000183471E-3</v>
      </c>
      <c r="F36" s="63">
        <f t="shared" si="7"/>
        <v>0.36985000000000001</v>
      </c>
      <c r="G36" s="63">
        <f t="shared" si="7"/>
        <v>-2.2847000000183471E-3</v>
      </c>
      <c r="H36" s="63">
        <f t="shared" si="8"/>
        <v>0.1367890225</v>
      </c>
      <c r="I36" s="63">
        <f t="shared" si="9"/>
        <v>5.0591419971625001E-2</v>
      </c>
      <c r="J36" s="63">
        <f t="shared" si="10"/>
        <v>1.8711236676505507E-2</v>
      </c>
      <c r="K36" s="63">
        <f t="shared" si="11"/>
        <v>-8.4499629500678569E-4</v>
      </c>
      <c r="L36" s="63">
        <f t="shared" si="12"/>
        <v>-3.125218797082597E-4</v>
      </c>
      <c r="M36" s="63">
        <f t="shared" ca="1" si="4"/>
        <v>3.2119642188961108E-4</v>
      </c>
      <c r="N36" s="63">
        <f t="shared" ca="1" si="13"/>
        <v>6.7906961617126986E-6</v>
      </c>
      <c r="O36" s="77">
        <f t="shared" ca="1" si="14"/>
        <v>21246.332096885348</v>
      </c>
      <c r="P36" s="63">
        <f t="shared" ca="1" si="15"/>
        <v>544.47483805238608</v>
      </c>
      <c r="Q36" s="63">
        <f t="shared" ca="1" si="16"/>
        <v>16645.781543947101</v>
      </c>
      <c r="R36" s="32">
        <f t="shared" ca="1" si="5"/>
        <v>-2.6058964219079581E-3</v>
      </c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</row>
    <row r="37" spans="1:35" x14ac:dyDescent="0.2">
      <c r="A37" s="67">
        <v>3699</v>
      </c>
      <c r="B37" s="67">
        <v>8.1302000035066158E-3</v>
      </c>
      <c r="C37" s="67">
        <v>1</v>
      </c>
      <c r="D37" s="68">
        <f t="shared" si="6"/>
        <v>0.36990000000000001</v>
      </c>
      <c r="E37" s="68">
        <f t="shared" si="6"/>
        <v>8.1302000035066158E-3</v>
      </c>
      <c r="F37" s="63">
        <f t="shared" si="7"/>
        <v>0.36990000000000001</v>
      </c>
      <c r="G37" s="63">
        <f t="shared" si="7"/>
        <v>8.1302000035066158E-3</v>
      </c>
      <c r="H37" s="63">
        <f t="shared" si="8"/>
        <v>0.13682601</v>
      </c>
      <c r="I37" s="63">
        <f t="shared" si="9"/>
        <v>5.0611941099000003E-2</v>
      </c>
      <c r="J37" s="63">
        <f t="shared" si="10"/>
        <v>1.8721357012520101E-2</v>
      </c>
      <c r="K37" s="63">
        <f t="shared" si="11"/>
        <v>3.0073609812970971E-3</v>
      </c>
      <c r="L37" s="63">
        <f t="shared" si="12"/>
        <v>1.1124228269817963E-3</v>
      </c>
      <c r="M37" s="63">
        <f t="shared" ca="1" si="4"/>
        <v>3.2150453811377253E-4</v>
      </c>
      <c r="N37" s="63">
        <f t="shared" ca="1" si="13"/>
        <v>6.0975724871246751E-5</v>
      </c>
      <c r="O37" s="77">
        <f t="shared" ca="1" si="14"/>
        <v>21241.818447909289</v>
      </c>
      <c r="P37" s="63">
        <f t="shared" ca="1" si="15"/>
        <v>543.68304491541664</v>
      </c>
      <c r="Q37" s="63">
        <f t="shared" ca="1" si="16"/>
        <v>16639.617922710469</v>
      </c>
      <c r="R37" s="32">
        <f t="shared" ca="1" si="5"/>
        <v>7.8086954653928432E-3</v>
      </c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spans="1:35" x14ac:dyDescent="0.2">
      <c r="A38" s="67">
        <v>3703.5</v>
      </c>
      <c r="B38" s="67">
        <v>-9.3356999932439066E-3</v>
      </c>
      <c r="C38" s="67">
        <v>0.4</v>
      </c>
      <c r="D38" s="68">
        <f t="shared" si="6"/>
        <v>0.37035000000000001</v>
      </c>
      <c r="E38" s="68">
        <f t="shared" si="6"/>
        <v>-9.3356999932439066E-3</v>
      </c>
      <c r="F38" s="63">
        <f t="shared" si="7"/>
        <v>0.14814000000000002</v>
      </c>
      <c r="G38" s="63">
        <f t="shared" si="7"/>
        <v>-3.7342799972975627E-3</v>
      </c>
      <c r="H38" s="63">
        <f t="shared" si="8"/>
        <v>5.4863649000000007E-2</v>
      </c>
      <c r="I38" s="63">
        <f t="shared" si="9"/>
        <v>2.0318752407150004E-2</v>
      </c>
      <c r="J38" s="63">
        <f t="shared" si="10"/>
        <v>7.5250499539880038E-3</v>
      </c>
      <c r="K38" s="63">
        <f t="shared" si="11"/>
        <v>-1.3829905969991523E-3</v>
      </c>
      <c r="L38" s="63">
        <f t="shared" si="12"/>
        <v>-5.121905675986361E-4</v>
      </c>
      <c r="M38" s="63">
        <f t="shared" ca="1" si="4"/>
        <v>3.2428150789010676E-4</v>
      </c>
      <c r="N38" s="63">
        <f t="shared" ca="1" si="13"/>
        <v>3.7326097040900551E-5</v>
      </c>
      <c r="O38" s="77">
        <f t="shared" ca="1" si="14"/>
        <v>3392.1921361250361</v>
      </c>
      <c r="P38" s="63">
        <f t="shared" ca="1" si="15"/>
        <v>85.852965457867811</v>
      </c>
      <c r="Q38" s="63">
        <f t="shared" ca="1" si="16"/>
        <v>2653.4676455458516</v>
      </c>
      <c r="R38" s="32">
        <f t="shared" ca="1" si="5"/>
        <v>-9.6599815011340143E-3</v>
      </c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x14ac:dyDescent="0.2">
      <c r="A39" s="67">
        <v>3716.5</v>
      </c>
      <c r="B39" s="67">
        <v>2.4516999983461574E-3</v>
      </c>
      <c r="C39" s="67">
        <v>0.1</v>
      </c>
      <c r="D39" s="68">
        <f t="shared" si="6"/>
        <v>0.37164999999999998</v>
      </c>
      <c r="E39" s="68">
        <f t="shared" si="6"/>
        <v>2.4516999983461574E-3</v>
      </c>
      <c r="F39" s="63">
        <f t="shared" si="7"/>
        <v>3.7164999999999997E-2</v>
      </c>
      <c r="G39" s="63">
        <f t="shared" si="7"/>
        <v>2.4516999983461576E-4</v>
      </c>
      <c r="H39" s="63">
        <f t="shared" si="8"/>
        <v>1.3812372249999998E-2</v>
      </c>
      <c r="I39" s="63">
        <f t="shared" si="9"/>
        <v>5.1333681467124991E-3</v>
      </c>
      <c r="J39" s="63">
        <f t="shared" si="10"/>
        <v>1.9078162717257002E-3</v>
      </c>
      <c r="K39" s="63">
        <f t="shared" si="11"/>
        <v>9.1117430438534942E-5</v>
      </c>
      <c r="L39" s="63">
        <f t="shared" si="12"/>
        <v>3.3863793022481508E-5</v>
      </c>
      <c r="M39" s="63">
        <f t="shared" ca="1" si="4"/>
        <v>3.3234353858376062E-4</v>
      </c>
      <c r="N39" s="63">
        <f t="shared" ca="1" si="13"/>
        <v>4.4916718035366E-7</v>
      </c>
      <c r="O39" s="77">
        <f t="shared" ca="1" si="14"/>
        <v>210.83914777761464</v>
      </c>
      <c r="P39" s="63">
        <f t="shared" ca="1" si="15"/>
        <v>5.1630854923001293</v>
      </c>
      <c r="Q39" s="63">
        <f t="shared" ca="1" si="16"/>
        <v>164.24277138427632</v>
      </c>
      <c r="R39" s="32">
        <f t="shared" ca="1" si="5"/>
        <v>2.1193564597623967E-3</v>
      </c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35" x14ac:dyDescent="0.2">
      <c r="A40" s="67">
        <v>3780</v>
      </c>
      <c r="B40" s="67">
        <v>2.5440000026719645E-3</v>
      </c>
      <c r="C40" s="67">
        <v>1</v>
      </c>
      <c r="D40" s="68">
        <f t="shared" si="6"/>
        <v>0.378</v>
      </c>
      <c r="E40" s="68">
        <f t="shared" si="6"/>
        <v>2.5440000026719645E-3</v>
      </c>
      <c r="F40" s="63">
        <f t="shared" si="7"/>
        <v>0.378</v>
      </c>
      <c r="G40" s="63">
        <f t="shared" si="7"/>
        <v>2.5440000026719645E-3</v>
      </c>
      <c r="H40" s="63">
        <f t="shared" si="8"/>
        <v>0.14288400000000001</v>
      </c>
      <c r="I40" s="63">
        <f t="shared" si="9"/>
        <v>5.4010152000000006E-2</v>
      </c>
      <c r="J40" s="63">
        <f t="shared" si="10"/>
        <v>2.0415837456000001E-2</v>
      </c>
      <c r="K40" s="63">
        <f t="shared" si="11"/>
        <v>9.6163200101000254E-4</v>
      </c>
      <c r="L40" s="63">
        <f t="shared" si="12"/>
        <v>3.6349689638178097E-4</v>
      </c>
      <c r="M40" s="63">
        <f t="shared" ca="1" si="4"/>
        <v>3.7257059728372857E-4</v>
      </c>
      <c r="N40" s="63">
        <f t="shared" ca="1" si="13"/>
        <v>4.7151056625847081E-6</v>
      </c>
      <c r="O40" s="77">
        <f t="shared" ca="1" si="14"/>
        <v>20512.224044320887</v>
      </c>
      <c r="P40" s="63">
        <f t="shared" ca="1" si="15"/>
        <v>422.55084845330191</v>
      </c>
      <c r="Q40" s="63">
        <f t="shared" ca="1" si="16"/>
        <v>15649.36583850486</v>
      </c>
      <c r="R40" s="32">
        <f t="shared" ca="1" si="5"/>
        <v>2.1714294053882359E-3</v>
      </c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x14ac:dyDescent="0.2">
      <c r="A41" s="67">
        <v>4625</v>
      </c>
      <c r="B41" s="67">
        <v>-7.2499999805586413E-4</v>
      </c>
      <c r="C41" s="67">
        <v>1</v>
      </c>
      <c r="D41" s="68">
        <f t="shared" si="6"/>
        <v>0.46250000000000002</v>
      </c>
      <c r="E41" s="68">
        <f t="shared" si="6"/>
        <v>-7.2499999805586413E-4</v>
      </c>
      <c r="F41" s="63">
        <f t="shared" si="7"/>
        <v>0.46250000000000002</v>
      </c>
      <c r="G41" s="63">
        <f t="shared" si="7"/>
        <v>-7.2499999805586413E-4</v>
      </c>
      <c r="H41" s="63">
        <f t="shared" si="8"/>
        <v>0.21390625000000002</v>
      </c>
      <c r="I41" s="63">
        <f t="shared" si="9"/>
        <v>9.8931640625000011E-2</v>
      </c>
      <c r="J41" s="63">
        <f t="shared" si="10"/>
        <v>4.5755883789062507E-2</v>
      </c>
      <c r="K41" s="63">
        <f t="shared" si="11"/>
        <v>-3.3531249910083715E-4</v>
      </c>
      <c r="L41" s="63">
        <f t="shared" si="12"/>
        <v>-1.5508203083413718E-4</v>
      </c>
      <c r="M41" s="63">
        <f t="shared" ca="1" si="4"/>
        <v>1.0417511528597926E-3</v>
      </c>
      <c r="N41" s="63">
        <f t="shared" ca="1" si="13"/>
        <v>3.1214096292617975E-6</v>
      </c>
      <c r="O41" s="77">
        <f t="shared" ca="1" si="14"/>
        <v>13209.121648762433</v>
      </c>
      <c r="P41" s="63">
        <f t="shared" ca="1" si="15"/>
        <v>92.105382528146436</v>
      </c>
      <c r="Q41" s="63">
        <f t="shared" ca="1" si="16"/>
        <v>6595.5822341873782</v>
      </c>
      <c r="R41" s="32">
        <f t="shared" ca="1" si="5"/>
        <v>-1.7667511509156567E-3</v>
      </c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x14ac:dyDescent="0.2">
      <c r="A42" s="67">
        <v>6343</v>
      </c>
      <c r="B42" s="67">
        <v>3.1213999973260798E-3</v>
      </c>
      <c r="C42" s="67">
        <v>1</v>
      </c>
      <c r="D42" s="68">
        <f t="shared" si="6"/>
        <v>0.63429999999999997</v>
      </c>
      <c r="E42" s="68">
        <f t="shared" si="6"/>
        <v>3.1213999973260798E-3</v>
      </c>
      <c r="F42" s="63">
        <f t="shared" si="7"/>
        <v>0.63429999999999997</v>
      </c>
      <c r="G42" s="63">
        <f t="shared" si="7"/>
        <v>3.1213999973260798E-3</v>
      </c>
      <c r="H42" s="63">
        <f t="shared" si="8"/>
        <v>0.40233648999999999</v>
      </c>
      <c r="I42" s="63">
        <f t="shared" si="9"/>
        <v>0.255202035607</v>
      </c>
      <c r="J42" s="63">
        <f t="shared" si="10"/>
        <v>0.16187465118552008</v>
      </c>
      <c r="K42" s="63">
        <f t="shared" si="11"/>
        <v>1.9799040183039324E-3</v>
      </c>
      <c r="L42" s="63">
        <f t="shared" si="12"/>
        <v>1.2558531188101843E-3</v>
      </c>
      <c r="M42" s="63">
        <f t="shared" ca="1" si="4"/>
        <v>3.1701631171245372E-3</v>
      </c>
      <c r="N42" s="63">
        <f t="shared" ca="1" si="13"/>
        <v>2.3778418524787136E-9</v>
      </c>
      <c r="O42" s="77">
        <f t="shared" ca="1" si="14"/>
        <v>2156.4012575250977</v>
      </c>
      <c r="P42" s="63">
        <f t="shared" ca="1" si="15"/>
        <v>6162.618156902824</v>
      </c>
      <c r="Q42" s="63">
        <f t="shared" ca="1" si="16"/>
        <v>685.12822113650611</v>
      </c>
      <c r="R42" s="32">
        <f t="shared" ca="1" si="5"/>
        <v>-4.8763119798457457E-5</v>
      </c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5" x14ac:dyDescent="0.2">
      <c r="A43" s="67">
        <v>7328.5</v>
      </c>
      <c r="B43" s="67">
        <v>5.3893000003881752E-3</v>
      </c>
      <c r="C43" s="67">
        <v>1</v>
      </c>
      <c r="D43" s="68">
        <f t="shared" si="6"/>
        <v>0.73285</v>
      </c>
      <c r="E43" s="68">
        <f t="shared" si="6"/>
        <v>5.3893000003881752E-3</v>
      </c>
      <c r="F43" s="63">
        <f t="shared" si="7"/>
        <v>0.73285</v>
      </c>
      <c r="G43" s="63">
        <f t="shared" si="7"/>
        <v>5.3893000003881752E-3</v>
      </c>
      <c r="H43" s="63">
        <f t="shared" si="8"/>
        <v>0.53706912250000005</v>
      </c>
      <c r="I43" s="63">
        <f t="shared" si="9"/>
        <v>0.39359110642412504</v>
      </c>
      <c r="J43" s="63">
        <f t="shared" si="10"/>
        <v>0.28844324234292001</v>
      </c>
      <c r="K43" s="63">
        <f t="shared" si="11"/>
        <v>3.9495485052844746E-3</v>
      </c>
      <c r="L43" s="63">
        <f t="shared" si="12"/>
        <v>2.8944266220977274E-3</v>
      </c>
      <c r="M43" s="63">
        <f t="shared" ca="1" si="4"/>
        <v>4.855713844076133E-3</v>
      </c>
      <c r="N43" s="63">
        <f t="shared" ca="1" si="13"/>
        <v>2.8471418620785919E-7</v>
      </c>
      <c r="O43" s="77">
        <f t="shared" ca="1" si="14"/>
        <v>0.25513455128756335</v>
      </c>
      <c r="P43" s="63">
        <f t="shared" ca="1" si="15"/>
        <v>15037.368394705587</v>
      </c>
      <c r="Q43" s="63">
        <f t="shared" ca="1" si="16"/>
        <v>9755.0779252495649</v>
      </c>
      <c r="R43" s="32">
        <f t="shared" ca="1" si="5"/>
        <v>5.3358615631204226E-4</v>
      </c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x14ac:dyDescent="0.2">
      <c r="A44" s="67">
        <v>7382</v>
      </c>
      <c r="B44" s="67">
        <v>7.1836000061011873E-3</v>
      </c>
      <c r="C44" s="67">
        <v>1</v>
      </c>
      <c r="D44" s="68">
        <f t="shared" si="6"/>
        <v>0.73819999999999997</v>
      </c>
      <c r="E44" s="68">
        <f t="shared" si="6"/>
        <v>7.1836000061011873E-3</v>
      </c>
      <c r="F44" s="63">
        <f t="shared" si="7"/>
        <v>0.73819999999999997</v>
      </c>
      <c r="G44" s="63">
        <f t="shared" si="7"/>
        <v>7.1836000061011873E-3</v>
      </c>
      <c r="H44" s="63">
        <f t="shared" si="8"/>
        <v>0.54493923999999994</v>
      </c>
      <c r="I44" s="63">
        <f t="shared" si="9"/>
        <v>0.40227414696799996</v>
      </c>
      <c r="J44" s="63">
        <f t="shared" si="10"/>
        <v>0.29695877529177755</v>
      </c>
      <c r="K44" s="63">
        <f t="shared" si="11"/>
        <v>5.3029335245038962E-3</v>
      </c>
      <c r="L44" s="63">
        <f t="shared" si="12"/>
        <v>3.9146255277887759E-3</v>
      </c>
      <c r="M44" s="63">
        <f t="shared" ca="1" si="4"/>
        <v>4.9569113025257202E-3</v>
      </c>
      <c r="N44" s="63">
        <f t="shared" ca="1" si="13"/>
        <v>4.9581425826305945E-6</v>
      </c>
      <c r="O44" s="77">
        <f t="shared" ca="1" si="14"/>
        <v>4.5240251758709409</v>
      </c>
      <c r="P44" s="63">
        <f t="shared" ca="1" si="15"/>
        <v>15654.585389914078</v>
      </c>
      <c r="Q44" s="63">
        <f t="shared" ca="1" si="16"/>
        <v>10596.22761892818</v>
      </c>
      <c r="R44" s="32">
        <f t="shared" ca="1" si="5"/>
        <v>2.2266887035754671E-3</v>
      </c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</row>
    <row r="45" spans="1:35" x14ac:dyDescent="0.2">
      <c r="A45" s="67">
        <v>8110</v>
      </c>
      <c r="B45" s="67">
        <v>9.678000002168119E-3</v>
      </c>
      <c r="C45" s="67">
        <v>0.4</v>
      </c>
      <c r="D45" s="68">
        <f t="shared" si="6"/>
        <v>0.81100000000000005</v>
      </c>
      <c r="E45" s="68">
        <f t="shared" si="6"/>
        <v>9.678000002168119E-3</v>
      </c>
      <c r="F45" s="63">
        <f t="shared" si="7"/>
        <v>0.32440000000000002</v>
      </c>
      <c r="G45" s="63">
        <f t="shared" si="7"/>
        <v>3.8712000008672477E-3</v>
      </c>
      <c r="H45" s="63">
        <f t="shared" si="8"/>
        <v>0.26308840000000006</v>
      </c>
      <c r="I45" s="63">
        <f t="shared" si="9"/>
        <v>0.21336469240000006</v>
      </c>
      <c r="J45" s="63">
        <f t="shared" si="10"/>
        <v>0.17303876553640005</v>
      </c>
      <c r="K45" s="63">
        <f t="shared" si="11"/>
        <v>3.1395432007033379E-3</v>
      </c>
      <c r="L45" s="63">
        <f t="shared" si="12"/>
        <v>2.5461695357704072E-3</v>
      </c>
      <c r="M45" s="63">
        <f t="shared" ca="1" si="4"/>
        <v>6.4331689978600649E-3</v>
      </c>
      <c r="N45" s="63">
        <f t="shared" ca="1" si="13"/>
        <v>4.2115712986075254E-6</v>
      </c>
      <c r="O45" s="77">
        <f t="shared" ca="1" si="14"/>
        <v>247.88933341794905</v>
      </c>
      <c r="P45" s="63">
        <f t="shared" ca="1" si="15"/>
        <v>4096.0529819257781</v>
      </c>
      <c r="Q45" s="63">
        <f t="shared" ca="1" si="16"/>
        <v>4200.6343638416847</v>
      </c>
      <c r="R45" s="32">
        <f t="shared" ca="1" si="5"/>
        <v>3.244831004308054E-3</v>
      </c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</row>
    <row r="46" spans="1:35" x14ac:dyDescent="0.2">
      <c r="A46" s="67">
        <v>8110</v>
      </c>
      <c r="B46" s="67">
        <v>9.678000002168119E-3</v>
      </c>
      <c r="C46" s="67">
        <v>0.2</v>
      </c>
      <c r="D46" s="68">
        <f t="shared" si="6"/>
        <v>0.81100000000000005</v>
      </c>
      <c r="E46" s="68">
        <f t="shared" si="6"/>
        <v>9.678000002168119E-3</v>
      </c>
      <c r="F46" s="63">
        <f t="shared" si="7"/>
        <v>0.16220000000000001</v>
      </c>
      <c r="G46" s="63">
        <f t="shared" si="7"/>
        <v>1.9356000004336238E-3</v>
      </c>
      <c r="H46" s="63">
        <f t="shared" si="8"/>
        <v>0.13154420000000003</v>
      </c>
      <c r="I46" s="63">
        <f t="shared" si="9"/>
        <v>0.10668234620000003</v>
      </c>
      <c r="J46" s="63">
        <f t="shared" si="10"/>
        <v>8.6519382768200023E-2</v>
      </c>
      <c r="K46" s="63">
        <f t="shared" si="11"/>
        <v>1.569771600351669E-3</v>
      </c>
      <c r="L46" s="63">
        <f t="shared" si="12"/>
        <v>1.2730847678852036E-3</v>
      </c>
      <c r="M46" s="63">
        <f t="shared" ca="1" si="4"/>
        <v>6.4331689978600649E-3</v>
      </c>
      <c r="N46" s="63">
        <f t="shared" ca="1" si="13"/>
        <v>2.1057856493037627E-6</v>
      </c>
      <c r="O46" s="77">
        <f t="shared" ca="1" si="14"/>
        <v>61.972333354487262</v>
      </c>
      <c r="P46" s="63">
        <f t="shared" ca="1" si="15"/>
        <v>1024.0132454814445</v>
      </c>
      <c r="Q46" s="63">
        <f t="shared" ca="1" si="16"/>
        <v>1050.1585909604212</v>
      </c>
      <c r="R46" s="32">
        <f t="shared" ca="1" si="5"/>
        <v>3.244831004308054E-3</v>
      </c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</row>
    <row r="47" spans="1:35" x14ac:dyDescent="0.2">
      <c r="A47" s="67">
        <v>8122.5</v>
      </c>
      <c r="B47" s="67">
        <v>5.9504999953787774E-3</v>
      </c>
      <c r="C47" s="67">
        <v>1</v>
      </c>
      <c r="D47" s="68">
        <f t="shared" si="6"/>
        <v>0.81225000000000003</v>
      </c>
      <c r="E47" s="68">
        <f t="shared" si="6"/>
        <v>5.9504999953787774E-3</v>
      </c>
      <c r="F47" s="63">
        <f t="shared" si="7"/>
        <v>0.81225000000000003</v>
      </c>
      <c r="G47" s="63">
        <f t="shared" si="7"/>
        <v>5.9504999953787774E-3</v>
      </c>
      <c r="H47" s="63">
        <f t="shared" si="8"/>
        <v>0.65975006250000001</v>
      </c>
      <c r="I47" s="63">
        <f t="shared" si="9"/>
        <v>0.53588198826562505</v>
      </c>
      <c r="J47" s="63">
        <f t="shared" si="10"/>
        <v>0.43527014496875399</v>
      </c>
      <c r="K47" s="63">
        <f t="shared" si="11"/>
        <v>4.8332936212464117E-3</v>
      </c>
      <c r="L47" s="63">
        <f t="shared" si="12"/>
        <v>3.9258427438573981E-3</v>
      </c>
      <c r="M47" s="63">
        <f t="shared" ca="1" si="4"/>
        <v>6.4601310199738169E-3</v>
      </c>
      <c r="N47" s="63">
        <f t="shared" ca="1" si="13"/>
        <v>2.5972378122978977E-7</v>
      </c>
      <c r="O47" s="77">
        <f t="shared" ca="1" si="14"/>
        <v>1601.8928323043231</v>
      </c>
      <c r="P47" s="63">
        <f t="shared" ca="1" si="15"/>
        <v>25797.486178677118</v>
      </c>
      <c r="Q47" s="63">
        <f t="shared" ca="1" si="16"/>
        <v>26596.254576816562</v>
      </c>
      <c r="R47" s="32">
        <f t="shared" ca="1" si="5"/>
        <v>-5.0963102459503952E-4</v>
      </c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</row>
    <row r="48" spans="1:35" x14ac:dyDescent="0.2">
      <c r="A48" s="67">
        <v>8149</v>
      </c>
      <c r="B48" s="67">
        <v>1.3040199999522883E-2</v>
      </c>
      <c r="C48" s="67">
        <v>0.1</v>
      </c>
      <c r="D48" s="68">
        <f t="shared" si="6"/>
        <v>0.81489999999999996</v>
      </c>
      <c r="E48" s="68">
        <f t="shared" si="6"/>
        <v>1.3040199999522883E-2</v>
      </c>
      <c r="F48" s="63">
        <f t="shared" si="7"/>
        <v>8.1490000000000007E-2</v>
      </c>
      <c r="G48" s="63">
        <f t="shared" si="7"/>
        <v>1.3040199999522885E-3</v>
      </c>
      <c r="H48" s="63">
        <f t="shared" si="8"/>
        <v>6.6406200999999998E-2</v>
      </c>
      <c r="I48" s="63">
        <f t="shared" si="9"/>
        <v>5.4114413194899999E-2</v>
      </c>
      <c r="J48" s="63">
        <f t="shared" si="10"/>
        <v>4.4097835312524009E-2</v>
      </c>
      <c r="K48" s="63">
        <f t="shared" si="11"/>
        <v>1.0626458979611198E-3</v>
      </c>
      <c r="L48" s="63">
        <f t="shared" si="12"/>
        <v>8.6595014224851645E-4</v>
      </c>
      <c r="M48" s="63">
        <f t="shared" ca="1" si="4"/>
        <v>6.5174707381795973E-3</v>
      </c>
      <c r="N48" s="63">
        <f t="shared" ca="1" si="13"/>
        <v>4.2545997016783933E-6</v>
      </c>
      <c r="O48" s="77">
        <f t="shared" ca="1" si="14"/>
        <v>17.164876594461418</v>
      </c>
      <c r="P48" s="63">
        <f t="shared" ca="1" si="15"/>
        <v>262.18533627217488</v>
      </c>
      <c r="Q48" s="63">
        <f t="shared" ca="1" si="16"/>
        <v>273.30650413391919</v>
      </c>
      <c r="R48" s="32">
        <f t="shared" ca="1" si="5"/>
        <v>6.5227292613432861E-3</v>
      </c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1:35" x14ac:dyDescent="0.2">
      <c r="A49" s="67">
        <v>8891.5</v>
      </c>
      <c r="B49" s="67">
        <v>1.0366700000304263E-2</v>
      </c>
      <c r="C49" s="67">
        <v>1</v>
      </c>
      <c r="D49" s="68">
        <f t="shared" si="6"/>
        <v>0.88915</v>
      </c>
      <c r="E49" s="68">
        <f t="shared" si="6"/>
        <v>1.0366700000304263E-2</v>
      </c>
      <c r="F49" s="63">
        <f t="shared" si="7"/>
        <v>0.88915</v>
      </c>
      <c r="G49" s="63">
        <f t="shared" si="7"/>
        <v>1.0366700000304263E-2</v>
      </c>
      <c r="H49" s="63">
        <f t="shared" si="8"/>
        <v>0.79058772249999998</v>
      </c>
      <c r="I49" s="63">
        <f t="shared" si="9"/>
        <v>0.70295107346087493</v>
      </c>
      <c r="J49" s="63">
        <f t="shared" si="10"/>
        <v>0.62502894696773692</v>
      </c>
      <c r="K49" s="63">
        <f t="shared" si="11"/>
        <v>9.2175513052705355E-3</v>
      </c>
      <c r="L49" s="63">
        <f t="shared" si="12"/>
        <v>8.1957857430812967E-3</v>
      </c>
      <c r="M49" s="63">
        <f t="shared" ca="1" si="4"/>
        <v>8.22363795855122E-3</v>
      </c>
      <c r="N49" s="63">
        <f t="shared" ca="1" si="13"/>
        <v>4.5927149148027219E-6</v>
      </c>
      <c r="O49" s="77">
        <f t="shared" ca="1" si="14"/>
        <v>6768.7777965908472</v>
      </c>
      <c r="P49" s="63">
        <f t="shared" ca="1" si="15"/>
        <v>39793.590283929101</v>
      </c>
      <c r="Q49" s="63">
        <f t="shared" ca="1" si="16"/>
        <v>53053.261253770237</v>
      </c>
      <c r="R49" s="32">
        <f t="shared" ca="1" si="5"/>
        <v>2.1430620417530431E-3</v>
      </c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</row>
    <row r="50" spans="1:35" x14ac:dyDescent="0.2">
      <c r="A50" s="67">
        <v>9155.5</v>
      </c>
      <c r="B50" s="67">
        <v>8.0338999978266656E-3</v>
      </c>
      <c r="C50" s="67">
        <v>1</v>
      </c>
      <c r="D50" s="68">
        <f t="shared" si="6"/>
        <v>0.91554999999999997</v>
      </c>
      <c r="E50" s="68">
        <f t="shared" si="6"/>
        <v>8.0338999978266656E-3</v>
      </c>
      <c r="F50" s="63">
        <f t="shared" si="7"/>
        <v>0.91554999999999997</v>
      </c>
      <c r="G50" s="63">
        <f t="shared" si="7"/>
        <v>8.0338999978266656E-3</v>
      </c>
      <c r="H50" s="63">
        <f t="shared" si="8"/>
        <v>0.83823180249999996</v>
      </c>
      <c r="I50" s="63">
        <f t="shared" si="9"/>
        <v>0.76744312677887494</v>
      </c>
      <c r="J50" s="63">
        <f t="shared" si="10"/>
        <v>0.70263255472239894</v>
      </c>
      <c r="K50" s="63">
        <f t="shared" si="11"/>
        <v>7.3554371430102038E-3</v>
      </c>
      <c r="L50" s="63">
        <f t="shared" si="12"/>
        <v>6.7342704762829919E-3</v>
      </c>
      <c r="M50" s="63">
        <f t="shared" ca="1" si="4"/>
        <v>8.8766132153473495E-3</v>
      </c>
      <c r="N50" s="63">
        <f t="shared" ca="1" si="13"/>
        <v>7.1016556698406352E-7</v>
      </c>
      <c r="O50" s="77">
        <f t="shared" ca="1" si="14"/>
        <v>9497.7875799198155</v>
      </c>
      <c r="P50" s="63">
        <f t="shared" ca="1" si="15"/>
        <v>45495.723362787947</v>
      </c>
      <c r="Q50" s="63">
        <f t="shared" ca="1" si="16"/>
        <v>64793.112298426182</v>
      </c>
      <c r="R50" s="32">
        <f t="shared" ca="1" si="5"/>
        <v>-8.427132175206839E-4</v>
      </c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</row>
    <row r="51" spans="1:35" x14ac:dyDescent="0.2">
      <c r="A51" s="67">
        <v>9213.5</v>
      </c>
      <c r="B51" s="67">
        <v>8.7622999999439344E-3</v>
      </c>
      <c r="C51" s="67">
        <v>1</v>
      </c>
      <c r="D51" s="68">
        <f t="shared" si="6"/>
        <v>0.92135</v>
      </c>
      <c r="E51" s="68">
        <f t="shared" si="6"/>
        <v>8.7622999999439344E-3</v>
      </c>
      <c r="F51" s="63">
        <f t="shared" si="7"/>
        <v>0.92135</v>
      </c>
      <c r="G51" s="63">
        <f t="shared" si="7"/>
        <v>8.7622999999439344E-3</v>
      </c>
      <c r="H51" s="63">
        <f t="shared" si="8"/>
        <v>0.8488858225</v>
      </c>
      <c r="I51" s="63">
        <f t="shared" si="9"/>
        <v>0.78212095256037495</v>
      </c>
      <c r="J51" s="63">
        <f t="shared" si="10"/>
        <v>0.72060713964150147</v>
      </c>
      <c r="K51" s="63">
        <f t="shared" si="11"/>
        <v>8.0731451049483437E-3</v>
      </c>
      <c r="L51" s="63">
        <f t="shared" si="12"/>
        <v>7.4381922424441565E-3</v>
      </c>
      <c r="M51" s="63">
        <f t="shared" ca="1" si="4"/>
        <v>9.0233267948134355E-3</v>
      </c>
      <c r="N51" s="63">
        <f t="shared" ca="1" si="13"/>
        <v>6.8134987639844599E-8</v>
      </c>
      <c r="O51" s="77">
        <f t="shared" ca="1" si="14"/>
        <v>10168.510132783884</v>
      </c>
      <c r="P51" s="63">
        <f t="shared" ca="1" si="15"/>
        <v>46813.546252625703</v>
      </c>
      <c r="Q51" s="63">
        <f t="shared" ca="1" si="16"/>
        <v>67569.457483997263</v>
      </c>
      <c r="R51" s="32">
        <f t="shared" ca="1" si="5"/>
        <v>-2.6102679486950109E-4</v>
      </c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1:35" x14ac:dyDescent="0.2">
      <c r="A52" s="67">
        <v>9794</v>
      </c>
      <c r="B52" s="67">
        <v>7.2612000003573485E-3</v>
      </c>
      <c r="C52" s="67">
        <v>1</v>
      </c>
      <c r="D52" s="68">
        <f t="shared" si="6"/>
        <v>0.97940000000000005</v>
      </c>
      <c r="E52" s="68">
        <f t="shared" si="6"/>
        <v>7.2612000003573485E-3</v>
      </c>
      <c r="F52" s="63">
        <f t="shared" si="7"/>
        <v>0.97940000000000005</v>
      </c>
      <c r="G52" s="63">
        <f t="shared" si="7"/>
        <v>7.2612000003573485E-3</v>
      </c>
      <c r="H52" s="63">
        <f t="shared" si="8"/>
        <v>0.95922436000000011</v>
      </c>
      <c r="I52" s="63">
        <f t="shared" si="9"/>
        <v>0.9394643381840001</v>
      </c>
      <c r="J52" s="63">
        <f t="shared" si="10"/>
        <v>0.92011137281740973</v>
      </c>
      <c r="K52" s="63">
        <f t="shared" si="11"/>
        <v>7.1116192803499876E-3</v>
      </c>
      <c r="L52" s="63">
        <f t="shared" si="12"/>
        <v>6.9651199231747785E-3</v>
      </c>
      <c r="M52" s="63">
        <f t="shared" ca="1" si="4"/>
        <v>1.0556364618892655E-2</v>
      </c>
      <c r="N52" s="63">
        <f t="shared" ca="1" si="13"/>
        <v>1.085810986324693E-5</v>
      </c>
      <c r="O52" s="77">
        <f t="shared" ca="1" si="14"/>
        <v>18391.844267084347</v>
      </c>
      <c r="P52" s="63">
        <f t="shared" ca="1" si="15"/>
        <v>61356.138801643661</v>
      </c>
      <c r="Q52" s="63">
        <f t="shared" ca="1" si="16"/>
        <v>99527.848613063805</v>
      </c>
      <c r="R52" s="32">
        <f t="shared" ca="1" si="5"/>
        <v>-3.295164618535306E-3</v>
      </c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spans="1:35" x14ac:dyDescent="0.2">
      <c r="A53" s="67"/>
      <c r="B53" s="67"/>
      <c r="C53" s="67"/>
      <c r="D53" s="68">
        <f t="shared" si="6"/>
        <v>0</v>
      </c>
      <c r="E53" s="68">
        <f t="shared" si="6"/>
        <v>0</v>
      </c>
      <c r="F53" s="63">
        <f t="shared" si="7"/>
        <v>0</v>
      </c>
      <c r="G53" s="63">
        <f t="shared" si="7"/>
        <v>0</v>
      </c>
      <c r="H53" s="63">
        <f t="shared" si="8"/>
        <v>0</v>
      </c>
      <c r="I53" s="63">
        <f t="shared" si="9"/>
        <v>0</v>
      </c>
      <c r="J53" s="63">
        <f t="shared" si="10"/>
        <v>0</v>
      </c>
      <c r="K53" s="63">
        <f t="shared" si="11"/>
        <v>0</v>
      </c>
      <c r="L53" s="63">
        <f t="shared" si="12"/>
        <v>0</v>
      </c>
      <c r="M53" s="63">
        <f t="shared" ca="1" si="4"/>
        <v>4.2783716522827012E-4</v>
      </c>
      <c r="N53" s="63">
        <f t="shared" ca="1" si="13"/>
        <v>0</v>
      </c>
      <c r="O53" s="77">
        <f t="shared" ca="1" si="14"/>
        <v>0</v>
      </c>
      <c r="P53" s="63">
        <f t="shared" ca="1" si="15"/>
        <v>0</v>
      </c>
      <c r="Q53" s="63">
        <f t="shared" ca="1" si="16"/>
        <v>0</v>
      </c>
      <c r="R53" s="32">
        <f t="shared" ca="1" si="5"/>
        <v>-4.2783716522827012E-4</v>
      </c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</row>
    <row r="54" spans="1:35" x14ac:dyDescent="0.2">
      <c r="A54" s="67"/>
      <c r="B54" s="67"/>
      <c r="C54" s="67"/>
      <c r="D54" s="68">
        <f t="shared" si="6"/>
        <v>0</v>
      </c>
      <c r="E54" s="68">
        <f t="shared" si="6"/>
        <v>0</v>
      </c>
      <c r="F54" s="63">
        <f t="shared" si="7"/>
        <v>0</v>
      </c>
      <c r="G54" s="63">
        <f t="shared" si="7"/>
        <v>0</v>
      </c>
      <c r="H54" s="63">
        <f t="shared" si="8"/>
        <v>0</v>
      </c>
      <c r="I54" s="63">
        <f t="shared" si="9"/>
        <v>0</v>
      </c>
      <c r="J54" s="63">
        <f t="shared" si="10"/>
        <v>0</v>
      </c>
      <c r="K54" s="63">
        <f t="shared" si="11"/>
        <v>0</v>
      </c>
      <c r="L54" s="63">
        <f t="shared" si="12"/>
        <v>0</v>
      </c>
      <c r="M54" s="63">
        <f t="shared" ca="1" si="4"/>
        <v>4.2783716522827012E-4</v>
      </c>
      <c r="N54" s="63">
        <f t="shared" ca="1" si="13"/>
        <v>0</v>
      </c>
      <c r="O54" s="77">
        <f t="shared" ca="1" si="14"/>
        <v>0</v>
      </c>
      <c r="P54" s="63">
        <f t="shared" ca="1" si="15"/>
        <v>0</v>
      </c>
      <c r="Q54" s="63">
        <f t="shared" ca="1" si="16"/>
        <v>0</v>
      </c>
      <c r="R54" s="32">
        <f t="shared" ca="1" si="5"/>
        <v>-4.2783716522827012E-4</v>
      </c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</row>
    <row r="55" spans="1:35" x14ac:dyDescent="0.2">
      <c r="A55" s="67"/>
      <c r="B55" s="67"/>
      <c r="C55" s="67"/>
      <c r="D55" s="68">
        <f t="shared" si="6"/>
        <v>0</v>
      </c>
      <c r="E55" s="68">
        <f t="shared" si="6"/>
        <v>0</v>
      </c>
      <c r="F55" s="63">
        <f t="shared" si="7"/>
        <v>0</v>
      </c>
      <c r="G55" s="63">
        <f t="shared" si="7"/>
        <v>0</v>
      </c>
      <c r="H55" s="63">
        <f t="shared" si="8"/>
        <v>0</v>
      </c>
      <c r="I55" s="63">
        <f t="shared" si="9"/>
        <v>0</v>
      </c>
      <c r="J55" s="63">
        <f t="shared" si="10"/>
        <v>0</v>
      </c>
      <c r="K55" s="63">
        <f t="shared" si="11"/>
        <v>0</v>
      </c>
      <c r="L55" s="63">
        <f t="shared" si="12"/>
        <v>0</v>
      </c>
      <c r="M55" s="63">
        <f t="shared" ca="1" si="4"/>
        <v>4.2783716522827012E-4</v>
      </c>
      <c r="N55" s="63">
        <f t="shared" ca="1" si="13"/>
        <v>0</v>
      </c>
      <c r="O55" s="77">
        <f t="shared" ca="1" si="14"/>
        <v>0</v>
      </c>
      <c r="P55" s="63">
        <f t="shared" ca="1" si="15"/>
        <v>0</v>
      </c>
      <c r="Q55" s="63">
        <f t="shared" ca="1" si="16"/>
        <v>0</v>
      </c>
      <c r="R55" s="32">
        <f t="shared" ca="1" si="5"/>
        <v>-4.2783716522827012E-4</v>
      </c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</row>
    <row r="56" spans="1:35" x14ac:dyDescent="0.2">
      <c r="A56" s="67"/>
      <c r="B56" s="67"/>
      <c r="C56" s="67"/>
      <c r="D56" s="68">
        <f t="shared" si="6"/>
        <v>0</v>
      </c>
      <c r="E56" s="68">
        <f t="shared" si="6"/>
        <v>0</v>
      </c>
      <c r="F56" s="63">
        <f t="shared" si="7"/>
        <v>0</v>
      </c>
      <c r="G56" s="63">
        <f t="shared" si="7"/>
        <v>0</v>
      </c>
      <c r="H56" s="63">
        <f t="shared" si="8"/>
        <v>0</v>
      </c>
      <c r="I56" s="63">
        <f t="shared" si="9"/>
        <v>0</v>
      </c>
      <c r="J56" s="63">
        <f t="shared" si="10"/>
        <v>0</v>
      </c>
      <c r="K56" s="63">
        <f t="shared" si="11"/>
        <v>0</v>
      </c>
      <c r="L56" s="63">
        <f t="shared" si="12"/>
        <v>0</v>
      </c>
      <c r="M56" s="63">
        <f t="shared" ca="1" si="4"/>
        <v>4.2783716522827012E-4</v>
      </c>
      <c r="N56" s="63">
        <f t="shared" ca="1" si="13"/>
        <v>0</v>
      </c>
      <c r="O56" s="77">
        <f t="shared" ca="1" si="14"/>
        <v>0</v>
      </c>
      <c r="P56" s="63">
        <f t="shared" ca="1" si="15"/>
        <v>0</v>
      </c>
      <c r="Q56" s="63">
        <f t="shared" ca="1" si="16"/>
        <v>0</v>
      </c>
      <c r="R56" s="32">
        <f t="shared" ca="1" si="5"/>
        <v>-4.2783716522827012E-4</v>
      </c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</row>
    <row r="57" spans="1:35" x14ac:dyDescent="0.2">
      <c r="A57" s="67"/>
      <c r="B57" s="67"/>
      <c r="C57" s="67"/>
      <c r="D57" s="68">
        <f t="shared" si="6"/>
        <v>0</v>
      </c>
      <c r="E57" s="68">
        <f t="shared" si="6"/>
        <v>0</v>
      </c>
      <c r="F57" s="63">
        <f t="shared" si="7"/>
        <v>0</v>
      </c>
      <c r="G57" s="63">
        <f t="shared" si="7"/>
        <v>0</v>
      </c>
      <c r="H57" s="63">
        <f t="shared" si="8"/>
        <v>0</v>
      </c>
      <c r="I57" s="63">
        <f t="shared" si="9"/>
        <v>0</v>
      </c>
      <c r="J57" s="63">
        <f t="shared" si="10"/>
        <v>0</v>
      </c>
      <c r="K57" s="63">
        <f t="shared" si="11"/>
        <v>0</v>
      </c>
      <c r="L57" s="63">
        <f t="shared" si="12"/>
        <v>0</v>
      </c>
      <c r="M57" s="63">
        <f t="shared" ca="1" si="4"/>
        <v>4.2783716522827012E-4</v>
      </c>
      <c r="N57" s="63">
        <f t="shared" ca="1" si="13"/>
        <v>0</v>
      </c>
      <c r="O57" s="77">
        <f t="shared" ca="1" si="14"/>
        <v>0</v>
      </c>
      <c r="P57" s="63">
        <f t="shared" ca="1" si="15"/>
        <v>0</v>
      </c>
      <c r="Q57" s="63">
        <f t="shared" ca="1" si="16"/>
        <v>0</v>
      </c>
      <c r="R57" s="32">
        <f t="shared" ca="1" si="5"/>
        <v>-4.2783716522827012E-4</v>
      </c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</row>
    <row r="58" spans="1:35" x14ac:dyDescent="0.2">
      <c r="A58" s="67"/>
      <c r="B58" s="67"/>
      <c r="C58" s="67"/>
      <c r="D58" s="68">
        <f t="shared" si="6"/>
        <v>0</v>
      </c>
      <c r="E58" s="68">
        <f t="shared" si="6"/>
        <v>0</v>
      </c>
      <c r="F58" s="63">
        <f t="shared" si="7"/>
        <v>0</v>
      </c>
      <c r="G58" s="63">
        <f t="shared" si="7"/>
        <v>0</v>
      </c>
      <c r="H58" s="63">
        <f t="shared" si="8"/>
        <v>0</v>
      </c>
      <c r="I58" s="63">
        <f t="shared" si="9"/>
        <v>0</v>
      </c>
      <c r="J58" s="63">
        <f t="shared" si="10"/>
        <v>0</v>
      </c>
      <c r="K58" s="63">
        <f t="shared" si="11"/>
        <v>0</v>
      </c>
      <c r="L58" s="63">
        <f t="shared" si="12"/>
        <v>0</v>
      </c>
      <c r="M58" s="63">
        <f t="shared" ca="1" si="4"/>
        <v>4.2783716522827012E-4</v>
      </c>
      <c r="N58" s="63">
        <f t="shared" ca="1" si="13"/>
        <v>0</v>
      </c>
      <c r="O58" s="77">
        <f t="shared" ca="1" si="14"/>
        <v>0</v>
      </c>
      <c r="P58" s="63">
        <f t="shared" ca="1" si="15"/>
        <v>0</v>
      </c>
      <c r="Q58" s="63">
        <f t="shared" ca="1" si="16"/>
        <v>0</v>
      </c>
      <c r="R58" s="32">
        <f t="shared" ca="1" si="5"/>
        <v>-4.2783716522827012E-4</v>
      </c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</row>
    <row r="59" spans="1:35" x14ac:dyDescent="0.2">
      <c r="A59" s="67"/>
      <c r="B59" s="67"/>
      <c r="C59" s="67"/>
      <c r="D59" s="68">
        <f t="shared" si="6"/>
        <v>0</v>
      </c>
      <c r="E59" s="68">
        <f t="shared" si="6"/>
        <v>0</v>
      </c>
      <c r="F59" s="63">
        <f t="shared" si="7"/>
        <v>0</v>
      </c>
      <c r="G59" s="63">
        <f t="shared" si="7"/>
        <v>0</v>
      </c>
      <c r="H59" s="63">
        <f t="shared" si="8"/>
        <v>0</v>
      </c>
      <c r="I59" s="63">
        <f t="shared" si="9"/>
        <v>0</v>
      </c>
      <c r="J59" s="63">
        <f t="shared" si="10"/>
        <v>0</v>
      </c>
      <c r="K59" s="63">
        <f t="shared" si="11"/>
        <v>0</v>
      </c>
      <c r="L59" s="63">
        <f t="shared" si="12"/>
        <v>0</v>
      </c>
      <c r="M59" s="63">
        <f t="shared" ca="1" si="4"/>
        <v>4.2783716522827012E-4</v>
      </c>
      <c r="N59" s="63">
        <f t="shared" ca="1" si="13"/>
        <v>0</v>
      </c>
      <c r="O59" s="77">
        <f t="shared" ca="1" si="14"/>
        <v>0</v>
      </c>
      <c r="P59" s="63">
        <f t="shared" ca="1" si="15"/>
        <v>0</v>
      </c>
      <c r="Q59" s="63">
        <f t="shared" ca="1" si="16"/>
        <v>0</v>
      </c>
      <c r="R59" s="32">
        <f t="shared" ca="1" si="5"/>
        <v>-4.2783716522827012E-4</v>
      </c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</row>
    <row r="60" spans="1:35" x14ac:dyDescent="0.2">
      <c r="A60" s="67"/>
      <c r="B60" s="67"/>
      <c r="C60" s="67"/>
      <c r="D60" s="68">
        <f t="shared" si="6"/>
        <v>0</v>
      </c>
      <c r="E60" s="68">
        <f t="shared" si="6"/>
        <v>0</v>
      </c>
      <c r="F60" s="63">
        <f t="shared" si="7"/>
        <v>0</v>
      </c>
      <c r="G60" s="63">
        <f t="shared" si="7"/>
        <v>0</v>
      </c>
      <c r="H60" s="63">
        <f t="shared" si="8"/>
        <v>0</v>
      </c>
      <c r="I60" s="63">
        <f t="shared" si="9"/>
        <v>0</v>
      </c>
      <c r="J60" s="63">
        <f t="shared" si="10"/>
        <v>0</v>
      </c>
      <c r="K60" s="63">
        <f t="shared" si="11"/>
        <v>0</v>
      </c>
      <c r="L60" s="63">
        <f t="shared" si="12"/>
        <v>0</v>
      </c>
      <c r="M60" s="63">
        <f t="shared" ca="1" si="4"/>
        <v>4.2783716522827012E-4</v>
      </c>
      <c r="N60" s="63">
        <f t="shared" ca="1" si="13"/>
        <v>0</v>
      </c>
      <c r="O60" s="77">
        <f t="shared" ca="1" si="14"/>
        <v>0</v>
      </c>
      <c r="P60" s="63">
        <f t="shared" ca="1" si="15"/>
        <v>0</v>
      </c>
      <c r="Q60" s="63">
        <f t="shared" ca="1" si="16"/>
        <v>0</v>
      </c>
      <c r="R60" s="32">
        <f t="shared" ca="1" si="5"/>
        <v>-4.2783716522827012E-4</v>
      </c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</row>
    <row r="61" spans="1:35" x14ac:dyDescent="0.2">
      <c r="A61" s="67"/>
      <c r="B61" s="67"/>
      <c r="C61" s="67"/>
      <c r="D61" s="68">
        <f t="shared" si="6"/>
        <v>0</v>
      </c>
      <c r="E61" s="68">
        <f t="shared" si="6"/>
        <v>0</v>
      </c>
      <c r="F61" s="63">
        <f t="shared" si="7"/>
        <v>0</v>
      </c>
      <c r="G61" s="63">
        <f t="shared" si="7"/>
        <v>0</v>
      </c>
      <c r="H61" s="63">
        <f t="shared" si="8"/>
        <v>0</v>
      </c>
      <c r="I61" s="63">
        <f t="shared" si="9"/>
        <v>0</v>
      </c>
      <c r="J61" s="63">
        <f t="shared" si="10"/>
        <v>0</v>
      </c>
      <c r="K61" s="63">
        <f t="shared" si="11"/>
        <v>0</v>
      </c>
      <c r="L61" s="63">
        <f t="shared" si="12"/>
        <v>0</v>
      </c>
      <c r="M61" s="63">
        <f t="shared" ca="1" si="4"/>
        <v>4.2783716522827012E-4</v>
      </c>
      <c r="N61" s="63">
        <f t="shared" ca="1" si="13"/>
        <v>0</v>
      </c>
      <c r="O61" s="77">
        <f t="shared" ca="1" si="14"/>
        <v>0</v>
      </c>
      <c r="P61" s="63">
        <f t="shared" ca="1" si="15"/>
        <v>0</v>
      </c>
      <c r="Q61" s="63">
        <f t="shared" ca="1" si="16"/>
        <v>0</v>
      </c>
      <c r="R61" s="32">
        <f t="shared" ca="1" si="5"/>
        <v>-4.2783716522827012E-4</v>
      </c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</row>
    <row r="62" spans="1:35" x14ac:dyDescent="0.2">
      <c r="A62" s="67"/>
      <c r="B62" s="67"/>
      <c r="C62" s="67"/>
      <c r="D62" s="68">
        <f t="shared" si="6"/>
        <v>0</v>
      </c>
      <c r="E62" s="68">
        <f t="shared" si="6"/>
        <v>0</v>
      </c>
      <c r="F62" s="63">
        <f t="shared" si="7"/>
        <v>0</v>
      </c>
      <c r="G62" s="63">
        <f t="shared" si="7"/>
        <v>0</v>
      </c>
      <c r="H62" s="63">
        <f t="shared" si="8"/>
        <v>0</v>
      </c>
      <c r="I62" s="63">
        <f t="shared" si="9"/>
        <v>0</v>
      </c>
      <c r="J62" s="63">
        <f t="shared" si="10"/>
        <v>0</v>
      </c>
      <c r="K62" s="63">
        <f t="shared" si="11"/>
        <v>0</v>
      </c>
      <c r="L62" s="63">
        <f t="shared" si="12"/>
        <v>0</v>
      </c>
      <c r="M62" s="63">
        <f t="shared" ca="1" si="4"/>
        <v>4.2783716522827012E-4</v>
      </c>
      <c r="N62" s="63">
        <f t="shared" ca="1" si="13"/>
        <v>0</v>
      </c>
      <c r="O62" s="77">
        <f t="shared" ca="1" si="14"/>
        <v>0</v>
      </c>
      <c r="P62" s="63">
        <f t="shared" ca="1" si="15"/>
        <v>0</v>
      </c>
      <c r="Q62" s="63">
        <f t="shared" ca="1" si="16"/>
        <v>0</v>
      </c>
      <c r="R62" s="32">
        <f t="shared" ca="1" si="5"/>
        <v>-4.2783716522827012E-4</v>
      </c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</row>
    <row r="63" spans="1:35" x14ac:dyDescent="0.2">
      <c r="A63" s="67"/>
      <c r="B63" s="67"/>
      <c r="C63" s="67"/>
      <c r="D63" s="68">
        <f t="shared" si="6"/>
        <v>0</v>
      </c>
      <c r="E63" s="68">
        <f t="shared" si="6"/>
        <v>0</v>
      </c>
      <c r="F63" s="63">
        <f t="shared" si="7"/>
        <v>0</v>
      </c>
      <c r="G63" s="63">
        <f t="shared" si="7"/>
        <v>0</v>
      </c>
      <c r="H63" s="63">
        <f t="shared" si="8"/>
        <v>0</v>
      </c>
      <c r="I63" s="63">
        <f t="shared" si="9"/>
        <v>0</v>
      </c>
      <c r="J63" s="63">
        <f t="shared" si="10"/>
        <v>0</v>
      </c>
      <c r="K63" s="63">
        <f t="shared" si="11"/>
        <v>0</v>
      </c>
      <c r="L63" s="63">
        <f t="shared" si="12"/>
        <v>0</v>
      </c>
      <c r="M63" s="63">
        <f t="shared" ca="1" si="4"/>
        <v>4.2783716522827012E-4</v>
      </c>
      <c r="N63" s="63">
        <f t="shared" ca="1" si="13"/>
        <v>0</v>
      </c>
      <c r="O63" s="77">
        <f t="shared" ca="1" si="14"/>
        <v>0</v>
      </c>
      <c r="P63" s="63">
        <f t="shared" ca="1" si="15"/>
        <v>0</v>
      </c>
      <c r="Q63" s="63">
        <f t="shared" ca="1" si="16"/>
        <v>0</v>
      </c>
      <c r="R63" s="32">
        <f t="shared" ca="1" si="5"/>
        <v>-4.2783716522827012E-4</v>
      </c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4" spans="1:35" x14ac:dyDescent="0.2">
      <c r="A64" s="67"/>
      <c r="B64" s="67"/>
      <c r="C64" s="67"/>
      <c r="D64" s="68">
        <f t="shared" si="6"/>
        <v>0</v>
      </c>
      <c r="E64" s="68">
        <f t="shared" si="6"/>
        <v>0</v>
      </c>
      <c r="F64" s="63">
        <f t="shared" si="7"/>
        <v>0</v>
      </c>
      <c r="G64" s="63">
        <f t="shared" si="7"/>
        <v>0</v>
      </c>
      <c r="H64" s="63">
        <f t="shared" si="8"/>
        <v>0</v>
      </c>
      <c r="I64" s="63">
        <f t="shared" si="9"/>
        <v>0</v>
      </c>
      <c r="J64" s="63">
        <f t="shared" si="10"/>
        <v>0</v>
      </c>
      <c r="K64" s="63">
        <f t="shared" si="11"/>
        <v>0</v>
      </c>
      <c r="L64" s="63">
        <f t="shared" si="12"/>
        <v>0</v>
      </c>
      <c r="M64" s="63">
        <f t="shared" ca="1" si="4"/>
        <v>4.2783716522827012E-4</v>
      </c>
      <c r="N64" s="63">
        <f t="shared" ca="1" si="13"/>
        <v>0</v>
      </c>
      <c r="O64" s="77">
        <f t="shared" ca="1" si="14"/>
        <v>0</v>
      </c>
      <c r="P64" s="63">
        <f t="shared" ca="1" si="15"/>
        <v>0</v>
      </c>
      <c r="Q64" s="63">
        <f t="shared" ca="1" si="16"/>
        <v>0</v>
      </c>
      <c r="R64" s="32">
        <f t="shared" ca="1" si="5"/>
        <v>-4.2783716522827012E-4</v>
      </c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</row>
    <row r="65" spans="1:35" x14ac:dyDescent="0.2">
      <c r="A65" s="67"/>
      <c r="B65" s="67"/>
      <c r="C65" s="67"/>
      <c r="D65" s="68">
        <f t="shared" si="6"/>
        <v>0</v>
      </c>
      <c r="E65" s="68">
        <f t="shared" si="6"/>
        <v>0</v>
      </c>
      <c r="F65" s="63">
        <f t="shared" si="7"/>
        <v>0</v>
      </c>
      <c r="G65" s="63">
        <f t="shared" si="7"/>
        <v>0</v>
      </c>
      <c r="H65" s="63">
        <f t="shared" si="8"/>
        <v>0</v>
      </c>
      <c r="I65" s="63">
        <f t="shared" si="9"/>
        <v>0</v>
      </c>
      <c r="J65" s="63">
        <f t="shared" si="10"/>
        <v>0</v>
      </c>
      <c r="K65" s="63">
        <f t="shared" si="11"/>
        <v>0</v>
      </c>
      <c r="L65" s="63">
        <f t="shared" si="12"/>
        <v>0</v>
      </c>
      <c r="M65" s="63">
        <f t="shared" ca="1" si="4"/>
        <v>4.2783716522827012E-4</v>
      </c>
      <c r="N65" s="63">
        <f t="shared" ca="1" si="13"/>
        <v>0</v>
      </c>
      <c r="O65" s="77">
        <f t="shared" ca="1" si="14"/>
        <v>0</v>
      </c>
      <c r="P65" s="63">
        <f t="shared" ca="1" si="15"/>
        <v>0</v>
      </c>
      <c r="Q65" s="63">
        <f t="shared" ca="1" si="16"/>
        <v>0</v>
      </c>
      <c r="R65" s="32">
        <f t="shared" ca="1" si="5"/>
        <v>-4.2783716522827012E-4</v>
      </c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</row>
    <row r="66" spans="1:35" x14ac:dyDescent="0.2">
      <c r="A66" s="67"/>
      <c r="B66" s="67"/>
      <c r="C66" s="67"/>
      <c r="D66" s="68">
        <f t="shared" si="6"/>
        <v>0</v>
      </c>
      <c r="E66" s="68">
        <f t="shared" si="6"/>
        <v>0</v>
      </c>
      <c r="F66" s="63">
        <f t="shared" si="7"/>
        <v>0</v>
      </c>
      <c r="G66" s="63">
        <f t="shared" si="7"/>
        <v>0</v>
      </c>
      <c r="H66" s="63">
        <f t="shared" si="8"/>
        <v>0</v>
      </c>
      <c r="I66" s="63">
        <f t="shared" si="9"/>
        <v>0</v>
      </c>
      <c r="J66" s="63">
        <f t="shared" si="10"/>
        <v>0</v>
      </c>
      <c r="K66" s="63">
        <f t="shared" si="11"/>
        <v>0</v>
      </c>
      <c r="L66" s="63">
        <f t="shared" si="12"/>
        <v>0</v>
      </c>
      <c r="M66" s="63">
        <f t="shared" ca="1" si="4"/>
        <v>4.2783716522827012E-4</v>
      </c>
      <c r="N66" s="63">
        <f t="shared" ca="1" si="13"/>
        <v>0</v>
      </c>
      <c r="O66" s="77">
        <f t="shared" ca="1" si="14"/>
        <v>0</v>
      </c>
      <c r="P66" s="63">
        <f t="shared" ca="1" si="15"/>
        <v>0</v>
      </c>
      <c r="Q66" s="63">
        <f t="shared" ca="1" si="16"/>
        <v>0</v>
      </c>
      <c r="R66" s="32">
        <f t="shared" ca="1" si="5"/>
        <v>-4.2783716522827012E-4</v>
      </c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</row>
    <row r="67" spans="1:35" x14ac:dyDescent="0.2">
      <c r="A67" s="67"/>
      <c r="B67" s="67"/>
      <c r="C67" s="67"/>
      <c r="D67" s="68">
        <f t="shared" si="6"/>
        <v>0</v>
      </c>
      <c r="E67" s="68">
        <f t="shared" si="6"/>
        <v>0</v>
      </c>
      <c r="F67" s="63">
        <f t="shared" si="7"/>
        <v>0</v>
      </c>
      <c r="G67" s="63">
        <f t="shared" si="7"/>
        <v>0</v>
      </c>
      <c r="H67" s="63">
        <f t="shared" si="8"/>
        <v>0</v>
      </c>
      <c r="I67" s="63">
        <f t="shared" si="9"/>
        <v>0</v>
      </c>
      <c r="J67" s="63">
        <f t="shared" si="10"/>
        <v>0</v>
      </c>
      <c r="K67" s="63">
        <f t="shared" si="11"/>
        <v>0</v>
      </c>
      <c r="L67" s="63">
        <f t="shared" si="12"/>
        <v>0</v>
      </c>
      <c r="M67" s="63">
        <f t="shared" ca="1" si="4"/>
        <v>4.2783716522827012E-4</v>
      </c>
      <c r="N67" s="63">
        <f t="shared" ca="1" si="13"/>
        <v>0</v>
      </c>
      <c r="O67" s="77">
        <f t="shared" ca="1" si="14"/>
        <v>0</v>
      </c>
      <c r="P67" s="63">
        <f t="shared" ca="1" si="15"/>
        <v>0</v>
      </c>
      <c r="Q67" s="63">
        <f t="shared" ca="1" si="16"/>
        <v>0</v>
      </c>
      <c r="R67" s="32">
        <f t="shared" ca="1" si="5"/>
        <v>-4.2783716522827012E-4</v>
      </c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</row>
    <row r="68" spans="1:35" x14ac:dyDescent="0.2">
      <c r="A68" s="67"/>
      <c r="B68" s="67"/>
      <c r="C68" s="67"/>
      <c r="D68" s="68">
        <f t="shared" si="6"/>
        <v>0</v>
      </c>
      <c r="E68" s="68">
        <f t="shared" si="6"/>
        <v>0</v>
      </c>
      <c r="F68" s="63">
        <f t="shared" si="7"/>
        <v>0</v>
      </c>
      <c r="G68" s="63">
        <f t="shared" si="7"/>
        <v>0</v>
      </c>
      <c r="H68" s="63">
        <f t="shared" si="8"/>
        <v>0</v>
      </c>
      <c r="I68" s="63">
        <f t="shared" si="9"/>
        <v>0</v>
      </c>
      <c r="J68" s="63">
        <f t="shared" si="10"/>
        <v>0</v>
      </c>
      <c r="K68" s="63">
        <f t="shared" si="11"/>
        <v>0</v>
      </c>
      <c r="L68" s="63">
        <f t="shared" si="12"/>
        <v>0</v>
      </c>
      <c r="M68" s="63">
        <f t="shared" ca="1" si="4"/>
        <v>4.2783716522827012E-4</v>
      </c>
      <c r="N68" s="63">
        <f t="shared" ca="1" si="13"/>
        <v>0</v>
      </c>
      <c r="O68" s="77">
        <f t="shared" ca="1" si="14"/>
        <v>0</v>
      </c>
      <c r="P68" s="63">
        <f t="shared" ca="1" si="15"/>
        <v>0</v>
      </c>
      <c r="Q68" s="63">
        <f t="shared" ca="1" si="16"/>
        <v>0</v>
      </c>
      <c r="R68" s="32">
        <f t="shared" ca="1" si="5"/>
        <v>-4.2783716522827012E-4</v>
      </c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</row>
    <row r="69" spans="1:35" x14ac:dyDescent="0.2">
      <c r="A69" s="67"/>
      <c r="B69" s="67"/>
      <c r="C69" s="67"/>
      <c r="D69" s="68">
        <f t="shared" si="6"/>
        <v>0</v>
      </c>
      <c r="E69" s="68">
        <f t="shared" si="6"/>
        <v>0</v>
      </c>
      <c r="F69" s="63">
        <f t="shared" si="7"/>
        <v>0</v>
      </c>
      <c r="G69" s="63">
        <f t="shared" si="7"/>
        <v>0</v>
      </c>
      <c r="H69" s="63">
        <f t="shared" si="8"/>
        <v>0</v>
      </c>
      <c r="I69" s="63">
        <f t="shared" si="9"/>
        <v>0</v>
      </c>
      <c r="J69" s="63">
        <f t="shared" si="10"/>
        <v>0</v>
      </c>
      <c r="K69" s="63">
        <f t="shared" si="11"/>
        <v>0</v>
      </c>
      <c r="L69" s="63">
        <f t="shared" si="12"/>
        <v>0</v>
      </c>
      <c r="M69" s="63">
        <f t="shared" ca="1" si="4"/>
        <v>4.2783716522827012E-4</v>
      </c>
      <c r="N69" s="63">
        <f t="shared" ca="1" si="13"/>
        <v>0</v>
      </c>
      <c r="O69" s="77">
        <f t="shared" ca="1" si="14"/>
        <v>0</v>
      </c>
      <c r="P69" s="63">
        <f t="shared" ca="1" si="15"/>
        <v>0</v>
      </c>
      <c r="Q69" s="63">
        <f t="shared" ca="1" si="16"/>
        <v>0</v>
      </c>
      <c r="R69" s="32">
        <f t="shared" ca="1" si="5"/>
        <v>-4.2783716522827012E-4</v>
      </c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</row>
    <row r="70" spans="1:35" x14ac:dyDescent="0.2">
      <c r="A70" s="67"/>
      <c r="B70" s="67"/>
      <c r="C70" s="67"/>
      <c r="D70" s="68">
        <f t="shared" si="6"/>
        <v>0</v>
      </c>
      <c r="E70" s="68">
        <f t="shared" si="6"/>
        <v>0</v>
      </c>
      <c r="F70" s="63">
        <f t="shared" si="7"/>
        <v>0</v>
      </c>
      <c r="G70" s="63">
        <f t="shared" si="7"/>
        <v>0</v>
      </c>
      <c r="H70" s="63">
        <f t="shared" si="8"/>
        <v>0</v>
      </c>
      <c r="I70" s="63">
        <f t="shared" si="9"/>
        <v>0</v>
      </c>
      <c r="J70" s="63">
        <f t="shared" si="10"/>
        <v>0</v>
      </c>
      <c r="K70" s="63">
        <f t="shared" si="11"/>
        <v>0</v>
      </c>
      <c r="L70" s="63">
        <f t="shared" si="12"/>
        <v>0</v>
      </c>
      <c r="M70" s="63">
        <f t="shared" ca="1" si="4"/>
        <v>4.2783716522827012E-4</v>
      </c>
      <c r="N70" s="63">
        <f t="shared" ca="1" si="13"/>
        <v>0</v>
      </c>
      <c r="O70" s="77">
        <f t="shared" ca="1" si="14"/>
        <v>0</v>
      </c>
      <c r="P70" s="63">
        <f t="shared" ca="1" si="15"/>
        <v>0</v>
      </c>
      <c r="Q70" s="63">
        <f t="shared" ca="1" si="16"/>
        <v>0</v>
      </c>
      <c r="R70" s="32">
        <f t="shared" ca="1" si="5"/>
        <v>-4.2783716522827012E-4</v>
      </c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</row>
    <row r="71" spans="1:35" x14ac:dyDescent="0.2">
      <c r="A71" s="67"/>
      <c r="B71" s="67"/>
      <c r="C71" s="67"/>
      <c r="D71" s="68">
        <f t="shared" si="6"/>
        <v>0</v>
      </c>
      <c r="E71" s="68">
        <f t="shared" si="6"/>
        <v>0</v>
      </c>
      <c r="F71" s="63">
        <f t="shared" si="7"/>
        <v>0</v>
      </c>
      <c r="G71" s="63">
        <f t="shared" si="7"/>
        <v>0</v>
      </c>
      <c r="H71" s="63">
        <f t="shared" si="8"/>
        <v>0</v>
      </c>
      <c r="I71" s="63">
        <f t="shared" si="9"/>
        <v>0</v>
      </c>
      <c r="J71" s="63">
        <f t="shared" si="10"/>
        <v>0</v>
      </c>
      <c r="K71" s="63">
        <f t="shared" si="11"/>
        <v>0</v>
      </c>
      <c r="L71" s="63">
        <f t="shared" si="12"/>
        <v>0</v>
      </c>
      <c r="M71" s="63">
        <f t="shared" ca="1" si="4"/>
        <v>4.2783716522827012E-4</v>
      </c>
      <c r="N71" s="63">
        <f t="shared" ca="1" si="13"/>
        <v>0</v>
      </c>
      <c r="O71" s="77">
        <f t="shared" ca="1" si="14"/>
        <v>0</v>
      </c>
      <c r="P71" s="63">
        <f t="shared" ca="1" si="15"/>
        <v>0</v>
      </c>
      <c r="Q71" s="63">
        <f t="shared" ca="1" si="16"/>
        <v>0</v>
      </c>
      <c r="R71" s="32">
        <f t="shared" ca="1" si="5"/>
        <v>-4.2783716522827012E-4</v>
      </c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</row>
    <row r="72" spans="1:35" x14ac:dyDescent="0.2">
      <c r="A72" s="67"/>
      <c r="B72" s="67"/>
      <c r="C72" s="67"/>
      <c r="D72" s="68">
        <f t="shared" si="6"/>
        <v>0</v>
      </c>
      <c r="E72" s="68">
        <f t="shared" si="6"/>
        <v>0</v>
      </c>
      <c r="F72" s="63">
        <f t="shared" si="7"/>
        <v>0</v>
      </c>
      <c r="G72" s="63">
        <f t="shared" si="7"/>
        <v>0</v>
      </c>
      <c r="H72" s="63">
        <f t="shared" si="8"/>
        <v>0</v>
      </c>
      <c r="I72" s="63">
        <f t="shared" si="9"/>
        <v>0</v>
      </c>
      <c r="J72" s="63">
        <f t="shared" si="10"/>
        <v>0</v>
      </c>
      <c r="K72" s="63">
        <f t="shared" si="11"/>
        <v>0</v>
      </c>
      <c r="L72" s="63">
        <f t="shared" si="12"/>
        <v>0</v>
      </c>
      <c r="M72" s="63">
        <f t="shared" ca="1" si="4"/>
        <v>4.2783716522827012E-4</v>
      </c>
      <c r="N72" s="63">
        <f t="shared" ca="1" si="13"/>
        <v>0</v>
      </c>
      <c r="O72" s="77">
        <f t="shared" ca="1" si="14"/>
        <v>0</v>
      </c>
      <c r="P72" s="63">
        <f t="shared" ca="1" si="15"/>
        <v>0</v>
      </c>
      <c r="Q72" s="63">
        <f t="shared" ca="1" si="16"/>
        <v>0</v>
      </c>
      <c r="R72" s="32">
        <f t="shared" ca="1" si="5"/>
        <v>-4.2783716522827012E-4</v>
      </c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</row>
    <row r="73" spans="1:35" x14ac:dyDescent="0.2">
      <c r="A73" s="67"/>
      <c r="B73" s="67"/>
      <c r="C73" s="67"/>
      <c r="D73" s="68">
        <f t="shared" si="6"/>
        <v>0</v>
      </c>
      <c r="E73" s="68">
        <f t="shared" si="6"/>
        <v>0</v>
      </c>
      <c r="F73" s="63">
        <f t="shared" si="7"/>
        <v>0</v>
      </c>
      <c r="G73" s="63">
        <f t="shared" si="7"/>
        <v>0</v>
      </c>
      <c r="H73" s="63">
        <f t="shared" si="8"/>
        <v>0</v>
      </c>
      <c r="I73" s="63">
        <f t="shared" si="9"/>
        <v>0</v>
      </c>
      <c r="J73" s="63">
        <f t="shared" si="10"/>
        <v>0</v>
      </c>
      <c r="K73" s="63">
        <f t="shared" si="11"/>
        <v>0</v>
      </c>
      <c r="L73" s="63">
        <f t="shared" si="12"/>
        <v>0</v>
      </c>
      <c r="M73" s="63">
        <f t="shared" ca="1" si="4"/>
        <v>4.2783716522827012E-4</v>
      </c>
      <c r="N73" s="63">
        <f t="shared" ca="1" si="13"/>
        <v>0</v>
      </c>
      <c r="O73" s="77">
        <f t="shared" ca="1" si="14"/>
        <v>0</v>
      </c>
      <c r="P73" s="63">
        <f t="shared" ca="1" si="15"/>
        <v>0</v>
      </c>
      <c r="Q73" s="63">
        <f t="shared" ca="1" si="16"/>
        <v>0</v>
      </c>
      <c r="R73" s="32">
        <f t="shared" ca="1" si="5"/>
        <v>-4.2783716522827012E-4</v>
      </c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</row>
    <row r="74" spans="1:35" x14ac:dyDescent="0.2">
      <c r="A74" s="67"/>
      <c r="B74" s="67"/>
      <c r="C74" s="67"/>
      <c r="D74" s="68">
        <f t="shared" si="6"/>
        <v>0</v>
      </c>
      <c r="E74" s="68">
        <f t="shared" si="6"/>
        <v>0</v>
      </c>
      <c r="F74" s="63">
        <f t="shared" si="7"/>
        <v>0</v>
      </c>
      <c r="G74" s="63">
        <f t="shared" si="7"/>
        <v>0</v>
      </c>
      <c r="H74" s="63">
        <f t="shared" si="8"/>
        <v>0</v>
      </c>
      <c r="I74" s="63">
        <f t="shared" si="9"/>
        <v>0</v>
      </c>
      <c r="J74" s="63">
        <f t="shared" si="10"/>
        <v>0</v>
      </c>
      <c r="K74" s="63">
        <f t="shared" si="11"/>
        <v>0</v>
      </c>
      <c r="L74" s="63">
        <f t="shared" si="12"/>
        <v>0</v>
      </c>
      <c r="M74" s="63">
        <f t="shared" ca="1" si="4"/>
        <v>4.2783716522827012E-4</v>
      </c>
      <c r="N74" s="63">
        <f t="shared" ca="1" si="13"/>
        <v>0</v>
      </c>
      <c r="O74" s="77">
        <f t="shared" ca="1" si="14"/>
        <v>0</v>
      </c>
      <c r="P74" s="63">
        <f t="shared" ca="1" si="15"/>
        <v>0</v>
      </c>
      <c r="Q74" s="63">
        <f t="shared" ca="1" si="16"/>
        <v>0</v>
      </c>
      <c r="R74" s="32">
        <f t="shared" ca="1" si="5"/>
        <v>-4.2783716522827012E-4</v>
      </c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</row>
    <row r="75" spans="1:35" x14ac:dyDescent="0.2">
      <c r="A75" s="67"/>
      <c r="B75" s="67"/>
      <c r="C75" s="67"/>
      <c r="D75" s="68">
        <f t="shared" si="6"/>
        <v>0</v>
      </c>
      <c r="E75" s="68">
        <f t="shared" si="6"/>
        <v>0</v>
      </c>
      <c r="F75" s="63">
        <f t="shared" si="7"/>
        <v>0</v>
      </c>
      <c r="G75" s="63">
        <f t="shared" si="7"/>
        <v>0</v>
      </c>
      <c r="H75" s="63">
        <f t="shared" si="8"/>
        <v>0</v>
      </c>
      <c r="I75" s="63">
        <f t="shared" si="9"/>
        <v>0</v>
      </c>
      <c r="J75" s="63">
        <f t="shared" si="10"/>
        <v>0</v>
      </c>
      <c r="K75" s="63">
        <f t="shared" si="11"/>
        <v>0</v>
      </c>
      <c r="L75" s="63">
        <f t="shared" si="12"/>
        <v>0</v>
      </c>
      <c r="M75" s="63">
        <f t="shared" ca="1" si="4"/>
        <v>4.2783716522827012E-4</v>
      </c>
      <c r="N75" s="63">
        <f t="shared" ca="1" si="13"/>
        <v>0</v>
      </c>
      <c r="O75" s="77">
        <f t="shared" ca="1" si="14"/>
        <v>0</v>
      </c>
      <c r="P75" s="63">
        <f t="shared" ca="1" si="15"/>
        <v>0</v>
      </c>
      <c r="Q75" s="63">
        <f t="shared" ca="1" si="16"/>
        <v>0</v>
      </c>
      <c r="R75" s="32">
        <f t="shared" ca="1" si="5"/>
        <v>-4.2783716522827012E-4</v>
      </c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</row>
    <row r="76" spans="1:35" x14ac:dyDescent="0.2">
      <c r="A76" s="67"/>
      <c r="B76" s="67"/>
      <c r="C76" s="67"/>
      <c r="D76" s="68">
        <f t="shared" si="6"/>
        <v>0</v>
      </c>
      <c r="E76" s="68">
        <f t="shared" si="6"/>
        <v>0</v>
      </c>
      <c r="F76" s="63">
        <f t="shared" si="7"/>
        <v>0</v>
      </c>
      <c r="G76" s="63">
        <f t="shared" si="7"/>
        <v>0</v>
      </c>
      <c r="H76" s="63">
        <f t="shared" si="8"/>
        <v>0</v>
      </c>
      <c r="I76" s="63">
        <f t="shared" si="9"/>
        <v>0</v>
      </c>
      <c r="J76" s="63">
        <f t="shared" si="10"/>
        <v>0</v>
      </c>
      <c r="K76" s="63">
        <f t="shared" si="11"/>
        <v>0</v>
      </c>
      <c r="L76" s="63">
        <f t="shared" si="12"/>
        <v>0</v>
      </c>
      <c r="M76" s="63">
        <f t="shared" ca="1" si="4"/>
        <v>4.2783716522827012E-4</v>
      </c>
      <c r="N76" s="63">
        <f t="shared" ca="1" si="13"/>
        <v>0</v>
      </c>
      <c r="O76" s="77">
        <f t="shared" ca="1" si="14"/>
        <v>0</v>
      </c>
      <c r="P76" s="63">
        <f t="shared" ca="1" si="15"/>
        <v>0</v>
      </c>
      <c r="Q76" s="63">
        <f t="shared" ca="1" si="16"/>
        <v>0</v>
      </c>
      <c r="R76" s="32">
        <f t="shared" ca="1" si="5"/>
        <v>-4.2783716522827012E-4</v>
      </c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</row>
    <row r="77" spans="1:35" x14ac:dyDescent="0.2">
      <c r="A77" s="67"/>
      <c r="B77" s="67"/>
      <c r="C77" s="67"/>
      <c r="D77" s="68">
        <f t="shared" si="6"/>
        <v>0</v>
      </c>
      <c r="E77" s="68">
        <f t="shared" si="6"/>
        <v>0</v>
      </c>
      <c r="F77" s="63">
        <f t="shared" si="7"/>
        <v>0</v>
      </c>
      <c r="G77" s="63">
        <f t="shared" si="7"/>
        <v>0</v>
      </c>
      <c r="H77" s="63">
        <f t="shared" si="8"/>
        <v>0</v>
      </c>
      <c r="I77" s="63">
        <f t="shared" si="9"/>
        <v>0</v>
      </c>
      <c r="J77" s="63">
        <f t="shared" si="10"/>
        <v>0</v>
      </c>
      <c r="K77" s="63">
        <f t="shared" si="11"/>
        <v>0</v>
      </c>
      <c r="L77" s="63">
        <f t="shared" si="12"/>
        <v>0</v>
      </c>
      <c r="M77" s="63">
        <f t="shared" ca="1" si="4"/>
        <v>4.2783716522827012E-4</v>
      </c>
      <c r="N77" s="63">
        <f t="shared" ca="1" si="13"/>
        <v>0</v>
      </c>
      <c r="O77" s="77">
        <f t="shared" ca="1" si="14"/>
        <v>0</v>
      </c>
      <c r="P77" s="63">
        <f t="shared" ca="1" si="15"/>
        <v>0</v>
      </c>
      <c r="Q77" s="63">
        <f t="shared" ca="1" si="16"/>
        <v>0</v>
      </c>
      <c r="R77" s="32">
        <f t="shared" ca="1" si="5"/>
        <v>-4.2783716522827012E-4</v>
      </c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</row>
    <row r="78" spans="1:35" x14ac:dyDescent="0.2">
      <c r="A78" s="67"/>
      <c r="B78" s="67"/>
      <c r="C78" s="67"/>
      <c r="D78" s="68">
        <f t="shared" si="6"/>
        <v>0</v>
      </c>
      <c r="E78" s="68">
        <f t="shared" si="6"/>
        <v>0</v>
      </c>
      <c r="F78" s="63">
        <f t="shared" si="7"/>
        <v>0</v>
      </c>
      <c r="G78" s="63">
        <f t="shared" si="7"/>
        <v>0</v>
      </c>
      <c r="H78" s="63">
        <f t="shared" si="8"/>
        <v>0</v>
      </c>
      <c r="I78" s="63">
        <f t="shared" si="9"/>
        <v>0</v>
      </c>
      <c r="J78" s="63">
        <f t="shared" si="10"/>
        <v>0</v>
      </c>
      <c r="K78" s="63">
        <f t="shared" si="11"/>
        <v>0</v>
      </c>
      <c r="L78" s="63">
        <f t="shared" si="12"/>
        <v>0</v>
      </c>
      <c r="M78" s="63">
        <f t="shared" ca="1" si="4"/>
        <v>4.2783716522827012E-4</v>
      </c>
      <c r="N78" s="63">
        <f t="shared" ca="1" si="13"/>
        <v>0</v>
      </c>
      <c r="O78" s="77">
        <f t="shared" ca="1" si="14"/>
        <v>0</v>
      </c>
      <c r="P78" s="63">
        <f t="shared" ca="1" si="15"/>
        <v>0</v>
      </c>
      <c r="Q78" s="63">
        <f t="shared" ca="1" si="16"/>
        <v>0</v>
      </c>
      <c r="R78" s="32">
        <f t="shared" ca="1" si="5"/>
        <v>-4.2783716522827012E-4</v>
      </c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</row>
    <row r="79" spans="1:35" x14ac:dyDescent="0.2">
      <c r="A79" s="67"/>
      <c r="B79" s="67"/>
      <c r="C79" s="67"/>
      <c r="D79" s="68">
        <f t="shared" si="6"/>
        <v>0</v>
      </c>
      <c r="E79" s="68">
        <f t="shared" si="6"/>
        <v>0</v>
      </c>
      <c r="F79" s="63">
        <f t="shared" si="7"/>
        <v>0</v>
      </c>
      <c r="G79" s="63">
        <f t="shared" si="7"/>
        <v>0</v>
      </c>
      <c r="H79" s="63">
        <f t="shared" si="8"/>
        <v>0</v>
      </c>
      <c r="I79" s="63">
        <f t="shared" si="9"/>
        <v>0</v>
      </c>
      <c r="J79" s="63">
        <f t="shared" si="10"/>
        <v>0</v>
      </c>
      <c r="K79" s="63">
        <f t="shared" si="11"/>
        <v>0</v>
      </c>
      <c r="L79" s="63">
        <f t="shared" si="12"/>
        <v>0</v>
      </c>
      <c r="M79" s="63">
        <f t="shared" ca="1" si="4"/>
        <v>4.2783716522827012E-4</v>
      </c>
      <c r="N79" s="63">
        <f t="shared" ca="1" si="13"/>
        <v>0</v>
      </c>
      <c r="O79" s="77">
        <f t="shared" ca="1" si="14"/>
        <v>0</v>
      </c>
      <c r="P79" s="63">
        <f t="shared" ca="1" si="15"/>
        <v>0</v>
      </c>
      <c r="Q79" s="63">
        <f t="shared" ca="1" si="16"/>
        <v>0</v>
      </c>
      <c r="R79" s="32">
        <f t="shared" ca="1" si="5"/>
        <v>-4.2783716522827012E-4</v>
      </c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</row>
    <row r="80" spans="1:35" x14ac:dyDescent="0.2">
      <c r="A80" s="67"/>
      <c r="B80" s="67"/>
      <c r="C80" s="67"/>
      <c r="D80" s="68">
        <f t="shared" si="6"/>
        <v>0</v>
      </c>
      <c r="E80" s="68">
        <f t="shared" si="6"/>
        <v>0</v>
      </c>
      <c r="F80" s="63">
        <f t="shared" si="7"/>
        <v>0</v>
      </c>
      <c r="G80" s="63">
        <f t="shared" si="7"/>
        <v>0</v>
      </c>
      <c r="H80" s="63">
        <f t="shared" si="8"/>
        <v>0</v>
      </c>
      <c r="I80" s="63">
        <f t="shared" si="9"/>
        <v>0</v>
      </c>
      <c r="J80" s="63">
        <f t="shared" si="10"/>
        <v>0</v>
      </c>
      <c r="K80" s="63">
        <f t="shared" si="11"/>
        <v>0</v>
      </c>
      <c r="L80" s="63">
        <f t="shared" si="12"/>
        <v>0</v>
      </c>
      <c r="M80" s="63">
        <f t="shared" ca="1" si="4"/>
        <v>4.2783716522827012E-4</v>
      </c>
      <c r="N80" s="63">
        <f t="shared" ca="1" si="13"/>
        <v>0</v>
      </c>
      <c r="O80" s="77">
        <f t="shared" ca="1" si="14"/>
        <v>0</v>
      </c>
      <c r="P80" s="63">
        <f t="shared" ca="1" si="15"/>
        <v>0</v>
      </c>
      <c r="Q80" s="63">
        <f t="shared" ca="1" si="16"/>
        <v>0</v>
      </c>
      <c r="R80" s="32">
        <f t="shared" ca="1" si="5"/>
        <v>-4.2783716522827012E-4</v>
      </c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</row>
    <row r="81" spans="1:35" x14ac:dyDescent="0.2">
      <c r="A81" s="67"/>
      <c r="B81" s="67"/>
      <c r="C81" s="67"/>
      <c r="D81" s="68">
        <f t="shared" si="6"/>
        <v>0</v>
      </c>
      <c r="E81" s="68">
        <f t="shared" si="6"/>
        <v>0</v>
      </c>
      <c r="F81" s="63">
        <f t="shared" si="7"/>
        <v>0</v>
      </c>
      <c r="G81" s="63">
        <f t="shared" si="7"/>
        <v>0</v>
      </c>
      <c r="H81" s="63">
        <f t="shared" si="8"/>
        <v>0</v>
      </c>
      <c r="I81" s="63">
        <f t="shared" si="9"/>
        <v>0</v>
      </c>
      <c r="J81" s="63">
        <f t="shared" si="10"/>
        <v>0</v>
      </c>
      <c r="K81" s="63">
        <f t="shared" si="11"/>
        <v>0</v>
      </c>
      <c r="L81" s="63">
        <f t="shared" si="12"/>
        <v>0</v>
      </c>
      <c r="M81" s="63">
        <f t="shared" ca="1" si="4"/>
        <v>4.2783716522827012E-4</v>
      </c>
      <c r="N81" s="63">
        <f t="shared" ca="1" si="13"/>
        <v>0</v>
      </c>
      <c r="O81" s="77">
        <f t="shared" ca="1" si="14"/>
        <v>0</v>
      </c>
      <c r="P81" s="63">
        <f t="shared" ca="1" si="15"/>
        <v>0</v>
      </c>
      <c r="Q81" s="63">
        <f t="shared" ca="1" si="16"/>
        <v>0</v>
      </c>
      <c r="R81" s="32">
        <f t="shared" ca="1" si="5"/>
        <v>-4.2783716522827012E-4</v>
      </c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</row>
    <row r="82" spans="1:35" x14ac:dyDescent="0.2">
      <c r="A82" s="67"/>
      <c r="B82" s="67"/>
      <c r="C82" s="67"/>
      <c r="D82" s="68">
        <f t="shared" si="6"/>
        <v>0</v>
      </c>
      <c r="E82" s="68">
        <f t="shared" si="6"/>
        <v>0</v>
      </c>
      <c r="F82" s="63">
        <f t="shared" si="7"/>
        <v>0</v>
      </c>
      <c r="G82" s="63">
        <f t="shared" si="7"/>
        <v>0</v>
      </c>
      <c r="H82" s="63">
        <f t="shared" si="8"/>
        <v>0</v>
      </c>
      <c r="I82" s="63">
        <f t="shared" si="9"/>
        <v>0</v>
      </c>
      <c r="J82" s="63">
        <f t="shared" si="10"/>
        <v>0</v>
      </c>
      <c r="K82" s="63">
        <f t="shared" si="11"/>
        <v>0</v>
      </c>
      <c r="L82" s="63">
        <f t="shared" si="12"/>
        <v>0</v>
      </c>
      <c r="M82" s="63">
        <f t="shared" ca="1" si="4"/>
        <v>4.2783716522827012E-4</v>
      </c>
      <c r="N82" s="63">
        <f t="shared" ca="1" si="13"/>
        <v>0</v>
      </c>
      <c r="O82" s="77">
        <f t="shared" ca="1" si="14"/>
        <v>0</v>
      </c>
      <c r="P82" s="63">
        <f t="shared" ca="1" si="15"/>
        <v>0</v>
      </c>
      <c r="Q82" s="63">
        <f t="shared" ca="1" si="16"/>
        <v>0</v>
      </c>
      <c r="R82" s="32">
        <f t="shared" ca="1" si="5"/>
        <v>-4.2783716522827012E-4</v>
      </c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</row>
    <row r="83" spans="1:35" x14ac:dyDescent="0.2">
      <c r="A83" s="67"/>
      <c r="B83" s="67"/>
      <c r="C83" s="67"/>
      <c r="D83" s="68">
        <f t="shared" si="6"/>
        <v>0</v>
      </c>
      <c r="E83" s="68">
        <f t="shared" si="6"/>
        <v>0</v>
      </c>
      <c r="F83" s="63">
        <f t="shared" si="7"/>
        <v>0</v>
      </c>
      <c r="G83" s="63">
        <f t="shared" si="7"/>
        <v>0</v>
      </c>
      <c r="H83" s="63">
        <f t="shared" si="8"/>
        <v>0</v>
      </c>
      <c r="I83" s="63">
        <f t="shared" si="9"/>
        <v>0</v>
      </c>
      <c r="J83" s="63">
        <f t="shared" si="10"/>
        <v>0</v>
      </c>
      <c r="K83" s="63">
        <f t="shared" si="11"/>
        <v>0</v>
      </c>
      <c r="L83" s="63">
        <f t="shared" si="12"/>
        <v>0</v>
      </c>
      <c r="M83" s="63">
        <f t="shared" ca="1" si="4"/>
        <v>4.2783716522827012E-4</v>
      </c>
      <c r="N83" s="63">
        <f t="shared" ca="1" si="13"/>
        <v>0</v>
      </c>
      <c r="O83" s="77">
        <f t="shared" ca="1" si="14"/>
        <v>0</v>
      </c>
      <c r="P83" s="63">
        <f t="shared" ca="1" si="15"/>
        <v>0</v>
      </c>
      <c r="Q83" s="63">
        <f t="shared" ca="1" si="16"/>
        <v>0</v>
      </c>
      <c r="R83" s="32">
        <f t="shared" ca="1" si="5"/>
        <v>-4.2783716522827012E-4</v>
      </c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</row>
    <row r="84" spans="1:35" x14ac:dyDescent="0.2">
      <c r="A84" s="67"/>
      <c r="B84" s="67"/>
      <c r="C84" s="67"/>
      <c r="D84" s="68">
        <f t="shared" si="6"/>
        <v>0</v>
      </c>
      <c r="E84" s="68">
        <f t="shared" si="6"/>
        <v>0</v>
      </c>
      <c r="F84" s="63">
        <f t="shared" si="7"/>
        <v>0</v>
      </c>
      <c r="G84" s="63">
        <f t="shared" si="7"/>
        <v>0</v>
      </c>
      <c r="H84" s="63">
        <f t="shared" si="8"/>
        <v>0</v>
      </c>
      <c r="I84" s="63">
        <f t="shared" si="9"/>
        <v>0</v>
      </c>
      <c r="J84" s="63">
        <f t="shared" si="10"/>
        <v>0</v>
      </c>
      <c r="K84" s="63">
        <f t="shared" si="11"/>
        <v>0</v>
      </c>
      <c r="L84" s="63">
        <f t="shared" si="12"/>
        <v>0</v>
      </c>
      <c r="M84" s="63">
        <f t="shared" ca="1" si="4"/>
        <v>4.2783716522827012E-4</v>
      </c>
      <c r="N84" s="63">
        <f t="shared" ca="1" si="13"/>
        <v>0</v>
      </c>
      <c r="O84" s="77">
        <f t="shared" ca="1" si="14"/>
        <v>0</v>
      </c>
      <c r="P84" s="63">
        <f t="shared" ca="1" si="15"/>
        <v>0</v>
      </c>
      <c r="Q84" s="63">
        <f t="shared" ca="1" si="16"/>
        <v>0</v>
      </c>
      <c r="R84" s="32">
        <f t="shared" ca="1" si="5"/>
        <v>-4.2783716522827012E-4</v>
      </c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</row>
    <row r="85" spans="1:35" x14ac:dyDescent="0.2">
      <c r="A85" s="67"/>
      <c r="B85" s="67"/>
      <c r="C85" s="67"/>
      <c r="D85" s="68">
        <f t="shared" si="6"/>
        <v>0</v>
      </c>
      <c r="E85" s="68">
        <f t="shared" si="6"/>
        <v>0</v>
      </c>
      <c r="F85" s="63">
        <f t="shared" si="7"/>
        <v>0</v>
      </c>
      <c r="G85" s="63">
        <f t="shared" si="7"/>
        <v>0</v>
      </c>
      <c r="H85" s="63">
        <f t="shared" si="8"/>
        <v>0</v>
      </c>
      <c r="I85" s="63">
        <f t="shared" si="9"/>
        <v>0</v>
      </c>
      <c r="J85" s="63">
        <f t="shared" si="10"/>
        <v>0</v>
      </c>
      <c r="K85" s="63">
        <f t="shared" si="11"/>
        <v>0</v>
      </c>
      <c r="L85" s="63">
        <f t="shared" si="12"/>
        <v>0</v>
      </c>
      <c r="M85" s="63">
        <f t="shared" ref="M85:M148" ca="1" si="17">+E$4+E$5*D85+E$6*D85^2</f>
        <v>4.2783716522827012E-4</v>
      </c>
      <c r="N85" s="63">
        <f t="shared" ca="1" si="13"/>
        <v>0</v>
      </c>
      <c r="O85" s="77">
        <f t="shared" ca="1" si="14"/>
        <v>0</v>
      </c>
      <c r="P85" s="63">
        <f t="shared" ca="1" si="15"/>
        <v>0</v>
      </c>
      <c r="Q85" s="63">
        <f t="shared" ca="1" si="16"/>
        <v>0</v>
      </c>
      <c r="R85" s="32">
        <f t="shared" ref="R85:R148" ca="1" si="18">+E85-M85</f>
        <v>-4.2783716522827012E-4</v>
      </c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</row>
    <row r="86" spans="1:35" x14ac:dyDescent="0.2">
      <c r="A86" s="67"/>
      <c r="B86" s="67"/>
      <c r="C86" s="67"/>
      <c r="D86" s="68">
        <f t="shared" ref="D86:E144" si="19">A86/A$18</f>
        <v>0</v>
      </c>
      <c r="E86" s="68">
        <f t="shared" si="19"/>
        <v>0</v>
      </c>
      <c r="F86" s="63">
        <f t="shared" ref="F86:G144" si="20">$C86*D86</f>
        <v>0</v>
      </c>
      <c r="G86" s="63">
        <f t="shared" si="20"/>
        <v>0</v>
      </c>
      <c r="H86" s="63">
        <f t="shared" ref="H86:H149" si="21">C86*D86*D86</f>
        <v>0</v>
      </c>
      <c r="I86" s="63">
        <f t="shared" ref="I86:I149" si="22">C86*D86*D86*D86</f>
        <v>0</v>
      </c>
      <c r="J86" s="63">
        <f t="shared" ref="J86:J149" si="23">C86*D86*D86*D86*D86</f>
        <v>0</v>
      </c>
      <c r="K86" s="63">
        <f t="shared" ref="K86:K149" si="24">C86*E86*D86</f>
        <v>0</v>
      </c>
      <c r="L86" s="63">
        <f t="shared" ref="L86:L149" si="25">C86*E86*D86*D86</f>
        <v>0</v>
      </c>
      <c r="M86" s="63">
        <f t="shared" ca="1" si="17"/>
        <v>4.2783716522827012E-4</v>
      </c>
      <c r="N86" s="63">
        <f t="shared" ref="N86:N149" ca="1" si="26">C86*(M86-E86)^2</f>
        <v>0</v>
      </c>
      <c r="O86" s="77">
        <f t="shared" ref="O86:O149" ca="1" si="27">(C86*O$1-O$2*F86+O$3*H86)^2</f>
        <v>0</v>
      </c>
      <c r="P86" s="63">
        <f t="shared" ref="P86:P149" ca="1" si="28">(-C86*O$2+O$4*F86-O$5*H86)^2</f>
        <v>0</v>
      </c>
      <c r="Q86" s="63">
        <f t="shared" ref="Q86:Q149" ca="1" si="29">+(C86*O$3-F86*O$5+H86*O$6)^2</f>
        <v>0</v>
      </c>
      <c r="R86" s="32">
        <f t="shared" ca="1" si="18"/>
        <v>-4.2783716522827012E-4</v>
      </c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</row>
    <row r="87" spans="1:35" x14ac:dyDescent="0.2">
      <c r="A87" s="67"/>
      <c r="B87" s="67"/>
      <c r="C87" s="67"/>
      <c r="D87" s="68">
        <f t="shared" si="19"/>
        <v>0</v>
      </c>
      <c r="E87" s="68">
        <f t="shared" si="19"/>
        <v>0</v>
      </c>
      <c r="F87" s="63">
        <f t="shared" si="20"/>
        <v>0</v>
      </c>
      <c r="G87" s="63">
        <f t="shared" si="20"/>
        <v>0</v>
      </c>
      <c r="H87" s="63">
        <f t="shared" si="21"/>
        <v>0</v>
      </c>
      <c r="I87" s="63">
        <f t="shared" si="22"/>
        <v>0</v>
      </c>
      <c r="J87" s="63">
        <f t="shared" si="23"/>
        <v>0</v>
      </c>
      <c r="K87" s="63">
        <f t="shared" si="24"/>
        <v>0</v>
      </c>
      <c r="L87" s="63">
        <f t="shared" si="25"/>
        <v>0</v>
      </c>
      <c r="M87" s="63">
        <f t="shared" ca="1" si="17"/>
        <v>4.2783716522827012E-4</v>
      </c>
      <c r="N87" s="63">
        <f t="shared" ca="1" si="26"/>
        <v>0</v>
      </c>
      <c r="O87" s="77">
        <f t="shared" ca="1" si="27"/>
        <v>0</v>
      </c>
      <c r="P87" s="63">
        <f t="shared" ca="1" si="28"/>
        <v>0</v>
      </c>
      <c r="Q87" s="63">
        <f t="shared" ca="1" si="29"/>
        <v>0</v>
      </c>
      <c r="R87" s="32">
        <f t="shared" ca="1" si="18"/>
        <v>-4.2783716522827012E-4</v>
      </c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</row>
    <row r="88" spans="1:35" x14ac:dyDescent="0.2">
      <c r="A88" s="67"/>
      <c r="B88" s="67"/>
      <c r="C88" s="67"/>
      <c r="D88" s="68">
        <f t="shared" si="19"/>
        <v>0</v>
      </c>
      <c r="E88" s="68">
        <f t="shared" si="19"/>
        <v>0</v>
      </c>
      <c r="F88" s="63">
        <f t="shared" si="20"/>
        <v>0</v>
      </c>
      <c r="G88" s="63">
        <f t="shared" si="20"/>
        <v>0</v>
      </c>
      <c r="H88" s="63">
        <f t="shared" si="21"/>
        <v>0</v>
      </c>
      <c r="I88" s="63">
        <f t="shared" si="22"/>
        <v>0</v>
      </c>
      <c r="J88" s="63">
        <f t="shared" si="23"/>
        <v>0</v>
      </c>
      <c r="K88" s="63">
        <f t="shared" si="24"/>
        <v>0</v>
      </c>
      <c r="L88" s="63">
        <f t="shared" si="25"/>
        <v>0</v>
      </c>
      <c r="M88" s="63">
        <f t="shared" ca="1" si="17"/>
        <v>4.2783716522827012E-4</v>
      </c>
      <c r="N88" s="63">
        <f t="shared" ca="1" si="26"/>
        <v>0</v>
      </c>
      <c r="O88" s="77">
        <f t="shared" ca="1" si="27"/>
        <v>0</v>
      </c>
      <c r="P88" s="63">
        <f t="shared" ca="1" si="28"/>
        <v>0</v>
      </c>
      <c r="Q88" s="63">
        <f t="shared" ca="1" si="29"/>
        <v>0</v>
      </c>
      <c r="R88" s="32">
        <f t="shared" ca="1" si="18"/>
        <v>-4.2783716522827012E-4</v>
      </c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</row>
    <row r="89" spans="1:35" x14ac:dyDescent="0.2">
      <c r="A89" s="67"/>
      <c r="B89" s="67"/>
      <c r="C89" s="67"/>
      <c r="D89" s="68">
        <f t="shared" si="19"/>
        <v>0</v>
      </c>
      <c r="E89" s="68">
        <f t="shared" si="19"/>
        <v>0</v>
      </c>
      <c r="F89" s="63">
        <f t="shared" si="20"/>
        <v>0</v>
      </c>
      <c r="G89" s="63">
        <f t="shared" si="20"/>
        <v>0</v>
      </c>
      <c r="H89" s="63">
        <f t="shared" si="21"/>
        <v>0</v>
      </c>
      <c r="I89" s="63">
        <f t="shared" si="22"/>
        <v>0</v>
      </c>
      <c r="J89" s="63">
        <f t="shared" si="23"/>
        <v>0</v>
      </c>
      <c r="K89" s="63">
        <f t="shared" si="24"/>
        <v>0</v>
      </c>
      <c r="L89" s="63">
        <f t="shared" si="25"/>
        <v>0</v>
      </c>
      <c r="M89" s="63">
        <f t="shared" ca="1" si="17"/>
        <v>4.2783716522827012E-4</v>
      </c>
      <c r="N89" s="63">
        <f t="shared" ca="1" si="26"/>
        <v>0</v>
      </c>
      <c r="O89" s="77">
        <f t="shared" ca="1" si="27"/>
        <v>0</v>
      </c>
      <c r="P89" s="63">
        <f t="shared" ca="1" si="28"/>
        <v>0</v>
      </c>
      <c r="Q89" s="63">
        <f t="shared" ca="1" si="29"/>
        <v>0</v>
      </c>
      <c r="R89" s="32">
        <f t="shared" ca="1" si="18"/>
        <v>-4.2783716522827012E-4</v>
      </c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</row>
    <row r="90" spans="1:35" x14ac:dyDescent="0.2">
      <c r="A90" s="67"/>
      <c r="B90" s="67"/>
      <c r="C90" s="67"/>
      <c r="D90" s="68">
        <f t="shared" si="19"/>
        <v>0</v>
      </c>
      <c r="E90" s="68">
        <f t="shared" si="19"/>
        <v>0</v>
      </c>
      <c r="F90" s="63">
        <f t="shared" si="20"/>
        <v>0</v>
      </c>
      <c r="G90" s="63">
        <f t="shared" si="20"/>
        <v>0</v>
      </c>
      <c r="H90" s="63">
        <f t="shared" si="21"/>
        <v>0</v>
      </c>
      <c r="I90" s="63">
        <f t="shared" si="22"/>
        <v>0</v>
      </c>
      <c r="J90" s="63">
        <f t="shared" si="23"/>
        <v>0</v>
      </c>
      <c r="K90" s="63">
        <f t="shared" si="24"/>
        <v>0</v>
      </c>
      <c r="L90" s="63">
        <f t="shared" si="25"/>
        <v>0</v>
      </c>
      <c r="M90" s="63">
        <f t="shared" ca="1" si="17"/>
        <v>4.2783716522827012E-4</v>
      </c>
      <c r="N90" s="63">
        <f t="shared" ca="1" si="26"/>
        <v>0</v>
      </c>
      <c r="O90" s="77">
        <f t="shared" ca="1" si="27"/>
        <v>0</v>
      </c>
      <c r="P90" s="63">
        <f t="shared" ca="1" si="28"/>
        <v>0</v>
      </c>
      <c r="Q90" s="63">
        <f t="shared" ca="1" si="29"/>
        <v>0</v>
      </c>
      <c r="R90" s="32">
        <f t="shared" ca="1" si="18"/>
        <v>-4.2783716522827012E-4</v>
      </c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</row>
    <row r="91" spans="1:35" x14ac:dyDescent="0.2">
      <c r="A91" s="67"/>
      <c r="B91" s="67"/>
      <c r="C91" s="67"/>
      <c r="D91" s="68">
        <f t="shared" si="19"/>
        <v>0</v>
      </c>
      <c r="E91" s="68">
        <f t="shared" si="19"/>
        <v>0</v>
      </c>
      <c r="F91" s="63">
        <f t="shared" si="20"/>
        <v>0</v>
      </c>
      <c r="G91" s="63">
        <f t="shared" si="20"/>
        <v>0</v>
      </c>
      <c r="H91" s="63">
        <f t="shared" si="21"/>
        <v>0</v>
      </c>
      <c r="I91" s="63">
        <f t="shared" si="22"/>
        <v>0</v>
      </c>
      <c r="J91" s="63">
        <f t="shared" si="23"/>
        <v>0</v>
      </c>
      <c r="K91" s="63">
        <f t="shared" si="24"/>
        <v>0</v>
      </c>
      <c r="L91" s="63">
        <f t="shared" si="25"/>
        <v>0</v>
      </c>
      <c r="M91" s="63">
        <f t="shared" ca="1" si="17"/>
        <v>4.2783716522827012E-4</v>
      </c>
      <c r="N91" s="63">
        <f t="shared" ca="1" si="26"/>
        <v>0</v>
      </c>
      <c r="O91" s="77">
        <f t="shared" ca="1" si="27"/>
        <v>0</v>
      </c>
      <c r="P91" s="63">
        <f t="shared" ca="1" si="28"/>
        <v>0</v>
      </c>
      <c r="Q91" s="63">
        <f t="shared" ca="1" si="29"/>
        <v>0</v>
      </c>
      <c r="R91" s="32">
        <f t="shared" ca="1" si="18"/>
        <v>-4.2783716522827012E-4</v>
      </c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</row>
    <row r="92" spans="1:35" x14ac:dyDescent="0.2">
      <c r="A92" s="67"/>
      <c r="B92" s="67"/>
      <c r="C92" s="67"/>
      <c r="D92" s="68">
        <f t="shared" si="19"/>
        <v>0</v>
      </c>
      <c r="E92" s="68">
        <f t="shared" si="19"/>
        <v>0</v>
      </c>
      <c r="F92" s="63">
        <f t="shared" si="20"/>
        <v>0</v>
      </c>
      <c r="G92" s="63">
        <f t="shared" si="20"/>
        <v>0</v>
      </c>
      <c r="H92" s="63">
        <f t="shared" si="21"/>
        <v>0</v>
      </c>
      <c r="I92" s="63">
        <f t="shared" si="22"/>
        <v>0</v>
      </c>
      <c r="J92" s="63">
        <f t="shared" si="23"/>
        <v>0</v>
      </c>
      <c r="K92" s="63">
        <f t="shared" si="24"/>
        <v>0</v>
      </c>
      <c r="L92" s="63">
        <f t="shared" si="25"/>
        <v>0</v>
      </c>
      <c r="M92" s="63">
        <f t="shared" ca="1" si="17"/>
        <v>4.2783716522827012E-4</v>
      </c>
      <c r="N92" s="63">
        <f t="shared" ca="1" si="26"/>
        <v>0</v>
      </c>
      <c r="O92" s="77">
        <f t="shared" ca="1" si="27"/>
        <v>0</v>
      </c>
      <c r="P92" s="63">
        <f t="shared" ca="1" si="28"/>
        <v>0</v>
      </c>
      <c r="Q92" s="63">
        <f t="shared" ca="1" si="29"/>
        <v>0</v>
      </c>
      <c r="R92" s="32">
        <f t="shared" ca="1" si="18"/>
        <v>-4.2783716522827012E-4</v>
      </c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</row>
    <row r="93" spans="1:35" x14ac:dyDescent="0.2">
      <c r="A93" s="67"/>
      <c r="B93" s="67"/>
      <c r="C93" s="67"/>
      <c r="D93" s="68">
        <f t="shared" si="19"/>
        <v>0</v>
      </c>
      <c r="E93" s="68">
        <f t="shared" si="19"/>
        <v>0</v>
      </c>
      <c r="F93" s="63">
        <f t="shared" si="20"/>
        <v>0</v>
      </c>
      <c r="G93" s="63">
        <f t="shared" si="20"/>
        <v>0</v>
      </c>
      <c r="H93" s="63">
        <f t="shared" si="21"/>
        <v>0</v>
      </c>
      <c r="I93" s="63">
        <f t="shared" si="22"/>
        <v>0</v>
      </c>
      <c r="J93" s="63">
        <f t="shared" si="23"/>
        <v>0</v>
      </c>
      <c r="K93" s="63">
        <f t="shared" si="24"/>
        <v>0</v>
      </c>
      <c r="L93" s="63">
        <f t="shared" si="25"/>
        <v>0</v>
      </c>
      <c r="M93" s="63">
        <f t="shared" ca="1" si="17"/>
        <v>4.2783716522827012E-4</v>
      </c>
      <c r="N93" s="63">
        <f t="shared" ca="1" si="26"/>
        <v>0</v>
      </c>
      <c r="O93" s="77">
        <f t="shared" ca="1" si="27"/>
        <v>0</v>
      </c>
      <c r="P93" s="63">
        <f t="shared" ca="1" si="28"/>
        <v>0</v>
      </c>
      <c r="Q93" s="63">
        <f t="shared" ca="1" si="29"/>
        <v>0</v>
      </c>
      <c r="R93" s="32">
        <f t="shared" ca="1" si="18"/>
        <v>-4.2783716522827012E-4</v>
      </c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</row>
    <row r="94" spans="1:35" x14ac:dyDescent="0.2">
      <c r="A94" s="67"/>
      <c r="B94" s="67"/>
      <c r="C94" s="67"/>
      <c r="D94" s="68">
        <f t="shared" si="19"/>
        <v>0</v>
      </c>
      <c r="E94" s="68">
        <f t="shared" si="19"/>
        <v>0</v>
      </c>
      <c r="F94" s="63">
        <f t="shared" si="20"/>
        <v>0</v>
      </c>
      <c r="G94" s="63">
        <f t="shared" si="20"/>
        <v>0</v>
      </c>
      <c r="H94" s="63">
        <f t="shared" si="21"/>
        <v>0</v>
      </c>
      <c r="I94" s="63">
        <f t="shared" si="22"/>
        <v>0</v>
      </c>
      <c r="J94" s="63">
        <f t="shared" si="23"/>
        <v>0</v>
      </c>
      <c r="K94" s="63">
        <f t="shared" si="24"/>
        <v>0</v>
      </c>
      <c r="L94" s="63">
        <f t="shared" si="25"/>
        <v>0</v>
      </c>
      <c r="M94" s="63">
        <f t="shared" ca="1" si="17"/>
        <v>4.2783716522827012E-4</v>
      </c>
      <c r="N94" s="63">
        <f t="shared" ca="1" si="26"/>
        <v>0</v>
      </c>
      <c r="O94" s="77">
        <f t="shared" ca="1" si="27"/>
        <v>0</v>
      </c>
      <c r="P94" s="63">
        <f t="shared" ca="1" si="28"/>
        <v>0</v>
      </c>
      <c r="Q94" s="63">
        <f t="shared" ca="1" si="29"/>
        <v>0</v>
      </c>
      <c r="R94" s="32">
        <f t="shared" ca="1" si="18"/>
        <v>-4.2783716522827012E-4</v>
      </c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</row>
    <row r="95" spans="1:35" x14ac:dyDescent="0.2">
      <c r="A95" s="67"/>
      <c r="B95" s="67"/>
      <c r="C95" s="67"/>
      <c r="D95" s="68">
        <f t="shared" si="19"/>
        <v>0</v>
      </c>
      <c r="E95" s="68">
        <f t="shared" si="19"/>
        <v>0</v>
      </c>
      <c r="F95" s="63">
        <f t="shared" si="20"/>
        <v>0</v>
      </c>
      <c r="G95" s="63">
        <f t="shared" si="20"/>
        <v>0</v>
      </c>
      <c r="H95" s="63">
        <f t="shared" si="21"/>
        <v>0</v>
      </c>
      <c r="I95" s="63">
        <f t="shared" si="22"/>
        <v>0</v>
      </c>
      <c r="J95" s="63">
        <f t="shared" si="23"/>
        <v>0</v>
      </c>
      <c r="K95" s="63">
        <f t="shared" si="24"/>
        <v>0</v>
      </c>
      <c r="L95" s="63">
        <f t="shared" si="25"/>
        <v>0</v>
      </c>
      <c r="M95" s="63">
        <f t="shared" ca="1" si="17"/>
        <v>4.2783716522827012E-4</v>
      </c>
      <c r="N95" s="63">
        <f t="shared" ca="1" si="26"/>
        <v>0</v>
      </c>
      <c r="O95" s="77">
        <f t="shared" ca="1" si="27"/>
        <v>0</v>
      </c>
      <c r="P95" s="63">
        <f t="shared" ca="1" si="28"/>
        <v>0</v>
      </c>
      <c r="Q95" s="63">
        <f t="shared" ca="1" si="29"/>
        <v>0</v>
      </c>
      <c r="R95" s="32">
        <f t="shared" ca="1" si="18"/>
        <v>-4.2783716522827012E-4</v>
      </c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</row>
    <row r="96" spans="1:35" x14ac:dyDescent="0.2">
      <c r="A96" s="67"/>
      <c r="B96" s="67"/>
      <c r="C96" s="67"/>
      <c r="D96" s="68">
        <f t="shared" si="19"/>
        <v>0</v>
      </c>
      <c r="E96" s="68">
        <f t="shared" si="19"/>
        <v>0</v>
      </c>
      <c r="F96" s="63">
        <f t="shared" si="20"/>
        <v>0</v>
      </c>
      <c r="G96" s="63">
        <f t="shared" si="20"/>
        <v>0</v>
      </c>
      <c r="H96" s="63">
        <f t="shared" si="21"/>
        <v>0</v>
      </c>
      <c r="I96" s="63">
        <f t="shared" si="22"/>
        <v>0</v>
      </c>
      <c r="J96" s="63">
        <f t="shared" si="23"/>
        <v>0</v>
      </c>
      <c r="K96" s="63">
        <f t="shared" si="24"/>
        <v>0</v>
      </c>
      <c r="L96" s="63">
        <f t="shared" si="25"/>
        <v>0</v>
      </c>
      <c r="M96" s="63">
        <f t="shared" ca="1" si="17"/>
        <v>4.2783716522827012E-4</v>
      </c>
      <c r="N96" s="63">
        <f t="shared" ca="1" si="26"/>
        <v>0</v>
      </c>
      <c r="O96" s="77">
        <f t="shared" ca="1" si="27"/>
        <v>0</v>
      </c>
      <c r="P96" s="63">
        <f t="shared" ca="1" si="28"/>
        <v>0</v>
      </c>
      <c r="Q96" s="63">
        <f t="shared" ca="1" si="29"/>
        <v>0</v>
      </c>
      <c r="R96" s="32">
        <f t="shared" ca="1" si="18"/>
        <v>-4.2783716522827012E-4</v>
      </c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</row>
    <row r="97" spans="1:35" x14ac:dyDescent="0.2">
      <c r="A97" s="67"/>
      <c r="B97" s="67"/>
      <c r="C97" s="67"/>
      <c r="D97" s="68">
        <f t="shared" si="19"/>
        <v>0</v>
      </c>
      <c r="E97" s="68">
        <f t="shared" si="19"/>
        <v>0</v>
      </c>
      <c r="F97" s="63">
        <f t="shared" si="20"/>
        <v>0</v>
      </c>
      <c r="G97" s="63">
        <f t="shared" si="20"/>
        <v>0</v>
      </c>
      <c r="H97" s="63">
        <f t="shared" si="21"/>
        <v>0</v>
      </c>
      <c r="I97" s="63">
        <f t="shared" si="22"/>
        <v>0</v>
      </c>
      <c r="J97" s="63">
        <f t="shared" si="23"/>
        <v>0</v>
      </c>
      <c r="K97" s="63">
        <f t="shared" si="24"/>
        <v>0</v>
      </c>
      <c r="L97" s="63">
        <f t="shared" si="25"/>
        <v>0</v>
      </c>
      <c r="M97" s="63">
        <f t="shared" ca="1" si="17"/>
        <v>4.2783716522827012E-4</v>
      </c>
      <c r="N97" s="63">
        <f t="shared" ca="1" si="26"/>
        <v>0</v>
      </c>
      <c r="O97" s="77">
        <f t="shared" ca="1" si="27"/>
        <v>0</v>
      </c>
      <c r="P97" s="63">
        <f t="shared" ca="1" si="28"/>
        <v>0</v>
      </c>
      <c r="Q97" s="63">
        <f t="shared" ca="1" si="29"/>
        <v>0</v>
      </c>
      <c r="R97" s="32">
        <f t="shared" ca="1" si="18"/>
        <v>-4.2783716522827012E-4</v>
      </c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</row>
    <row r="98" spans="1:35" x14ac:dyDescent="0.2">
      <c r="A98" s="67"/>
      <c r="B98" s="67"/>
      <c r="C98" s="67"/>
      <c r="D98" s="68">
        <f t="shared" si="19"/>
        <v>0</v>
      </c>
      <c r="E98" s="68">
        <f t="shared" si="19"/>
        <v>0</v>
      </c>
      <c r="F98" s="63">
        <f t="shared" si="20"/>
        <v>0</v>
      </c>
      <c r="G98" s="63">
        <f t="shared" si="20"/>
        <v>0</v>
      </c>
      <c r="H98" s="63">
        <f t="shared" si="21"/>
        <v>0</v>
      </c>
      <c r="I98" s="63">
        <f t="shared" si="22"/>
        <v>0</v>
      </c>
      <c r="J98" s="63">
        <f t="shared" si="23"/>
        <v>0</v>
      </c>
      <c r="K98" s="63">
        <f t="shared" si="24"/>
        <v>0</v>
      </c>
      <c r="L98" s="63">
        <f t="shared" si="25"/>
        <v>0</v>
      </c>
      <c r="M98" s="63">
        <f t="shared" ca="1" si="17"/>
        <v>4.2783716522827012E-4</v>
      </c>
      <c r="N98" s="63">
        <f t="shared" ca="1" si="26"/>
        <v>0</v>
      </c>
      <c r="O98" s="77">
        <f t="shared" ca="1" si="27"/>
        <v>0</v>
      </c>
      <c r="P98" s="63">
        <f t="shared" ca="1" si="28"/>
        <v>0</v>
      </c>
      <c r="Q98" s="63">
        <f t="shared" ca="1" si="29"/>
        <v>0</v>
      </c>
      <c r="R98" s="32">
        <f t="shared" ca="1" si="18"/>
        <v>-4.2783716522827012E-4</v>
      </c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</row>
    <row r="99" spans="1:35" x14ac:dyDescent="0.2">
      <c r="A99" s="67"/>
      <c r="B99" s="67"/>
      <c r="C99" s="67"/>
      <c r="D99" s="68">
        <f t="shared" si="19"/>
        <v>0</v>
      </c>
      <c r="E99" s="68">
        <f t="shared" si="19"/>
        <v>0</v>
      </c>
      <c r="F99" s="63">
        <f t="shared" si="20"/>
        <v>0</v>
      </c>
      <c r="G99" s="63">
        <f t="shared" si="20"/>
        <v>0</v>
      </c>
      <c r="H99" s="63">
        <f t="shared" si="21"/>
        <v>0</v>
      </c>
      <c r="I99" s="63">
        <f t="shared" si="22"/>
        <v>0</v>
      </c>
      <c r="J99" s="63">
        <f t="shared" si="23"/>
        <v>0</v>
      </c>
      <c r="K99" s="63">
        <f t="shared" si="24"/>
        <v>0</v>
      </c>
      <c r="L99" s="63">
        <f t="shared" si="25"/>
        <v>0</v>
      </c>
      <c r="M99" s="63">
        <f t="shared" ca="1" si="17"/>
        <v>4.2783716522827012E-4</v>
      </c>
      <c r="N99" s="63">
        <f t="shared" ca="1" si="26"/>
        <v>0</v>
      </c>
      <c r="O99" s="77">
        <f t="shared" ca="1" si="27"/>
        <v>0</v>
      </c>
      <c r="P99" s="63">
        <f t="shared" ca="1" si="28"/>
        <v>0</v>
      </c>
      <c r="Q99" s="63">
        <f t="shared" ca="1" si="29"/>
        <v>0</v>
      </c>
      <c r="R99" s="32">
        <f t="shared" ca="1" si="18"/>
        <v>-4.2783716522827012E-4</v>
      </c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</row>
    <row r="100" spans="1:35" x14ac:dyDescent="0.2">
      <c r="A100" s="67"/>
      <c r="B100" s="67"/>
      <c r="C100" s="67"/>
      <c r="D100" s="68">
        <f t="shared" si="19"/>
        <v>0</v>
      </c>
      <c r="E100" s="68">
        <f t="shared" si="19"/>
        <v>0</v>
      </c>
      <c r="F100" s="63">
        <f t="shared" si="20"/>
        <v>0</v>
      </c>
      <c r="G100" s="63">
        <f t="shared" si="20"/>
        <v>0</v>
      </c>
      <c r="H100" s="63">
        <f t="shared" si="21"/>
        <v>0</v>
      </c>
      <c r="I100" s="63">
        <f t="shared" si="22"/>
        <v>0</v>
      </c>
      <c r="J100" s="63">
        <f t="shared" si="23"/>
        <v>0</v>
      </c>
      <c r="K100" s="63">
        <f t="shared" si="24"/>
        <v>0</v>
      </c>
      <c r="L100" s="63">
        <f t="shared" si="25"/>
        <v>0</v>
      </c>
      <c r="M100" s="63">
        <f t="shared" ca="1" si="17"/>
        <v>4.2783716522827012E-4</v>
      </c>
      <c r="N100" s="63">
        <f t="shared" ca="1" si="26"/>
        <v>0</v>
      </c>
      <c r="O100" s="77">
        <f t="shared" ca="1" si="27"/>
        <v>0</v>
      </c>
      <c r="P100" s="63">
        <f t="shared" ca="1" si="28"/>
        <v>0</v>
      </c>
      <c r="Q100" s="63">
        <f t="shared" ca="1" si="29"/>
        <v>0</v>
      </c>
      <c r="R100" s="32">
        <f t="shared" ca="1" si="18"/>
        <v>-4.2783716522827012E-4</v>
      </c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</row>
    <row r="101" spans="1:35" x14ac:dyDescent="0.2">
      <c r="A101" s="67"/>
      <c r="B101" s="67"/>
      <c r="C101" s="67"/>
      <c r="D101" s="68">
        <f t="shared" si="19"/>
        <v>0</v>
      </c>
      <c r="E101" s="68">
        <f t="shared" si="19"/>
        <v>0</v>
      </c>
      <c r="F101" s="63">
        <f t="shared" si="20"/>
        <v>0</v>
      </c>
      <c r="G101" s="63">
        <f t="shared" si="20"/>
        <v>0</v>
      </c>
      <c r="H101" s="63">
        <f t="shared" si="21"/>
        <v>0</v>
      </c>
      <c r="I101" s="63">
        <f t="shared" si="22"/>
        <v>0</v>
      </c>
      <c r="J101" s="63">
        <f t="shared" si="23"/>
        <v>0</v>
      </c>
      <c r="K101" s="63">
        <f t="shared" si="24"/>
        <v>0</v>
      </c>
      <c r="L101" s="63">
        <f t="shared" si="25"/>
        <v>0</v>
      </c>
      <c r="M101" s="63">
        <f t="shared" ca="1" si="17"/>
        <v>4.2783716522827012E-4</v>
      </c>
      <c r="N101" s="63">
        <f t="shared" ca="1" si="26"/>
        <v>0</v>
      </c>
      <c r="O101" s="77">
        <f t="shared" ca="1" si="27"/>
        <v>0</v>
      </c>
      <c r="P101" s="63">
        <f t="shared" ca="1" si="28"/>
        <v>0</v>
      </c>
      <c r="Q101" s="63">
        <f t="shared" ca="1" si="29"/>
        <v>0</v>
      </c>
      <c r="R101" s="32">
        <f t="shared" ca="1" si="18"/>
        <v>-4.2783716522827012E-4</v>
      </c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</row>
    <row r="102" spans="1:35" x14ac:dyDescent="0.2">
      <c r="A102" s="67"/>
      <c r="B102" s="67"/>
      <c r="C102" s="67"/>
      <c r="D102" s="68">
        <f t="shared" si="19"/>
        <v>0</v>
      </c>
      <c r="E102" s="68">
        <f t="shared" si="19"/>
        <v>0</v>
      </c>
      <c r="F102" s="63">
        <f t="shared" si="20"/>
        <v>0</v>
      </c>
      <c r="G102" s="63">
        <f t="shared" si="20"/>
        <v>0</v>
      </c>
      <c r="H102" s="63">
        <f t="shared" si="21"/>
        <v>0</v>
      </c>
      <c r="I102" s="63">
        <f t="shared" si="22"/>
        <v>0</v>
      </c>
      <c r="J102" s="63">
        <f t="shared" si="23"/>
        <v>0</v>
      </c>
      <c r="K102" s="63">
        <f t="shared" si="24"/>
        <v>0</v>
      </c>
      <c r="L102" s="63">
        <f t="shared" si="25"/>
        <v>0</v>
      </c>
      <c r="M102" s="63">
        <f t="shared" ca="1" si="17"/>
        <v>4.2783716522827012E-4</v>
      </c>
      <c r="N102" s="63">
        <f t="shared" ca="1" si="26"/>
        <v>0</v>
      </c>
      <c r="O102" s="77">
        <f t="shared" ca="1" si="27"/>
        <v>0</v>
      </c>
      <c r="P102" s="63">
        <f t="shared" ca="1" si="28"/>
        <v>0</v>
      </c>
      <c r="Q102" s="63">
        <f t="shared" ca="1" si="29"/>
        <v>0</v>
      </c>
      <c r="R102" s="32">
        <f t="shared" ca="1" si="18"/>
        <v>-4.2783716522827012E-4</v>
      </c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</row>
    <row r="103" spans="1:35" x14ac:dyDescent="0.2">
      <c r="A103" s="67"/>
      <c r="B103" s="67"/>
      <c r="C103" s="67"/>
      <c r="D103" s="68">
        <f t="shared" si="19"/>
        <v>0</v>
      </c>
      <c r="E103" s="68">
        <f t="shared" si="19"/>
        <v>0</v>
      </c>
      <c r="F103" s="63">
        <f t="shared" si="20"/>
        <v>0</v>
      </c>
      <c r="G103" s="63">
        <f t="shared" si="20"/>
        <v>0</v>
      </c>
      <c r="H103" s="63">
        <f t="shared" si="21"/>
        <v>0</v>
      </c>
      <c r="I103" s="63">
        <f t="shared" si="22"/>
        <v>0</v>
      </c>
      <c r="J103" s="63">
        <f t="shared" si="23"/>
        <v>0</v>
      </c>
      <c r="K103" s="63">
        <f t="shared" si="24"/>
        <v>0</v>
      </c>
      <c r="L103" s="63">
        <f t="shared" si="25"/>
        <v>0</v>
      </c>
      <c r="M103" s="63">
        <f t="shared" ca="1" si="17"/>
        <v>4.2783716522827012E-4</v>
      </c>
      <c r="N103" s="63">
        <f t="shared" ca="1" si="26"/>
        <v>0</v>
      </c>
      <c r="O103" s="77">
        <f t="shared" ca="1" si="27"/>
        <v>0</v>
      </c>
      <c r="P103" s="63">
        <f t="shared" ca="1" si="28"/>
        <v>0</v>
      </c>
      <c r="Q103" s="63">
        <f t="shared" ca="1" si="29"/>
        <v>0</v>
      </c>
      <c r="R103" s="32">
        <f t="shared" ca="1" si="18"/>
        <v>-4.2783716522827012E-4</v>
      </c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</row>
    <row r="104" spans="1:35" x14ac:dyDescent="0.2">
      <c r="A104" s="67"/>
      <c r="B104" s="67"/>
      <c r="C104" s="67"/>
      <c r="D104" s="68">
        <f t="shared" si="19"/>
        <v>0</v>
      </c>
      <c r="E104" s="68">
        <f t="shared" si="19"/>
        <v>0</v>
      </c>
      <c r="F104" s="63">
        <f t="shared" si="20"/>
        <v>0</v>
      </c>
      <c r="G104" s="63">
        <f t="shared" si="20"/>
        <v>0</v>
      </c>
      <c r="H104" s="63">
        <f t="shared" si="21"/>
        <v>0</v>
      </c>
      <c r="I104" s="63">
        <f t="shared" si="22"/>
        <v>0</v>
      </c>
      <c r="J104" s="63">
        <f t="shared" si="23"/>
        <v>0</v>
      </c>
      <c r="K104" s="63">
        <f t="shared" si="24"/>
        <v>0</v>
      </c>
      <c r="L104" s="63">
        <f t="shared" si="25"/>
        <v>0</v>
      </c>
      <c r="M104" s="63">
        <f t="shared" ca="1" si="17"/>
        <v>4.2783716522827012E-4</v>
      </c>
      <c r="N104" s="63">
        <f t="shared" ca="1" si="26"/>
        <v>0</v>
      </c>
      <c r="O104" s="77">
        <f t="shared" ca="1" si="27"/>
        <v>0</v>
      </c>
      <c r="P104" s="63">
        <f t="shared" ca="1" si="28"/>
        <v>0</v>
      </c>
      <c r="Q104" s="63">
        <f t="shared" ca="1" si="29"/>
        <v>0</v>
      </c>
      <c r="R104" s="32">
        <f t="shared" ca="1" si="18"/>
        <v>-4.2783716522827012E-4</v>
      </c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</row>
    <row r="105" spans="1:35" x14ac:dyDescent="0.2">
      <c r="A105" s="67"/>
      <c r="B105" s="67"/>
      <c r="C105" s="67"/>
      <c r="D105" s="68">
        <f t="shared" si="19"/>
        <v>0</v>
      </c>
      <c r="E105" s="68">
        <f t="shared" si="19"/>
        <v>0</v>
      </c>
      <c r="F105" s="63">
        <f t="shared" si="20"/>
        <v>0</v>
      </c>
      <c r="G105" s="63">
        <f t="shared" si="20"/>
        <v>0</v>
      </c>
      <c r="H105" s="63">
        <f t="shared" si="21"/>
        <v>0</v>
      </c>
      <c r="I105" s="63">
        <f t="shared" si="22"/>
        <v>0</v>
      </c>
      <c r="J105" s="63">
        <f t="shared" si="23"/>
        <v>0</v>
      </c>
      <c r="K105" s="63">
        <f t="shared" si="24"/>
        <v>0</v>
      </c>
      <c r="L105" s="63">
        <f t="shared" si="25"/>
        <v>0</v>
      </c>
      <c r="M105" s="63">
        <f t="shared" ca="1" si="17"/>
        <v>4.2783716522827012E-4</v>
      </c>
      <c r="N105" s="63">
        <f t="shared" ca="1" si="26"/>
        <v>0</v>
      </c>
      <c r="O105" s="77">
        <f t="shared" ca="1" si="27"/>
        <v>0</v>
      </c>
      <c r="P105" s="63">
        <f t="shared" ca="1" si="28"/>
        <v>0</v>
      </c>
      <c r="Q105" s="63">
        <f t="shared" ca="1" si="29"/>
        <v>0</v>
      </c>
      <c r="R105" s="32">
        <f t="shared" ca="1" si="18"/>
        <v>-4.2783716522827012E-4</v>
      </c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</row>
    <row r="106" spans="1:35" x14ac:dyDescent="0.2">
      <c r="A106" s="67"/>
      <c r="B106" s="67"/>
      <c r="C106" s="67"/>
      <c r="D106" s="68">
        <f t="shared" si="19"/>
        <v>0</v>
      </c>
      <c r="E106" s="68">
        <f t="shared" si="19"/>
        <v>0</v>
      </c>
      <c r="F106" s="63">
        <f t="shared" si="20"/>
        <v>0</v>
      </c>
      <c r="G106" s="63">
        <f t="shared" si="20"/>
        <v>0</v>
      </c>
      <c r="H106" s="63">
        <f t="shared" si="21"/>
        <v>0</v>
      </c>
      <c r="I106" s="63">
        <f t="shared" si="22"/>
        <v>0</v>
      </c>
      <c r="J106" s="63">
        <f t="shared" si="23"/>
        <v>0</v>
      </c>
      <c r="K106" s="63">
        <f t="shared" si="24"/>
        <v>0</v>
      </c>
      <c r="L106" s="63">
        <f t="shared" si="25"/>
        <v>0</v>
      </c>
      <c r="M106" s="63">
        <f t="shared" ca="1" si="17"/>
        <v>4.2783716522827012E-4</v>
      </c>
      <c r="N106" s="63">
        <f t="shared" ca="1" si="26"/>
        <v>0</v>
      </c>
      <c r="O106" s="77">
        <f t="shared" ca="1" si="27"/>
        <v>0</v>
      </c>
      <c r="P106" s="63">
        <f t="shared" ca="1" si="28"/>
        <v>0</v>
      </c>
      <c r="Q106" s="63">
        <f t="shared" ca="1" si="29"/>
        <v>0</v>
      </c>
      <c r="R106" s="32">
        <f t="shared" ca="1" si="18"/>
        <v>-4.2783716522827012E-4</v>
      </c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</row>
    <row r="107" spans="1:35" x14ac:dyDescent="0.2">
      <c r="A107" s="67"/>
      <c r="B107" s="67"/>
      <c r="C107" s="67"/>
      <c r="D107" s="68">
        <f t="shared" si="19"/>
        <v>0</v>
      </c>
      <c r="E107" s="68">
        <f t="shared" si="19"/>
        <v>0</v>
      </c>
      <c r="F107" s="63">
        <f t="shared" si="20"/>
        <v>0</v>
      </c>
      <c r="G107" s="63">
        <f t="shared" si="20"/>
        <v>0</v>
      </c>
      <c r="H107" s="63">
        <f t="shared" si="21"/>
        <v>0</v>
      </c>
      <c r="I107" s="63">
        <f t="shared" si="22"/>
        <v>0</v>
      </c>
      <c r="J107" s="63">
        <f t="shared" si="23"/>
        <v>0</v>
      </c>
      <c r="K107" s="63">
        <f t="shared" si="24"/>
        <v>0</v>
      </c>
      <c r="L107" s="63">
        <f t="shared" si="25"/>
        <v>0</v>
      </c>
      <c r="M107" s="63">
        <f t="shared" ca="1" si="17"/>
        <v>4.2783716522827012E-4</v>
      </c>
      <c r="N107" s="63">
        <f t="shared" ca="1" si="26"/>
        <v>0</v>
      </c>
      <c r="O107" s="77">
        <f t="shared" ca="1" si="27"/>
        <v>0</v>
      </c>
      <c r="P107" s="63">
        <f t="shared" ca="1" si="28"/>
        <v>0</v>
      </c>
      <c r="Q107" s="63">
        <f t="shared" ca="1" si="29"/>
        <v>0</v>
      </c>
      <c r="R107" s="32">
        <f t="shared" ca="1" si="18"/>
        <v>-4.2783716522827012E-4</v>
      </c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</row>
    <row r="108" spans="1:35" x14ac:dyDescent="0.2">
      <c r="A108" s="67"/>
      <c r="B108" s="67"/>
      <c r="C108" s="67"/>
      <c r="D108" s="68">
        <f t="shared" si="19"/>
        <v>0</v>
      </c>
      <c r="E108" s="68">
        <f t="shared" si="19"/>
        <v>0</v>
      </c>
      <c r="F108" s="63">
        <f t="shared" si="20"/>
        <v>0</v>
      </c>
      <c r="G108" s="63">
        <f t="shared" si="20"/>
        <v>0</v>
      </c>
      <c r="H108" s="63">
        <f t="shared" si="21"/>
        <v>0</v>
      </c>
      <c r="I108" s="63">
        <f t="shared" si="22"/>
        <v>0</v>
      </c>
      <c r="J108" s="63">
        <f t="shared" si="23"/>
        <v>0</v>
      </c>
      <c r="K108" s="63">
        <f t="shared" si="24"/>
        <v>0</v>
      </c>
      <c r="L108" s="63">
        <f t="shared" si="25"/>
        <v>0</v>
      </c>
      <c r="M108" s="63">
        <f t="shared" ca="1" si="17"/>
        <v>4.2783716522827012E-4</v>
      </c>
      <c r="N108" s="63">
        <f t="shared" ca="1" si="26"/>
        <v>0</v>
      </c>
      <c r="O108" s="77">
        <f t="shared" ca="1" si="27"/>
        <v>0</v>
      </c>
      <c r="P108" s="63">
        <f t="shared" ca="1" si="28"/>
        <v>0</v>
      </c>
      <c r="Q108" s="63">
        <f t="shared" ca="1" si="29"/>
        <v>0</v>
      </c>
      <c r="R108" s="32">
        <f t="shared" ca="1" si="18"/>
        <v>-4.2783716522827012E-4</v>
      </c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</row>
    <row r="109" spans="1:35" x14ac:dyDescent="0.2">
      <c r="A109" s="67"/>
      <c r="B109" s="67"/>
      <c r="C109" s="67"/>
      <c r="D109" s="68">
        <f t="shared" si="19"/>
        <v>0</v>
      </c>
      <c r="E109" s="68">
        <f t="shared" si="19"/>
        <v>0</v>
      </c>
      <c r="F109" s="63">
        <f t="shared" si="20"/>
        <v>0</v>
      </c>
      <c r="G109" s="63">
        <f t="shared" si="20"/>
        <v>0</v>
      </c>
      <c r="H109" s="63">
        <f t="shared" si="21"/>
        <v>0</v>
      </c>
      <c r="I109" s="63">
        <f t="shared" si="22"/>
        <v>0</v>
      </c>
      <c r="J109" s="63">
        <f t="shared" si="23"/>
        <v>0</v>
      </c>
      <c r="K109" s="63">
        <f t="shared" si="24"/>
        <v>0</v>
      </c>
      <c r="L109" s="63">
        <f t="shared" si="25"/>
        <v>0</v>
      </c>
      <c r="M109" s="63">
        <f t="shared" ca="1" si="17"/>
        <v>4.2783716522827012E-4</v>
      </c>
      <c r="N109" s="63">
        <f t="shared" ca="1" si="26"/>
        <v>0</v>
      </c>
      <c r="O109" s="77">
        <f t="shared" ca="1" si="27"/>
        <v>0</v>
      </c>
      <c r="P109" s="63">
        <f t="shared" ca="1" si="28"/>
        <v>0</v>
      </c>
      <c r="Q109" s="63">
        <f t="shared" ca="1" si="29"/>
        <v>0</v>
      </c>
      <c r="R109" s="32">
        <f t="shared" ca="1" si="18"/>
        <v>-4.2783716522827012E-4</v>
      </c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</row>
    <row r="110" spans="1:35" x14ac:dyDescent="0.2">
      <c r="A110" s="67"/>
      <c r="B110" s="67"/>
      <c r="C110" s="67"/>
      <c r="D110" s="68">
        <f t="shared" si="19"/>
        <v>0</v>
      </c>
      <c r="E110" s="68">
        <f t="shared" si="19"/>
        <v>0</v>
      </c>
      <c r="F110" s="63">
        <f t="shared" si="20"/>
        <v>0</v>
      </c>
      <c r="G110" s="63">
        <f t="shared" si="20"/>
        <v>0</v>
      </c>
      <c r="H110" s="63">
        <f t="shared" si="21"/>
        <v>0</v>
      </c>
      <c r="I110" s="63">
        <f t="shared" si="22"/>
        <v>0</v>
      </c>
      <c r="J110" s="63">
        <f t="shared" si="23"/>
        <v>0</v>
      </c>
      <c r="K110" s="63">
        <f t="shared" si="24"/>
        <v>0</v>
      </c>
      <c r="L110" s="63">
        <f t="shared" si="25"/>
        <v>0</v>
      </c>
      <c r="M110" s="63">
        <f t="shared" ca="1" si="17"/>
        <v>4.2783716522827012E-4</v>
      </c>
      <c r="N110" s="63">
        <f t="shared" ca="1" si="26"/>
        <v>0</v>
      </c>
      <c r="O110" s="77">
        <f t="shared" ca="1" si="27"/>
        <v>0</v>
      </c>
      <c r="P110" s="63">
        <f t="shared" ca="1" si="28"/>
        <v>0</v>
      </c>
      <c r="Q110" s="63">
        <f t="shared" ca="1" si="29"/>
        <v>0</v>
      </c>
      <c r="R110" s="32">
        <f t="shared" ca="1" si="18"/>
        <v>-4.2783716522827012E-4</v>
      </c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</row>
    <row r="111" spans="1:35" x14ac:dyDescent="0.2">
      <c r="A111" s="67"/>
      <c r="B111" s="67"/>
      <c r="C111" s="67"/>
      <c r="D111" s="68">
        <f t="shared" si="19"/>
        <v>0</v>
      </c>
      <c r="E111" s="68">
        <f t="shared" si="19"/>
        <v>0</v>
      </c>
      <c r="F111" s="63">
        <f t="shared" si="20"/>
        <v>0</v>
      </c>
      <c r="G111" s="63">
        <f t="shared" si="20"/>
        <v>0</v>
      </c>
      <c r="H111" s="63">
        <f t="shared" si="21"/>
        <v>0</v>
      </c>
      <c r="I111" s="63">
        <f t="shared" si="22"/>
        <v>0</v>
      </c>
      <c r="J111" s="63">
        <f t="shared" si="23"/>
        <v>0</v>
      </c>
      <c r="K111" s="63">
        <f t="shared" si="24"/>
        <v>0</v>
      </c>
      <c r="L111" s="63">
        <f t="shared" si="25"/>
        <v>0</v>
      </c>
      <c r="M111" s="63">
        <f t="shared" ca="1" si="17"/>
        <v>4.2783716522827012E-4</v>
      </c>
      <c r="N111" s="63">
        <f t="shared" ca="1" si="26"/>
        <v>0</v>
      </c>
      <c r="O111" s="77">
        <f t="shared" ca="1" si="27"/>
        <v>0</v>
      </c>
      <c r="P111" s="63">
        <f t="shared" ca="1" si="28"/>
        <v>0</v>
      </c>
      <c r="Q111" s="63">
        <f t="shared" ca="1" si="29"/>
        <v>0</v>
      </c>
      <c r="R111" s="32">
        <f t="shared" ca="1" si="18"/>
        <v>-4.2783716522827012E-4</v>
      </c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</row>
    <row r="112" spans="1:35" x14ac:dyDescent="0.2">
      <c r="A112" s="67"/>
      <c r="B112" s="67"/>
      <c r="C112" s="67"/>
      <c r="D112" s="68">
        <f t="shared" si="19"/>
        <v>0</v>
      </c>
      <c r="E112" s="68">
        <f t="shared" si="19"/>
        <v>0</v>
      </c>
      <c r="F112" s="63">
        <f t="shared" si="20"/>
        <v>0</v>
      </c>
      <c r="G112" s="63">
        <f t="shared" si="20"/>
        <v>0</v>
      </c>
      <c r="H112" s="63">
        <f t="shared" si="21"/>
        <v>0</v>
      </c>
      <c r="I112" s="63">
        <f t="shared" si="22"/>
        <v>0</v>
      </c>
      <c r="J112" s="63">
        <f t="shared" si="23"/>
        <v>0</v>
      </c>
      <c r="K112" s="63">
        <f t="shared" si="24"/>
        <v>0</v>
      </c>
      <c r="L112" s="63">
        <f t="shared" si="25"/>
        <v>0</v>
      </c>
      <c r="M112" s="63">
        <f t="shared" ca="1" si="17"/>
        <v>4.2783716522827012E-4</v>
      </c>
      <c r="N112" s="63">
        <f t="shared" ca="1" si="26"/>
        <v>0</v>
      </c>
      <c r="O112" s="77">
        <f t="shared" ca="1" si="27"/>
        <v>0</v>
      </c>
      <c r="P112" s="63">
        <f t="shared" ca="1" si="28"/>
        <v>0</v>
      </c>
      <c r="Q112" s="63">
        <f t="shared" ca="1" si="29"/>
        <v>0</v>
      </c>
      <c r="R112" s="32">
        <f t="shared" ca="1" si="18"/>
        <v>-4.2783716522827012E-4</v>
      </c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</row>
    <row r="113" spans="1:35" x14ac:dyDescent="0.2">
      <c r="A113" s="67"/>
      <c r="B113" s="67"/>
      <c r="C113" s="67"/>
      <c r="D113" s="68">
        <f t="shared" si="19"/>
        <v>0</v>
      </c>
      <c r="E113" s="68">
        <f t="shared" si="19"/>
        <v>0</v>
      </c>
      <c r="F113" s="63">
        <f t="shared" si="20"/>
        <v>0</v>
      </c>
      <c r="G113" s="63">
        <f t="shared" si="20"/>
        <v>0</v>
      </c>
      <c r="H113" s="63">
        <f t="shared" si="21"/>
        <v>0</v>
      </c>
      <c r="I113" s="63">
        <f t="shared" si="22"/>
        <v>0</v>
      </c>
      <c r="J113" s="63">
        <f t="shared" si="23"/>
        <v>0</v>
      </c>
      <c r="K113" s="63">
        <f t="shared" si="24"/>
        <v>0</v>
      </c>
      <c r="L113" s="63">
        <f t="shared" si="25"/>
        <v>0</v>
      </c>
      <c r="M113" s="63">
        <f t="shared" ca="1" si="17"/>
        <v>4.2783716522827012E-4</v>
      </c>
      <c r="N113" s="63">
        <f t="shared" ca="1" si="26"/>
        <v>0</v>
      </c>
      <c r="O113" s="77">
        <f t="shared" ca="1" si="27"/>
        <v>0</v>
      </c>
      <c r="P113" s="63">
        <f t="shared" ca="1" si="28"/>
        <v>0</v>
      </c>
      <c r="Q113" s="63">
        <f t="shared" ca="1" si="29"/>
        <v>0</v>
      </c>
      <c r="R113" s="32">
        <f t="shared" ca="1" si="18"/>
        <v>-4.2783716522827012E-4</v>
      </c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</row>
    <row r="114" spans="1:35" x14ac:dyDescent="0.2">
      <c r="A114" s="67"/>
      <c r="B114" s="67"/>
      <c r="C114" s="67"/>
      <c r="D114" s="68">
        <f t="shared" si="19"/>
        <v>0</v>
      </c>
      <c r="E114" s="68">
        <f t="shared" si="19"/>
        <v>0</v>
      </c>
      <c r="F114" s="63">
        <f t="shared" si="20"/>
        <v>0</v>
      </c>
      <c r="G114" s="63">
        <f t="shared" si="20"/>
        <v>0</v>
      </c>
      <c r="H114" s="63">
        <f t="shared" si="21"/>
        <v>0</v>
      </c>
      <c r="I114" s="63">
        <f t="shared" si="22"/>
        <v>0</v>
      </c>
      <c r="J114" s="63">
        <f t="shared" si="23"/>
        <v>0</v>
      </c>
      <c r="K114" s="63">
        <f t="shared" si="24"/>
        <v>0</v>
      </c>
      <c r="L114" s="63">
        <f t="shared" si="25"/>
        <v>0</v>
      </c>
      <c r="M114" s="63">
        <f t="shared" ca="1" si="17"/>
        <v>4.2783716522827012E-4</v>
      </c>
      <c r="N114" s="63">
        <f t="shared" ca="1" si="26"/>
        <v>0</v>
      </c>
      <c r="O114" s="77">
        <f t="shared" ca="1" si="27"/>
        <v>0</v>
      </c>
      <c r="P114" s="63">
        <f t="shared" ca="1" si="28"/>
        <v>0</v>
      </c>
      <c r="Q114" s="63">
        <f t="shared" ca="1" si="29"/>
        <v>0</v>
      </c>
      <c r="R114" s="32">
        <f t="shared" ca="1" si="18"/>
        <v>-4.2783716522827012E-4</v>
      </c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</row>
    <row r="115" spans="1:35" x14ac:dyDescent="0.2">
      <c r="A115" s="67"/>
      <c r="B115" s="67"/>
      <c r="C115" s="67"/>
      <c r="D115" s="68">
        <f t="shared" si="19"/>
        <v>0</v>
      </c>
      <c r="E115" s="68">
        <f t="shared" si="19"/>
        <v>0</v>
      </c>
      <c r="F115" s="63">
        <f t="shared" si="20"/>
        <v>0</v>
      </c>
      <c r="G115" s="63">
        <f t="shared" si="20"/>
        <v>0</v>
      </c>
      <c r="H115" s="63">
        <f t="shared" si="21"/>
        <v>0</v>
      </c>
      <c r="I115" s="63">
        <f t="shared" si="22"/>
        <v>0</v>
      </c>
      <c r="J115" s="63">
        <f t="shared" si="23"/>
        <v>0</v>
      </c>
      <c r="K115" s="63">
        <f t="shared" si="24"/>
        <v>0</v>
      </c>
      <c r="L115" s="63">
        <f t="shared" si="25"/>
        <v>0</v>
      </c>
      <c r="M115" s="63">
        <f t="shared" ca="1" si="17"/>
        <v>4.2783716522827012E-4</v>
      </c>
      <c r="N115" s="63">
        <f t="shared" ca="1" si="26"/>
        <v>0</v>
      </c>
      <c r="O115" s="77">
        <f t="shared" ca="1" si="27"/>
        <v>0</v>
      </c>
      <c r="P115" s="63">
        <f t="shared" ca="1" si="28"/>
        <v>0</v>
      </c>
      <c r="Q115" s="63">
        <f t="shared" ca="1" si="29"/>
        <v>0</v>
      </c>
      <c r="R115" s="32">
        <f t="shared" ca="1" si="18"/>
        <v>-4.2783716522827012E-4</v>
      </c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</row>
    <row r="116" spans="1:35" x14ac:dyDescent="0.2">
      <c r="A116" s="67"/>
      <c r="B116" s="67"/>
      <c r="C116" s="67"/>
      <c r="D116" s="68">
        <f t="shared" si="19"/>
        <v>0</v>
      </c>
      <c r="E116" s="68">
        <f t="shared" si="19"/>
        <v>0</v>
      </c>
      <c r="F116" s="63">
        <f t="shared" si="20"/>
        <v>0</v>
      </c>
      <c r="G116" s="63">
        <f t="shared" si="20"/>
        <v>0</v>
      </c>
      <c r="H116" s="63">
        <f t="shared" si="21"/>
        <v>0</v>
      </c>
      <c r="I116" s="63">
        <f t="shared" si="22"/>
        <v>0</v>
      </c>
      <c r="J116" s="63">
        <f t="shared" si="23"/>
        <v>0</v>
      </c>
      <c r="K116" s="63">
        <f t="shared" si="24"/>
        <v>0</v>
      </c>
      <c r="L116" s="63">
        <f t="shared" si="25"/>
        <v>0</v>
      </c>
      <c r="M116" s="63">
        <f t="shared" ca="1" si="17"/>
        <v>4.2783716522827012E-4</v>
      </c>
      <c r="N116" s="63">
        <f t="shared" ca="1" si="26"/>
        <v>0</v>
      </c>
      <c r="O116" s="77">
        <f t="shared" ca="1" si="27"/>
        <v>0</v>
      </c>
      <c r="P116" s="63">
        <f t="shared" ca="1" si="28"/>
        <v>0</v>
      </c>
      <c r="Q116" s="63">
        <f t="shared" ca="1" si="29"/>
        <v>0</v>
      </c>
      <c r="R116" s="32">
        <f t="shared" ca="1" si="18"/>
        <v>-4.2783716522827012E-4</v>
      </c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</row>
    <row r="117" spans="1:35" x14ac:dyDescent="0.2">
      <c r="A117" s="67"/>
      <c r="B117" s="67"/>
      <c r="C117" s="67"/>
      <c r="D117" s="68">
        <f t="shared" si="19"/>
        <v>0</v>
      </c>
      <c r="E117" s="68">
        <f t="shared" si="19"/>
        <v>0</v>
      </c>
      <c r="F117" s="63">
        <f t="shared" si="20"/>
        <v>0</v>
      </c>
      <c r="G117" s="63">
        <f t="shared" si="20"/>
        <v>0</v>
      </c>
      <c r="H117" s="63">
        <f t="shared" si="21"/>
        <v>0</v>
      </c>
      <c r="I117" s="63">
        <f t="shared" si="22"/>
        <v>0</v>
      </c>
      <c r="J117" s="63">
        <f t="shared" si="23"/>
        <v>0</v>
      </c>
      <c r="K117" s="63">
        <f t="shared" si="24"/>
        <v>0</v>
      </c>
      <c r="L117" s="63">
        <f t="shared" si="25"/>
        <v>0</v>
      </c>
      <c r="M117" s="63">
        <f t="shared" ca="1" si="17"/>
        <v>4.2783716522827012E-4</v>
      </c>
      <c r="N117" s="63">
        <f t="shared" ca="1" si="26"/>
        <v>0</v>
      </c>
      <c r="O117" s="77">
        <f t="shared" ca="1" si="27"/>
        <v>0</v>
      </c>
      <c r="P117" s="63">
        <f t="shared" ca="1" si="28"/>
        <v>0</v>
      </c>
      <c r="Q117" s="63">
        <f t="shared" ca="1" si="29"/>
        <v>0</v>
      </c>
      <c r="R117" s="32">
        <f t="shared" ca="1" si="18"/>
        <v>-4.2783716522827012E-4</v>
      </c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</row>
    <row r="118" spans="1:35" x14ac:dyDescent="0.2">
      <c r="A118" s="67"/>
      <c r="B118" s="67"/>
      <c r="C118" s="67"/>
      <c r="D118" s="68">
        <f t="shared" si="19"/>
        <v>0</v>
      </c>
      <c r="E118" s="68">
        <f t="shared" si="19"/>
        <v>0</v>
      </c>
      <c r="F118" s="63">
        <f t="shared" si="20"/>
        <v>0</v>
      </c>
      <c r="G118" s="63">
        <f t="shared" si="20"/>
        <v>0</v>
      </c>
      <c r="H118" s="63">
        <f t="shared" si="21"/>
        <v>0</v>
      </c>
      <c r="I118" s="63">
        <f t="shared" si="22"/>
        <v>0</v>
      </c>
      <c r="J118" s="63">
        <f t="shared" si="23"/>
        <v>0</v>
      </c>
      <c r="K118" s="63">
        <f t="shared" si="24"/>
        <v>0</v>
      </c>
      <c r="L118" s="63">
        <f t="shared" si="25"/>
        <v>0</v>
      </c>
      <c r="M118" s="63">
        <f t="shared" ca="1" si="17"/>
        <v>4.2783716522827012E-4</v>
      </c>
      <c r="N118" s="63">
        <f t="shared" ca="1" si="26"/>
        <v>0</v>
      </c>
      <c r="O118" s="77">
        <f t="shared" ca="1" si="27"/>
        <v>0</v>
      </c>
      <c r="P118" s="63">
        <f t="shared" ca="1" si="28"/>
        <v>0</v>
      </c>
      <c r="Q118" s="63">
        <f t="shared" ca="1" si="29"/>
        <v>0</v>
      </c>
      <c r="R118" s="32">
        <f t="shared" ca="1" si="18"/>
        <v>-4.2783716522827012E-4</v>
      </c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</row>
    <row r="119" spans="1:35" x14ac:dyDescent="0.2">
      <c r="A119" s="67"/>
      <c r="B119" s="67"/>
      <c r="C119" s="67"/>
      <c r="D119" s="68">
        <f t="shared" si="19"/>
        <v>0</v>
      </c>
      <c r="E119" s="68">
        <f t="shared" si="19"/>
        <v>0</v>
      </c>
      <c r="F119" s="63">
        <f t="shared" si="20"/>
        <v>0</v>
      </c>
      <c r="G119" s="63">
        <f t="shared" si="20"/>
        <v>0</v>
      </c>
      <c r="H119" s="63">
        <f t="shared" si="21"/>
        <v>0</v>
      </c>
      <c r="I119" s="63">
        <f t="shared" si="22"/>
        <v>0</v>
      </c>
      <c r="J119" s="63">
        <f t="shared" si="23"/>
        <v>0</v>
      </c>
      <c r="K119" s="63">
        <f t="shared" si="24"/>
        <v>0</v>
      </c>
      <c r="L119" s="63">
        <f t="shared" si="25"/>
        <v>0</v>
      </c>
      <c r="M119" s="63">
        <f t="shared" ca="1" si="17"/>
        <v>4.2783716522827012E-4</v>
      </c>
      <c r="N119" s="63">
        <f t="shared" ca="1" si="26"/>
        <v>0</v>
      </c>
      <c r="O119" s="77">
        <f t="shared" ca="1" si="27"/>
        <v>0</v>
      </c>
      <c r="P119" s="63">
        <f t="shared" ca="1" si="28"/>
        <v>0</v>
      </c>
      <c r="Q119" s="63">
        <f t="shared" ca="1" si="29"/>
        <v>0</v>
      </c>
      <c r="R119" s="32">
        <f t="shared" ca="1" si="18"/>
        <v>-4.2783716522827012E-4</v>
      </c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</row>
    <row r="120" spans="1:35" x14ac:dyDescent="0.2">
      <c r="A120" s="67"/>
      <c r="B120" s="67"/>
      <c r="C120" s="67"/>
      <c r="D120" s="68">
        <f t="shared" si="19"/>
        <v>0</v>
      </c>
      <c r="E120" s="68">
        <f t="shared" si="19"/>
        <v>0</v>
      </c>
      <c r="F120" s="63">
        <f t="shared" si="20"/>
        <v>0</v>
      </c>
      <c r="G120" s="63">
        <f t="shared" si="20"/>
        <v>0</v>
      </c>
      <c r="H120" s="63">
        <f t="shared" si="21"/>
        <v>0</v>
      </c>
      <c r="I120" s="63">
        <f t="shared" si="22"/>
        <v>0</v>
      </c>
      <c r="J120" s="63">
        <f t="shared" si="23"/>
        <v>0</v>
      </c>
      <c r="K120" s="63">
        <f t="shared" si="24"/>
        <v>0</v>
      </c>
      <c r="L120" s="63">
        <f t="shared" si="25"/>
        <v>0</v>
      </c>
      <c r="M120" s="63">
        <f t="shared" ca="1" si="17"/>
        <v>4.2783716522827012E-4</v>
      </c>
      <c r="N120" s="63">
        <f t="shared" ca="1" si="26"/>
        <v>0</v>
      </c>
      <c r="O120" s="77">
        <f t="shared" ca="1" si="27"/>
        <v>0</v>
      </c>
      <c r="P120" s="63">
        <f t="shared" ca="1" si="28"/>
        <v>0</v>
      </c>
      <c r="Q120" s="63">
        <f t="shared" ca="1" si="29"/>
        <v>0</v>
      </c>
      <c r="R120" s="32">
        <f t="shared" ca="1" si="18"/>
        <v>-4.2783716522827012E-4</v>
      </c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</row>
    <row r="121" spans="1:35" x14ac:dyDescent="0.2">
      <c r="A121" s="67"/>
      <c r="B121" s="67"/>
      <c r="C121" s="67"/>
      <c r="D121" s="68">
        <f t="shared" si="19"/>
        <v>0</v>
      </c>
      <c r="E121" s="68">
        <f t="shared" si="19"/>
        <v>0</v>
      </c>
      <c r="F121" s="63">
        <f t="shared" si="20"/>
        <v>0</v>
      </c>
      <c r="G121" s="63">
        <f t="shared" si="20"/>
        <v>0</v>
      </c>
      <c r="H121" s="63">
        <f t="shared" si="21"/>
        <v>0</v>
      </c>
      <c r="I121" s="63">
        <f t="shared" si="22"/>
        <v>0</v>
      </c>
      <c r="J121" s="63">
        <f t="shared" si="23"/>
        <v>0</v>
      </c>
      <c r="K121" s="63">
        <f t="shared" si="24"/>
        <v>0</v>
      </c>
      <c r="L121" s="63">
        <f t="shared" si="25"/>
        <v>0</v>
      </c>
      <c r="M121" s="63">
        <f t="shared" ca="1" si="17"/>
        <v>4.2783716522827012E-4</v>
      </c>
      <c r="N121" s="63">
        <f t="shared" ca="1" si="26"/>
        <v>0</v>
      </c>
      <c r="O121" s="77">
        <f t="shared" ca="1" si="27"/>
        <v>0</v>
      </c>
      <c r="P121" s="63">
        <f t="shared" ca="1" si="28"/>
        <v>0</v>
      </c>
      <c r="Q121" s="63">
        <f t="shared" ca="1" si="29"/>
        <v>0</v>
      </c>
      <c r="R121" s="32">
        <f t="shared" ca="1" si="18"/>
        <v>-4.2783716522827012E-4</v>
      </c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</row>
    <row r="122" spans="1:35" x14ac:dyDescent="0.2">
      <c r="A122" s="67"/>
      <c r="B122" s="67"/>
      <c r="C122" s="67"/>
      <c r="D122" s="68">
        <f t="shared" si="19"/>
        <v>0</v>
      </c>
      <c r="E122" s="68">
        <f t="shared" si="19"/>
        <v>0</v>
      </c>
      <c r="F122" s="63">
        <f t="shared" si="20"/>
        <v>0</v>
      </c>
      <c r="G122" s="63">
        <f t="shared" si="20"/>
        <v>0</v>
      </c>
      <c r="H122" s="63">
        <f t="shared" si="21"/>
        <v>0</v>
      </c>
      <c r="I122" s="63">
        <f t="shared" si="22"/>
        <v>0</v>
      </c>
      <c r="J122" s="63">
        <f t="shared" si="23"/>
        <v>0</v>
      </c>
      <c r="K122" s="63">
        <f t="shared" si="24"/>
        <v>0</v>
      </c>
      <c r="L122" s="63">
        <f t="shared" si="25"/>
        <v>0</v>
      </c>
      <c r="M122" s="63">
        <f t="shared" ca="1" si="17"/>
        <v>4.2783716522827012E-4</v>
      </c>
      <c r="N122" s="63">
        <f t="shared" ca="1" si="26"/>
        <v>0</v>
      </c>
      <c r="O122" s="77">
        <f t="shared" ca="1" si="27"/>
        <v>0</v>
      </c>
      <c r="P122" s="63">
        <f t="shared" ca="1" si="28"/>
        <v>0</v>
      </c>
      <c r="Q122" s="63">
        <f t="shared" ca="1" si="29"/>
        <v>0</v>
      </c>
      <c r="R122" s="32">
        <f t="shared" ca="1" si="18"/>
        <v>-4.2783716522827012E-4</v>
      </c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</row>
    <row r="123" spans="1:35" x14ac:dyDescent="0.2">
      <c r="A123" s="67"/>
      <c r="B123" s="67"/>
      <c r="C123" s="67"/>
      <c r="D123" s="68">
        <f t="shared" si="19"/>
        <v>0</v>
      </c>
      <c r="E123" s="68">
        <f t="shared" si="19"/>
        <v>0</v>
      </c>
      <c r="F123" s="63">
        <f t="shared" si="20"/>
        <v>0</v>
      </c>
      <c r="G123" s="63">
        <f t="shared" si="20"/>
        <v>0</v>
      </c>
      <c r="H123" s="63">
        <f t="shared" si="21"/>
        <v>0</v>
      </c>
      <c r="I123" s="63">
        <f t="shared" si="22"/>
        <v>0</v>
      </c>
      <c r="J123" s="63">
        <f t="shared" si="23"/>
        <v>0</v>
      </c>
      <c r="K123" s="63">
        <f t="shared" si="24"/>
        <v>0</v>
      </c>
      <c r="L123" s="63">
        <f t="shared" si="25"/>
        <v>0</v>
      </c>
      <c r="M123" s="63">
        <f t="shared" ca="1" si="17"/>
        <v>4.2783716522827012E-4</v>
      </c>
      <c r="N123" s="63">
        <f t="shared" ca="1" si="26"/>
        <v>0</v>
      </c>
      <c r="O123" s="77">
        <f t="shared" ca="1" si="27"/>
        <v>0</v>
      </c>
      <c r="P123" s="63">
        <f t="shared" ca="1" si="28"/>
        <v>0</v>
      </c>
      <c r="Q123" s="63">
        <f t="shared" ca="1" si="29"/>
        <v>0</v>
      </c>
      <c r="R123" s="32">
        <f t="shared" ca="1" si="18"/>
        <v>-4.2783716522827012E-4</v>
      </c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</row>
    <row r="124" spans="1:35" x14ac:dyDescent="0.2">
      <c r="A124" s="67"/>
      <c r="B124" s="67"/>
      <c r="C124" s="67"/>
      <c r="D124" s="68">
        <f t="shared" si="19"/>
        <v>0</v>
      </c>
      <c r="E124" s="68">
        <f t="shared" si="19"/>
        <v>0</v>
      </c>
      <c r="F124" s="63">
        <f t="shared" si="20"/>
        <v>0</v>
      </c>
      <c r="G124" s="63">
        <f t="shared" si="20"/>
        <v>0</v>
      </c>
      <c r="H124" s="63">
        <f t="shared" si="21"/>
        <v>0</v>
      </c>
      <c r="I124" s="63">
        <f t="shared" si="22"/>
        <v>0</v>
      </c>
      <c r="J124" s="63">
        <f t="shared" si="23"/>
        <v>0</v>
      </c>
      <c r="K124" s="63">
        <f t="shared" si="24"/>
        <v>0</v>
      </c>
      <c r="L124" s="63">
        <f t="shared" si="25"/>
        <v>0</v>
      </c>
      <c r="M124" s="63">
        <f t="shared" ca="1" si="17"/>
        <v>4.2783716522827012E-4</v>
      </c>
      <c r="N124" s="63">
        <f t="shared" ca="1" si="26"/>
        <v>0</v>
      </c>
      <c r="O124" s="77">
        <f t="shared" ca="1" si="27"/>
        <v>0</v>
      </c>
      <c r="P124" s="63">
        <f t="shared" ca="1" si="28"/>
        <v>0</v>
      </c>
      <c r="Q124" s="63">
        <f t="shared" ca="1" si="29"/>
        <v>0</v>
      </c>
      <c r="R124" s="32">
        <f t="shared" ca="1" si="18"/>
        <v>-4.2783716522827012E-4</v>
      </c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</row>
    <row r="125" spans="1:35" x14ac:dyDescent="0.2">
      <c r="A125" s="67"/>
      <c r="B125" s="67"/>
      <c r="C125" s="67"/>
      <c r="D125" s="68">
        <f t="shared" si="19"/>
        <v>0</v>
      </c>
      <c r="E125" s="68">
        <f t="shared" si="19"/>
        <v>0</v>
      </c>
      <c r="F125" s="63">
        <f t="shared" si="20"/>
        <v>0</v>
      </c>
      <c r="G125" s="63">
        <f t="shared" si="20"/>
        <v>0</v>
      </c>
      <c r="H125" s="63">
        <f t="shared" si="21"/>
        <v>0</v>
      </c>
      <c r="I125" s="63">
        <f t="shared" si="22"/>
        <v>0</v>
      </c>
      <c r="J125" s="63">
        <f t="shared" si="23"/>
        <v>0</v>
      </c>
      <c r="K125" s="63">
        <f t="shared" si="24"/>
        <v>0</v>
      </c>
      <c r="L125" s="63">
        <f t="shared" si="25"/>
        <v>0</v>
      </c>
      <c r="M125" s="63">
        <f t="shared" ca="1" si="17"/>
        <v>4.2783716522827012E-4</v>
      </c>
      <c r="N125" s="63">
        <f t="shared" ca="1" si="26"/>
        <v>0</v>
      </c>
      <c r="O125" s="77">
        <f t="shared" ca="1" si="27"/>
        <v>0</v>
      </c>
      <c r="P125" s="63">
        <f t="shared" ca="1" si="28"/>
        <v>0</v>
      </c>
      <c r="Q125" s="63">
        <f t="shared" ca="1" si="29"/>
        <v>0</v>
      </c>
      <c r="R125" s="32">
        <f t="shared" ca="1" si="18"/>
        <v>-4.2783716522827012E-4</v>
      </c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</row>
    <row r="126" spans="1:35" x14ac:dyDescent="0.2">
      <c r="A126" s="67"/>
      <c r="B126" s="67"/>
      <c r="C126" s="67"/>
      <c r="D126" s="68">
        <f t="shared" si="19"/>
        <v>0</v>
      </c>
      <c r="E126" s="68">
        <f t="shared" si="19"/>
        <v>0</v>
      </c>
      <c r="F126" s="63">
        <f t="shared" si="20"/>
        <v>0</v>
      </c>
      <c r="G126" s="63">
        <f t="shared" si="20"/>
        <v>0</v>
      </c>
      <c r="H126" s="63">
        <f t="shared" si="21"/>
        <v>0</v>
      </c>
      <c r="I126" s="63">
        <f t="shared" si="22"/>
        <v>0</v>
      </c>
      <c r="J126" s="63">
        <f t="shared" si="23"/>
        <v>0</v>
      </c>
      <c r="K126" s="63">
        <f t="shared" si="24"/>
        <v>0</v>
      </c>
      <c r="L126" s="63">
        <f t="shared" si="25"/>
        <v>0</v>
      </c>
      <c r="M126" s="63">
        <f t="shared" ca="1" si="17"/>
        <v>4.2783716522827012E-4</v>
      </c>
      <c r="N126" s="63">
        <f t="shared" ca="1" si="26"/>
        <v>0</v>
      </c>
      <c r="O126" s="77">
        <f t="shared" ca="1" si="27"/>
        <v>0</v>
      </c>
      <c r="P126" s="63">
        <f t="shared" ca="1" si="28"/>
        <v>0</v>
      </c>
      <c r="Q126" s="63">
        <f t="shared" ca="1" si="29"/>
        <v>0</v>
      </c>
      <c r="R126" s="32">
        <f t="shared" ca="1" si="18"/>
        <v>-4.2783716522827012E-4</v>
      </c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</row>
    <row r="127" spans="1:35" x14ac:dyDescent="0.2">
      <c r="A127" s="67"/>
      <c r="B127" s="67"/>
      <c r="C127" s="67"/>
      <c r="D127" s="68">
        <f t="shared" si="19"/>
        <v>0</v>
      </c>
      <c r="E127" s="68">
        <f t="shared" si="19"/>
        <v>0</v>
      </c>
      <c r="F127" s="63">
        <f t="shared" si="20"/>
        <v>0</v>
      </c>
      <c r="G127" s="63">
        <f t="shared" si="20"/>
        <v>0</v>
      </c>
      <c r="H127" s="63">
        <f t="shared" si="21"/>
        <v>0</v>
      </c>
      <c r="I127" s="63">
        <f t="shared" si="22"/>
        <v>0</v>
      </c>
      <c r="J127" s="63">
        <f t="shared" si="23"/>
        <v>0</v>
      </c>
      <c r="K127" s="63">
        <f t="shared" si="24"/>
        <v>0</v>
      </c>
      <c r="L127" s="63">
        <f t="shared" si="25"/>
        <v>0</v>
      </c>
      <c r="M127" s="63">
        <f t="shared" ca="1" si="17"/>
        <v>4.2783716522827012E-4</v>
      </c>
      <c r="N127" s="63">
        <f t="shared" ca="1" si="26"/>
        <v>0</v>
      </c>
      <c r="O127" s="77">
        <f t="shared" ca="1" si="27"/>
        <v>0</v>
      </c>
      <c r="P127" s="63">
        <f t="shared" ca="1" si="28"/>
        <v>0</v>
      </c>
      <c r="Q127" s="63">
        <f t="shared" ca="1" si="29"/>
        <v>0</v>
      </c>
      <c r="R127" s="32">
        <f t="shared" ca="1" si="18"/>
        <v>-4.2783716522827012E-4</v>
      </c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</row>
    <row r="128" spans="1:35" x14ac:dyDescent="0.2">
      <c r="A128" s="67"/>
      <c r="B128" s="67"/>
      <c r="C128" s="67"/>
      <c r="D128" s="68">
        <f t="shared" si="19"/>
        <v>0</v>
      </c>
      <c r="E128" s="68">
        <f t="shared" si="19"/>
        <v>0</v>
      </c>
      <c r="F128" s="63">
        <f t="shared" si="20"/>
        <v>0</v>
      </c>
      <c r="G128" s="63">
        <f t="shared" si="20"/>
        <v>0</v>
      </c>
      <c r="H128" s="63">
        <f t="shared" si="21"/>
        <v>0</v>
      </c>
      <c r="I128" s="63">
        <f t="shared" si="22"/>
        <v>0</v>
      </c>
      <c r="J128" s="63">
        <f t="shared" si="23"/>
        <v>0</v>
      </c>
      <c r="K128" s="63">
        <f t="shared" si="24"/>
        <v>0</v>
      </c>
      <c r="L128" s="63">
        <f t="shared" si="25"/>
        <v>0</v>
      </c>
      <c r="M128" s="63">
        <f t="shared" ca="1" si="17"/>
        <v>4.2783716522827012E-4</v>
      </c>
      <c r="N128" s="63">
        <f t="shared" ca="1" si="26"/>
        <v>0</v>
      </c>
      <c r="O128" s="77">
        <f t="shared" ca="1" si="27"/>
        <v>0</v>
      </c>
      <c r="P128" s="63">
        <f t="shared" ca="1" si="28"/>
        <v>0</v>
      </c>
      <c r="Q128" s="63">
        <f t="shared" ca="1" si="29"/>
        <v>0</v>
      </c>
      <c r="R128" s="32">
        <f t="shared" ca="1" si="18"/>
        <v>-4.2783716522827012E-4</v>
      </c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</row>
    <row r="129" spans="1:35" x14ac:dyDescent="0.2">
      <c r="A129" s="67"/>
      <c r="B129" s="67"/>
      <c r="C129" s="67"/>
      <c r="D129" s="68">
        <f t="shared" si="19"/>
        <v>0</v>
      </c>
      <c r="E129" s="68">
        <f t="shared" si="19"/>
        <v>0</v>
      </c>
      <c r="F129" s="63">
        <f t="shared" si="20"/>
        <v>0</v>
      </c>
      <c r="G129" s="63">
        <f t="shared" si="20"/>
        <v>0</v>
      </c>
      <c r="H129" s="63">
        <f t="shared" si="21"/>
        <v>0</v>
      </c>
      <c r="I129" s="63">
        <f t="shared" si="22"/>
        <v>0</v>
      </c>
      <c r="J129" s="63">
        <f t="shared" si="23"/>
        <v>0</v>
      </c>
      <c r="K129" s="63">
        <f t="shared" si="24"/>
        <v>0</v>
      </c>
      <c r="L129" s="63">
        <f t="shared" si="25"/>
        <v>0</v>
      </c>
      <c r="M129" s="63">
        <f t="shared" ca="1" si="17"/>
        <v>4.2783716522827012E-4</v>
      </c>
      <c r="N129" s="63">
        <f t="shared" ca="1" si="26"/>
        <v>0</v>
      </c>
      <c r="O129" s="77">
        <f t="shared" ca="1" si="27"/>
        <v>0</v>
      </c>
      <c r="P129" s="63">
        <f t="shared" ca="1" si="28"/>
        <v>0</v>
      </c>
      <c r="Q129" s="63">
        <f t="shared" ca="1" si="29"/>
        <v>0</v>
      </c>
      <c r="R129" s="32">
        <f t="shared" ca="1" si="18"/>
        <v>-4.2783716522827012E-4</v>
      </c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</row>
    <row r="130" spans="1:35" x14ac:dyDescent="0.2">
      <c r="A130" s="67"/>
      <c r="B130" s="67"/>
      <c r="C130" s="67"/>
      <c r="D130" s="68">
        <f t="shared" si="19"/>
        <v>0</v>
      </c>
      <c r="E130" s="68">
        <f t="shared" si="19"/>
        <v>0</v>
      </c>
      <c r="F130" s="63">
        <f t="shared" si="20"/>
        <v>0</v>
      </c>
      <c r="G130" s="63">
        <f t="shared" si="20"/>
        <v>0</v>
      </c>
      <c r="H130" s="63">
        <f t="shared" si="21"/>
        <v>0</v>
      </c>
      <c r="I130" s="63">
        <f t="shared" si="22"/>
        <v>0</v>
      </c>
      <c r="J130" s="63">
        <f t="shared" si="23"/>
        <v>0</v>
      </c>
      <c r="K130" s="63">
        <f t="shared" si="24"/>
        <v>0</v>
      </c>
      <c r="L130" s="63">
        <f t="shared" si="25"/>
        <v>0</v>
      </c>
      <c r="M130" s="63">
        <f t="shared" ca="1" si="17"/>
        <v>4.2783716522827012E-4</v>
      </c>
      <c r="N130" s="63">
        <f t="shared" ca="1" si="26"/>
        <v>0</v>
      </c>
      <c r="O130" s="77">
        <f t="shared" ca="1" si="27"/>
        <v>0</v>
      </c>
      <c r="P130" s="63">
        <f t="shared" ca="1" si="28"/>
        <v>0</v>
      </c>
      <c r="Q130" s="63">
        <f t="shared" ca="1" si="29"/>
        <v>0</v>
      </c>
      <c r="R130" s="32">
        <f t="shared" ca="1" si="18"/>
        <v>-4.2783716522827012E-4</v>
      </c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</row>
    <row r="131" spans="1:35" x14ac:dyDescent="0.2">
      <c r="A131" s="67"/>
      <c r="B131" s="67"/>
      <c r="C131" s="67"/>
      <c r="D131" s="68">
        <f t="shared" si="19"/>
        <v>0</v>
      </c>
      <c r="E131" s="68">
        <f t="shared" si="19"/>
        <v>0</v>
      </c>
      <c r="F131" s="63">
        <f t="shared" si="20"/>
        <v>0</v>
      </c>
      <c r="G131" s="63">
        <f t="shared" si="20"/>
        <v>0</v>
      </c>
      <c r="H131" s="63">
        <f t="shared" si="21"/>
        <v>0</v>
      </c>
      <c r="I131" s="63">
        <f t="shared" si="22"/>
        <v>0</v>
      </c>
      <c r="J131" s="63">
        <f t="shared" si="23"/>
        <v>0</v>
      </c>
      <c r="K131" s="63">
        <f t="shared" si="24"/>
        <v>0</v>
      </c>
      <c r="L131" s="63">
        <f t="shared" si="25"/>
        <v>0</v>
      </c>
      <c r="M131" s="63">
        <f t="shared" ca="1" si="17"/>
        <v>4.2783716522827012E-4</v>
      </c>
      <c r="N131" s="63">
        <f t="shared" ca="1" si="26"/>
        <v>0</v>
      </c>
      <c r="O131" s="77">
        <f t="shared" ca="1" si="27"/>
        <v>0</v>
      </c>
      <c r="P131" s="63">
        <f t="shared" ca="1" si="28"/>
        <v>0</v>
      </c>
      <c r="Q131" s="63">
        <f t="shared" ca="1" si="29"/>
        <v>0</v>
      </c>
      <c r="R131" s="32">
        <f t="shared" ca="1" si="18"/>
        <v>-4.2783716522827012E-4</v>
      </c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</row>
    <row r="132" spans="1:35" x14ac:dyDescent="0.2">
      <c r="A132" s="67"/>
      <c r="B132" s="67"/>
      <c r="C132" s="67"/>
      <c r="D132" s="68">
        <f t="shared" si="19"/>
        <v>0</v>
      </c>
      <c r="E132" s="68">
        <f t="shared" si="19"/>
        <v>0</v>
      </c>
      <c r="F132" s="63">
        <f t="shared" si="20"/>
        <v>0</v>
      </c>
      <c r="G132" s="63">
        <f t="shared" si="20"/>
        <v>0</v>
      </c>
      <c r="H132" s="63">
        <f t="shared" si="21"/>
        <v>0</v>
      </c>
      <c r="I132" s="63">
        <f t="shared" si="22"/>
        <v>0</v>
      </c>
      <c r="J132" s="63">
        <f t="shared" si="23"/>
        <v>0</v>
      </c>
      <c r="K132" s="63">
        <f t="shared" si="24"/>
        <v>0</v>
      </c>
      <c r="L132" s="63">
        <f t="shared" si="25"/>
        <v>0</v>
      </c>
      <c r="M132" s="63">
        <f t="shared" ca="1" si="17"/>
        <v>4.2783716522827012E-4</v>
      </c>
      <c r="N132" s="63">
        <f t="shared" ca="1" si="26"/>
        <v>0</v>
      </c>
      <c r="O132" s="77">
        <f t="shared" ca="1" si="27"/>
        <v>0</v>
      </c>
      <c r="P132" s="63">
        <f t="shared" ca="1" si="28"/>
        <v>0</v>
      </c>
      <c r="Q132" s="63">
        <f t="shared" ca="1" si="29"/>
        <v>0</v>
      </c>
      <c r="R132" s="32">
        <f t="shared" ca="1" si="18"/>
        <v>-4.2783716522827012E-4</v>
      </c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</row>
    <row r="133" spans="1:35" x14ac:dyDescent="0.2">
      <c r="A133" s="67"/>
      <c r="B133" s="67"/>
      <c r="C133" s="67"/>
      <c r="D133" s="68">
        <f t="shared" si="19"/>
        <v>0</v>
      </c>
      <c r="E133" s="68">
        <f t="shared" si="19"/>
        <v>0</v>
      </c>
      <c r="F133" s="63">
        <f t="shared" si="20"/>
        <v>0</v>
      </c>
      <c r="G133" s="63">
        <f t="shared" si="20"/>
        <v>0</v>
      </c>
      <c r="H133" s="63">
        <f t="shared" si="21"/>
        <v>0</v>
      </c>
      <c r="I133" s="63">
        <f t="shared" si="22"/>
        <v>0</v>
      </c>
      <c r="J133" s="63">
        <f t="shared" si="23"/>
        <v>0</v>
      </c>
      <c r="K133" s="63">
        <f t="shared" si="24"/>
        <v>0</v>
      </c>
      <c r="L133" s="63">
        <f t="shared" si="25"/>
        <v>0</v>
      </c>
      <c r="M133" s="63">
        <f t="shared" ca="1" si="17"/>
        <v>4.2783716522827012E-4</v>
      </c>
      <c r="N133" s="63">
        <f t="shared" ca="1" si="26"/>
        <v>0</v>
      </c>
      <c r="O133" s="77">
        <f t="shared" ca="1" si="27"/>
        <v>0</v>
      </c>
      <c r="P133" s="63">
        <f t="shared" ca="1" si="28"/>
        <v>0</v>
      </c>
      <c r="Q133" s="63">
        <f t="shared" ca="1" si="29"/>
        <v>0</v>
      </c>
      <c r="R133" s="32">
        <f t="shared" ca="1" si="18"/>
        <v>-4.2783716522827012E-4</v>
      </c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</row>
    <row r="134" spans="1:35" x14ac:dyDescent="0.2">
      <c r="A134" s="67"/>
      <c r="B134" s="67"/>
      <c r="C134" s="67"/>
      <c r="D134" s="68">
        <f t="shared" si="19"/>
        <v>0</v>
      </c>
      <c r="E134" s="68">
        <f t="shared" si="19"/>
        <v>0</v>
      </c>
      <c r="F134" s="63">
        <f t="shared" si="20"/>
        <v>0</v>
      </c>
      <c r="G134" s="63">
        <f t="shared" si="20"/>
        <v>0</v>
      </c>
      <c r="H134" s="63">
        <f t="shared" si="21"/>
        <v>0</v>
      </c>
      <c r="I134" s="63">
        <f t="shared" si="22"/>
        <v>0</v>
      </c>
      <c r="J134" s="63">
        <f t="shared" si="23"/>
        <v>0</v>
      </c>
      <c r="K134" s="63">
        <f t="shared" si="24"/>
        <v>0</v>
      </c>
      <c r="L134" s="63">
        <f t="shared" si="25"/>
        <v>0</v>
      </c>
      <c r="M134" s="63">
        <f t="shared" ca="1" si="17"/>
        <v>4.2783716522827012E-4</v>
      </c>
      <c r="N134" s="63">
        <f t="shared" ca="1" si="26"/>
        <v>0</v>
      </c>
      <c r="O134" s="77">
        <f t="shared" ca="1" si="27"/>
        <v>0</v>
      </c>
      <c r="P134" s="63">
        <f t="shared" ca="1" si="28"/>
        <v>0</v>
      </c>
      <c r="Q134" s="63">
        <f t="shared" ca="1" si="29"/>
        <v>0</v>
      </c>
      <c r="R134" s="32">
        <f t="shared" ca="1" si="18"/>
        <v>-4.2783716522827012E-4</v>
      </c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</row>
    <row r="135" spans="1:35" x14ac:dyDescent="0.2">
      <c r="A135" s="67"/>
      <c r="B135" s="67"/>
      <c r="C135" s="67"/>
      <c r="D135" s="68">
        <f t="shared" si="19"/>
        <v>0</v>
      </c>
      <c r="E135" s="68">
        <f t="shared" si="19"/>
        <v>0</v>
      </c>
      <c r="F135" s="63">
        <f t="shared" si="20"/>
        <v>0</v>
      </c>
      <c r="G135" s="63">
        <f t="shared" si="20"/>
        <v>0</v>
      </c>
      <c r="H135" s="63">
        <f t="shared" si="21"/>
        <v>0</v>
      </c>
      <c r="I135" s="63">
        <f t="shared" si="22"/>
        <v>0</v>
      </c>
      <c r="J135" s="63">
        <f t="shared" si="23"/>
        <v>0</v>
      </c>
      <c r="K135" s="63">
        <f t="shared" si="24"/>
        <v>0</v>
      </c>
      <c r="L135" s="63">
        <f t="shared" si="25"/>
        <v>0</v>
      </c>
      <c r="M135" s="63">
        <f t="shared" ca="1" si="17"/>
        <v>4.2783716522827012E-4</v>
      </c>
      <c r="N135" s="63">
        <f t="shared" ca="1" si="26"/>
        <v>0</v>
      </c>
      <c r="O135" s="77">
        <f t="shared" ca="1" si="27"/>
        <v>0</v>
      </c>
      <c r="P135" s="63">
        <f t="shared" ca="1" si="28"/>
        <v>0</v>
      </c>
      <c r="Q135" s="63">
        <f t="shared" ca="1" si="29"/>
        <v>0</v>
      </c>
      <c r="R135" s="32">
        <f t="shared" ca="1" si="18"/>
        <v>-4.2783716522827012E-4</v>
      </c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</row>
    <row r="136" spans="1:35" x14ac:dyDescent="0.2">
      <c r="A136" s="67"/>
      <c r="B136" s="67"/>
      <c r="C136" s="67"/>
      <c r="D136" s="68">
        <f t="shared" si="19"/>
        <v>0</v>
      </c>
      <c r="E136" s="68">
        <f t="shared" si="19"/>
        <v>0</v>
      </c>
      <c r="F136" s="63">
        <f t="shared" si="20"/>
        <v>0</v>
      </c>
      <c r="G136" s="63">
        <f t="shared" si="20"/>
        <v>0</v>
      </c>
      <c r="H136" s="63">
        <f t="shared" si="21"/>
        <v>0</v>
      </c>
      <c r="I136" s="63">
        <f t="shared" si="22"/>
        <v>0</v>
      </c>
      <c r="J136" s="63">
        <f t="shared" si="23"/>
        <v>0</v>
      </c>
      <c r="K136" s="63">
        <f t="shared" si="24"/>
        <v>0</v>
      </c>
      <c r="L136" s="63">
        <f t="shared" si="25"/>
        <v>0</v>
      </c>
      <c r="M136" s="63">
        <f t="shared" ca="1" si="17"/>
        <v>4.2783716522827012E-4</v>
      </c>
      <c r="N136" s="63">
        <f t="shared" ca="1" si="26"/>
        <v>0</v>
      </c>
      <c r="O136" s="77">
        <f t="shared" ca="1" si="27"/>
        <v>0</v>
      </c>
      <c r="P136" s="63">
        <f t="shared" ca="1" si="28"/>
        <v>0</v>
      </c>
      <c r="Q136" s="63">
        <f t="shared" ca="1" si="29"/>
        <v>0</v>
      </c>
      <c r="R136" s="32">
        <f t="shared" ca="1" si="18"/>
        <v>-4.2783716522827012E-4</v>
      </c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</row>
    <row r="137" spans="1:35" x14ac:dyDescent="0.2">
      <c r="A137" s="67"/>
      <c r="B137" s="67"/>
      <c r="C137" s="67"/>
      <c r="D137" s="68">
        <f t="shared" si="19"/>
        <v>0</v>
      </c>
      <c r="E137" s="68">
        <f t="shared" si="19"/>
        <v>0</v>
      </c>
      <c r="F137" s="63">
        <f t="shared" si="20"/>
        <v>0</v>
      </c>
      <c r="G137" s="63">
        <f t="shared" si="20"/>
        <v>0</v>
      </c>
      <c r="H137" s="63">
        <f t="shared" si="21"/>
        <v>0</v>
      </c>
      <c r="I137" s="63">
        <f t="shared" si="22"/>
        <v>0</v>
      </c>
      <c r="J137" s="63">
        <f t="shared" si="23"/>
        <v>0</v>
      </c>
      <c r="K137" s="63">
        <f t="shared" si="24"/>
        <v>0</v>
      </c>
      <c r="L137" s="63">
        <f t="shared" si="25"/>
        <v>0</v>
      </c>
      <c r="M137" s="63">
        <f t="shared" ca="1" si="17"/>
        <v>4.2783716522827012E-4</v>
      </c>
      <c r="N137" s="63">
        <f t="shared" ca="1" si="26"/>
        <v>0</v>
      </c>
      <c r="O137" s="77">
        <f t="shared" ca="1" si="27"/>
        <v>0</v>
      </c>
      <c r="P137" s="63">
        <f t="shared" ca="1" si="28"/>
        <v>0</v>
      </c>
      <c r="Q137" s="63">
        <f t="shared" ca="1" si="29"/>
        <v>0</v>
      </c>
      <c r="R137" s="32">
        <f t="shared" ca="1" si="18"/>
        <v>-4.2783716522827012E-4</v>
      </c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</row>
    <row r="138" spans="1:35" x14ac:dyDescent="0.2">
      <c r="A138" s="67"/>
      <c r="B138" s="67"/>
      <c r="C138" s="67"/>
      <c r="D138" s="68">
        <f t="shared" si="19"/>
        <v>0</v>
      </c>
      <c r="E138" s="68">
        <f t="shared" si="19"/>
        <v>0</v>
      </c>
      <c r="F138" s="63">
        <f t="shared" si="20"/>
        <v>0</v>
      </c>
      <c r="G138" s="63">
        <f t="shared" si="20"/>
        <v>0</v>
      </c>
      <c r="H138" s="63">
        <f t="shared" si="21"/>
        <v>0</v>
      </c>
      <c r="I138" s="63">
        <f t="shared" si="22"/>
        <v>0</v>
      </c>
      <c r="J138" s="63">
        <f t="shared" si="23"/>
        <v>0</v>
      </c>
      <c r="K138" s="63">
        <f t="shared" si="24"/>
        <v>0</v>
      </c>
      <c r="L138" s="63">
        <f t="shared" si="25"/>
        <v>0</v>
      </c>
      <c r="M138" s="63">
        <f t="shared" ca="1" si="17"/>
        <v>4.2783716522827012E-4</v>
      </c>
      <c r="N138" s="63">
        <f t="shared" ca="1" si="26"/>
        <v>0</v>
      </c>
      <c r="O138" s="77">
        <f t="shared" ca="1" si="27"/>
        <v>0</v>
      </c>
      <c r="P138" s="63">
        <f t="shared" ca="1" si="28"/>
        <v>0</v>
      </c>
      <c r="Q138" s="63">
        <f t="shared" ca="1" si="29"/>
        <v>0</v>
      </c>
      <c r="R138" s="32">
        <f t="shared" ca="1" si="18"/>
        <v>-4.2783716522827012E-4</v>
      </c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</row>
    <row r="139" spans="1:35" x14ac:dyDescent="0.2">
      <c r="A139" s="67"/>
      <c r="B139" s="67"/>
      <c r="C139" s="67"/>
      <c r="D139" s="68">
        <f t="shared" si="19"/>
        <v>0</v>
      </c>
      <c r="E139" s="68">
        <f t="shared" si="19"/>
        <v>0</v>
      </c>
      <c r="F139" s="63">
        <f t="shared" si="20"/>
        <v>0</v>
      </c>
      <c r="G139" s="63">
        <f t="shared" si="20"/>
        <v>0</v>
      </c>
      <c r="H139" s="63">
        <f t="shared" si="21"/>
        <v>0</v>
      </c>
      <c r="I139" s="63">
        <f t="shared" si="22"/>
        <v>0</v>
      </c>
      <c r="J139" s="63">
        <f t="shared" si="23"/>
        <v>0</v>
      </c>
      <c r="K139" s="63">
        <f t="shared" si="24"/>
        <v>0</v>
      </c>
      <c r="L139" s="63">
        <f t="shared" si="25"/>
        <v>0</v>
      </c>
      <c r="M139" s="63">
        <f t="shared" ca="1" si="17"/>
        <v>4.2783716522827012E-4</v>
      </c>
      <c r="N139" s="63">
        <f t="shared" ca="1" si="26"/>
        <v>0</v>
      </c>
      <c r="O139" s="77">
        <f t="shared" ca="1" si="27"/>
        <v>0</v>
      </c>
      <c r="P139" s="63">
        <f t="shared" ca="1" si="28"/>
        <v>0</v>
      </c>
      <c r="Q139" s="63">
        <f t="shared" ca="1" si="29"/>
        <v>0</v>
      </c>
      <c r="R139" s="32">
        <f t="shared" ca="1" si="18"/>
        <v>-4.2783716522827012E-4</v>
      </c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</row>
    <row r="140" spans="1:35" x14ac:dyDescent="0.2">
      <c r="A140" s="67"/>
      <c r="B140" s="67"/>
      <c r="C140" s="67"/>
      <c r="D140" s="68">
        <f t="shared" si="19"/>
        <v>0</v>
      </c>
      <c r="E140" s="68">
        <f t="shared" si="19"/>
        <v>0</v>
      </c>
      <c r="F140" s="63">
        <f t="shared" si="20"/>
        <v>0</v>
      </c>
      <c r="G140" s="63">
        <f t="shared" si="20"/>
        <v>0</v>
      </c>
      <c r="H140" s="63">
        <f t="shared" si="21"/>
        <v>0</v>
      </c>
      <c r="I140" s="63">
        <f t="shared" si="22"/>
        <v>0</v>
      </c>
      <c r="J140" s="63">
        <f t="shared" si="23"/>
        <v>0</v>
      </c>
      <c r="K140" s="63">
        <f t="shared" si="24"/>
        <v>0</v>
      </c>
      <c r="L140" s="63">
        <f t="shared" si="25"/>
        <v>0</v>
      </c>
      <c r="M140" s="63">
        <f t="shared" ca="1" si="17"/>
        <v>4.2783716522827012E-4</v>
      </c>
      <c r="N140" s="63">
        <f t="shared" ca="1" si="26"/>
        <v>0</v>
      </c>
      <c r="O140" s="77">
        <f t="shared" ca="1" si="27"/>
        <v>0</v>
      </c>
      <c r="P140" s="63">
        <f t="shared" ca="1" si="28"/>
        <v>0</v>
      </c>
      <c r="Q140" s="63">
        <f t="shared" ca="1" si="29"/>
        <v>0</v>
      </c>
      <c r="R140" s="32">
        <f t="shared" ca="1" si="18"/>
        <v>-4.2783716522827012E-4</v>
      </c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</row>
    <row r="141" spans="1:35" x14ac:dyDescent="0.2">
      <c r="A141" s="67"/>
      <c r="B141" s="67"/>
      <c r="C141" s="67"/>
      <c r="D141" s="68">
        <f t="shared" si="19"/>
        <v>0</v>
      </c>
      <c r="E141" s="68">
        <f t="shared" si="19"/>
        <v>0</v>
      </c>
      <c r="F141" s="63">
        <f t="shared" si="20"/>
        <v>0</v>
      </c>
      <c r="G141" s="63">
        <f t="shared" si="20"/>
        <v>0</v>
      </c>
      <c r="H141" s="63">
        <f t="shared" si="21"/>
        <v>0</v>
      </c>
      <c r="I141" s="63">
        <f t="shared" si="22"/>
        <v>0</v>
      </c>
      <c r="J141" s="63">
        <f t="shared" si="23"/>
        <v>0</v>
      </c>
      <c r="K141" s="63">
        <f t="shared" si="24"/>
        <v>0</v>
      </c>
      <c r="L141" s="63">
        <f t="shared" si="25"/>
        <v>0</v>
      </c>
      <c r="M141" s="63">
        <f t="shared" ca="1" si="17"/>
        <v>4.2783716522827012E-4</v>
      </c>
      <c r="N141" s="63">
        <f t="shared" ca="1" si="26"/>
        <v>0</v>
      </c>
      <c r="O141" s="77">
        <f t="shared" ca="1" si="27"/>
        <v>0</v>
      </c>
      <c r="P141" s="63">
        <f t="shared" ca="1" si="28"/>
        <v>0</v>
      </c>
      <c r="Q141" s="63">
        <f t="shared" ca="1" si="29"/>
        <v>0</v>
      </c>
      <c r="R141" s="32">
        <f t="shared" ca="1" si="18"/>
        <v>-4.2783716522827012E-4</v>
      </c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</row>
    <row r="142" spans="1:35" x14ac:dyDescent="0.2">
      <c r="A142" s="67"/>
      <c r="B142" s="67"/>
      <c r="C142" s="67"/>
      <c r="D142" s="68">
        <f t="shared" si="19"/>
        <v>0</v>
      </c>
      <c r="E142" s="68">
        <f t="shared" si="19"/>
        <v>0</v>
      </c>
      <c r="F142" s="63">
        <f t="shared" si="20"/>
        <v>0</v>
      </c>
      <c r="G142" s="63">
        <f t="shared" si="20"/>
        <v>0</v>
      </c>
      <c r="H142" s="63">
        <f t="shared" si="21"/>
        <v>0</v>
      </c>
      <c r="I142" s="63">
        <f t="shared" si="22"/>
        <v>0</v>
      </c>
      <c r="J142" s="63">
        <f t="shared" si="23"/>
        <v>0</v>
      </c>
      <c r="K142" s="63">
        <f t="shared" si="24"/>
        <v>0</v>
      </c>
      <c r="L142" s="63">
        <f t="shared" si="25"/>
        <v>0</v>
      </c>
      <c r="M142" s="63">
        <f t="shared" ca="1" si="17"/>
        <v>4.2783716522827012E-4</v>
      </c>
      <c r="N142" s="63">
        <f t="shared" ca="1" si="26"/>
        <v>0</v>
      </c>
      <c r="O142" s="77">
        <f t="shared" ca="1" si="27"/>
        <v>0</v>
      </c>
      <c r="P142" s="63">
        <f t="shared" ca="1" si="28"/>
        <v>0</v>
      </c>
      <c r="Q142" s="63">
        <f t="shared" ca="1" si="29"/>
        <v>0</v>
      </c>
      <c r="R142" s="32">
        <f t="shared" ca="1" si="18"/>
        <v>-4.2783716522827012E-4</v>
      </c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</row>
    <row r="143" spans="1:35" x14ac:dyDescent="0.2">
      <c r="A143" s="67"/>
      <c r="B143" s="67"/>
      <c r="C143" s="67"/>
      <c r="D143" s="68">
        <f t="shared" si="19"/>
        <v>0</v>
      </c>
      <c r="E143" s="68">
        <f t="shared" si="19"/>
        <v>0</v>
      </c>
      <c r="F143" s="63">
        <f t="shared" si="20"/>
        <v>0</v>
      </c>
      <c r="G143" s="63">
        <f t="shared" si="20"/>
        <v>0</v>
      </c>
      <c r="H143" s="63">
        <f t="shared" si="21"/>
        <v>0</v>
      </c>
      <c r="I143" s="63">
        <f t="shared" si="22"/>
        <v>0</v>
      </c>
      <c r="J143" s="63">
        <f t="shared" si="23"/>
        <v>0</v>
      </c>
      <c r="K143" s="63">
        <f t="shared" si="24"/>
        <v>0</v>
      </c>
      <c r="L143" s="63">
        <f t="shared" si="25"/>
        <v>0</v>
      </c>
      <c r="M143" s="63">
        <f t="shared" ca="1" si="17"/>
        <v>4.2783716522827012E-4</v>
      </c>
      <c r="N143" s="63">
        <f t="shared" ca="1" si="26"/>
        <v>0</v>
      </c>
      <c r="O143" s="77">
        <f t="shared" ca="1" si="27"/>
        <v>0</v>
      </c>
      <c r="P143" s="63">
        <f t="shared" ca="1" si="28"/>
        <v>0</v>
      </c>
      <c r="Q143" s="63">
        <f t="shared" ca="1" si="29"/>
        <v>0</v>
      </c>
      <c r="R143" s="32">
        <f t="shared" ca="1" si="18"/>
        <v>-4.2783716522827012E-4</v>
      </c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</row>
    <row r="144" spans="1:35" x14ac:dyDescent="0.2">
      <c r="A144" s="67"/>
      <c r="B144" s="67"/>
      <c r="C144" s="67"/>
      <c r="D144" s="68">
        <f t="shared" si="19"/>
        <v>0</v>
      </c>
      <c r="E144" s="68">
        <f t="shared" si="19"/>
        <v>0</v>
      </c>
      <c r="F144" s="63">
        <f t="shared" si="20"/>
        <v>0</v>
      </c>
      <c r="G144" s="63">
        <f t="shared" si="20"/>
        <v>0</v>
      </c>
      <c r="H144" s="63">
        <f t="shared" si="21"/>
        <v>0</v>
      </c>
      <c r="I144" s="63">
        <f t="shared" si="22"/>
        <v>0</v>
      </c>
      <c r="J144" s="63">
        <f t="shared" si="23"/>
        <v>0</v>
      </c>
      <c r="K144" s="63">
        <f t="shared" si="24"/>
        <v>0</v>
      </c>
      <c r="L144" s="63">
        <f t="shared" si="25"/>
        <v>0</v>
      </c>
      <c r="M144" s="63">
        <f t="shared" ca="1" si="17"/>
        <v>4.2783716522827012E-4</v>
      </c>
      <c r="N144" s="63">
        <f t="shared" ca="1" si="26"/>
        <v>0</v>
      </c>
      <c r="O144" s="77">
        <f t="shared" ca="1" si="27"/>
        <v>0</v>
      </c>
      <c r="P144" s="63">
        <f t="shared" ca="1" si="28"/>
        <v>0</v>
      </c>
      <c r="Q144" s="63">
        <f t="shared" ca="1" si="29"/>
        <v>0</v>
      </c>
      <c r="R144" s="32">
        <f t="shared" ca="1" si="18"/>
        <v>-4.2783716522827012E-4</v>
      </c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</row>
    <row r="145" spans="1:35" x14ac:dyDescent="0.2">
      <c r="A145" s="67"/>
      <c r="B145" s="67"/>
      <c r="C145" s="67"/>
      <c r="D145" s="68">
        <f t="shared" ref="D145:E208" si="30">A145/A$18</f>
        <v>0</v>
      </c>
      <c r="E145" s="68">
        <f t="shared" si="30"/>
        <v>0</v>
      </c>
      <c r="F145" s="63">
        <f t="shared" ref="F145:G208" si="31">$C145*D145</f>
        <v>0</v>
      </c>
      <c r="G145" s="63">
        <f t="shared" si="31"/>
        <v>0</v>
      </c>
      <c r="H145" s="63">
        <f t="shared" si="21"/>
        <v>0</v>
      </c>
      <c r="I145" s="63">
        <f t="shared" si="22"/>
        <v>0</v>
      </c>
      <c r="J145" s="63">
        <f t="shared" si="23"/>
        <v>0</v>
      </c>
      <c r="K145" s="63">
        <f t="shared" si="24"/>
        <v>0</v>
      </c>
      <c r="L145" s="63">
        <f t="shared" si="25"/>
        <v>0</v>
      </c>
      <c r="M145" s="63">
        <f t="shared" ca="1" si="17"/>
        <v>4.2783716522827012E-4</v>
      </c>
      <c r="N145" s="63">
        <f t="shared" ca="1" si="26"/>
        <v>0</v>
      </c>
      <c r="O145" s="77">
        <f t="shared" ca="1" si="27"/>
        <v>0</v>
      </c>
      <c r="P145" s="63">
        <f t="shared" ca="1" si="28"/>
        <v>0</v>
      </c>
      <c r="Q145" s="63">
        <f t="shared" ca="1" si="29"/>
        <v>0</v>
      </c>
      <c r="R145" s="32">
        <f t="shared" ca="1" si="18"/>
        <v>-4.2783716522827012E-4</v>
      </c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</row>
    <row r="146" spans="1:35" x14ac:dyDescent="0.2">
      <c r="A146" s="67"/>
      <c r="B146" s="67"/>
      <c r="C146" s="67"/>
      <c r="D146" s="68">
        <f t="shared" si="30"/>
        <v>0</v>
      </c>
      <c r="E146" s="68">
        <f t="shared" si="30"/>
        <v>0</v>
      </c>
      <c r="F146" s="63">
        <f t="shared" si="31"/>
        <v>0</v>
      </c>
      <c r="G146" s="63">
        <f t="shared" si="31"/>
        <v>0</v>
      </c>
      <c r="H146" s="63">
        <f t="shared" si="21"/>
        <v>0</v>
      </c>
      <c r="I146" s="63">
        <f t="shared" si="22"/>
        <v>0</v>
      </c>
      <c r="J146" s="63">
        <f t="shared" si="23"/>
        <v>0</v>
      </c>
      <c r="K146" s="63">
        <f t="shared" si="24"/>
        <v>0</v>
      </c>
      <c r="L146" s="63">
        <f t="shared" si="25"/>
        <v>0</v>
      </c>
      <c r="M146" s="63">
        <f t="shared" ca="1" si="17"/>
        <v>4.2783716522827012E-4</v>
      </c>
      <c r="N146" s="63">
        <f t="shared" ca="1" si="26"/>
        <v>0</v>
      </c>
      <c r="O146" s="77">
        <f t="shared" ca="1" si="27"/>
        <v>0</v>
      </c>
      <c r="P146" s="63">
        <f t="shared" ca="1" si="28"/>
        <v>0</v>
      </c>
      <c r="Q146" s="63">
        <f t="shared" ca="1" si="29"/>
        <v>0</v>
      </c>
      <c r="R146" s="32">
        <f t="shared" ca="1" si="18"/>
        <v>-4.2783716522827012E-4</v>
      </c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</row>
    <row r="147" spans="1:35" x14ac:dyDescent="0.2">
      <c r="A147" s="67"/>
      <c r="B147" s="67"/>
      <c r="C147" s="67"/>
      <c r="D147" s="68">
        <f t="shared" si="30"/>
        <v>0</v>
      </c>
      <c r="E147" s="68">
        <f t="shared" si="30"/>
        <v>0</v>
      </c>
      <c r="F147" s="63">
        <f t="shared" si="31"/>
        <v>0</v>
      </c>
      <c r="G147" s="63">
        <f t="shared" si="31"/>
        <v>0</v>
      </c>
      <c r="H147" s="63">
        <f t="shared" si="21"/>
        <v>0</v>
      </c>
      <c r="I147" s="63">
        <f t="shared" si="22"/>
        <v>0</v>
      </c>
      <c r="J147" s="63">
        <f t="shared" si="23"/>
        <v>0</v>
      </c>
      <c r="K147" s="63">
        <f t="shared" si="24"/>
        <v>0</v>
      </c>
      <c r="L147" s="63">
        <f t="shared" si="25"/>
        <v>0</v>
      </c>
      <c r="M147" s="63">
        <f t="shared" ca="1" si="17"/>
        <v>4.2783716522827012E-4</v>
      </c>
      <c r="N147" s="63">
        <f t="shared" ca="1" si="26"/>
        <v>0</v>
      </c>
      <c r="O147" s="77">
        <f t="shared" ca="1" si="27"/>
        <v>0</v>
      </c>
      <c r="P147" s="63">
        <f t="shared" ca="1" si="28"/>
        <v>0</v>
      </c>
      <c r="Q147" s="63">
        <f t="shared" ca="1" si="29"/>
        <v>0</v>
      </c>
      <c r="R147" s="32">
        <f t="shared" ca="1" si="18"/>
        <v>-4.2783716522827012E-4</v>
      </c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</row>
    <row r="148" spans="1:35" x14ac:dyDescent="0.2">
      <c r="A148" s="67"/>
      <c r="B148" s="67"/>
      <c r="C148" s="67"/>
      <c r="D148" s="68">
        <f t="shared" si="30"/>
        <v>0</v>
      </c>
      <c r="E148" s="68">
        <f t="shared" si="30"/>
        <v>0</v>
      </c>
      <c r="F148" s="63">
        <f t="shared" si="31"/>
        <v>0</v>
      </c>
      <c r="G148" s="63">
        <f t="shared" si="31"/>
        <v>0</v>
      </c>
      <c r="H148" s="63">
        <f t="shared" si="21"/>
        <v>0</v>
      </c>
      <c r="I148" s="63">
        <f t="shared" si="22"/>
        <v>0</v>
      </c>
      <c r="J148" s="63">
        <f t="shared" si="23"/>
        <v>0</v>
      </c>
      <c r="K148" s="63">
        <f t="shared" si="24"/>
        <v>0</v>
      </c>
      <c r="L148" s="63">
        <f t="shared" si="25"/>
        <v>0</v>
      </c>
      <c r="M148" s="63">
        <f t="shared" ca="1" si="17"/>
        <v>4.2783716522827012E-4</v>
      </c>
      <c r="N148" s="63">
        <f t="shared" ca="1" si="26"/>
        <v>0</v>
      </c>
      <c r="O148" s="77">
        <f t="shared" ca="1" si="27"/>
        <v>0</v>
      </c>
      <c r="P148" s="63">
        <f t="shared" ca="1" si="28"/>
        <v>0</v>
      </c>
      <c r="Q148" s="63">
        <f t="shared" ca="1" si="29"/>
        <v>0</v>
      </c>
      <c r="R148" s="32">
        <f t="shared" ca="1" si="18"/>
        <v>-4.2783716522827012E-4</v>
      </c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</row>
    <row r="149" spans="1:35" x14ac:dyDescent="0.2">
      <c r="A149" s="67"/>
      <c r="B149" s="67"/>
      <c r="C149" s="67"/>
      <c r="D149" s="68">
        <f t="shared" si="30"/>
        <v>0</v>
      </c>
      <c r="E149" s="68">
        <f t="shared" si="30"/>
        <v>0</v>
      </c>
      <c r="F149" s="63">
        <f t="shared" si="31"/>
        <v>0</v>
      </c>
      <c r="G149" s="63">
        <f t="shared" si="31"/>
        <v>0</v>
      </c>
      <c r="H149" s="63">
        <f t="shared" si="21"/>
        <v>0</v>
      </c>
      <c r="I149" s="63">
        <f t="shared" si="22"/>
        <v>0</v>
      </c>
      <c r="J149" s="63">
        <f t="shared" si="23"/>
        <v>0</v>
      </c>
      <c r="K149" s="63">
        <f t="shared" si="24"/>
        <v>0</v>
      </c>
      <c r="L149" s="63">
        <f t="shared" si="25"/>
        <v>0</v>
      </c>
      <c r="M149" s="63">
        <f t="shared" ref="M149:M212" ca="1" si="32">+E$4+E$5*D149+E$6*D149^2</f>
        <v>4.2783716522827012E-4</v>
      </c>
      <c r="N149" s="63">
        <f t="shared" ca="1" si="26"/>
        <v>0</v>
      </c>
      <c r="O149" s="77">
        <f t="shared" ca="1" si="27"/>
        <v>0</v>
      </c>
      <c r="P149" s="63">
        <f t="shared" ca="1" si="28"/>
        <v>0</v>
      </c>
      <c r="Q149" s="63">
        <f t="shared" ca="1" si="29"/>
        <v>0</v>
      </c>
      <c r="R149" s="32">
        <f t="shared" ref="R149:R212" ca="1" si="33">+E149-M149</f>
        <v>-4.2783716522827012E-4</v>
      </c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</row>
    <row r="150" spans="1:35" x14ac:dyDescent="0.2">
      <c r="A150" s="67"/>
      <c r="B150" s="67"/>
      <c r="C150" s="67"/>
      <c r="D150" s="68">
        <f t="shared" si="30"/>
        <v>0</v>
      </c>
      <c r="E150" s="68">
        <f t="shared" si="30"/>
        <v>0</v>
      </c>
      <c r="F150" s="63">
        <f t="shared" si="31"/>
        <v>0</v>
      </c>
      <c r="G150" s="63">
        <f t="shared" si="31"/>
        <v>0</v>
      </c>
      <c r="H150" s="63">
        <f t="shared" ref="H150:H213" si="34">C150*D150*D150</f>
        <v>0</v>
      </c>
      <c r="I150" s="63">
        <f t="shared" ref="I150:I213" si="35">C150*D150*D150*D150</f>
        <v>0</v>
      </c>
      <c r="J150" s="63">
        <f t="shared" ref="J150:J213" si="36">C150*D150*D150*D150*D150</f>
        <v>0</v>
      </c>
      <c r="K150" s="63">
        <f t="shared" ref="K150:K213" si="37">C150*E150*D150</f>
        <v>0</v>
      </c>
      <c r="L150" s="63">
        <f t="shared" ref="L150:L213" si="38">C150*E150*D150*D150</f>
        <v>0</v>
      </c>
      <c r="M150" s="63">
        <f t="shared" ca="1" si="32"/>
        <v>4.2783716522827012E-4</v>
      </c>
      <c r="N150" s="63">
        <f t="shared" ref="N150:N213" ca="1" si="39">C150*(M150-E150)^2</f>
        <v>0</v>
      </c>
      <c r="O150" s="77">
        <f t="shared" ref="O150:O213" ca="1" si="40">(C150*O$1-O$2*F150+O$3*H150)^2</f>
        <v>0</v>
      </c>
      <c r="P150" s="63">
        <f t="shared" ref="P150:P213" ca="1" si="41">(-C150*O$2+O$4*F150-O$5*H150)^2</f>
        <v>0</v>
      </c>
      <c r="Q150" s="63">
        <f t="shared" ref="Q150:Q213" ca="1" si="42">+(C150*O$3-F150*O$5+H150*O$6)^2</f>
        <v>0</v>
      </c>
      <c r="R150" s="32">
        <f t="shared" ca="1" si="33"/>
        <v>-4.2783716522827012E-4</v>
      </c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</row>
    <row r="151" spans="1:35" x14ac:dyDescent="0.2">
      <c r="A151" s="67"/>
      <c r="B151" s="67"/>
      <c r="C151" s="67"/>
      <c r="D151" s="68">
        <f t="shared" si="30"/>
        <v>0</v>
      </c>
      <c r="E151" s="68">
        <f t="shared" si="30"/>
        <v>0</v>
      </c>
      <c r="F151" s="63">
        <f t="shared" si="31"/>
        <v>0</v>
      </c>
      <c r="G151" s="63">
        <f t="shared" si="31"/>
        <v>0</v>
      </c>
      <c r="H151" s="63">
        <f t="shared" si="34"/>
        <v>0</v>
      </c>
      <c r="I151" s="63">
        <f t="shared" si="35"/>
        <v>0</v>
      </c>
      <c r="J151" s="63">
        <f t="shared" si="36"/>
        <v>0</v>
      </c>
      <c r="K151" s="63">
        <f t="shared" si="37"/>
        <v>0</v>
      </c>
      <c r="L151" s="63">
        <f t="shared" si="38"/>
        <v>0</v>
      </c>
      <c r="M151" s="63">
        <f t="shared" ca="1" si="32"/>
        <v>4.2783716522827012E-4</v>
      </c>
      <c r="N151" s="63">
        <f t="shared" ca="1" si="39"/>
        <v>0</v>
      </c>
      <c r="O151" s="77">
        <f t="shared" ca="1" si="40"/>
        <v>0</v>
      </c>
      <c r="P151" s="63">
        <f t="shared" ca="1" si="41"/>
        <v>0</v>
      </c>
      <c r="Q151" s="63">
        <f t="shared" ca="1" si="42"/>
        <v>0</v>
      </c>
      <c r="R151" s="32">
        <f t="shared" ca="1" si="33"/>
        <v>-4.2783716522827012E-4</v>
      </c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</row>
    <row r="152" spans="1:35" x14ac:dyDescent="0.2">
      <c r="A152" s="67"/>
      <c r="B152" s="67"/>
      <c r="C152" s="67"/>
      <c r="D152" s="68">
        <f t="shared" si="30"/>
        <v>0</v>
      </c>
      <c r="E152" s="68">
        <f t="shared" si="30"/>
        <v>0</v>
      </c>
      <c r="F152" s="63">
        <f t="shared" si="31"/>
        <v>0</v>
      </c>
      <c r="G152" s="63">
        <f t="shared" si="31"/>
        <v>0</v>
      </c>
      <c r="H152" s="63">
        <f t="shared" si="34"/>
        <v>0</v>
      </c>
      <c r="I152" s="63">
        <f t="shared" si="35"/>
        <v>0</v>
      </c>
      <c r="J152" s="63">
        <f t="shared" si="36"/>
        <v>0</v>
      </c>
      <c r="K152" s="63">
        <f t="shared" si="37"/>
        <v>0</v>
      </c>
      <c r="L152" s="63">
        <f t="shared" si="38"/>
        <v>0</v>
      </c>
      <c r="M152" s="63">
        <f t="shared" ca="1" si="32"/>
        <v>4.2783716522827012E-4</v>
      </c>
      <c r="N152" s="63">
        <f t="shared" ca="1" si="39"/>
        <v>0</v>
      </c>
      <c r="O152" s="77">
        <f t="shared" ca="1" si="40"/>
        <v>0</v>
      </c>
      <c r="P152" s="63">
        <f t="shared" ca="1" si="41"/>
        <v>0</v>
      </c>
      <c r="Q152" s="63">
        <f t="shared" ca="1" si="42"/>
        <v>0</v>
      </c>
      <c r="R152" s="32">
        <f t="shared" ca="1" si="33"/>
        <v>-4.2783716522827012E-4</v>
      </c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</row>
    <row r="153" spans="1:35" x14ac:dyDescent="0.2">
      <c r="A153" s="67"/>
      <c r="B153" s="67"/>
      <c r="C153" s="67"/>
      <c r="D153" s="68">
        <f t="shared" si="30"/>
        <v>0</v>
      </c>
      <c r="E153" s="68">
        <f t="shared" si="30"/>
        <v>0</v>
      </c>
      <c r="F153" s="63">
        <f t="shared" si="31"/>
        <v>0</v>
      </c>
      <c r="G153" s="63">
        <f t="shared" si="31"/>
        <v>0</v>
      </c>
      <c r="H153" s="63">
        <f t="shared" si="34"/>
        <v>0</v>
      </c>
      <c r="I153" s="63">
        <f t="shared" si="35"/>
        <v>0</v>
      </c>
      <c r="J153" s="63">
        <f t="shared" si="36"/>
        <v>0</v>
      </c>
      <c r="K153" s="63">
        <f t="shared" si="37"/>
        <v>0</v>
      </c>
      <c r="L153" s="63">
        <f t="shared" si="38"/>
        <v>0</v>
      </c>
      <c r="M153" s="63">
        <f t="shared" ca="1" si="32"/>
        <v>4.2783716522827012E-4</v>
      </c>
      <c r="N153" s="63">
        <f t="shared" ca="1" si="39"/>
        <v>0</v>
      </c>
      <c r="O153" s="77">
        <f t="shared" ca="1" si="40"/>
        <v>0</v>
      </c>
      <c r="P153" s="63">
        <f t="shared" ca="1" si="41"/>
        <v>0</v>
      </c>
      <c r="Q153" s="63">
        <f t="shared" ca="1" si="42"/>
        <v>0</v>
      </c>
      <c r="R153" s="32">
        <f t="shared" ca="1" si="33"/>
        <v>-4.2783716522827012E-4</v>
      </c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</row>
    <row r="154" spans="1:35" x14ac:dyDescent="0.2">
      <c r="A154" s="67"/>
      <c r="B154" s="67"/>
      <c r="C154" s="67"/>
      <c r="D154" s="68">
        <f t="shared" si="30"/>
        <v>0</v>
      </c>
      <c r="E154" s="68">
        <f t="shared" si="30"/>
        <v>0</v>
      </c>
      <c r="F154" s="63">
        <f t="shared" si="31"/>
        <v>0</v>
      </c>
      <c r="G154" s="63">
        <f t="shared" si="31"/>
        <v>0</v>
      </c>
      <c r="H154" s="63">
        <f t="shared" si="34"/>
        <v>0</v>
      </c>
      <c r="I154" s="63">
        <f t="shared" si="35"/>
        <v>0</v>
      </c>
      <c r="J154" s="63">
        <f t="shared" si="36"/>
        <v>0</v>
      </c>
      <c r="K154" s="63">
        <f t="shared" si="37"/>
        <v>0</v>
      </c>
      <c r="L154" s="63">
        <f t="shared" si="38"/>
        <v>0</v>
      </c>
      <c r="M154" s="63">
        <f t="shared" ca="1" si="32"/>
        <v>4.2783716522827012E-4</v>
      </c>
      <c r="N154" s="63">
        <f t="shared" ca="1" si="39"/>
        <v>0</v>
      </c>
      <c r="O154" s="77">
        <f t="shared" ca="1" si="40"/>
        <v>0</v>
      </c>
      <c r="P154" s="63">
        <f t="shared" ca="1" si="41"/>
        <v>0</v>
      </c>
      <c r="Q154" s="63">
        <f t="shared" ca="1" si="42"/>
        <v>0</v>
      </c>
      <c r="R154" s="32">
        <f t="shared" ca="1" si="33"/>
        <v>-4.2783716522827012E-4</v>
      </c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</row>
    <row r="155" spans="1:35" x14ac:dyDescent="0.2">
      <c r="A155" s="67"/>
      <c r="B155" s="67"/>
      <c r="C155" s="67"/>
      <c r="D155" s="68">
        <f t="shared" si="30"/>
        <v>0</v>
      </c>
      <c r="E155" s="68">
        <f t="shared" si="30"/>
        <v>0</v>
      </c>
      <c r="F155" s="63">
        <f t="shared" si="31"/>
        <v>0</v>
      </c>
      <c r="G155" s="63">
        <f t="shared" si="31"/>
        <v>0</v>
      </c>
      <c r="H155" s="63">
        <f t="shared" si="34"/>
        <v>0</v>
      </c>
      <c r="I155" s="63">
        <f t="shared" si="35"/>
        <v>0</v>
      </c>
      <c r="J155" s="63">
        <f t="shared" si="36"/>
        <v>0</v>
      </c>
      <c r="K155" s="63">
        <f t="shared" si="37"/>
        <v>0</v>
      </c>
      <c r="L155" s="63">
        <f t="shared" si="38"/>
        <v>0</v>
      </c>
      <c r="M155" s="63">
        <f t="shared" ca="1" si="32"/>
        <v>4.2783716522827012E-4</v>
      </c>
      <c r="N155" s="63">
        <f t="shared" ca="1" si="39"/>
        <v>0</v>
      </c>
      <c r="O155" s="77">
        <f t="shared" ca="1" si="40"/>
        <v>0</v>
      </c>
      <c r="P155" s="63">
        <f t="shared" ca="1" si="41"/>
        <v>0</v>
      </c>
      <c r="Q155" s="63">
        <f t="shared" ca="1" si="42"/>
        <v>0</v>
      </c>
      <c r="R155" s="32">
        <f t="shared" ca="1" si="33"/>
        <v>-4.2783716522827012E-4</v>
      </c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</row>
    <row r="156" spans="1:35" x14ac:dyDescent="0.2">
      <c r="A156" s="67"/>
      <c r="B156" s="67"/>
      <c r="C156" s="67"/>
      <c r="D156" s="68">
        <f t="shared" si="30"/>
        <v>0</v>
      </c>
      <c r="E156" s="68">
        <f t="shared" si="30"/>
        <v>0</v>
      </c>
      <c r="F156" s="63">
        <f t="shared" si="31"/>
        <v>0</v>
      </c>
      <c r="G156" s="63">
        <f t="shared" si="31"/>
        <v>0</v>
      </c>
      <c r="H156" s="63">
        <f t="shared" si="34"/>
        <v>0</v>
      </c>
      <c r="I156" s="63">
        <f t="shared" si="35"/>
        <v>0</v>
      </c>
      <c r="J156" s="63">
        <f t="shared" si="36"/>
        <v>0</v>
      </c>
      <c r="K156" s="63">
        <f t="shared" si="37"/>
        <v>0</v>
      </c>
      <c r="L156" s="63">
        <f t="shared" si="38"/>
        <v>0</v>
      </c>
      <c r="M156" s="63">
        <f t="shared" ca="1" si="32"/>
        <v>4.2783716522827012E-4</v>
      </c>
      <c r="N156" s="63">
        <f t="shared" ca="1" si="39"/>
        <v>0</v>
      </c>
      <c r="O156" s="77">
        <f t="shared" ca="1" si="40"/>
        <v>0</v>
      </c>
      <c r="P156" s="63">
        <f t="shared" ca="1" si="41"/>
        <v>0</v>
      </c>
      <c r="Q156" s="63">
        <f t="shared" ca="1" si="42"/>
        <v>0</v>
      </c>
      <c r="R156" s="32">
        <f t="shared" ca="1" si="33"/>
        <v>-4.2783716522827012E-4</v>
      </c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</row>
    <row r="157" spans="1:35" x14ac:dyDescent="0.2">
      <c r="A157" s="67"/>
      <c r="B157" s="67"/>
      <c r="C157" s="67"/>
      <c r="D157" s="68">
        <f t="shared" si="30"/>
        <v>0</v>
      </c>
      <c r="E157" s="68">
        <f t="shared" si="30"/>
        <v>0</v>
      </c>
      <c r="F157" s="63">
        <f t="shared" si="31"/>
        <v>0</v>
      </c>
      <c r="G157" s="63">
        <f t="shared" si="31"/>
        <v>0</v>
      </c>
      <c r="H157" s="63">
        <f t="shared" si="34"/>
        <v>0</v>
      </c>
      <c r="I157" s="63">
        <f t="shared" si="35"/>
        <v>0</v>
      </c>
      <c r="J157" s="63">
        <f t="shared" si="36"/>
        <v>0</v>
      </c>
      <c r="K157" s="63">
        <f t="shared" si="37"/>
        <v>0</v>
      </c>
      <c r="L157" s="63">
        <f t="shared" si="38"/>
        <v>0</v>
      </c>
      <c r="M157" s="63">
        <f t="shared" ca="1" si="32"/>
        <v>4.2783716522827012E-4</v>
      </c>
      <c r="N157" s="63">
        <f t="shared" ca="1" si="39"/>
        <v>0</v>
      </c>
      <c r="O157" s="77">
        <f t="shared" ca="1" si="40"/>
        <v>0</v>
      </c>
      <c r="P157" s="63">
        <f t="shared" ca="1" si="41"/>
        <v>0</v>
      </c>
      <c r="Q157" s="63">
        <f t="shared" ca="1" si="42"/>
        <v>0</v>
      </c>
      <c r="R157" s="32">
        <f t="shared" ca="1" si="33"/>
        <v>-4.2783716522827012E-4</v>
      </c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</row>
    <row r="158" spans="1:35" x14ac:dyDescent="0.2">
      <c r="A158" s="67"/>
      <c r="B158" s="67"/>
      <c r="C158" s="67"/>
      <c r="D158" s="68">
        <f t="shared" si="30"/>
        <v>0</v>
      </c>
      <c r="E158" s="68">
        <f t="shared" si="30"/>
        <v>0</v>
      </c>
      <c r="F158" s="63">
        <f t="shared" si="31"/>
        <v>0</v>
      </c>
      <c r="G158" s="63">
        <f t="shared" si="31"/>
        <v>0</v>
      </c>
      <c r="H158" s="63">
        <f t="shared" si="34"/>
        <v>0</v>
      </c>
      <c r="I158" s="63">
        <f t="shared" si="35"/>
        <v>0</v>
      </c>
      <c r="J158" s="63">
        <f t="shared" si="36"/>
        <v>0</v>
      </c>
      <c r="K158" s="63">
        <f t="shared" si="37"/>
        <v>0</v>
      </c>
      <c r="L158" s="63">
        <f t="shared" si="38"/>
        <v>0</v>
      </c>
      <c r="M158" s="63">
        <f t="shared" ca="1" si="32"/>
        <v>4.2783716522827012E-4</v>
      </c>
      <c r="N158" s="63">
        <f t="shared" ca="1" si="39"/>
        <v>0</v>
      </c>
      <c r="O158" s="77">
        <f t="shared" ca="1" si="40"/>
        <v>0</v>
      </c>
      <c r="P158" s="63">
        <f t="shared" ca="1" si="41"/>
        <v>0</v>
      </c>
      <c r="Q158" s="63">
        <f t="shared" ca="1" si="42"/>
        <v>0</v>
      </c>
      <c r="R158" s="32">
        <f t="shared" ca="1" si="33"/>
        <v>-4.2783716522827012E-4</v>
      </c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</row>
    <row r="159" spans="1:35" x14ac:dyDescent="0.2">
      <c r="A159" s="67"/>
      <c r="B159" s="67"/>
      <c r="C159" s="67"/>
      <c r="D159" s="68">
        <f t="shared" si="30"/>
        <v>0</v>
      </c>
      <c r="E159" s="68">
        <f t="shared" si="30"/>
        <v>0</v>
      </c>
      <c r="F159" s="63">
        <f t="shared" si="31"/>
        <v>0</v>
      </c>
      <c r="G159" s="63">
        <f t="shared" si="31"/>
        <v>0</v>
      </c>
      <c r="H159" s="63">
        <f t="shared" si="34"/>
        <v>0</v>
      </c>
      <c r="I159" s="63">
        <f t="shared" si="35"/>
        <v>0</v>
      </c>
      <c r="J159" s="63">
        <f t="shared" si="36"/>
        <v>0</v>
      </c>
      <c r="K159" s="63">
        <f t="shared" si="37"/>
        <v>0</v>
      </c>
      <c r="L159" s="63">
        <f t="shared" si="38"/>
        <v>0</v>
      </c>
      <c r="M159" s="63">
        <f t="shared" ca="1" si="32"/>
        <v>4.2783716522827012E-4</v>
      </c>
      <c r="N159" s="63">
        <f t="shared" ca="1" si="39"/>
        <v>0</v>
      </c>
      <c r="O159" s="77">
        <f t="shared" ca="1" si="40"/>
        <v>0</v>
      </c>
      <c r="P159" s="63">
        <f t="shared" ca="1" si="41"/>
        <v>0</v>
      </c>
      <c r="Q159" s="63">
        <f t="shared" ca="1" si="42"/>
        <v>0</v>
      </c>
      <c r="R159" s="32">
        <f t="shared" ca="1" si="33"/>
        <v>-4.2783716522827012E-4</v>
      </c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</row>
    <row r="160" spans="1:35" x14ac:dyDescent="0.2">
      <c r="A160" s="67"/>
      <c r="B160" s="67"/>
      <c r="C160" s="67"/>
      <c r="D160" s="68">
        <f t="shared" si="30"/>
        <v>0</v>
      </c>
      <c r="E160" s="68">
        <f t="shared" si="30"/>
        <v>0</v>
      </c>
      <c r="F160" s="63">
        <f t="shared" si="31"/>
        <v>0</v>
      </c>
      <c r="G160" s="63">
        <f t="shared" si="31"/>
        <v>0</v>
      </c>
      <c r="H160" s="63">
        <f t="shared" si="34"/>
        <v>0</v>
      </c>
      <c r="I160" s="63">
        <f t="shared" si="35"/>
        <v>0</v>
      </c>
      <c r="J160" s="63">
        <f t="shared" si="36"/>
        <v>0</v>
      </c>
      <c r="K160" s="63">
        <f t="shared" si="37"/>
        <v>0</v>
      </c>
      <c r="L160" s="63">
        <f t="shared" si="38"/>
        <v>0</v>
      </c>
      <c r="M160" s="63">
        <f t="shared" ca="1" si="32"/>
        <v>4.2783716522827012E-4</v>
      </c>
      <c r="N160" s="63">
        <f t="shared" ca="1" si="39"/>
        <v>0</v>
      </c>
      <c r="O160" s="77">
        <f t="shared" ca="1" si="40"/>
        <v>0</v>
      </c>
      <c r="P160" s="63">
        <f t="shared" ca="1" si="41"/>
        <v>0</v>
      </c>
      <c r="Q160" s="63">
        <f t="shared" ca="1" si="42"/>
        <v>0</v>
      </c>
      <c r="R160" s="32">
        <f t="shared" ca="1" si="33"/>
        <v>-4.2783716522827012E-4</v>
      </c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</row>
    <row r="161" spans="1:35" x14ac:dyDescent="0.2">
      <c r="A161" s="67"/>
      <c r="B161" s="67"/>
      <c r="C161" s="67"/>
      <c r="D161" s="68">
        <f t="shared" si="30"/>
        <v>0</v>
      </c>
      <c r="E161" s="68">
        <f t="shared" si="30"/>
        <v>0</v>
      </c>
      <c r="F161" s="63">
        <f t="shared" si="31"/>
        <v>0</v>
      </c>
      <c r="G161" s="63">
        <f t="shared" si="31"/>
        <v>0</v>
      </c>
      <c r="H161" s="63">
        <f t="shared" si="34"/>
        <v>0</v>
      </c>
      <c r="I161" s="63">
        <f t="shared" si="35"/>
        <v>0</v>
      </c>
      <c r="J161" s="63">
        <f t="shared" si="36"/>
        <v>0</v>
      </c>
      <c r="K161" s="63">
        <f t="shared" si="37"/>
        <v>0</v>
      </c>
      <c r="L161" s="63">
        <f t="shared" si="38"/>
        <v>0</v>
      </c>
      <c r="M161" s="63">
        <f t="shared" ca="1" si="32"/>
        <v>4.2783716522827012E-4</v>
      </c>
      <c r="N161" s="63">
        <f t="shared" ca="1" si="39"/>
        <v>0</v>
      </c>
      <c r="O161" s="77">
        <f t="shared" ca="1" si="40"/>
        <v>0</v>
      </c>
      <c r="P161" s="63">
        <f t="shared" ca="1" si="41"/>
        <v>0</v>
      </c>
      <c r="Q161" s="63">
        <f t="shared" ca="1" si="42"/>
        <v>0</v>
      </c>
      <c r="R161" s="32">
        <f t="shared" ca="1" si="33"/>
        <v>-4.2783716522827012E-4</v>
      </c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</row>
    <row r="162" spans="1:35" x14ac:dyDescent="0.2">
      <c r="A162" s="67"/>
      <c r="B162" s="67"/>
      <c r="C162" s="67"/>
      <c r="D162" s="68">
        <f t="shared" si="30"/>
        <v>0</v>
      </c>
      <c r="E162" s="68">
        <f t="shared" si="30"/>
        <v>0</v>
      </c>
      <c r="F162" s="63">
        <f t="shared" si="31"/>
        <v>0</v>
      </c>
      <c r="G162" s="63">
        <f t="shared" si="31"/>
        <v>0</v>
      </c>
      <c r="H162" s="63">
        <f t="shared" si="34"/>
        <v>0</v>
      </c>
      <c r="I162" s="63">
        <f t="shared" si="35"/>
        <v>0</v>
      </c>
      <c r="J162" s="63">
        <f t="shared" si="36"/>
        <v>0</v>
      </c>
      <c r="K162" s="63">
        <f t="shared" si="37"/>
        <v>0</v>
      </c>
      <c r="L162" s="63">
        <f t="shared" si="38"/>
        <v>0</v>
      </c>
      <c r="M162" s="63">
        <f t="shared" ca="1" si="32"/>
        <v>4.2783716522827012E-4</v>
      </c>
      <c r="N162" s="63">
        <f t="shared" ca="1" si="39"/>
        <v>0</v>
      </c>
      <c r="O162" s="77">
        <f t="shared" ca="1" si="40"/>
        <v>0</v>
      </c>
      <c r="P162" s="63">
        <f t="shared" ca="1" si="41"/>
        <v>0</v>
      </c>
      <c r="Q162" s="63">
        <f t="shared" ca="1" si="42"/>
        <v>0</v>
      </c>
      <c r="R162" s="32">
        <f t="shared" ca="1" si="33"/>
        <v>-4.2783716522827012E-4</v>
      </c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</row>
    <row r="163" spans="1:35" x14ac:dyDescent="0.2">
      <c r="A163" s="67"/>
      <c r="B163" s="67"/>
      <c r="C163" s="67"/>
      <c r="D163" s="68">
        <f t="shared" si="30"/>
        <v>0</v>
      </c>
      <c r="E163" s="68">
        <f t="shared" si="30"/>
        <v>0</v>
      </c>
      <c r="F163" s="63">
        <f t="shared" si="31"/>
        <v>0</v>
      </c>
      <c r="G163" s="63">
        <f t="shared" si="31"/>
        <v>0</v>
      </c>
      <c r="H163" s="63">
        <f t="shared" si="34"/>
        <v>0</v>
      </c>
      <c r="I163" s="63">
        <f t="shared" si="35"/>
        <v>0</v>
      </c>
      <c r="J163" s="63">
        <f t="shared" si="36"/>
        <v>0</v>
      </c>
      <c r="K163" s="63">
        <f t="shared" si="37"/>
        <v>0</v>
      </c>
      <c r="L163" s="63">
        <f t="shared" si="38"/>
        <v>0</v>
      </c>
      <c r="M163" s="63">
        <f t="shared" ca="1" si="32"/>
        <v>4.2783716522827012E-4</v>
      </c>
      <c r="N163" s="63">
        <f t="shared" ca="1" si="39"/>
        <v>0</v>
      </c>
      <c r="O163" s="77">
        <f t="shared" ca="1" si="40"/>
        <v>0</v>
      </c>
      <c r="P163" s="63">
        <f t="shared" ca="1" si="41"/>
        <v>0</v>
      </c>
      <c r="Q163" s="63">
        <f t="shared" ca="1" si="42"/>
        <v>0</v>
      </c>
      <c r="R163" s="32">
        <f t="shared" ca="1" si="33"/>
        <v>-4.2783716522827012E-4</v>
      </c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</row>
    <row r="164" spans="1:35" x14ac:dyDescent="0.2">
      <c r="A164" s="67"/>
      <c r="B164" s="67"/>
      <c r="C164" s="67"/>
      <c r="D164" s="68">
        <f t="shared" si="30"/>
        <v>0</v>
      </c>
      <c r="E164" s="68">
        <f t="shared" si="30"/>
        <v>0</v>
      </c>
      <c r="F164" s="63">
        <f t="shared" si="31"/>
        <v>0</v>
      </c>
      <c r="G164" s="63">
        <f t="shared" si="31"/>
        <v>0</v>
      </c>
      <c r="H164" s="63">
        <f t="shared" si="34"/>
        <v>0</v>
      </c>
      <c r="I164" s="63">
        <f t="shared" si="35"/>
        <v>0</v>
      </c>
      <c r="J164" s="63">
        <f t="shared" si="36"/>
        <v>0</v>
      </c>
      <c r="K164" s="63">
        <f t="shared" si="37"/>
        <v>0</v>
      </c>
      <c r="L164" s="63">
        <f t="shared" si="38"/>
        <v>0</v>
      </c>
      <c r="M164" s="63">
        <f t="shared" ca="1" si="32"/>
        <v>4.2783716522827012E-4</v>
      </c>
      <c r="N164" s="63">
        <f t="shared" ca="1" si="39"/>
        <v>0</v>
      </c>
      <c r="O164" s="77">
        <f t="shared" ca="1" si="40"/>
        <v>0</v>
      </c>
      <c r="P164" s="63">
        <f t="shared" ca="1" si="41"/>
        <v>0</v>
      </c>
      <c r="Q164" s="63">
        <f t="shared" ca="1" si="42"/>
        <v>0</v>
      </c>
      <c r="R164" s="32">
        <f t="shared" ca="1" si="33"/>
        <v>-4.2783716522827012E-4</v>
      </c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</row>
    <row r="165" spans="1:35" x14ac:dyDescent="0.2">
      <c r="A165" s="67"/>
      <c r="B165" s="67"/>
      <c r="C165" s="67"/>
      <c r="D165" s="68">
        <f t="shared" si="30"/>
        <v>0</v>
      </c>
      <c r="E165" s="68">
        <f t="shared" si="30"/>
        <v>0</v>
      </c>
      <c r="F165" s="63">
        <f t="shared" si="31"/>
        <v>0</v>
      </c>
      <c r="G165" s="63">
        <f t="shared" si="31"/>
        <v>0</v>
      </c>
      <c r="H165" s="63">
        <f t="shared" si="34"/>
        <v>0</v>
      </c>
      <c r="I165" s="63">
        <f t="shared" si="35"/>
        <v>0</v>
      </c>
      <c r="J165" s="63">
        <f t="shared" si="36"/>
        <v>0</v>
      </c>
      <c r="K165" s="63">
        <f t="shared" si="37"/>
        <v>0</v>
      </c>
      <c r="L165" s="63">
        <f t="shared" si="38"/>
        <v>0</v>
      </c>
      <c r="M165" s="63">
        <f t="shared" ca="1" si="32"/>
        <v>4.2783716522827012E-4</v>
      </c>
      <c r="N165" s="63">
        <f t="shared" ca="1" si="39"/>
        <v>0</v>
      </c>
      <c r="O165" s="77">
        <f t="shared" ca="1" si="40"/>
        <v>0</v>
      </c>
      <c r="P165" s="63">
        <f t="shared" ca="1" si="41"/>
        <v>0</v>
      </c>
      <c r="Q165" s="63">
        <f t="shared" ca="1" si="42"/>
        <v>0</v>
      </c>
      <c r="R165" s="32">
        <f t="shared" ca="1" si="33"/>
        <v>-4.2783716522827012E-4</v>
      </c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</row>
    <row r="166" spans="1:35" x14ac:dyDescent="0.2">
      <c r="A166" s="67"/>
      <c r="B166" s="67"/>
      <c r="C166" s="67"/>
      <c r="D166" s="68">
        <f t="shared" si="30"/>
        <v>0</v>
      </c>
      <c r="E166" s="68">
        <f t="shared" si="30"/>
        <v>0</v>
      </c>
      <c r="F166" s="63">
        <f t="shared" si="31"/>
        <v>0</v>
      </c>
      <c r="G166" s="63">
        <f t="shared" si="31"/>
        <v>0</v>
      </c>
      <c r="H166" s="63">
        <f t="shared" si="34"/>
        <v>0</v>
      </c>
      <c r="I166" s="63">
        <f t="shared" si="35"/>
        <v>0</v>
      </c>
      <c r="J166" s="63">
        <f t="shared" si="36"/>
        <v>0</v>
      </c>
      <c r="K166" s="63">
        <f t="shared" si="37"/>
        <v>0</v>
      </c>
      <c r="L166" s="63">
        <f t="shared" si="38"/>
        <v>0</v>
      </c>
      <c r="M166" s="63">
        <f t="shared" ca="1" si="32"/>
        <v>4.2783716522827012E-4</v>
      </c>
      <c r="N166" s="63">
        <f t="shared" ca="1" si="39"/>
        <v>0</v>
      </c>
      <c r="O166" s="77">
        <f t="shared" ca="1" si="40"/>
        <v>0</v>
      </c>
      <c r="P166" s="63">
        <f t="shared" ca="1" si="41"/>
        <v>0</v>
      </c>
      <c r="Q166" s="63">
        <f t="shared" ca="1" si="42"/>
        <v>0</v>
      </c>
      <c r="R166" s="32">
        <f t="shared" ca="1" si="33"/>
        <v>-4.2783716522827012E-4</v>
      </c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</row>
    <row r="167" spans="1:35" x14ac:dyDescent="0.2">
      <c r="A167" s="67"/>
      <c r="B167" s="67"/>
      <c r="C167" s="67"/>
      <c r="D167" s="68">
        <f t="shared" si="30"/>
        <v>0</v>
      </c>
      <c r="E167" s="68">
        <f t="shared" si="30"/>
        <v>0</v>
      </c>
      <c r="F167" s="63">
        <f t="shared" si="31"/>
        <v>0</v>
      </c>
      <c r="G167" s="63">
        <f t="shared" si="31"/>
        <v>0</v>
      </c>
      <c r="H167" s="63">
        <f t="shared" si="34"/>
        <v>0</v>
      </c>
      <c r="I167" s="63">
        <f t="shared" si="35"/>
        <v>0</v>
      </c>
      <c r="J167" s="63">
        <f t="shared" si="36"/>
        <v>0</v>
      </c>
      <c r="K167" s="63">
        <f t="shared" si="37"/>
        <v>0</v>
      </c>
      <c r="L167" s="63">
        <f t="shared" si="38"/>
        <v>0</v>
      </c>
      <c r="M167" s="63">
        <f t="shared" ca="1" si="32"/>
        <v>4.2783716522827012E-4</v>
      </c>
      <c r="N167" s="63">
        <f t="shared" ca="1" si="39"/>
        <v>0</v>
      </c>
      <c r="O167" s="77">
        <f t="shared" ca="1" si="40"/>
        <v>0</v>
      </c>
      <c r="P167" s="63">
        <f t="shared" ca="1" si="41"/>
        <v>0</v>
      </c>
      <c r="Q167" s="63">
        <f t="shared" ca="1" si="42"/>
        <v>0</v>
      </c>
      <c r="R167" s="32">
        <f t="shared" ca="1" si="33"/>
        <v>-4.2783716522827012E-4</v>
      </c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</row>
    <row r="168" spans="1:35" x14ac:dyDescent="0.2">
      <c r="A168" s="67"/>
      <c r="B168" s="67"/>
      <c r="C168" s="67"/>
      <c r="D168" s="68">
        <f t="shared" si="30"/>
        <v>0</v>
      </c>
      <c r="E168" s="68">
        <f t="shared" si="30"/>
        <v>0</v>
      </c>
      <c r="F168" s="63">
        <f t="shared" si="31"/>
        <v>0</v>
      </c>
      <c r="G168" s="63">
        <f t="shared" si="31"/>
        <v>0</v>
      </c>
      <c r="H168" s="63">
        <f t="shared" si="34"/>
        <v>0</v>
      </c>
      <c r="I168" s="63">
        <f t="shared" si="35"/>
        <v>0</v>
      </c>
      <c r="J168" s="63">
        <f t="shared" si="36"/>
        <v>0</v>
      </c>
      <c r="K168" s="63">
        <f t="shared" si="37"/>
        <v>0</v>
      </c>
      <c r="L168" s="63">
        <f t="shared" si="38"/>
        <v>0</v>
      </c>
      <c r="M168" s="63">
        <f t="shared" ca="1" si="32"/>
        <v>4.2783716522827012E-4</v>
      </c>
      <c r="N168" s="63">
        <f t="shared" ca="1" si="39"/>
        <v>0</v>
      </c>
      <c r="O168" s="77">
        <f t="shared" ca="1" si="40"/>
        <v>0</v>
      </c>
      <c r="P168" s="63">
        <f t="shared" ca="1" si="41"/>
        <v>0</v>
      </c>
      <c r="Q168" s="63">
        <f t="shared" ca="1" si="42"/>
        <v>0</v>
      </c>
      <c r="R168" s="32">
        <f t="shared" ca="1" si="33"/>
        <v>-4.2783716522827012E-4</v>
      </c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</row>
    <row r="169" spans="1:35" x14ac:dyDescent="0.2">
      <c r="A169" s="67"/>
      <c r="B169" s="67"/>
      <c r="C169" s="67"/>
      <c r="D169" s="68">
        <f t="shared" si="30"/>
        <v>0</v>
      </c>
      <c r="E169" s="68">
        <f t="shared" si="30"/>
        <v>0</v>
      </c>
      <c r="F169" s="63">
        <f t="shared" si="31"/>
        <v>0</v>
      </c>
      <c r="G169" s="63">
        <f t="shared" si="31"/>
        <v>0</v>
      </c>
      <c r="H169" s="63">
        <f t="shared" si="34"/>
        <v>0</v>
      </c>
      <c r="I169" s="63">
        <f t="shared" si="35"/>
        <v>0</v>
      </c>
      <c r="J169" s="63">
        <f t="shared" si="36"/>
        <v>0</v>
      </c>
      <c r="K169" s="63">
        <f t="shared" si="37"/>
        <v>0</v>
      </c>
      <c r="L169" s="63">
        <f t="shared" si="38"/>
        <v>0</v>
      </c>
      <c r="M169" s="63">
        <f t="shared" ca="1" si="32"/>
        <v>4.2783716522827012E-4</v>
      </c>
      <c r="N169" s="63">
        <f t="shared" ca="1" si="39"/>
        <v>0</v>
      </c>
      <c r="O169" s="77">
        <f t="shared" ca="1" si="40"/>
        <v>0</v>
      </c>
      <c r="P169" s="63">
        <f t="shared" ca="1" si="41"/>
        <v>0</v>
      </c>
      <c r="Q169" s="63">
        <f t="shared" ca="1" si="42"/>
        <v>0</v>
      </c>
      <c r="R169" s="32">
        <f t="shared" ca="1" si="33"/>
        <v>-4.2783716522827012E-4</v>
      </c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</row>
    <row r="170" spans="1:35" x14ac:dyDescent="0.2">
      <c r="A170" s="67"/>
      <c r="B170" s="67"/>
      <c r="C170" s="67"/>
      <c r="D170" s="68">
        <f t="shared" si="30"/>
        <v>0</v>
      </c>
      <c r="E170" s="68">
        <f t="shared" si="30"/>
        <v>0</v>
      </c>
      <c r="F170" s="63">
        <f t="shared" si="31"/>
        <v>0</v>
      </c>
      <c r="G170" s="63">
        <f t="shared" si="31"/>
        <v>0</v>
      </c>
      <c r="H170" s="63">
        <f t="shared" si="34"/>
        <v>0</v>
      </c>
      <c r="I170" s="63">
        <f t="shared" si="35"/>
        <v>0</v>
      </c>
      <c r="J170" s="63">
        <f t="shared" si="36"/>
        <v>0</v>
      </c>
      <c r="K170" s="63">
        <f t="shared" si="37"/>
        <v>0</v>
      </c>
      <c r="L170" s="63">
        <f t="shared" si="38"/>
        <v>0</v>
      </c>
      <c r="M170" s="63">
        <f t="shared" ca="1" si="32"/>
        <v>4.2783716522827012E-4</v>
      </c>
      <c r="N170" s="63">
        <f t="shared" ca="1" si="39"/>
        <v>0</v>
      </c>
      <c r="O170" s="77">
        <f t="shared" ca="1" si="40"/>
        <v>0</v>
      </c>
      <c r="P170" s="63">
        <f t="shared" ca="1" si="41"/>
        <v>0</v>
      </c>
      <c r="Q170" s="63">
        <f t="shared" ca="1" si="42"/>
        <v>0</v>
      </c>
      <c r="R170" s="32">
        <f t="shared" ca="1" si="33"/>
        <v>-4.2783716522827012E-4</v>
      </c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</row>
    <row r="171" spans="1:35" x14ac:dyDescent="0.2">
      <c r="A171" s="67"/>
      <c r="B171" s="67"/>
      <c r="C171" s="67"/>
      <c r="D171" s="68">
        <f t="shared" si="30"/>
        <v>0</v>
      </c>
      <c r="E171" s="68">
        <f t="shared" si="30"/>
        <v>0</v>
      </c>
      <c r="F171" s="63">
        <f t="shared" si="31"/>
        <v>0</v>
      </c>
      <c r="G171" s="63">
        <f t="shared" si="31"/>
        <v>0</v>
      </c>
      <c r="H171" s="63">
        <f t="shared" si="34"/>
        <v>0</v>
      </c>
      <c r="I171" s="63">
        <f t="shared" si="35"/>
        <v>0</v>
      </c>
      <c r="J171" s="63">
        <f t="shared" si="36"/>
        <v>0</v>
      </c>
      <c r="K171" s="63">
        <f t="shared" si="37"/>
        <v>0</v>
      </c>
      <c r="L171" s="63">
        <f t="shared" si="38"/>
        <v>0</v>
      </c>
      <c r="M171" s="63">
        <f t="shared" ca="1" si="32"/>
        <v>4.2783716522827012E-4</v>
      </c>
      <c r="N171" s="63">
        <f t="shared" ca="1" si="39"/>
        <v>0</v>
      </c>
      <c r="O171" s="77">
        <f t="shared" ca="1" si="40"/>
        <v>0</v>
      </c>
      <c r="P171" s="63">
        <f t="shared" ca="1" si="41"/>
        <v>0</v>
      </c>
      <c r="Q171" s="63">
        <f t="shared" ca="1" si="42"/>
        <v>0</v>
      </c>
      <c r="R171" s="32">
        <f t="shared" ca="1" si="33"/>
        <v>-4.2783716522827012E-4</v>
      </c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</row>
    <row r="172" spans="1:35" x14ac:dyDescent="0.2">
      <c r="A172" s="67"/>
      <c r="B172" s="67"/>
      <c r="C172" s="67"/>
      <c r="D172" s="68">
        <f t="shared" si="30"/>
        <v>0</v>
      </c>
      <c r="E172" s="68">
        <f t="shared" si="30"/>
        <v>0</v>
      </c>
      <c r="F172" s="63">
        <f t="shared" si="31"/>
        <v>0</v>
      </c>
      <c r="G172" s="63">
        <f t="shared" si="31"/>
        <v>0</v>
      </c>
      <c r="H172" s="63">
        <f t="shared" si="34"/>
        <v>0</v>
      </c>
      <c r="I172" s="63">
        <f t="shared" si="35"/>
        <v>0</v>
      </c>
      <c r="J172" s="63">
        <f t="shared" si="36"/>
        <v>0</v>
      </c>
      <c r="K172" s="63">
        <f t="shared" si="37"/>
        <v>0</v>
      </c>
      <c r="L172" s="63">
        <f t="shared" si="38"/>
        <v>0</v>
      </c>
      <c r="M172" s="63">
        <f t="shared" ca="1" si="32"/>
        <v>4.2783716522827012E-4</v>
      </c>
      <c r="N172" s="63">
        <f t="shared" ca="1" si="39"/>
        <v>0</v>
      </c>
      <c r="O172" s="77">
        <f t="shared" ca="1" si="40"/>
        <v>0</v>
      </c>
      <c r="P172" s="63">
        <f t="shared" ca="1" si="41"/>
        <v>0</v>
      </c>
      <c r="Q172" s="63">
        <f t="shared" ca="1" si="42"/>
        <v>0</v>
      </c>
      <c r="R172" s="32">
        <f t="shared" ca="1" si="33"/>
        <v>-4.2783716522827012E-4</v>
      </c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</row>
    <row r="173" spans="1:35" x14ac:dyDescent="0.2">
      <c r="A173" s="67"/>
      <c r="B173" s="67"/>
      <c r="C173" s="67"/>
      <c r="D173" s="68">
        <f t="shared" si="30"/>
        <v>0</v>
      </c>
      <c r="E173" s="68">
        <f t="shared" si="30"/>
        <v>0</v>
      </c>
      <c r="F173" s="63">
        <f t="shared" si="31"/>
        <v>0</v>
      </c>
      <c r="G173" s="63">
        <f t="shared" si="31"/>
        <v>0</v>
      </c>
      <c r="H173" s="63">
        <f t="shared" si="34"/>
        <v>0</v>
      </c>
      <c r="I173" s="63">
        <f t="shared" si="35"/>
        <v>0</v>
      </c>
      <c r="J173" s="63">
        <f t="shared" si="36"/>
        <v>0</v>
      </c>
      <c r="K173" s="63">
        <f t="shared" si="37"/>
        <v>0</v>
      </c>
      <c r="L173" s="63">
        <f t="shared" si="38"/>
        <v>0</v>
      </c>
      <c r="M173" s="63">
        <f t="shared" ca="1" si="32"/>
        <v>4.2783716522827012E-4</v>
      </c>
      <c r="N173" s="63">
        <f t="shared" ca="1" si="39"/>
        <v>0</v>
      </c>
      <c r="O173" s="77">
        <f t="shared" ca="1" si="40"/>
        <v>0</v>
      </c>
      <c r="P173" s="63">
        <f t="shared" ca="1" si="41"/>
        <v>0</v>
      </c>
      <c r="Q173" s="63">
        <f t="shared" ca="1" si="42"/>
        <v>0</v>
      </c>
      <c r="R173" s="32">
        <f t="shared" ca="1" si="33"/>
        <v>-4.2783716522827012E-4</v>
      </c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</row>
    <row r="174" spans="1:35" x14ac:dyDescent="0.2">
      <c r="A174" s="67"/>
      <c r="B174" s="67"/>
      <c r="C174" s="67"/>
      <c r="D174" s="68">
        <f t="shared" si="30"/>
        <v>0</v>
      </c>
      <c r="E174" s="68">
        <f t="shared" si="30"/>
        <v>0</v>
      </c>
      <c r="F174" s="63">
        <f t="shared" si="31"/>
        <v>0</v>
      </c>
      <c r="G174" s="63">
        <f t="shared" si="31"/>
        <v>0</v>
      </c>
      <c r="H174" s="63">
        <f t="shared" si="34"/>
        <v>0</v>
      </c>
      <c r="I174" s="63">
        <f t="shared" si="35"/>
        <v>0</v>
      </c>
      <c r="J174" s="63">
        <f t="shared" si="36"/>
        <v>0</v>
      </c>
      <c r="K174" s="63">
        <f t="shared" si="37"/>
        <v>0</v>
      </c>
      <c r="L174" s="63">
        <f t="shared" si="38"/>
        <v>0</v>
      </c>
      <c r="M174" s="63">
        <f t="shared" ca="1" si="32"/>
        <v>4.2783716522827012E-4</v>
      </c>
      <c r="N174" s="63">
        <f t="shared" ca="1" si="39"/>
        <v>0</v>
      </c>
      <c r="O174" s="77">
        <f t="shared" ca="1" si="40"/>
        <v>0</v>
      </c>
      <c r="P174" s="63">
        <f t="shared" ca="1" si="41"/>
        <v>0</v>
      </c>
      <c r="Q174" s="63">
        <f t="shared" ca="1" si="42"/>
        <v>0</v>
      </c>
      <c r="R174" s="32">
        <f t="shared" ca="1" si="33"/>
        <v>-4.2783716522827012E-4</v>
      </c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</row>
    <row r="175" spans="1:35" x14ac:dyDescent="0.2">
      <c r="A175" s="67"/>
      <c r="B175" s="67"/>
      <c r="C175" s="67"/>
      <c r="D175" s="68">
        <f t="shared" si="30"/>
        <v>0</v>
      </c>
      <c r="E175" s="68">
        <f t="shared" si="30"/>
        <v>0</v>
      </c>
      <c r="F175" s="63">
        <f t="shared" si="31"/>
        <v>0</v>
      </c>
      <c r="G175" s="63">
        <f t="shared" si="31"/>
        <v>0</v>
      </c>
      <c r="H175" s="63">
        <f t="shared" si="34"/>
        <v>0</v>
      </c>
      <c r="I175" s="63">
        <f t="shared" si="35"/>
        <v>0</v>
      </c>
      <c r="J175" s="63">
        <f t="shared" si="36"/>
        <v>0</v>
      </c>
      <c r="K175" s="63">
        <f t="shared" si="37"/>
        <v>0</v>
      </c>
      <c r="L175" s="63">
        <f t="shared" si="38"/>
        <v>0</v>
      </c>
      <c r="M175" s="63">
        <f t="shared" ca="1" si="32"/>
        <v>4.2783716522827012E-4</v>
      </c>
      <c r="N175" s="63">
        <f t="shared" ca="1" si="39"/>
        <v>0</v>
      </c>
      <c r="O175" s="77">
        <f t="shared" ca="1" si="40"/>
        <v>0</v>
      </c>
      <c r="P175" s="63">
        <f t="shared" ca="1" si="41"/>
        <v>0</v>
      </c>
      <c r="Q175" s="63">
        <f t="shared" ca="1" si="42"/>
        <v>0</v>
      </c>
      <c r="R175" s="32">
        <f t="shared" ca="1" si="33"/>
        <v>-4.2783716522827012E-4</v>
      </c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</row>
    <row r="176" spans="1:35" x14ac:dyDescent="0.2">
      <c r="A176" s="67"/>
      <c r="B176" s="67"/>
      <c r="C176" s="67"/>
      <c r="D176" s="68">
        <f t="shared" si="30"/>
        <v>0</v>
      </c>
      <c r="E176" s="68">
        <f t="shared" si="30"/>
        <v>0</v>
      </c>
      <c r="F176" s="63">
        <f t="shared" si="31"/>
        <v>0</v>
      </c>
      <c r="G176" s="63">
        <f t="shared" si="31"/>
        <v>0</v>
      </c>
      <c r="H176" s="63">
        <f t="shared" si="34"/>
        <v>0</v>
      </c>
      <c r="I176" s="63">
        <f t="shared" si="35"/>
        <v>0</v>
      </c>
      <c r="J176" s="63">
        <f t="shared" si="36"/>
        <v>0</v>
      </c>
      <c r="K176" s="63">
        <f t="shared" si="37"/>
        <v>0</v>
      </c>
      <c r="L176" s="63">
        <f t="shared" si="38"/>
        <v>0</v>
      </c>
      <c r="M176" s="63">
        <f t="shared" ca="1" si="32"/>
        <v>4.2783716522827012E-4</v>
      </c>
      <c r="N176" s="63">
        <f t="shared" ca="1" si="39"/>
        <v>0</v>
      </c>
      <c r="O176" s="77">
        <f t="shared" ca="1" si="40"/>
        <v>0</v>
      </c>
      <c r="P176" s="63">
        <f t="shared" ca="1" si="41"/>
        <v>0</v>
      </c>
      <c r="Q176" s="63">
        <f t="shared" ca="1" si="42"/>
        <v>0</v>
      </c>
      <c r="R176" s="32">
        <f t="shared" ca="1" si="33"/>
        <v>-4.2783716522827012E-4</v>
      </c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</row>
    <row r="177" spans="1:35" x14ac:dyDescent="0.2">
      <c r="A177" s="67"/>
      <c r="B177" s="67"/>
      <c r="C177" s="67"/>
      <c r="D177" s="68">
        <f t="shared" si="30"/>
        <v>0</v>
      </c>
      <c r="E177" s="68">
        <f t="shared" si="30"/>
        <v>0</v>
      </c>
      <c r="F177" s="63">
        <f t="shared" si="31"/>
        <v>0</v>
      </c>
      <c r="G177" s="63">
        <f t="shared" si="31"/>
        <v>0</v>
      </c>
      <c r="H177" s="63">
        <f t="shared" si="34"/>
        <v>0</v>
      </c>
      <c r="I177" s="63">
        <f t="shared" si="35"/>
        <v>0</v>
      </c>
      <c r="J177" s="63">
        <f t="shared" si="36"/>
        <v>0</v>
      </c>
      <c r="K177" s="63">
        <f t="shared" si="37"/>
        <v>0</v>
      </c>
      <c r="L177" s="63">
        <f t="shared" si="38"/>
        <v>0</v>
      </c>
      <c r="M177" s="63">
        <f t="shared" ca="1" si="32"/>
        <v>4.2783716522827012E-4</v>
      </c>
      <c r="N177" s="63">
        <f t="shared" ca="1" si="39"/>
        <v>0</v>
      </c>
      <c r="O177" s="77">
        <f t="shared" ca="1" si="40"/>
        <v>0</v>
      </c>
      <c r="P177" s="63">
        <f t="shared" ca="1" si="41"/>
        <v>0</v>
      </c>
      <c r="Q177" s="63">
        <f t="shared" ca="1" si="42"/>
        <v>0</v>
      </c>
      <c r="R177" s="32">
        <f t="shared" ca="1" si="33"/>
        <v>-4.2783716522827012E-4</v>
      </c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</row>
    <row r="178" spans="1:35" x14ac:dyDescent="0.2">
      <c r="A178" s="67"/>
      <c r="B178" s="67"/>
      <c r="C178" s="67"/>
      <c r="D178" s="68">
        <f t="shared" si="30"/>
        <v>0</v>
      </c>
      <c r="E178" s="68">
        <f t="shared" si="30"/>
        <v>0</v>
      </c>
      <c r="F178" s="63">
        <f t="shared" si="31"/>
        <v>0</v>
      </c>
      <c r="G178" s="63">
        <f t="shared" si="31"/>
        <v>0</v>
      </c>
      <c r="H178" s="63">
        <f t="shared" si="34"/>
        <v>0</v>
      </c>
      <c r="I178" s="63">
        <f t="shared" si="35"/>
        <v>0</v>
      </c>
      <c r="J178" s="63">
        <f t="shared" si="36"/>
        <v>0</v>
      </c>
      <c r="K178" s="63">
        <f t="shared" si="37"/>
        <v>0</v>
      </c>
      <c r="L178" s="63">
        <f t="shared" si="38"/>
        <v>0</v>
      </c>
      <c r="M178" s="63">
        <f t="shared" ca="1" si="32"/>
        <v>4.2783716522827012E-4</v>
      </c>
      <c r="N178" s="63">
        <f t="shared" ca="1" si="39"/>
        <v>0</v>
      </c>
      <c r="O178" s="77">
        <f t="shared" ca="1" si="40"/>
        <v>0</v>
      </c>
      <c r="P178" s="63">
        <f t="shared" ca="1" si="41"/>
        <v>0</v>
      </c>
      <c r="Q178" s="63">
        <f t="shared" ca="1" si="42"/>
        <v>0</v>
      </c>
      <c r="R178" s="32">
        <f t="shared" ca="1" si="33"/>
        <v>-4.2783716522827012E-4</v>
      </c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</row>
    <row r="179" spans="1:35" x14ac:dyDescent="0.2">
      <c r="A179" s="67"/>
      <c r="B179" s="67"/>
      <c r="C179" s="67"/>
      <c r="D179" s="68">
        <f t="shared" si="30"/>
        <v>0</v>
      </c>
      <c r="E179" s="68">
        <f t="shared" si="30"/>
        <v>0</v>
      </c>
      <c r="F179" s="63">
        <f t="shared" si="31"/>
        <v>0</v>
      </c>
      <c r="G179" s="63">
        <f t="shared" si="31"/>
        <v>0</v>
      </c>
      <c r="H179" s="63">
        <f t="shared" si="34"/>
        <v>0</v>
      </c>
      <c r="I179" s="63">
        <f t="shared" si="35"/>
        <v>0</v>
      </c>
      <c r="J179" s="63">
        <f t="shared" si="36"/>
        <v>0</v>
      </c>
      <c r="K179" s="63">
        <f t="shared" si="37"/>
        <v>0</v>
      </c>
      <c r="L179" s="63">
        <f t="shared" si="38"/>
        <v>0</v>
      </c>
      <c r="M179" s="63">
        <f t="shared" ca="1" si="32"/>
        <v>4.2783716522827012E-4</v>
      </c>
      <c r="N179" s="63">
        <f t="shared" ca="1" si="39"/>
        <v>0</v>
      </c>
      <c r="O179" s="77">
        <f t="shared" ca="1" si="40"/>
        <v>0</v>
      </c>
      <c r="P179" s="63">
        <f t="shared" ca="1" si="41"/>
        <v>0</v>
      </c>
      <c r="Q179" s="63">
        <f t="shared" ca="1" si="42"/>
        <v>0</v>
      </c>
      <c r="R179" s="32">
        <f t="shared" ca="1" si="33"/>
        <v>-4.2783716522827012E-4</v>
      </c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</row>
    <row r="180" spans="1:35" x14ac:dyDescent="0.2">
      <c r="A180" s="67"/>
      <c r="B180" s="67"/>
      <c r="C180" s="67"/>
      <c r="D180" s="68">
        <f t="shared" si="30"/>
        <v>0</v>
      </c>
      <c r="E180" s="68">
        <f t="shared" si="30"/>
        <v>0</v>
      </c>
      <c r="F180" s="63">
        <f t="shared" si="31"/>
        <v>0</v>
      </c>
      <c r="G180" s="63">
        <f t="shared" si="31"/>
        <v>0</v>
      </c>
      <c r="H180" s="63">
        <f t="shared" si="34"/>
        <v>0</v>
      </c>
      <c r="I180" s="63">
        <f t="shared" si="35"/>
        <v>0</v>
      </c>
      <c r="J180" s="63">
        <f t="shared" si="36"/>
        <v>0</v>
      </c>
      <c r="K180" s="63">
        <f t="shared" si="37"/>
        <v>0</v>
      </c>
      <c r="L180" s="63">
        <f t="shared" si="38"/>
        <v>0</v>
      </c>
      <c r="M180" s="63">
        <f t="shared" ca="1" si="32"/>
        <v>4.2783716522827012E-4</v>
      </c>
      <c r="N180" s="63">
        <f t="shared" ca="1" si="39"/>
        <v>0</v>
      </c>
      <c r="O180" s="77">
        <f t="shared" ca="1" si="40"/>
        <v>0</v>
      </c>
      <c r="P180" s="63">
        <f t="shared" ca="1" si="41"/>
        <v>0</v>
      </c>
      <c r="Q180" s="63">
        <f t="shared" ca="1" si="42"/>
        <v>0</v>
      </c>
      <c r="R180" s="32">
        <f t="shared" ca="1" si="33"/>
        <v>-4.2783716522827012E-4</v>
      </c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</row>
    <row r="181" spans="1:35" x14ac:dyDescent="0.2">
      <c r="A181" s="67"/>
      <c r="B181" s="67"/>
      <c r="C181" s="67"/>
      <c r="D181" s="68">
        <f t="shared" si="30"/>
        <v>0</v>
      </c>
      <c r="E181" s="68">
        <f t="shared" si="30"/>
        <v>0</v>
      </c>
      <c r="F181" s="63">
        <f t="shared" si="31"/>
        <v>0</v>
      </c>
      <c r="G181" s="63">
        <f t="shared" si="31"/>
        <v>0</v>
      </c>
      <c r="H181" s="63">
        <f t="shared" si="34"/>
        <v>0</v>
      </c>
      <c r="I181" s="63">
        <f t="shared" si="35"/>
        <v>0</v>
      </c>
      <c r="J181" s="63">
        <f t="shared" si="36"/>
        <v>0</v>
      </c>
      <c r="K181" s="63">
        <f t="shared" si="37"/>
        <v>0</v>
      </c>
      <c r="L181" s="63">
        <f t="shared" si="38"/>
        <v>0</v>
      </c>
      <c r="M181" s="63">
        <f t="shared" ca="1" si="32"/>
        <v>4.2783716522827012E-4</v>
      </c>
      <c r="N181" s="63">
        <f t="shared" ca="1" si="39"/>
        <v>0</v>
      </c>
      <c r="O181" s="77">
        <f t="shared" ca="1" si="40"/>
        <v>0</v>
      </c>
      <c r="P181" s="63">
        <f t="shared" ca="1" si="41"/>
        <v>0</v>
      </c>
      <c r="Q181" s="63">
        <f t="shared" ca="1" si="42"/>
        <v>0</v>
      </c>
      <c r="R181" s="32">
        <f t="shared" ca="1" si="33"/>
        <v>-4.2783716522827012E-4</v>
      </c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</row>
    <row r="182" spans="1:35" x14ac:dyDescent="0.2">
      <c r="A182" s="67"/>
      <c r="B182" s="67"/>
      <c r="C182" s="67"/>
      <c r="D182" s="68">
        <f t="shared" si="30"/>
        <v>0</v>
      </c>
      <c r="E182" s="68">
        <f t="shared" si="30"/>
        <v>0</v>
      </c>
      <c r="F182" s="63">
        <f t="shared" si="31"/>
        <v>0</v>
      </c>
      <c r="G182" s="63">
        <f t="shared" si="31"/>
        <v>0</v>
      </c>
      <c r="H182" s="63">
        <f t="shared" si="34"/>
        <v>0</v>
      </c>
      <c r="I182" s="63">
        <f t="shared" si="35"/>
        <v>0</v>
      </c>
      <c r="J182" s="63">
        <f t="shared" si="36"/>
        <v>0</v>
      </c>
      <c r="K182" s="63">
        <f t="shared" si="37"/>
        <v>0</v>
      </c>
      <c r="L182" s="63">
        <f t="shared" si="38"/>
        <v>0</v>
      </c>
      <c r="M182" s="63">
        <f t="shared" ca="1" si="32"/>
        <v>4.2783716522827012E-4</v>
      </c>
      <c r="N182" s="63">
        <f t="shared" ca="1" si="39"/>
        <v>0</v>
      </c>
      <c r="O182" s="77">
        <f t="shared" ca="1" si="40"/>
        <v>0</v>
      </c>
      <c r="P182" s="63">
        <f t="shared" ca="1" si="41"/>
        <v>0</v>
      </c>
      <c r="Q182" s="63">
        <f t="shared" ca="1" si="42"/>
        <v>0</v>
      </c>
      <c r="R182" s="32">
        <f t="shared" ca="1" si="33"/>
        <v>-4.2783716522827012E-4</v>
      </c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</row>
    <row r="183" spans="1:35" x14ac:dyDescent="0.2">
      <c r="A183" s="67"/>
      <c r="B183" s="67"/>
      <c r="C183" s="67"/>
      <c r="D183" s="68">
        <f t="shared" si="30"/>
        <v>0</v>
      </c>
      <c r="E183" s="68">
        <f t="shared" si="30"/>
        <v>0</v>
      </c>
      <c r="F183" s="63">
        <f t="shared" si="31"/>
        <v>0</v>
      </c>
      <c r="G183" s="63">
        <f t="shared" si="31"/>
        <v>0</v>
      </c>
      <c r="H183" s="63">
        <f t="shared" si="34"/>
        <v>0</v>
      </c>
      <c r="I183" s="63">
        <f t="shared" si="35"/>
        <v>0</v>
      </c>
      <c r="J183" s="63">
        <f t="shared" si="36"/>
        <v>0</v>
      </c>
      <c r="K183" s="63">
        <f t="shared" si="37"/>
        <v>0</v>
      </c>
      <c r="L183" s="63">
        <f t="shared" si="38"/>
        <v>0</v>
      </c>
      <c r="M183" s="63">
        <f t="shared" ca="1" si="32"/>
        <v>4.2783716522827012E-4</v>
      </c>
      <c r="N183" s="63">
        <f t="shared" ca="1" si="39"/>
        <v>0</v>
      </c>
      <c r="O183" s="77">
        <f t="shared" ca="1" si="40"/>
        <v>0</v>
      </c>
      <c r="P183" s="63">
        <f t="shared" ca="1" si="41"/>
        <v>0</v>
      </c>
      <c r="Q183" s="63">
        <f t="shared" ca="1" si="42"/>
        <v>0</v>
      </c>
      <c r="R183" s="32">
        <f t="shared" ca="1" si="33"/>
        <v>-4.2783716522827012E-4</v>
      </c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</row>
    <row r="184" spans="1:35" x14ac:dyDescent="0.2">
      <c r="A184" s="67"/>
      <c r="B184" s="67"/>
      <c r="C184" s="67"/>
      <c r="D184" s="68">
        <f t="shared" si="30"/>
        <v>0</v>
      </c>
      <c r="E184" s="68">
        <f t="shared" si="30"/>
        <v>0</v>
      </c>
      <c r="F184" s="63">
        <f t="shared" si="31"/>
        <v>0</v>
      </c>
      <c r="G184" s="63">
        <f t="shared" si="31"/>
        <v>0</v>
      </c>
      <c r="H184" s="63">
        <f t="shared" si="34"/>
        <v>0</v>
      </c>
      <c r="I184" s="63">
        <f t="shared" si="35"/>
        <v>0</v>
      </c>
      <c r="J184" s="63">
        <f t="shared" si="36"/>
        <v>0</v>
      </c>
      <c r="K184" s="63">
        <f t="shared" si="37"/>
        <v>0</v>
      </c>
      <c r="L184" s="63">
        <f t="shared" si="38"/>
        <v>0</v>
      </c>
      <c r="M184" s="63">
        <f t="shared" ca="1" si="32"/>
        <v>4.2783716522827012E-4</v>
      </c>
      <c r="N184" s="63">
        <f t="shared" ca="1" si="39"/>
        <v>0</v>
      </c>
      <c r="O184" s="77">
        <f t="shared" ca="1" si="40"/>
        <v>0</v>
      </c>
      <c r="P184" s="63">
        <f t="shared" ca="1" si="41"/>
        <v>0</v>
      </c>
      <c r="Q184" s="63">
        <f t="shared" ca="1" si="42"/>
        <v>0</v>
      </c>
      <c r="R184" s="32">
        <f t="shared" ca="1" si="33"/>
        <v>-4.2783716522827012E-4</v>
      </c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</row>
    <row r="185" spans="1:35" x14ac:dyDescent="0.2">
      <c r="A185" s="67"/>
      <c r="B185" s="67"/>
      <c r="C185" s="67"/>
      <c r="D185" s="68">
        <f t="shared" si="30"/>
        <v>0</v>
      </c>
      <c r="E185" s="68">
        <f t="shared" si="30"/>
        <v>0</v>
      </c>
      <c r="F185" s="63">
        <f t="shared" si="31"/>
        <v>0</v>
      </c>
      <c r="G185" s="63">
        <f t="shared" si="31"/>
        <v>0</v>
      </c>
      <c r="H185" s="63">
        <f t="shared" si="34"/>
        <v>0</v>
      </c>
      <c r="I185" s="63">
        <f t="shared" si="35"/>
        <v>0</v>
      </c>
      <c r="J185" s="63">
        <f t="shared" si="36"/>
        <v>0</v>
      </c>
      <c r="K185" s="63">
        <f t="shared" si="37"/>
        <v>0</v>
      </c>
      <c r="L185" s="63">
        <f t="shared" si="38"/>
        <v>0</v>
      </c>
      <c r="M185" s="63">
        <f t="shared" ca="1" si="32"/>
        <v>4.2783716522827012E-4</v>
      </c>
      <c r="N185" s="63">
        <f t="shared" ca="1" si="39"/>
        <v>0</v>
      </c>
      <c r="O185" s="77">
        <f t="shared" ca="1" si="40"/>
        <v>0</v>
      </c>
      <c r="P185" s="63">
        <f t="shared" ca="1" si="41"/>
        <v>0</v>
      </c>
      <c r="Q185" s="63">
        <f t="shared" ca="1" si="42"/>
        <v>0</v>
      </c>
      <c r="R185" s="32">
        <f t="shared" ca="1" si="33"/>
        <v>-4.2783716522827012E-4</v>
      </c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</row>
    <row r="186" spans="1:35" x14ac:dyDescent="0.2">
      <c r="A186" s="67"/>
      <c r="B186" s="67"/>
      <c r="C186" s="67"/>
      <c r="D186" s="68">
        <f t="shared" si="30"/>
        <v>0</v>
      </c>
      <c r="E186" s="68">
        <f t="shared" si="30"/>
        <v>0</v>
      </c>
      <c r="F186" s="63">
        <f t="shared" si="31"/>
        <v>0</v>
      </c>
      <c r="G186" s="63">
        <f t="shared" si="31"/>
        <v>0</v>
      </c>
      <c r="H186" s="63">
        <f t="shared" si="34"/>
        <v>0</v>
      </c>
      <c r="I186" s="63">
        <f t="shared" si="35"/>
        <v>0</v>
      </c>
      <c r="J186" s="63">
        <f t="shared" si="36"/>
        <v>0</v>
      </c>
      <c r="K186" s="63">
        <f t="shared" si="37"/>
        <v>0</v>
      </c>
      <c r="L186" s="63">
        <f t="shared" si="38"/>
        <v>0</v>
      </c>
      <c r="M186" s="63">
        <f t="shared" ca="1" si="32"/>
        <v>4.2783716522827012E-4</v>
      </c>
      <c r="N186" s="63">
        <f t="shared" ca="1" si="39"/>
        <v>0</v>
      </c>
      <c r="O186" s="77">
        <f t="shared" ca="1" si="40"/>
        <v>0</v>
      </c>
      <c r="P186" s="63">
        <f t="shared" ca="1" si="41"/>
        <v>0</v>
      </c>
      <c r="Q186" s="63">
        <f t="shared" ca="1" si="42"/>
        <v>0</v>
      </c>
      <c r="R186" s="32">
        <f t="shared" ca="1" si="33"/>
        <v>-4.2783716522827012E-4</v>
      </c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</row>
    <row r="187" spans="1:35" x14ac:dyDescent="0.2">
      <c r="A187" s="67"/>
      <c r="B187" s="67"/>
      <c r="C187" s="67"/>
      <c r="D187" s="68">
        <f t="shared" si="30"/>
        <v>0</v>
      </c>
      <c r="E187" s="68">
        <f t="shared" si="30"/>
        <v>0</v>
      </c>
      <c r="F187" s="63">
        <f t="shared" si="31"/>
        <v>0</v>
      </c>
      <c r="G187" s="63">
        <f t="shared" si="31"/>
        <v>0</v>
      </c>
      <c r="H187" s="63">
        <f t="shared" si="34"/>
        <v>0</v>
      </c>
      <c r="I187" s="63">
        <f t="shared" si="35"/>
        <v>0</v>
      </c>
      <c r="J187" s="63">
        <f t="shared" si="36"/>
        <v>0</v>
      </c>
      <c r="K187" s="63">
        <f t="shared" si="37"/>
        <v>0</v>
      </c>
      <c r="L187" s="63">
        <f t="shared" si="38"/>
        <v>0</v>
      </c>
      <c r="M187" s="63">
        <f t="shared" ca="1" si="32"/>
        <v>4.2783716522827012E-4</v>
      </c>
      <c r="N187" s="63">
        <f t="shared" ca="1" si="39"/>
        <v>0</v>
      </c>
      <c r="O187" s="77">
        <f t="shared" ca="1" si="40"/>
        <v>0</v>
      </c>
      <c r="P187" s="63">
        <f t="shared" ca="1" si="41"/>
        <v>0</v>
      </c>
      <c r="Q187" s="63">
        <f t="shared" ca="1" si="42"/>
        <v>0</v>
      </c>
      <c r="R187" s="32">
        <f t="shared" ca="1" si="33"/>
        <v>-4.2783716522827012E-4</v>
      </c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</row>
    <row r="188" spans="1:35" x14ac:dyDescent="0.2">
      <c r="A188" s="67"/>
      <c r="B188" s="67"/>
      <c r="C188" s="67"/>
      <c r="D188" s="68">
        <f t="shared" si="30"/>
        <v>0</v>
      </c>
      <c r="E188" s="68">
        <f t="shared" si="30"/>
        <v>0</v>
      </c>
      <c r="F188" s="63">
        <f t="shared" si="31"/>
        <v>0</v>
      </c>
      <c r="G188" s="63">
        <f t="shared" si="31"/>
        <v>0</v>
      </c>
      <c r="H188" s="63">
        <f t="shared" si="34"/>
        <v>0</v>
      </c>
      <c r="I188" s="63">
        <f t="shared" si="35"/>
        <v>0</v>
      </c>
      <c r="J188" s="63">
        <f t="shared" si="36"/>
        <v>0</v>
      </c>
      <c r="K188" s="63">
        <f t="shared" si="37"/>
        <v>0</v>
      </c>
      <c r="L188" s="63">
        <f t="shared" si="38"/>
        <v>0</v>
      </c>
      <c r="M188" s="63">
        <f t="shared" ca="1" si="32"/>
        <v>4.2783716522827012E-4</v>
      </c>
      <c r="N188" s="63">
        <f t="shared" ca="1" si="39"/>
        <v>0</v>
      </c>
      <c r="O188" s="77">
        <f t="shared" ca="1" si="40"/>
        <v>0</v>
      </c>
      <c r="P188" s="63">
        <f t="shared" ca="1" si="41"/>
        <v>0</v>
      </c>
      <c r="Q188" s="63">
        <f t="shared" ca="1" si="42"/>
        <v>0</v>
      </c>
      <c r="R188" s="32">
        <f t="shared" ca="1" si="33"/>
        <v>-4.2783716522827012E-4</v>
      </c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</row>
    <row r="189" spans="1:35" x14ac:dyDescent="0.2">
      <c r="A189" s="67"/>
      <c r="B189" s="67"/>
      <c r="C189" s="67"/>
      <c r="D189" s="68">
        <f t="shared" si="30"/>
        <v>0</v>
      </c>
      <c r="E189" s="68">
        <f t="shared" si="30"/>
        <v>0</v>
      </c>
      <c r="F189" s="63">
        <f t="shared" si="31"/>
        <v>0</v>
      </c>
      <c r="G189" s="63">
        <f t="shared" si="31"/>
        <v>0</v>
      </c>
      <c r="H189" s="63">
        <f t="shared" si="34"/>
        <v>0</v>
      </c>
      <c r="I189" s="63">
        <f t="shared" si="35"/>
        <v>0</v>
      </c>
      <c r="J189" s="63">
        <f t="shared" si="36"/>
        <v>0</v>
      </c>
      <c r="K189" s="63">
        <f t="shared" si="37"/>
        <v>0</v>
      </c>
      <c r="L189" s="63">
        <f t="shared" si="38"/>
        <v>0</v>
      </c>
      <c r="M189" s="63">
        <f t="shared" ca="1" si="32"/>
        <v>4.2783716522827012E-4</v>
      </c>
      <c r="N189" s="63">
        <f t="shared" ca="1" si="39"/>
        <v>0</v>
      </c>
      <c r="O189" s="77">
        <f t="shared" ca="1" si="40"/>
        <v>0</v>
      </c>
      <c r="P189" s="63">
        <f t="shared" ca="1" si="41"/>
        <v>0</v>
      </c>
      <c r="Q189" s="63">
        <f t="shared" ca="1" si="42"/>
        <v>0</v>
      </c>
      <c r="R189" s="32">
        <f t="shared" ca="1" si="33"/>
        <v>-4.2783716522827012E-4</v>
      </c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</row>
    <row r="190" spans="1:35" x14ac:dyDescent="0.2">
      <c r="A190" s="67"/>
      <c r="B190" s="67"/>
      <c r="C190" s="67"/>
      <c r="D190" s="68">
        <f t="shared" si="30"/>
        <v>0</v>
      </c>
      <c r="E190" s="68">
        <f t="shared" si="30"/>
        <v>0</v>
      </c>
      <c r="F190" s="63">
        <f t="shared" si="31"/>
        <v>0</v>
      </c>
      <c r="G190" s="63">
        <f t="shared" si="31"/>
        <v>0</v>
      </c>
      <c r="H190" s="63">
        <f t="shared" si="34"/>
        <v>0</v>
      </c>
      <c r="I190" s="63">
        <f t="shared" si="35"/>
        <v>0</v>
      </c>
      <c r="J190" s="63">
        <f t="shared" si="36"/>
        <v>0</v>
      </c>
      <c r="K190" s="63">
        <f t="shared" si="37"/>
        <v>0</v>
      </c>
      <c r="L190" s="63">
        <f t="shared" si="38"/>
        <v>0</v>
      </c>
      <c r="M190" s="63">
        <f t="shared" ca="1" si="32"/>
        <v>4.2783716522827012E-4</v>
      </c>
      <c r="N190" s="63">
        <f t="shared" ca="1" si="39"/>
        <v>0</v>
      </c>
      <c r="O190" s="77">
        <f t="shared" ca="1" si="40"/>
        <v>0</v>
      </c>
      <c r="P190" s="63">
        <f t="shared" ca="1" si="41"/>
        <v>0</v>
      </c>
      <c r="Q190" s="63">
        <f t="shared" ca="1" si="42"/>
        <v>0</v>
      </c>
      <c r="R190" s="32">
        <f t="shared" ca="1" si="33"/>
        <v>-4.2783716522827012E-4</v>
      </c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</row>
    <row r="191" spans="1:35" x14ac:dyDescent="0.2">
      <c r="A191" s="67"/>
      <c r="B191" s="67"/>
      <c r="C191" s="67"/>
      <c r="D191" s="68">
        <f t="shared" si="30"/>
        <v>0</v>
      </c>
      <c r="E191" s="68">
        <f t="shared" si="30"/>
        <v>0</v>
      </c>
      <c r="F191" s="63">
        <f t="shared" si="31"/>
        <v>0</v>
      </c>
      <c r="G191" s="63">
        <f t="shared" si="31"/>
        <v>0</v>
      </c>
      <c r="H191" s="63">
        <f t="shared" si="34"/>
        <v>0</v>
      </c>
      <c r="I191" s="63">
        <f t="shared" si="35"/>
        <v>0</v>
      </c>
      <c r="J191" s="63">
        <f t="shared" si="36"/>
        <v>0</v>
      </c>
      <c r="K191" s="63">
        <f t="shared" si="37"/>
        <v>0</v>
      </c>
      <c r="L191" s="63">
        <f t="shared" si="38"/>
        <v>0</v>
      </c>
      <c r="M191" s="63">
        <f t="shared" ca="1" si="32"/>
        <v>4.2783716522827012E-4</v>
      </c>
      <c r="N191" s="63">
        <f t="shared" ca="1" si="39"/>
        <v>0</v>
      </c>
      <c r="O191" s="77">
        <f t="shared" ca="1" si="40"/>
        <v>0</v>
      </c>
      <c r="P191" s="63">
        <f t="shared" ca="1" si="41"/>
        <v>0</v>
      </c>
      <c r="Q191" s="63">
        <f t="shared" ca="1" si="42"/>
        <v>0</v>
      </c>
      <c r="R191" s="32">
        <f t="shared" ca="1" si="33"/>
        <v>-4.2783716522827012E-4</v>
      </c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</row>
    <row r="192" spans="1:35" x14ac:dyDescent="0.2">
      <c r="A192" s="67"/>
      <c r="B192" s="67"/>
      <c r="C192" s="67"/>
      <c r="D192" s="68">
        <f t="shared" si="30"/>
        <v>0</v>
      </c>
      <c r="E192" s="68">
        <f t="shared" si="30"/>
        <v>0</v>
      </c>
      <c r="F192" s="63">
        <f t="shared" si="31"/>
        <v>0</v>
      </c>
      <c r="G192" s="63">
        <f t="shared" si="31"/>
        <v>0</v>
      </c>
      <c r="H192" s="63">
        <f t="shared" si="34"/>
        <v>0</v>
      </c>
      <c r="I192" s="63">
        <f t="shared" si="35"/>
        <v>0</v>
      </c>
      <c r="J192" s="63">
        <f t="shared" si="36"/>
        <v>0</v>
      </c>
      <c r="K192" s="63">
        <f t="shared" si="37"/>
        <v>0</v>
      </c>
      <c r="L192" s="63">
        <f t="shared" si="38"/>
        <v>0</v>
      </c>
      <c r="M192" s="63">
        <f t="shared" ca="1" si="32"/>
        <v>4.2783716522827012E-4</v>
      </c>
      <c r="N192" s="63">
        <f t="shared" ca="1" si="39"/>
        <v>0</v>
      </c>
      <c r="O192" s="77">
        <f t="shared" ca="1" si="40"/>
        <v>0</v>
      </c>
      <c r="P192" s="63">
        <f t="shared" ca="1" si="41"/>
        <v>0</v>
      </c>
      <c r="Q192" s="63">
        <f t="shared" ca="1" si="42"/>
        <v>0</v>
      </c>
      <c r="R192" s="32">
        <f t="shared" ca="1" si="33"/>
        <v>-4.2783716522827012E-4</v>
      </c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</row>
    <row r="193" spans="1:35" x14ac:dyDescent="0.2">
      <c r="A193" s="67"/>
      <c r="B193" s="67"/>
      <c r="C193" s="67"/>
      <c r="D193" s="68">
        <f t="shared" si="30"/>
        <v>0</v>
      </c>
      <c r="E193" s="68">
        <f t="shared" si="30"/>
        <v>0</v>
      </c>
      <c r="F193" s="63">
        <f t="shared" si="31"/>
        <v>0</v>
      </c>
      <c r="G193" s="63">
        <f t="shared" si="31"/>
        <v>0</v>
      </c>
      <c r="H193" s="63">
        <f t="shared" si="34"/>
        <v>0</v>
      </c>
      <c r="I193" s="63">
        <f t="shared" si="35"/>
        <v>0</v>
      </c>
      <c r="J193" s="63">
        <f t="shared" si="36"/>
        <v>0</v>
      </c>
      <c r="K193" s="63">
        <f t="shared" si="37"/>
        <v>0</v>
      </c>
      <c r="L193" s="63">
        <f t="shared" si="38"/>
        <v>0</v>
      </c>
      <c r="M193" s="63">
        <f t="shared" ca="1" si="32"/>
        <v>4.2783716522827012E-4</v>
      </c>
      <c r="N193" s="63">
        <f t="shared" ca="1" si="39"/>
        <v>0</v>
      </c>
      <c r="O193" s="77">
        <f t="shared" ca="1" si="40"/>
        <v>0</v>
      </c>
      <c r="P193" s="63">
        <f t="shared" ca="1" si="41"/>
        <v>0</v>
      </c>
      <c r="Q193" s="63">
        <f t="shared" ca="1" si="42"/>
        <v>0</v>
      </c>
      <c r="R193" s="32">
        <f t="shared" ca="1" si="33"/>
        <v>-4.2783716522827012E-4</v>
      </c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</row>
    <row r="194" spans="1:35" x14ac:dyDescent="0.2">
      <c r="A194" s="67"/>
      <c r="B194" s="67"/>
      <c r="C194" s="67"/>
      <c r="D194" s="68">
        <f t="shared" si="30"/>
        <v>0</v>
      </c>
      <c r="E194" s="68">
        <f t="shared" si="30"/>
        <v>0</v>
      </c>
      <c r="F194" s="63">
        <f t="shared" si="31"/>
        <v>0</v>
      </c>
      <c r="G194" s="63">
        <f t="shared" si="31"/>
        <v>0</v>
      </c>
      <c r="H194" s="63">
        <f t="shared" si="34"/>
        <v>0</v>
      </c>
      <c r="I194" s="63">
        <f t="shared" si="35"/>
        <v>0</v>
      </c>
      <c r="J194" s="63">
        <f t="shared" si="36"/>
        <v>0</v>
      </c>
      <c r="K194" s="63">
        <f t="shared" si="37"/>
        <v>0</v>
      </c>
      <c r="L194" s="63">
        <f t="shared" si="38"/>
        <v>0</v>
      </c>
      <c r="M194" s="63">
        <f t="shared" ca="1" si="32"/>
        <v>4.2783716522827012E-4</v>
      </c>
      <c r="N194" s="63">
        <f t="shared" ca="1" si="39"/>
        <v>0</v>
      </c>
      <c r="O194" s="77">
        <f t="shared" ca="1" si="40"/>
        <v>0</v>
      </c>
      <c r="P194" s="63">
        <f t="shared" ca="1" si="41"/>
        <v>0</v>
      </c>
      <c r="Q194" s="63">
        <f t="shared" ca="1" si="42"/>
        <v>0</v>
      </c>
      <c r="R194" s="32">
        <f t="shared" ca="1" si="33"/>
        <v>-4.2783716522827012E-4</v>
      </c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</row>
    <row r="195" spans="1:35" x14ac:dyDescent="0.2">
      <c r="A195" s="67"/>
      <c r="B195" s="67"/>
      <c r="C195" s="67"/>
      <c r="D195" s="68">
        <f t="shared" si="30"/>
        <v>0</v>
      </c>
      <c r="E195" s="68">
        <f t="shared" si="30"/>
        <v>0</v>
      </c>
      <c r="F195" s="63">
        <f t="shared" si="31"/>
        <v>0</v>
      </c>
      <c r="G195" s="63">
        <f t="shared" si="31"/>
        <v>0</v>
      </c>
      <c r="H195" s="63">
        <f t="shared" si="34"/>
        <v>0</v>
      </c>
      <c r="I195" s="63">
        <f t="shared" si="35"/>
        <v>0</v>
      </c>
      <c r="J195" s="63">
        <f t="shared" si="36"/>
        <v>0</v>
      </c>
      <c r="K195" s="63">
        <f t="shared" si="37"/>
        <v>0</v>
      </c>
      <c r="L195" s="63">
        <f t="shared" si="38"/>
        <v>0</v>
      </c>
      <c r="M195" s="63">
        <f t="shared" ca="1" si="32"/>
        <v>4.2783716522827012E-4</v>
      </c>
      <c r="N195" s="63">
        <f t="shared" ca="1" si="39"/>
        <v>0</v>
      </c>
      <c r="O195" s="77">
        <f t="shared" ca="1" si="40"/>
        <v>0</v>
      </c>
      <c r="P195" s="63">
        <f t="shared" ca="1" si="41"/>
        <v>0</v>
      </c>
      <c r="Q195" s="63">
        <f t="shared" ca="1" si="42"/>
        <v>0</v>
      </c>
      <c r="R195" s="32">
        <f t="shared" ca="1" si="33"/>
        <v>-4.2783716522827012E-4</v>
      </c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</row>
    <row r="196" spans="1:35" x14ac:dyDescent="0.2">
      <c r="A196" s="67"/>
      <c r="B196" s="67"/>
      <c r="C196" s="67"/>
      <c r="D196" s="68">
        <f t="shared" si="30"/>
        <v>0</v>
      </c>
      <c r="E196" s="68">
        <f t="shared" si="30"/>
        <v>0</v>
      </c>
      <c r="F196" s="63">
        <f t="shared" si="31"/>
        <v>0</v>
      </c>
      <c r="G196" s="63">
        <f t="shared" si="31"/>
        <v>0</v>
      </c>
      <c r="H196" s="63">
        <f t="shared" si="34"/>
        <v>0</v>
      </c>
      <c r="I196" s="63">
        <f t="shared" si="35"/>
        <v>0</v>
      </c>
      <c r="J196" s="63">
        <f t="shared" si="36"/>
        <v>0</v>
      </c>
      <c r="K196" s="63">
        <f t="shared" si="37"/>
        <v>0</v>
      </c>
      <c r="L196" s="63">
        <f t="shared" si="38"/>
        <v>0</v>
      </c>
      <c r="M196" s="63">
        <f t="shared" ca="1" si="32"/>
        <v>4.2783716522827012E-4</v>
      </c>
      <c r="N196" s="63">
        <f t="shared" ca="1" si="39"/>
        <v>0</v>
      </c>
      <c r="O196" s="77">
        <f t="shared" ca="1" si="40"/>
        <v>0</v>
      </c>
      <c r="P196" s="63">
        <f t="shared" ca="1" si="41"/>
        <v>0</v>
      </c>
      <c r="Q196" s="63">
        <f t="shared" ca="1" si="42"/>
        <v>0</v>
      </c>
      <c r="R196" s="32">
        <f t="shared" ca="1" si="33"/>
        <v>-4.2783716522827012E-4</v>
      </c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</row>
    <row r="197" spans="1:35" x14ac:dyDescent="0.2">
      <c r="A197" s="67"/>
      <c r="B197" s="67"/>
      <c r="C197" s="67"/>
      <c r="D197" s="68">
        <f t="shared" si="30"/>
        <v>0</v>
      </c>
      <c r="E197" s="68">
        <f t="shared" si="30"/>
        <v>0</v>
      </c>
      <c r="F197" s="63">
        <f t="shared" si="31"/>
        <v>0</v>
      </c>
      <c r="G197" s="63">
        <f t="shared" si="31"/>
        <v>0</v>
      </c>
      <c r="H197" s="63">
        <f t="shared" si="34"/>
        <v>0</v>
      </c>
      <c r="I197" s="63">
        <f t="shared" si="35"/>
        <v>0</v>
      </c>
      <c r="J197" s="63">
        <f t="shared" si="36"/>
        <v>0</v>
      </c>
      <c r="K197" s="63">
        <f t="shared" si="37"/>
        <v>0</v>
      </c>
      <c r="L197" s="63">
        <f t="shared" si="38"/>
        <v>0</v>
      </c>
      <c r="M197" s="63">
        <f t="shared" ca="1" si="32"/>
        <v>4.2783716522827012E-4</v>
      </c>
      <c r="N197" s="63">
        <f t="shared" ca="1" si="39"/>
        <v>0</v>
      </c>
      <c r="O197" s="77">
        <f t="shared" ca="1" si="40"/>
        <v>0</v>
      </c>
      <c r="P197" s="63">
        <f t="shared" ca="1" si="41"/>
        <v>0</v>
      </c>
      <c r="Q197" s="63">
        <f t="shared" ca="1" si="42"/>
        <v>0</v>
      </c>
      <c r="R197" s="32">
        <f t="shared" ca="1" si="33"/>
        <v>-4.2783716522827012E-4</v>
      </c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</row>
    <row r="198" spans="1:35" x14ac:dyDescent="0.2">
      <c r="A198" s="67"/>
      <c r="B198" s="67"/>
      <c r="C198" s="67"/>
      <c r="D198" s="68">
        <f t="shared" si="30"/>
        <v>0</v>
      </c>
      <c r="E198" s="68">
        <f t="shared" si="30"/>
        <v>0</v>
      </c>
      <c r="F198" s="63">
        <f t="shared" si="31"/>
        <v>0</v>
      </c>
      <c r="G198" s="63">
        <f t="shared" si="31"/>
        <v>0</v>
      </c>
      <c r="H198" s="63">
        <f t="shared" si="34"/>
        <v>0</v>
      </c>
      <c r="I198" s="63">
        <f t="shared" si="35"/>
        <v>0</v>
      </c>
      <c r="J198" s="63">
        <f t="shared" si="36"/>
        <v>0</v>
      </c>
      <c r="K198" s="63">
        <f t="shared" si="37"/>
        <v>0</v>
      </c>
      <c r="L198" s="63">
        <f t="shared" si="38"/>
        <v>0</v>
      </c>
      <c r="M198" s="63">
        <f t="shared" ca="1" si="32"/>
        <v>4.2783716522827012E-4</v>
      </c>
      <c r="N198" s="63">
        <f t="shared" ca="1" si="39"/>
        <v>0</v>
      </c>
      <c r="O198" s="77">
        <f t="shared" ca="1" si="40"/>
        <v>0</v>
      </c>
      <c r="P198" s="63">
        <f t="shared" ca="1" si="41"/>
        <v>0</v>
      </c>
      <c r="Q198" s="63">
        <f t="shared" ca="1" si="42"/>
        <v>0</v>
      </c>
      <c r="R198" s="32">
        <f t="shared" ca="1" si="33"/>
        <v>-4.2783716522827012E-4</v>
      </c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</row>
    <row r="199" spans="1:35" x14ac:dyDescent="0.2">
      <c r="A199" s="67"/>
      <c r="B199" s="67"/>
      <c r="C199" s="67"/>
      <c r="D199" s="68">
        <f t="shared" si="30"/>
        <v>0</v>
      </c>
      <c r="E199" s="68">
        <f t="shared" si="30"/>
        <v>0</v>
      </c>
      <c r="F199" s="63">
        <f t="shared" si="31"/>
        <v>0</v>
      </c>
      <c r="G199" s="63">
        <f t="shared" si="31"/>
        <v>0</v>
      </c>
      <c r="H199" s="63">
        <f t="shared" si="34"/>
        <v>0</v>
      </c>
      <c r="I199" s="63">
        <f t="shared" si="35"/>
        <v>0</v>
      </c>
      <c r="J199" s="63">
        <f t="shared" si="36"/>
        <v>0</v>
      </c>
      <c r="K199" s="63">
        <f t="shared" si="37"/>
        <v>0</v>
      </c>
      <c r="L199" s="63">
        <f t="shared" si="38"/>
        <v>0</v>
      </c>
      <c r="M199" s="63">
        <f t="shared" ca="1" si="32"/>
        <v>4.2783716522827012E-4</v>
      </c>
      <c r="N199" s="63">
        <f t="shared" ca="1" si="39"/>
        <v>0</v>
      </c>
      <c r="O199" s="77">
        <f t="shared" ca="1" si="40"/>
        <v>0</v>
      </c>
      <c r="P199" s="63">
        <f t="shared" ca="1" si="41"/>
        <v>0</v>
      </c>
      <c r="Q199" s="63">
        <f t="shared" ca="1" si="42"/>
        <v>0</v>
      </c>
      <c r="R199" s="32">
        <f t="shared" ca="1" si="33"/>
        <v>-4.2783716522827012E-4</v>
      </c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</row>
    <row r="200" spans="1:35" x14ac:dyDescent="0.2">
      <c r="A200" s="67"/>
      <c r="B200" s="67"/>
      <c r="C200" s="67"/>
      <c r="D200" s="68">
        <f t="shared" si="30"/>
        <v>0</v>
      </c>
      <c r="E200" s="68">
        <f t="shared" si="30"/>
        <v>0</v>
      </c>
      <c r="F200" s="63">
        <f t="shared" si="31"/>
        <v>0</v>
      </c>
      <c r="G200" s="63">
        <f t="shared" si="31"/>
        <v>0</v>
      </c>
      <c r="H200" s="63">
        <f t="shared" si="34"/>
        <v>0</v>
      </c>
      <c r="I200" s="63">
        <f t="shared" si="35"/>
        <v>0</v>
      </c>
      <c r="J200" s="63">
        <f t="shared" si="36"/>
        <v>0</v>
      </c>
      <c r="K200" s="63">
        <f t="shared" si="37"/>
        <v>0</v>
      </c>
      <c r="L200" s="63">
        <f t="shared" si="38"/>
        <v>0</v>
      </c>
      <c r="M200" s="63">
        <f t="shared" ca="1" si="32"/>
        <v>4.2783716522827012E-4</v>
      </c>
      <c r="N200" s="63">
        <f t="shared" ca="1" si="39"/>
        <v>0</v>
      </c>
      <c r="O200" s="77">
        <f t="shared" ca="1" si="40"/>
        <v>0</v>
      </c>
      <c r="P200" s="63">
        <f t="shared" ca="1" si="41"/>
        <v>0</v>
      </c>
      <c r="Q200" s="63">
        <f t="shared" ca="1" si="42"/>
        <v>0</v>
      </c>
      <c r="R200" s="32">
        <f t="shared" ca="1" si="33"/>
        <v>-4.2783716522827012E-4</v>
      </c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</row>
    <row r="201" spans="1:35" x14ac:dyDescent="0.2">
      <c r="A201" s="67"/>
      <c r="B201" s="67"/>
      <c r="C201" s="67"/>
      <c r="D201" s="68">
        <f t="shared" si="30"/>
        <v>0</v>
      </c>
      <c r="E201" s="68">
        <f t="shared" si="30"/>
        <v>0</v>
      </c>
      <c r="F201" s="63">
        <f t="shared" si="31"/>
        <v>0</v>
      </c>
      <c r="G201" s="63">
        <f t="shared" si="31"/>
        <v>0</v>
      </c>
      <c r="H201" s="63">
        <f t="shared" si="34"/>
        <v>0</v>
      </c>
      <c r="I201" s="63">
        <f t="shared" si="35"/>
        <v>0</v>
      </c>
      <c r="J201" s="63">
        <f t="shared" si="36"/>
        <v>0</v>
      </c>
      <c r="K201" s="63">
        <f t="shared" si="37"/>
        <v>0</v>
      </c>
      <c r="L201" s="63">
        <f t="shared" si="38"/>
        <v>0</v>
      </c>
      <c r="M201" s="63">
        <f t="shared" ca="1" si="32"/>
        <v>4.2783716522827012E-4</v>
      </c>
      <c r="N201" s="63">
        <f t="shared" ca="1" si="39"/>
        <v>0</v>
      </c>
      <c r="O201" s="77">
        <f t="shared" ca="1" si="40"/>
        <v>0</v>
      </c>
      <c r="P201" s="63">
        <f t="shared" ca="1" si="41"/>
        <v>0</v>
      </c>
      <c r="Q201" s="63">
        <f t="shared" ca="1" si="42"/>
        <v>0</v>
      </c>
      <c r="R201" s="32">
        <f t="shared" ca="1" si="33"/>
        <v>-4.2783716522827012E-4</v>
      </c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</row>
    <row r="202" spans="1:35" x14ac:dyDescent="0.2">
      <c r="A202" s="67"/>
      <c r="B202" s="67"/>
      <c r="C202" s="67"/>
      <c r="D202" s="68">
        <f t="shared" si="30"/>
        <v>0</v>
      </c>
      <c r="E202" s="68">
        <f t="shared" si="30"/>
        <v>0</v>
      </c>
      <c r="F202" s="63">
        <f t="shared" si="31"/>
        <v>0</v>
      </c>
      <c r="G202" s="63">
        <f t="shared" si="31"/>
        <v>0</v>
      </c>
      <c r="H202" s="63">
        <f t="shared" si="34"/>
        <v>0</v>
      </c>
      <c r="I202" s="63">
        <f t="shared" si="35"/>
        <v>0</v>
      </c>
      <c r="J202" s="63">
        <f t="shared" si="36"/>
        <v>0</v>
      </c>
      <c r="K202" s="63">
        <f t="shared" si="37"/>
        <v>0</v>
      </c>
      <c r="L202" s="63">
        <f t="shared" si="38"/>
        <v>0</v>
      </c>
      <c r="M202" s="63">
        <f t="shared" ca="1" si="32"/>
        <v>4.2783716522827012E-4</v>
      </c>
      <c r="N202" s="63">
        <f t="shared" ca="1" si="39"/>
        <v>0</v>
      </c>
      <c r="O202" s="77">
        <f t="shared" ca="1" si="40"/>
        <v>0</v>
      </c>
      <c r="P202" s="63">
        <f t="shared" ca="1" si="41"/>
        <v>0</v>
      </c>
      <c r="Q202" s="63">
        <f t="shared" ca="1" si="42"/>
        <v>0</v>
      </c>
      <c r="R202" s="32">
        <f t="shared" ca="1" si="33"/>
        <v>-4.2783716522827012E-4</v>
      </c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</row>
    <row r="203" spans="1:35" x14ac:dyDescent="0.2">
      <c r="A203" s="67"/>
      <c r="B203" s="67"/>
      <c r="C203" s="67"/>
      <c r="D203" s="68">
        <f t="shared" si="30"/>
        <v>0</v>
      </c>
      <c r="E203" s="68">
        <f t="shared" si="30"/>
        <v>0</v>
      </c>
      <c r="F203" s="63">
        <f t="shared" si="31"/>
        <v>0</v>
      </c>
      <c r="G203" s="63">
        <f t="shared" si="31"/>
        <v>0</v>
      </c>
      <c r="H203" s="63">
        <f t="shared" si="34"/>
        <v>0</v>
      </c>
      <c r="I203" s="63">
        <f t="shared" si="35"/>
        <v>0</v>
      </c>
      <c r="J203" s="63">
        <f t="shared" si="36"/>
        <v>0</v>
      </c>
      <c r="K203" s="63">
        <f t="shared" si="37"/>
        <v>0</v>
      </c>
      <c r="L203" s="63">
        <f t="shared" si="38"/>
        <v>0</v>
      </c>
      <c r="M203" s="63">
        <f t="shared" ca="1" si="32"/>
        <v>4.2783716522827012E-4</v>
      </c>
      <c r="N203" s="63">
        <f t="shared" ca="1" si="39"/>
        <v>0</v>
      </c>
      <c r="O203" s="77">
        <f t="shared" ca="1" si="40"/>
        <v>0</v>
      </c>
      <c r="P203" s="63">
        <f t="shared" ca="1" si="41"/>
        <v>0</v>
      </c>
      <c r="Q203" s="63">
        <f t="shared" ca="1" si="42"/>
        <v>0</v>
      </c>
      <c r="R203" s="32">
        <f t="shared" ca="1" si="33"/>
        <v>-4.2783716522827012E-4</v>
      </c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</row>
    <row r="204" spans="1:35" x14ac:dyDescent="0.2">
      <c r="A204" s="67"/>
      <c r="B204" s="67"/>
      <c r="C204" s="67"/>
      <c r="D204" s="68">
        <f t="shared" si="30"/>
        <v>0</v>
      </c>
      <c r="E204" s="68">
        <f t="shared" si="30"/>
        <v>0</v>
      </c>
      <c r="F204" s="63">
        <f t="shared" si="31"/>
        <v>0</v>
      </c>
      <c r="G204" s="63">
        <f t="shared" si="31"/>
        <v>0</v>
      </c>
      <c r="H204" s="63">
        <f t="shared" si="34"/>
        <v>0</v>
      </c>
      <c r="I204" s="63">
        <f t="shared" si="35"/>
        <v>0</v>
      </c>
      <c r="J204" s="63">
        <f t="shared" si="36"/>
        <v>0</v>
      </c>
      <c r="K204" s="63">
        <f t="shared" si="37"/>
        <v>0</v>
      </c>
      <c r="L204" s="63">
        <f t="shared" si="38"/>
        <v>0</v>
      </c>
      <c r="M204" s="63">
        <f t="shared" ca="1" si="32"/>
        <v>4.2783716522827012E-4</v>
      </c>
      <c r="N204" s="63">
        <f t="shared" ca="1" si="39"/>
        <v>0</v>
      </c>
      <c r="O204" s="77">
        <f t="shared" ca="1" si="40"/>
        <v>0</v>
      </c>
      <c r="P204" s="63">
        <f t="shared" ca="1" si="41"/>
        <v>0</v>
      </c>
      <c r="Q204" s="63">
        <f t="shared" ca="1" si="42"/>
        <v>0</v>
      </c>
      <c r="R204" s="32">
        <f t="shared" ca="1" si="33"/>
        <v>-4.2783716522827012E-4</v>
      </c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</row>
    <row r="205" spans="1:35" x14ac:dyDescent="0.2">
      <c r="A205" s="67"/>
      <c r="B205" s="67"/>
      <c r="C205" s="67"/>
      <c r="D205" s="68">
        <f t="shared" si="30"/>
        <v>0</v>
      </c>
      <c r="E205" s="68">
        <f t="shared" si="30"/>
        <v>0</v>
      </c>
      <c r="F205" s="63">
        <f t="shared" si="31"/>
        <v>0</v>
      </c>
      <c r="G205" s="63">
        <f t="shared" si="31"/>
        <v>0</v>
      </c>
      <c r="H205" s="63">
        <f t="shared" si="34"/>
        <v>0</v>
      </c>
      <c r="I205" s="63">
        <f t="shared" si="35"/>
        <v>0</v>
      </c>
      <c r="J205" s="63">
        <f t="shared" si="36"/>
        <v>0</v>
      </c>
      <c r="K205" s="63">
        <f t="shared" si="37"/>
        <v>0</v>
      </c>
      <c r="L205" s="63">
        <f t="shared" si="38"/>
        <v>0</v>
      </c>
      <c r="M205" s="63">
        <f t="shared" ca="1" si="32"/>
        <v>4.2783716522827012E-4</v>
      </c>
      <c r="N205" s="63">
        <f t="shared" ca="1" si="39"/>
        <v>0</v>
      </c>
      <c r="O205" s="77">
        <f t="shared" ca="1" si="40"/>
        <v>0</v>
      </c>
      <c r="P205" s="63">
        <f t="shared" ca="1" si="41"/>
        <v>0</v>
      </c>
      <c r="Q205" s="63">
        <f t="shared" ca="1" si="42"/>
        <v>0</v>
      </c>
      <c r="R205" s="32">
        <f t="shared" ca="1" si="33"/>
        <v>-4.2783716522827012E-4</v>
      </c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</row>
    <row r="206" spans="1:35" x14ac:dyDescent="0.2">
      <c r="A206" s="67"/>
      <c r="B206" s="67"/>
      <c r="C206" s="67"/>
      <c r="D206" s="68">
        <f t="shared" si="30"/>
        <v>0</v>
      </c>
      <c r="E206" s="68">
        <f t="shared" si="30"/>
        <v>0</v>
      </c>
      <c r="F206" s="63">
        <f t="shared" si="31"/>
        <v>0</v>
      </c>
      <c r="G206" s="63">
        <f t="shared" si="31"/>
        <v>0</v>
      </c>
      <c r="H206" s="63">
        <f t="shared" si="34"/>
        <v>0</v>
      </c>
      <c r="I206" s="63">
        <f t="shared" si="35"/>
        <v>0</v>
      </c>
      <c r="J206" s="63">
        <f t="shared" si="36"/>
        <v>0</v>
      </c>
      <c r="K206" s="63">
        <f t="shared" si="37"/>
        <v>0</v>
      </c>
      <c r="L206" s="63">
        <f t="shared" si="38"/>
        <v>0</v>
      </c>
      <c r="M206" s="63">
        <f t="shared" ca="1" si="32"/>
        <v>4.2783716522827012E-4</v>
      </c>
      <c r="N206" s="63">
        <f t="shared" ca="1" si="39"/>
        <v>0</v>
      </c>
      <c r="O206" s="77">
        <f t="shared" ca="1" si="40"/>
        <v>0</v>
      </c>
      <c r="P206" s="63">
        <f t="shared" ca="1" si="41"/>
        <v>0</v>
      </c>
      <c r="Q206" s="63">
        <f t="shared" ca="1" si="42"/>
        <v>0</v>
      </c>
      <c r="R206" s="32">
        <f t="shared" ca="1" si="33"/>
        <v>-4.2783716522827012E-4</v>
      </c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</row>
    <row r="207" spans="1:35" x14ac:dyDescent="0.2">
      <c r="A207" s="67"/>
      <c r="B207" s="67"/>
      <c r="C207" s="67"/>
      <c r="D207" s="68">
        <f t="shared" si="30"/>
        <v>0</v>
      </c>
      <c r="E207" s="68">
        <f t="shared" si="30"/>
        <v>0</v>
      </c>
      <c r="F207" s="63">
        <f t="shared" si="31"/>
        <v>0</v>
      </c>
      <c r="G207" s="63">
        <f t="shared" si="31"/>
        <v>0</v>
      </c>
      <c r="H207" s="63">
        <f t="shared" si="34"/>
        <v>0</v>
      </c>
      <c r="I207" s="63">
        <f t="shared" si="35"/>
        <v>0</v>
      </c>
      <c r="J207" s="63">
        <f t="shared" si="36"/>
        <v>0</v>
      </c>
      <c r="K207" s="63">
        <f t="shared" si="37"/>
        <v>0</v>
      </c>
      <c r="L207" s="63">
        <f t="shared" si="38"/>
        <v>0</v>
      </c>
      <c r="M207" s="63">
        <f t="shared" ca="1" si="32"/>
        <v>4.2783716522827012E-4</v>
      </c>
      <c r="N207" s="63">
        <f t="shared" ca="1" si="39"/>
        <v>0</v>
      </c>
      <c r="O207" s="77">
        <f t="shared" ca="1" si="40"/>
        <v>0</v>
      </c>
      <c r="P207" s="63">
        <f t="shared" ca="1" si="41"/>
        <v>0</v>
      </c>
      <c r="Q207" s="63">
        <f t="shared" ca="1" si="42"/>
        <v>0</v>
      </c>
      <c r="R207" s="32">
        <f t="shared" ca="1" si="33"/>
        <v>-4.2783716522827012E-4</v>
      </c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</row>
    <row r="208" spans="1:35" x14ac:dyDescent="0.2">
      <c r="A208" s="67"/>
      <c r="B208" s="67"/>
      <c r="C208" s="67"/>
      <c r="D208" s="68">
        <f t="shared" si="30"/>
        <v>0</v>
      </c>
      <c r="E208" s="68">
        <f t="shared" si="30"/>
        <v>0</v>
      </c>
      <c r="F208" s="63">
        <f t="shared" si="31"/>
        <v>0</v>
      </c>
      <c r="G208" s="63">
        <f t="shared" si="31"/>
        <v>0</v>
      </c>
      <c r="H208" s="63">
        <f t="shared" si="34"/>
        <v>0</v>
      </c>
      <c r="I208" s="63">
        <f t="shared" si="35"/>
        <v>0</v>
      </c>
      <c r="J208" s="63">
        <f t="shared" si="36"/>
        <v>0</v>
      </c>
      <c r="K208" s="63">
        <f t="shared" si="37"/>
        <v>0</v>
      </c>
      <c r="L208" s="63">
        <f t="shared" si="38"/>
        <v>0</v>
      </c>
      <c r="M208" s="63">
        <f t="shared" ca="1" si="32"/>
        <v>4.2783716522827012E-4</v>
      </c>
      <c r="N208" s="63">
        <f t="shared" ca="1" si="39"/>
        <v>0</v>
      </c>
      <c r="O208" s="77">
        <f t="shared" ca="1" si="40"/>
        <v>0</v>
      </c>
      <c r="P208" s="63">
        <f t="shared" ca="1" si="41"/>
        <v>0</v>
      </c>
      <c r="Q208" s="63">
        <f t="shared" ca="1" si="42"/>
        <v>0</v>
      </c>
      <c r="R208" s="32">
        <f t="shared" ca="1" si="33"/>
        <v>-4.2783716522827012E-4</v>
      </c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</row>
    <row r="209" spans="1:35" x14ac:dyDescent="0.2">
      <c r="A209" s="67"/>
      <c r="B209" s="67"/>
      <c r="C209" s="67"/>
      <c r="D209" s="68">
        <f t="shared" ref="D209:E272" si="43">A209/A$18</f>
        <v>0</v>
      </c>
      <c r="E209" s="68">
        <f t="shared" si="43"/>
        <v>0</v>
      </c>
      <c r="F209" s="63">
        <f t="shared" ref="F209:G272" si="44">$C209*D209</f>
        <v>0</v>
      </c>
      <c r="G209" s="63">
        <f t="shared" si="44"/>
        <v>0</v>
      </c>
      <c r="H209" s="63">
        <f t="shared" si="34"/>
        <v>0</v>
      </c>
      <c r="I209" s="63">
        <f t="shared" si="35"/>
        <v>0</v>
      </c>
      <c r="J209" s="63">
        <f t="shared" si="36"/>
        <v>0</v>
      </c>
      <c r="K209" s="63">
        <f t="shared" si="37"/>
        <v>0</v>
      </c>
      <c r="L209" s="63">
        <f t="shared" si="38"/>
        <v>0</v>
      </c>
      <c r="M209" s="63">
        <f t="shared" ca="1" si="32"/>
        <v>4.2783716522827012E-4</v>
      </c>
      <c r="N209" s="63">
        <f t="shared" ca="1" si="39"/>
        <v>0</v>
      </c>
      <c r="O209" s="77">
        <f t="shared" ca="1" si="40"/>
        <v>0</v>
      </c>
      <c r="P209" s="63">
        <f t="shared" ca="1" si="41"/>
        <v>0</v>
      </c>
      <c r="Q209" s="63">
        <f t="shared" ca="1" si="42"/>
        <v>0</v>
      </c>
      <c r="R209" s="32">
        <f t="shared" ca="1" si="33"/>
        <v>-4.2783716522827012E-4</v>
      </c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</row>
    <row r="210" spans="1:35" x14ac:dyDescent="0.2">
      <c r="A210" s="67"/>
      <c r="B210" s="67"/>
      <c r="C210" s="67"/>
      <c r="D210" s="68">
        <f t="shared" si="43"/>
        <v>0</v>
      </c>
      <c r="E210" s="68">
        <f t="shared" si="43"/>
        <v>0</v>
      </c>
      <c r="F210" s="63">
        <f t="shared" si="44"/>
        <v>0</v>
      </c>
      <c r="G210" s="63">
        <f t="shared" si="44"/>
        <v>0</v>
      </c>
      <c r="H210" s="63">
        <f t="shared" si="34"/>
        <v>0</v>
      </c>
      <c r="I210" s="63">
        <f t="shared" si="35"/>
        <v>0</v>
      </c>
      <c r="J210" s="63">
        <f t="shared" si="36"/>
        <v>0</v>
      </c>
      <c r="K210" s="63">
        <f t="shared" si="37"/>
        <v>0</v>
      </c>
      <c r="L210" s="63">
        <f t="shared" si="38"/>
        <v>0</v>
      </c>
      <c r="M210" s="63">
        <f t="shared" ca="1" si="32"/>
        <v>4.2783716522827012E-4</v>
      </c>
      <c r="N210" s="63">
        <f t="shared" ca="1" si="39"/>
        <v>0</v>
      </c>
      <c r="O210" s="77">
        <f t="shared" ca="1" si="40"/>
        <v>0</v>
      </c>
      <c r="P210" s="63">
        <f t="shared" ca="1" si="41"/>
        <v>0</v>
      </c>
      <c r="Q210" s="63">
        <f t="shared" ca="1" si="42"/>
        <v>0</v>
      </c>
      <c r="R210" s="32">
        <f t="shared" ca="1" si="33"/>
        <v>-4.2783716522827012E-4</v>
      </c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</row>
    <row r="211" spans="1:35" x14ac:dyDescent="0.2">
      <c r="A211" s="67"/>
      <c r="B211" s="67"/>
      <c r="C211" s="67"/>
      <c r="D211" s="68">
        <f t="shared" si="43"/>
        <v>0</v>
      </c>
      <c r="E211" s="68">
        <f t="shared" si="43"/>
        <v>0</v>
      </c>
      <c r="F211" s="63">
        <f t="shared" si="44"/>
        <v>0</v>
      </c>
      <c r="G211" s="63">
        <f t="shared" si="44"/>
        <v>0</v>
      </c>
      <c r="H211" s="63">
        <f t="shared" si="34"/>
        <v>0</v>
      </c>
      <c r="I211" s="63">
        <f t="shared" si="35"/>
        <v>0</v>
      </c>
      <c r="J211" s="63">
        <f t="shared" si="36"/>
        <v>0</v>
      </c>
      <c r="K211" s="63">
        <f t="shared" si="37"/>
        <v>0</v>
      </c>
      <c r="L211" s="63">
        <f t="shared" si="38"/>
        <v>0</v>
      </c>
      <c r="M211" s="63">
        <f t="shared" ca="1" si="32"/>
        <v>4.2783716522827012E-4</v>
      </c>
      <c r="N211" s="63">
        <f t="shared" ca="1" si="39"/>
        <v>0</v>
      </c>
      <c r="O211" s="77">
        <f t="shared" ca="1" si="40"/>
        <v>0</v>
      </c>
      <c r="P211" s="63">
        <f t="shared" ca="1" si="41"/>
        <v>0</v>
      </c>
      <c r="Q211" s="63">
        <f t="shared" ca="1" si="42"/>
        <v>0</v>
      </c>
      <c r="R211" s="32">
        <f t="shared" ca="1" si="33"/>
        <v>-4.2783716522827012E-4</v>
      </c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</row>
    <row r="212" spans="1:35" x14ac:dyDescent="0.2">
      <c r="A212" s="67"/>
      <c r="B212" s="67"/>
      <c r="C212" s="67"/>
      <c r="D212" s="68">
        <f t="shared" si="43"/>
        <v>0</v>
      </c>
      <c r="E212" s="68">
        <f t="shared" si="43"/>
        <v>0</v>
      </c>
      <c r="F212" s="63">
        <f t="shared" si="44"/>
        <v>0</v>
      </c>
      <c r="G212" s="63">
        <f t="shared" si="44"/>
        <v>0</v>
      </c>
      <c r="H212" s="63">
        <f t="shared" si="34"/>
        <v>0</v>
      </c>
      <c r="I212" s="63">
        <f t="shared" si="35"/>
        <v>0</v>
      </c>
      <c r="J212" s="63">
        <f t="shared" si="36"/>
        <v>0</v>
      </c>
      <c r="K212" s="63">
        <f t="shared" si="37"/>
        <v>0</v>
      </c>
      <c r="L212" s="63">
        <f t="shared" si="38"/>
        <v>0</v>
      </c>
      <c r="M212" s="63">
        <f t="shared" ca="1" si="32"/>
        <v>4.2783716522827012E-4</v>
      </c>
      <c r="N212" s="63">
        <f t="shared" ca="1" si="39"/>
        <v>0</v>
      </c>
      <c r="O212" s="77">
        <f t="shared" ca="1" si="40"/>
        <v>0</v>
      </c>
      <c r="P212" s="63">
        <f t="shared" ca="1" si="41"/>
        <v>0</v>
      </c>
      <c r="Q212" s="63">
        <f t="shared" ca="1" si="42"/>
        <v>0</v>
      </c>
      <c r="R212" s="32">
        <f t="shared" ca="1" si="33"/>
        <v>-4.2783716522827012E-4</v>
      </c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</row>
    <row r="213" spans="1:35" x14ac:dyDescent="0.2">
      <c r="A213" s="67"/>
      <c r="B213" s="67"/>
      <c r="C213" s="67"/>
      <c r="D213" s="68">
        <f t="shared" si="43"/>
        <v>0</v>
      </c>
      <c r="E213" s="68">
        <f t="shared" si="43"/>
        <v>0</v>
      </c>
      <c r="F213" s="63">
        <f t="shared" si="44"/>
        <v>0</v>
      </c>
      <c r="G213" s="63">
        <f t="shared" si="44"/>
        <v>0</v>
      </c>
      <c r="H213" s="63">
        <f t="shared" si="34"/>
        <v>0</v>
      </c>
      <c r="I213" s="63">
        <f t="shared" si="35"/>
        <v>0</v>
      </c>
      <c r="J213" s="63">
        <f t="shared" si="36"/>
        <v>0</v>
      </c>
      <c r="K213" s="63">
        <f t="shared" si="37"/>
        <v>0</v>
      </c>
      <c r="L213" s="63">
        <f t="shared" si="38"/>
        <v>0</v>
      </c>
      <c r="M213" s="63">
        <f t="shared" ref="M213:M276" ca="1" si="45">+E$4+E$5*D213+E$6*D213^2</f>
        <v>4.2783716522827012E-4</v>
      </c>
      <c r="N213" s="63">
        <f t="shared" ca="1" si="39"/>
        <v>0</v>
      </c>
      <c r="O213" s="77">
        <f t="shared" ca="1" si="40"/>
        <v>0</v>
      </c>
      <c r="P213" s="63">
        <f t="shared" ca="1" si="41"/>
        <v>0</v>
      </c>
      <c r="Q213" s="63">
        <f t="shared" ca="1" si="42"/>
        <v>0</v>
      </c>
      <c r="R213" s="32">
        <f t="shared" ref="R213:R276" ca="1" si="46">+E213-M213</f>
        <v>-4.2783716522827012E-4</v>
      </c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</row>
    <row r="214" spans="1:35" x14ac:dyDescent="0.2">
      <c r="A214" s="67"/>
      <c r="B214" s="67"/>
      <c r="C214" s="67"/>
      <c r="D214" s="68">
        <f t="shared" si="43"/>
        <v>0</v>
      </c>
      <c r="E214" s="68">
        <f t="shared" si="43"/>
        <v>0</v>
      </c>
      <c r="F214" s="63">
        <f t="shared" si="44"/>
        <v>0</v>
      </c>
      <c r="G214" s="63">
        <f t="shared" si="44"/>
        <v>0</v>
      </c>
      <c r="H214" s="63">
        <f t="shared" ref="H214:H277" si="47">C214*D214*D214</f>
        <v>0</v>
      </c>
      <c r="I214" s="63">
        <f t="shared" ref="I214:I277" si="48">C214*D214*D214*D214</f>
        <v>0</v>
      </c>
      <c r="J214" s="63">
        <f t="shared" ref="J214:J277" si="49">C214*D214*D214*D214*D214</f>
        <v>0</v>
      </c>
      <c r="K214" s="63">
        <f t="shared" ref="K214:K277" si="50">C214*E214*D214</f>
        <v>0</v>
      </c>
      <c r="L214" s="63">
        <f t="shared" ref="L214:L277" si="51">C214*E214*D214*D214</f>
        <v>0</v>
      </c>
      <c r="M214" s="63">
        <f t="shared" ca="1" si="45"/>
        <v>4.2783716522827012E-4</v>
      </c>
      <c r="N214" s="63">
        <f t="shared" ref="N214:N277" ca="1" si="52">C214*(M214-E214)^2</f>
        <v>0</v>
      </c>
      <c r="O214" s="77">
        <f t="shared" ref="O214:O277" ca="1" si="53">(C214*O$1-O$2*F214+O$3*H214)^2</f>
        <v>0</v>
      </c>
      <c r="P214" s="63">
        <f t="shared" ref="P214:P277" ca="1" si="54">(-C214*O$2+O$4*F214-O$5*H214)^2</f>
        <v>0</v>
      </c>
      <c r="Q214" s="63">
        <f t="shared" ref="Q214:Q277" ca="1" si="55">+(C214*O$3-F214*O$5+H214*O$6)^2</f>
        <v>0</v>
      </c>
      <c r="R214" s="32">
        <f t="shared" ca="1" si="46"/>
        <v>-4.2783716522827012E-4</v>
      </c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</row>
    <row r="215" spans="1:35" x14ac:dyDescent="0.2">
      <c r="A215" s="67"/>
      <c r="B215" s="67"/>
      <c r="C215" s="67"/>
      <c r="D215" s="68">
        <f t="shared" si="43"/>
        <v>0</v>
      </c>
      <c r="E215" s="68">
        <f t="shared" si="43"/>
        <v>0</v>
      </c>
      <c r="F215" s="63">
        <f t="shared" si="44"/>
        <v>0</v>
      </c>
      <c r="G215" s="63">
        <f t="shared" si="44"/>
        <v>0</v>
      </c>
      <c r="H215" s="63">
        <f t="shared" si="47"/>
        <v>0</v>
      </c>
      <c r="I215" s="63">
        <f t="shared" si="48"/>
        <v>0</v>
      </c>
      <c r="J215" s="63">
        <f t="shared" si="49"/>
        <v>0</v>
      </c>
      <c r="K215" s="63">
        <f t="shared" si="50"/>
        <v>0</v>
      </c>
      <c r="L215" s="63">
        <f t="shared" si="51"/>
        <v>0</v>
      </c>
      <c r="M215" s="63">
        <f t="shared" ca="1" si="45"/>
        <v>4.2783716522827012E-4</v>
      </c>
      <c r="N215" s="63">
        <f t="shared" ca="1" si="52"/>
        <v>0</v>
      </c>
      <c r="O215" s="77">
        <f t="shared" ca="1" si="53"/>
        <v>0</v>
      </c>
      <c r="P215" s="63">
        <f t="shared" ca="1" si="54"/>
        <v>0</v>
      </c>
      <c r="Q215" s="63">
        <f t="shared" ca="1" si="55"/>
        <v>0</v>
      </c>
      <c r="R215" s="32">
        <f t="shared" ca="1" si="46"/>
        <v>-4.2783716522827012E-4</v>
      </c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</row>
    <row r="216" spans="1:35" x14ac:dyDescent="0.2">
      <c r="A216" s="67"/>
      <c r="B216" s="67"/>
      <c r="C216" s="67"/>
      <c r="D216" s="68">
        <f t="shared" si="43"/>
        <v>0</v>
      </c>
      <c r="E216" s="68">
        <f t="shared" si="43"/>
        <v>0</v>
      </c>
      <c r="F216" s="63">
        <f t="shared" si="44"/>
        <v>0</v>
      </c>
      <c r="G216" s="63">
        <f t="shared" si="44"/>
        <v>0</v>
      </c>
      <c r="H216" s="63">
        <f t="shared" si="47"/>
        <v>0</v>
      </c>
      <c r="I216" s="63">
        <f t="shared" si="48"/>
        <v>0</v>
      </c>
      <c r="J216" s="63">
        <f t="shared" si="49"/>
        <v>0</v>
      </c>
      <c r="K216" s="63">
        <f t="shared" si="50"/>
        <v>0</v>
      </c>
      <c r="L216" s="63">
        <f t="shared" si="51"/>
        <v>0</v>
      </c>
      <c r="M216" s="63">
        <f t="shared" ca="1" si="45"/>
        <v>4.2783716522827012E-4</v>
      </c>
      <c r="N216" s="63">
        <f t="shared" ca="1" si="52"/>
        <v>0</v>
      </c>
      <c r="O216" s="77">
        <f t="shared" ca="1" si="53"/>
        <v>0</v>
      </c>
      <c r="P216" s="63">
        <f t="shared" ca="1" si="54"/>
        <v>0</v>
      </c>
      <c r="Q216" s="63">
        <f t="shared" ca="1" si="55"/>
        <v>0</v>
      </c>
      <c r="R216" s="32">
        <f t="shared" ca="1" si="46"/>
        <v>-4.2783716522827012E-4</v>
      </c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</row>
    <row r="217" spans="1:35" x14ac:dyDescent="0.2">
      <c r="A217" s="67"/>
      <c r="B217" s="67"/>
      <c r="C217" s="67"/>
      <c r="D217" s="68">
        <f t="shared" si="43"/>
        <v>0</v>
      </c>
      <c r="E217" s="68">
        <f t="shared" si="43"/>
        <v>0</v>
      </c>
      <c r="F217" s="63">
        <f t="shared" si="44"/>
        <v>0</v>
      </c>
      <c r="G217" s="63">
        <f t="shared" si="44"/>
        <v>0</v>
      </c>
      <c r="H217" s="63">
        <f t="shared" si="47"/>
        <v>0</v>
      </c>
      <c r="I217" s="63">
        <f t="shared" si="48"/>
        <v>0</v>
      </c>
      <c r="J217" s="63">
        <f t="shared" si="49"/>
        <v>0</v>
      </c>
      <c r="K217" s="63">
        <f t="shared" si="50"/>
        <v>0</v>
      </c>
      <c r="L217" s="63">
        <f t="shared" si="51"/>
        <v>0</v>
      </c>
      <c r="M217" s="63">
        <f t="shared" ca="1" si="45"/>
        <v>4.2783716522827012E-4</v>
      </c>
      <c r="N217" s="63">
        <f t="shared" ca="1" si="52"/>
        <v>0</v>
      </c>
      <c r="O217" s="77">
        <f t="shared" ca="1" si="53"/>
        <v>0</v>
      </c>
      <c r="P217" s="63">
        <f t="shared" ca="1" si="54"/>
        <v>0</v>
      </c>
      <c r="Q217" s="63">
        <f t="shared" ca="1" si="55"/>
        <v>0</v>
      </c>
      <c r="R217" s="32">
        <f t="shared" ca="1" si="46"/>
        <v>-4.2783716522827012E-4</v>
      </c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</row>
    <row r="218" spans="1:35" x14ac:dyDescent="0.2">
      <c r="A218" s="67"/>
      <c r="B218" s="67"/>
      <c r="C218" s="67"/>
      <c r="D218" s="68">
        <f t="shared" si="43"/>
        <v>0</v>
      </c>
      <c r="E218" s="68">
        <f t="shared" si="43"/>
        <v>0</v>
      </c>
      <c r="F218" s="63">
        <f t="shared" si="44"/>
        <v>0</v>
      </c>
      <c r="G218" s="63">
        <f t="shared" si="44"/>
        <v>0</v>
      </c>
      <c r="H218" s="63">
        <f t="shared" si="47"/>
        <v>0</v>
      </c>
      <c r="I218" s="63">
        <f t="shared" si="48"/>
        <v>0</v>
      </c>
      <c r="J218" s="63">
        <f t="shared" si="49"/>
        <v>0</v>
      </c>
      <c r="K218" s="63">
        <f t="shared" si="50"/>
        <v>0</v>
      </c>
      <c r="L218" s="63">
        <f t="shared" si="51"/>
        <v>0</v>
      </c>
      <c r="M218" s="63">
        <f t="shared" ca="1" si="45"/>
        <v>4.2783716522827012E-4</v>
      </c>
      <c r="N218" s="63">
        <f t="shared" ca="1" si="52"/>
        <v>0</v>
      </c>
      <c r="O218" s="77">
        <f t="shared" ca="1" si="53"/>
        <v>0</v>
      </c>
      <c r="P218" s="63">
        <f t="shared" ca="1" si="54"/>
        <v>0</v>
      </c>
      <c r="Q218" s="63">
        <f t="shared" ca="1" si="55"/>
        <v>0</v>
      </c>
      <c r="R218" s="32">
        <f t="shared" ca="1" si="46"/>
        <v>-4.2783716522827012E-4</v>
      </c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</row>
    <row r="219" spans="1:35" x14ac:dyDescent="0.2">
      <c r="A219" s="67"/>
      <c r="B219" s="67"/>
      <c r="C219" s="67"/>
      <c r="D219" s="68">
        <f t="shared" si="43"/>
        <v>0</v>
      </c>
      <c r="E219" s="68">
        <f t="shared" si="43"/>
        <v>0</v>
      </c>
      <c r="F219" s="63">
        <f t="shared" si="44"/>
        <v>0</v>
      </c>
      <c r="G219" s="63">
        <f t="shared" si="44"/>
        <v>0</v>
      </c>
      <c r="H219" s="63">
        <f t="shared" si="47"/>
        <v>0</v>
      </c>
      <c r="I219" s="63">
        <f t="shared" si="48"/>
        <v>0</v>
      </c>
      <c r="J219" s="63">
        <f t="shared" si="49"/>
        <v>0</v>
      </c>
      <c r="K219" s="63">
        <f t="shared" si="50"/>
        <v>0</v>
      </c>
      <c r="L219" s="63">
        <f t="shared" si="51"/>
        <v>0</v>
      </c>
      <c r="M219" s="63">
        <f t="shared" ca="1" si="45"/>
        <v>4.2783716522827012E-4</v>
      </c>
      <c r="N219" s="63">
        <f t="shared" ca="1" si="52"/>
        <v>0</v>
      </c>
      <c r="O219" s="77">
        <f t="shared" ca="1" si="53"/>
        <v>0</v>
      </c>
      <c r="P219" s="63">
        <f t="shared" ca="1" si="54"/>
        <v>0</v>
      </c>
      <c r="Q219" s="63">
        <f t="shared" ca="1" si="55"/>
        <v>0</v>
      </c>
      <c r="R219" s="32">
        <f t="shared" ca="1" si="46"/>
        <v>-4.2783716522827012E-4</v>
      </c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</row>
    <row r="220" spans="1:35" x14ac:dyDescent="0.2">
      <c r="A220" s="67"/>
      <c r="B220" s="67"/>
      <c r="C220" s="67"/>
      <c r="D220" s="68">
        <f t="shared" si="43"/>
        <v>0</v>
      </c>
      <c r="E220" s="68">
        <f t="shared" si="43"/>
        <v>0</v>
      </c>
      <c r="F220" s="63">
        <f t="shared" si="44"/>
        <v>0</v>
      </c>
      <c r="G220" s="63">
        <f t="shared" si="44"/>
        <v>0</v>
      </c>
      <c r="H220" s="63">
        <f t="shared" si="47"/>
        <v>0</v>
      </c>
      <c r="I220" s="63">
        <f t="shared" si="48"/>
        <v>0</v>
      </c>
      <c r="J220" s="63">
        <f t="shared" si="49"/>
        <v>0</v>
      </c>
      <c r="K220" s="63">
        <f t="shared" si="50"/>
        <v>0</v>
      </c>
      <c r="L220" s="63">
        <f t="shared" si="51"/>
        <v>0</v>
      </c>
      <c r="M220" s="63">
        <f t="shared" ca="1" si="45"/>
        <v>4.2783716522827012E-4</v>
      </c>
      <c r="N220" s="63">
        <f t="shared" ca="1" si="52"/>
        <v>0</v>
      </c>
      <c r="O220" s="77">
        <f t="shared" ca="1" si="53"/>
        <v>0</v>
      </c>
      <c r="P220" s="63">
        <f t="shared" ca="1" si="54"/>
        <v>0</v>
      </c>
      <c r="Q220" s="63">
        <f t="shared" ca="1" si="55"/>
        <v>0</v>
      </c>
      <c r="R220" s="32">
        <f t="shared" ca="1" si="46"/>
        <v>-4.2783716522827012E-4</v>
      </c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</row>
    <row r="221" spans="1:35" x14ac:dyDescent="0.2">
      <c r="A221" s="67"/>
      <c r="B221" s="67"/>
      <c r="C221" s="67"/>
      <c r="D221" s="68">
        <f t="shared" si="43"/>
        <v>0</v>
      </c>
      <c r="E221" s="68">
        <f t="shared" si="43"/>
        <v>0</v>
      </c>
      <c r="F221" s="63">
        <f t="shared" si="44"/>
        <v>0</v>
      </c>
      <c r="G221" s="63">
        <f t="shared" si="44"/>
        <v>0</v>
      </c>
      <c r="H221" s="63">
        <f t="shared" si="47"/>
        <v>0</v>
      </c>
      <c r="I221" s="63">
        <f t="shared" si="48"/>
        <v>0</v>
      </c>
      <c r="J221" s="63">
        <f t="shared" si="49"/>
        <v>0</v>
      </c>
      <c r="K221" s="63">
        <f t="shared" si="50"/>
        <v>0</v>
      </c>
      <c r="L221" s="63">
        <f t="shared" si="51"/>
        <v>0</v>
      </c>
      <c r="M221" s="63">
        <f t="shared" ca="1" si="45"/>
        <v>4.2783716522827012E-4</v>
      </c>
      <c r="N221" s="63">
        <f t="shared" ca="1" si="52"/>
        <v>0</v>
      </c>
      <c r="O221" s="77">
        <f t="shared" ca="1" si="53"/>
        <v>0</v>
      </c>
      <c r="P221" s="63">
        <f t="shared" ca="1" si="54"/>
        <v>0</v>
      </c>
      <c r="Q221" s="63">
        <f t="shared" ca="1" si="55"/>
        <v>0</v>
      </c>
      <c r="R221" s="32">
        <f t="shared" ca="1" si="46"/>
        <v>-4.2783716522827012E-4</v>
      </c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</row>
    <row r="222" spans="1:35" x14ac:dyDescent="0.2">
      <c r="A222" s="67"/>
      <c r="B222" s="67"/>
      <c r="C222" s="67"/>
      <c r="D222" s="68">
        <f t="shared" si="43"/>
        <v>0</v>
      </c>
      <c r="E222" s="68">
        <f t="shared" si="43"/>
        <v>0</v>
      </c>
      <c r="F222" s="63">
        <f t="shared" si="44"/>
        <v>0</v>
      </c>
      <c r="G222" s="63">
        <f t="shared" si="44"/>
        <v>0</v>
      </c>
      <c r="H222" s="63">
        <f t="shared" si="47"/>
        <v>0</v>
      </c>
      <c r="I222" s="63">
        <f t="shared" si="48"/>
        <v>0</v>
      </c>
      <c r="J222" s="63">
        <f t="shared" si="49"/>
        <v>0</v>
      </c>
      <c r="K222" s="63">
        <f t="shared" si="50"/>
        <v>0</v>
      </c>
      <c r="L222" s="63">
        <f t="shared" si="51"/>
        <v>0</v>
      </c>
      <c r="M222" s="63">
        <f t="shared" ca="1" si="45"/>
        <v>4.2783716522827012E-4</v>
      </c>
      <c r="N222" s="63">
        <f t="shared" ca="1" si="52"/>
        <v>0</v>
      </c>
      <c r="O222" s="77">
        <f t="shared" ca="1" si="53"/>
        <v>0</v>
      </c>
      <c r="P222" s="63">
        <f t="shared" ca="1" si="54"/>
        <v>0</v>
      </c>
      <c r="Q222" s="63">
        <f t="shared" ca="1" si="55"/>
        <v>0</v>
      </c>
      <c r="R222" s="32">
        <f t="shared" ca="1" si="46"/>
        <v>-4.2783716522827012E-4</v>
      </c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</row>
    <row r="223" spans="1:35" x14ac:dyDescent="0.2">
      <c r="A223" s="67"/>
      <c r="B223" s="67"/>
      <c r="C223" s="67"/>
      <c r="D223" s="68">
        <f t="shared" si="43"/>
        <v>0</v>
      </c>
      <c r="E223" s="68">
        <f t="shared" si="43"/>
        <v>0</v>
      </c>
      <c r="F223" s="63">
        <f t="shared" si="44"/>
        <v>0</v>
      </c>
      <c r="G223" s="63">
        <f t="shared" si="44"/>
        <v>0</v>
      </c>
      <c r="H223" s="63">
        <f t="shared" si="47"/>
        <v>0</v>
      </c>
      <c r="I223" s="63">
        <f t="shared" si="48"/>
        <v>0</v>
      </c>
      <c r="J223" s="63">
        <f t="shared" si="49"/>
        <v>0</v>
      </c>
      <c r="K223" s="63">
        <f t="shared" si="50"/>
        <v>0</v>
      </c>
      <c r="L223" s="63">
        <f t="shared" si="51"/>
        <v>0</v>
      </c>
      <c r="M223" s="63">
        <f t="shared" ca="1" si="45"/>
        <v>4.2783716522827012E-4</v>
      </c>
      <c r="N223" s="63">
        <f t="shared" ca="1" si="52"/>
        <v>0</v>
      </c>
      <c r="O223" s="77">
        <f t="shared" ca="1" si="53"/>
        <v>0</v>
      </c>
      <c r="P223" s="63">
        <f t="shared" ca="1" si="54"/>
        <v>0</v>
      </c>
      <c r="Q223" s="63">
        <f t="shared" ca="1" si="55"/>
        <v>0</v>
      </c>
      <c r="R223" s="32">
        <f t="shared" ca="1" si="46"/>
        <v>-4.2783716522827012E-4</v>
      </c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</row>
    <row r="224" spans="1:35" x14ac:dyDescent="0.2">
      <c r="A224" s="67"/>
      <c r="B224" s="67"/>
      <c r="C224" s="67"/>
      <c r="D224" s="68">
        <f t="shared" si="43"/>
        <v>0</v>
      </c>
      <c r="E224" s="68">
        <f t="shared" si="43"/>
        <v>0</v>
      </c>
      <c r="F224" s="63">
        <f t="shared" si="44"/>
        <v>0</v>
      </c>
      <c r="G224" s="63">
        <f t="shared" si="44"/>
        <v>0</v>
      </c>
      <c r="H224" s="63">
        <f t="shared" si="47"/>
        <v>0</v>
      </c>
      <c r="I224" s="63">
        <f t="shared" si="48"/>
        <v>0</v>
      </c>
      <c r="J224" s="63">
        <f t="shared" si="49"/>
        <v>0</v>
      </c>
      <c r="K224" s="63">
        <f t="shared" si="50"/>
        <v>0</v>
      </c>
      <c r="L224" s="63">
        <f t="shared" si="51"/>
        <v>0</v>
      </c>
      <c r="M224" s="63">
        <f t="shared" ca="1" si="45"/>
        <v>4.2783716522827012E-4</v>
      </c>
      <c r="N224" s="63">
        <f t="shared" ca="1" si="52"/>
        <v>0</v>
      </c>
      <c r="O224" s="77">
        <f t="shared" ca="1" si="53"/>
        <v>0</v>
      </c>
      <c r="P224" s="63">
        <f t="shared" ca="1" si="54"/>
        <v>0</v>
      </c>
      <c r="Q224" s="63">
        <f t="shared" ca="1" si="55"/>
        <v>0</v>
      </c>
      <c r="R224" s="32">
        <f t="shared" ca="1" si="46"/>
        <v>-4.2783716522827012E-4</v>
      </c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</row>
    <row r="225" spans="1:35" x14ac:dyDescent="0.2">
      <c r="A225" s="67"/>
      <c r="B225" s="67"/>
      <c r="C225" s="67"/>
      <c r="D225" s="68">
        <f t="shared" si="43"/>
        <v>0</v>
      </c>
      <c r="E225" s="68">
        <f t="shared" si="43"/>
        <v>0</v>
      </c>
      <c r="F225" s="63">
        <f t="shared" si="44"/>
        <v>0</v>
      </c>
      <c r="G225" s="63">
        <f t="shared" si="44"/>
        <v>0</v>
      </c>
      <c r="H225" s="63">
        <f t="shared" si="47"/>
        <v>0</v>
      </c>
      <c r="I225" s="63">
        <f t="shared" si="48"/>
        <v>0</v>
      </c>
      <c r="J225" s="63">
        <f t="shared" si="49"/>
        <v>0</v>
      </c>
      <c r="K225" s="63">
        <f t="shared" si="50"/>
        <v>0</v>
      </c>
      <c r="L225" s="63">
        <f t="shared" si="51"/>
        <v>0</v>
      </c>
      <c r="M225" s="63">
        <f t="shared" ca="1" si="45"/>
        <v>4.2783716522827012E-4</v>
      </c>
      <c r="N225" s="63">
        <f t="shared" ca="1" si="52"/>
        <v>0</v>
      </c>
      <c r="O225" s="77">
        <f t="shared" ca="1" si="53"/>
        <v>0</v>
      </c>
      <c r="P225" s="63">
        <f t="shared" ca="1" si="54"/>
        <v>0</v>
      </c>
      <c r="Q225" s="63">
        <f t="shared" ca="1" si="55"/>
        <v>0</v>
      </c>
      <c r="R225" s="32">
        <f t="shared" ca="1" si="46"/>
        <v>-4.2783716522827012E-4</v>
      </c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</row>
    <row r="226" spans="1:35" x14ac:dyDescent="0.2">
      <c r="A226" s="67"/>
      <c r="B226" s="67"/>
      <c r="C226" s="67"/>
      <c r="D226" s="68">
        <f t="shared" si="43"/>
        <v>0</v>
      </c>
      <c r="E226" s="68">
        <f t="shared" si="43"/>
        <v>0</v>
      </c>
      <c r="F226" s="63">
        <f t="shared" si="44"/>
        <v>0</v>
      </c>
      <c r="G226" s="63">
        <f t="shared" si="44"/>
        <v>0</v>
      </c>
      <c r="H226" s="63">
        <f t="shared" si="47"/>
        <v>0</v>
      </c>
      <c r="I226" s="63">
        <f t="shared" si="48"/>
        <v>0</v>
      </c>
      <c r="J226" s="63">
        <f t="shared" si="49"/>
        <v>0</v>
      </c>
      <c r="K226" s="63">
        <f t="shared" si="50"/>
        <v>0</v>
      </c>
      <c r="L226" s="63">
        <f t="shared" si="51"/>
        <v>0</v>
      </c>
      <c r="M226" s="63">
        <f t="shared" ca="1" si="45"/>
        <v>4.2783716522827012E-4</v>
      </c>
      <c r="N226" s="63">
        <f t="shared" ca="1" si="52"/>
        <v>0</v>
      </c>
      <c r="O226" s="77">
        <f t="shared" ca="1" si="53"/>
        <v>0</v>
      </c>
      <c r="P226" s="63">
        <f t="shared" ca="1" si="54"/>
        <v>0</v>
      </c>
      <c r="Q226" s="63">
        <f t="shared" ca="1" si="55"/>
        <v>0</v>
      </c>
      <c r="R226" s="32">
        <f t="shared" ca="1" si="46"/>
        <v>-4.2783716522827012E-4</v>
      </c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</row>
    <row r="227" spans="1:35" x14ac:dyDescent="0.2">
      <c r="A227" s="67"/>
      <c r="B227" s="67"/>
      <c r="C227" s="67"/>
      <c r="D227" s="68">
        <f t="shared" si="43"/>
        <v>0</v>
      </c>
      <c r="E227" s="68">
        <f t="shared" si="43"/>
        <v>0</v>
      </c>
      <c r="F227" s="63">
        <f t="shared" si="44"/>
        <v>0</v>
      </c>
      <c r="G227" s="63">
        <f t="shared" si="44"/>
        <v>0</v>
      </c>
      <c r="H227" s="63">
        <f t="shared" si="47"/>
        <v>0</v>
      </c>
      <c r="I227" s="63">
        <f t="shared" si="48"/>
        <v>0</v>
      </c>
      <c r="J227" s="63">
        <f t="shared" si="49"/>
        <v>0</v>
      </c>
      <c r="K227" s="63">
        <f t="shared" si="50"/>
        <v>0</v>
      </c>
      <c r="L227" s="63">
        <f t="shared" si="51"/>
        <v>0</v>
      </c>
      <c r="M227" s="63">
        <f t="shared" ca="1" si="45"/>
        <v>4.2783716522827012E-4</v>
      </c>
      <c r="N227" s="63">
        <f t="shared" ca="1" si="52"/>
        <v>0</v>
      </c>
      <c r="O227" s="77">
        <f t="shared" ca="1" si="53"/>
        <v>0</v>
      </c>
      <c r="P227" s="63">
        <f t="shared" ca="1" si="54"/>
        <v>0</v>
      </c>
      <c r="Q227" s="63">
        <f t="shared" ca="1" si="55"/>
        <v>0</v>
      </c>
      <c r="R227" s="32">
        <f t="shared" ca="1" si="46"/>
        <v>-4.2783716522827012E-4</v>
      </c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</row>
    <row r="228" spans="1:35" x14ac:dyDescent="0.2">
      <c r="A228" s="67"/>
      <c r="B228" s="67"/>
      <c r="C228" s="67"/>
      <c r="D228" s="68">
        <f t="shared" si="43"/>
        <v>0</v>
      </c>
      <c r="E228" s="68">
        <f t="shared" si="43"/>
        <v>0</v>
      </c>
      <c r="F228" s="63">
        <f t="shared" si="44"/>
        <v>0</v>
      </c>
      <c r="G228" s="63">
        <f t="shared" si="44"/>
        <v>0</v>
      </c>
      <c r="H228" s="63">
        <f t="shared" si="47"/>
        <v>0</v>
      </c>
      <c r="I228" s="63">
        <f t="shared" si="48"/>
        <v>0</v>
      </c>
      <c r="J228" s="63">
        <f t="shared" si="49"/>
        <v>0</v>
      </c>
      <c r="K228" s="63">
        <f t="shared" si="50"/>
        <v>0</v>
      </c>
      <c r="L228" s="63">
        <f t="shared" si="51"/>
        <v>0</v>
      </c>
      <c r="M228" s="63">
        <f t="shared" ca="1" si="45"/>
        <v>4.2783716522827012E-4</v>
      </c>
      <c r="N228" s="63">
        <f t="shared" ca="1" si="52"/>
        <v>0</v>
      </c>
      <c r="O228" s="77">
        <f t="shared" ca="1" si="53"/>
        <v>0</v>
      </c>
      <c r="P228" s="63">
        <f t="shared" ca="1" si="54"/>
        <v>0</v>
      </c>
      <c r="Q228" s="63">
        <f t="shared" ca="1" si="55"/>
        <v>0</v>
      </c>
      <c r="R228" s="32">
        <f t="shared" ca="1" si="46"/>
        <v>-4.2783716522827012E-4</v>
      </c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</row>
    <row r="229" spans="1:35" x14ac:dyDescent="0.2">
      <c r="A229" s="67"/>
      <c r="B229" s="67"/>
      <c r="C229" s="67"/>
      <c r="D229" s="68">
        <f t="shared" si="43"/>
        <v>0</v>
      </c>
      <c r="E229" s="68">
        <f t="shared" si="43"/>
        <v>0</v>
      </c>
      <c r="F229" s="63">
        <f t="shared" si="44"/>
        <v>0</v>
      </c>
      <c r="G229" s="63">
        <f t="shared" si="44"/>
        <v>0</v>
      </c>
      <c r="H229" s="63">
        <f t="shared" si="47"/>
        <v>0</v>
      </c>
      <c r="I229" s="63">
        <f t="shared" si="48"/>
        <v>0</v>
      </c>
      <c r="J229" s="63">
        <f t="shared" si="49"/>
        <v>0</v>
      </c>
      <c r="K229" s="63">
        <f t="shared" si="50"/>
        <v>0</v>
      </c>
      <c r="L229" s="63">
        <f t="shared" si="51"/>
        <v>0</v>
      </c>
      <c r="M229" s="63">
        <f t="shared" ca="1" si="45"/>
        <v>4.2783716522827012E-4</v>
      </c>
      <c r="N229" s="63">
        <f t="shared" ca="1" si="52"/>
        <v>0</v>
      </c>
      <c r="O229" s="77">
        <f t="shared" ca="1" si="53"/>
        <v>0</v>
      </c>
      <c r="P229" s="63">
        <f t="shared" ca="1" si="54"/>
        <v>0</v>
      </c>
      <c r="Q229" s="63">
        <f t="shared" ca="1" si="55"/>
        <v>0</v>
      </c>
      <c r="R229" s="32">
        <f t="shared" ca="1" si="46"/>
        <v>-4.2783716522827012E-4</v>
      </c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</row>
    <row r="230" spans="1:35" x14ac:dyDescent="0.2">
      <c r="A230" s="67"/>
      <c r="B230" s="67"/>
      <c r="C230" s="67"/>
      <c r="D230" s="68">
        <f t="shared" si="43"/>
        <v>0</v>
      </c>
      <c r="E230" s="68">
        <f t="shared" si="43"/>
        <v>0</v>
      </c>
      <c r="F230" s="63">
        <f t="shared" si="44"/>
        <v>0</v>
      </c>
      <c r="G230" s="63">
        <f t="shared" si="44"/>
        <v>0</v>
      </c>
      <c r="H230" s="63">
        <f t="shared" si="47"/>
        <v>0</v>
      </c>
      <c r="I230" s="63">
        <f t="shared" si="48"/>
        <v>0</v>
      </c>
      <c r="J230" s="63">
        <f t="shared" si="49"/>
        <v>0</v>
      </c>
      <c r="K230" s="63">
        <f t="shared" si="50"/>
        <v>0</v>
      </c>
      <c r="L230" s="63">
        <f t="shared" si="51"/>
        <v>0</v>
      </c>
      <c r="M230" s="63">
        <f t="shared" ca="1" si="45"/>
        <v>4.2783716522827012E-4</v>
      </c>
      <c r="N230" s="63">
        <f t="shared" ca="1" si="52"/>
        <v>0</v>
      </c>
      <c r="O230" s="77">
        <f t="shared" ca="1" si="53"/>
        <v>0</v>
      </c>
      <c r="P230" s="63">
        <f t="shared" ca="1" si="54"/>
        <v>0</v>
      </c>
      <c r="Q230" s="63">
        <f t="shared" ca="1" si="55"/>
        <v>0</v>
      </c>
      <c r="R230" s="32">
        <f t="shared" ca="1" si="46"/>
        <v>-4.2783716522827012E-4</v>
      </c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</row>
    <row r="231" spans="1:35" x14ac:dyDescent="0.2">
      <c r="A231" s="67"/>
      <c r="B231" s="67"/>
      <c r="C231" s="67"/>
      <c r="D231" s="68">
        <f t="shared" si="43"/>
        <v>0</v>
      </c>
      <c r="E231" s="68">
        <f t="shared" si="43"/>
        <v>0</v>
      </c>
      <c r="F231" s="63">
        <f t="shared" si="44"/>
        <v>0</v>
      </c>
      <c r="G231" s="63">
        <f t="shared" si="44"/>
        <v>0</v>
      </c>
      <c r="H231" s="63">
        <f t="shared" si="47"/>
        <v>0</v>
      </c>
      <c r="I231" s="63">
        <f t="shared" si="48"/>
        <v>0</v>
      </c>
      <c r="J231" s="63">
        <f t="shared" si="49"/>
        <v>0</v>
      </c>
      <c r="K231" s="63">
        <f t="shared" si="50"/>
        <v>0</v>
      </c>
      <c r="L231" s="63">
        <f t="shared" si="51"/>
        <v>0</v>
      </c>
      <c r="M231" s="63">
        <f t="shared" ca="1" si="45"/>
        <v>4.2783716522827012E-4</v>
      </c>
      <c r="N231" s="63">
        <f t="shared" ca="1" si="52"/>
        <v>0</v>
      </c>
      <c r="O231" s="77">
        <f t="shared" ca="1" si="53"/>
        <v>0</v>
      </c>
      <c r="P231" s="63">
        <f t="shared" ca="1" si="54"/>
        <v>0</v>
      </c>
      <c r="Q231" s="63">
        <f t="shared" ca="1" si="55"/>
        <v>0</v>
      </c>
      <c r="R231" s="32">
        <f t="shared" ca="1" si="46"/>
        <v>-4.2783716522827012E-4</v>
      </c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</row>
    <row r="232" spans="1:35" x14ac:dyDescent="0.2">
      <c r="A232" s="67"/>
      <c r="B232" s="67"/>
      <c r="C232" s="67"/>
      <c r="D232" s="68">
        <f t="shared" si="43"/>
        <v>0</v>
      </c>
      <c r="E232" s="68">
        <f t="shared" si="43"/>
        <v>0</v>
      </c>
      <c r="F232" s="63">
        <f t="shared" si="44"/>
        <v>0</v>
      </c>
      <c r="G232" s="63">
        <f t="shared" si="44"/>
        <v>0</v>
      </c>
      <c r="H232" s="63">
        <f t="shared" si="47"/>
        <v>0</v>
      </c>
      <c r="I232" s="63">
        <f t="shared" si="48"/>
        <v>0</v>
      </c>
      <c r="J232" s="63">
        <f t="shared" si="49"/>
        <v>0</v>
      </c>
      <c r="K232" s="63">
        <f t="shared" si="50"/>
        <v>0</v>
      </c>
      <c r="L232" s="63">
        <f t="shared" si="51"/>
        <v>0</v>
      </c>
      <c r="M232" s="63">
        <f t="shared" ca="1" si="45"/>
        <v>4.2783716522827012E-4</v>
      </c>
      <c r="N232" s="63">
        <f t="shared" ca="1" si="52"/>
        <v>0</v>
      </c>
      <c r="O232" s="77">
        <f t="shared" ca="1" si="53"/>
        <v>0</v>
      </c>
      <c r="P232" s="63">
        <f t="shared" ca="1" si="54"/>
        <v>0</v>
      </c>
      <c r="Q232" s="63">
        <f t="shared" ca="1" si="55"/>
        <v>0</v>
      </c>
      <c r="R232" s="32">
        <f t="shared" ca="1" si="46"/>
        <v>-4.2783716522827012E-4</v>
      </c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</row>
    <row r="233" spans="1:35" x14ac:dyDescent="0.2">
      <c r="A233" s="67"/>
      <c r="B233" s="67"/>
      <c r="C233" s="67"/>
      <c r="D233" s="68">
        <f t="shared" si="43"/>
        <v>0</v>
      </c>
      <c r="E233" s="68">
        <f t="shared" si="43"/>
        <v>0</v>
      </c>
      <c r="F233" s="63">
        <f t="shared" si="44"/>
        <v>0</v>
      </c>
      <c r="G233" s="63">
        <f t="shared" si="44"/>
        <v>0</v>
      </c>
      <c r="H233" s="63">
        <f t="shared" si="47"/>
        <v>0</v>
      </c>
      <c r="I233" s="63">
        <f t="shared" si="48"/>
        <v>0</v>
      </c>
      <c r="J233" s="63">
        <f t="shared" si="49"/>
        <v>0</v>
      </c>
      <c r="K233" s="63">
        <f t="shared" si="50"/>
        <v>0</v>
      </c>
      <c r="L233" s="63">
        <f t="shared" si="51"/>
        <v>0</v>
      </c>
      <c r="M233" s="63">
        <f t="shared" ca="1" si="45"/>
        <v>4.2783716522827012E-4</v>
      </c>
      <c r="N233" s="63">
        <f t="shared" ca="1" si="52"/>
        <v>0</v>
      </c>
      <c r="O233" s="77">
        <f t="shared" ca="1" si="53"/>
        <v>0</v>
      </c>
      <c r="P233" s="63">
        <f t="shared" ca="1" si="54"/>
        <v>0</v>
      </c>
      <c r="Q233" s="63">
        <f t="shared" ca="1" si="55"/>
        <v>0</v>
      </c>
      <c r="R233" s="32">
        <f t="shared" ca="1" si="46"/>
        <v>-4.2783716522827012E-4</v>
      </c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</row>
    <row r="234" spans="1:35" x14ac:dyDescent="0.2">
      <c r="A234" s="67"/>
      <c r="B234" s="67"/>
      <c r="C234" s="67"/>
      <c r="D234" s="68">
        <f t="shared" si="43"/>
        <v>0</v>
      </c>
      <c r="E234" s="68">
        <f t="shared" si="43"/>
        <v>0</v>
      </c>
      <c r="F234" s="63">
        <f t="shared" si="44"/>
        <v>0</v>
      </c>
      <c r="G234" s="63">
        <f t="shared" si="44"/>
        <v>0</v>
      </c>
      <c r="H234" s="63">
        <f t="shared" si="47"/>
        <v>0</v>
      </c>
      <c r="I234" s="63">
        <f t="shared" si="48"/>
        <v>0</v>
      </c>
      <c r="J234" s="63">
        <f t="shared" si="49"/>
        <v>0</v>
      </c>
      <c r="K234" s="63">
        <f t="shared" si="50"/>
        <v>0</v>
      </c>
      <c r="L234" s="63">
        <f t="shared" si="51"/>
        <v>0</v>
      </c>
      <c r="M234" s="63">
        <f t="shared" ca="1" si="45"/>
        <v>4.2783716522827012E-4</v>
      </c>
      <c r="N234" s="63">
        <f t="shared" ca="1" si="52"/>
        <v>0</v>
      </c>
      <c r="O234" s="77">
        <f t="shared" ca="1" si="53"/>
        <v>0</v>
      </c>
      <c r="P234" s="63">
        <f t="shared" ca="1" si="54"/>
        <v>0</v>
      </c>
      <c r="Q234" s="63">
        <f t="shared" ca="1" si="55"/>
        <v>0</v>
      </c>
      <c r="R234" s="32">
        <f t="shared" ca="1" si="46"/>
        <v>-4.2783716522827012E-4</v>
      </c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</row>
    <row r="235" spans="1:35" x14ac:dyDescent="0.2">
      <c r="A235" s="67"/>
      <c r="B235" s="67"/>
      <c r="C235" s="67"/>
      <c r="D235" s="68">
        <f t="shared" si="43"/>
        <v>0</v>
      </c>
      <c r="E235" s="68">
        <f t="shared" si="43"/>
        <v>0</v>
      </c>
      <c r="F235" s="63">
        <f t="shared" si="44"/>
        <v>0</v>
      </c>
      <c r="G235" s="63">
        <f t="shared" si="44"/>
        <v>0</v>
      </c>
      <c r="H235" s="63">
        <f t="shared" si="47"/>
        <v>0</v>
      </c>
      <c r="I235" s="63">
        <f t="shared" si="48"/>
        <v>0</v>
      </c>
      <c r="J235" s="63">
        <f t="shared" si="49"/>
        <v>0</v>
      </c>
      <c r="K235" s="63">
        <f t="shared" si="50"/>
        <v>0</v>
      </c>
      <c r="L235" s="63">
        <f t="shared" si="51"/>
        <v>0</v>
      </c>
      <c r="M235" s="63">
        <f t="shared" ca="1" si="45"/>
        <v>4.2783716522827012E-4</v>
      </c>
      <c r="N235" s="63">
        <f t="shared" ca="1" si="52"/>
        <v>0</v>
      </c>
      <c r="O235" s="77">
        <f t="shared" ca="1" si="53"/>
        <v>0</v>
      </c>
      <c r="P235" s="63">
        <f t="shared" ca="1" si="54"/>
        <v>0</v>
      </c>
      <c r="Q235" s="63">
        <f t="shared" ca="1" si="55"/>
        <v>0</v>
      </c>
      <c r="R235" s="32">
        <f t="shared" ca="1" si="46"/>
        <v>-4.2783716522827012E-4</v>
      </c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</row>
    <row r="236" spans="1:35" x14ac:dyDescent="0.2">
      <c r="A236" s="67"/>
      <c r="B236" s="67"/>
      <c r="C236" s="67"/>
      <c r="D236" s="68">
        <f t="shared" si="43"/>
        <v>0</v>
      </c>
      <c r="E236" s="68">
        <f t="shared" si="43"/>
        <v>0</v>
      </c>
      <c r="F236" s="63">
        <f t="shared" si="44"/>
        <v>0</v>
      </c>
      <c r="G236" s="63">
        <f t="shared" si="44"/>
        <v>0</v>
      </c>
      <c r="H236" s="63">
        <f t="shared" si="47"/>
        <v>0</v>
      </c>
      <c r="I236" s="63">
        <f t="shared" si="48"/>
        <v>0</v>
      </c>
      <c r="J236" s="63">
        <f t="shared" si="49"/>
        <v>0</v>
      </c>
      <c r="K236" s="63">
        <f t="shared" si="50"/>
        <v>0</v>
      </c>
      <c r="L236" s="63">
        <f t="shared" si="51"/>
        <v>0</v>
      </c>
      <c r="M236" s="63">
        <f t="shared" ca="1" si="45"/>
        <v>4.2783716522827012E-4</v>
      </c>
      <c r="N236" s="63">
        <f t="shared" ca="1" si="52"/>
        <v>0</v>
      </c>
      <c r="O236" s="77">
        <f t="shared" ca="1" si="53"/>
        <v>0</v>
      </c>
      <c r="P236" s="63">
        <f t="shared" ca="1" si="54"/>
        <v>0</v>
      </c>
      <c r="Q236" s="63">
        <f t="shared" ca="1" si="55"/>
        <v>0</v>
      </c>
      <c r="R236" s="32">
        <f t="shared" ca="1" si="46"/>
        <v>-4.2783716522827012E-4</v>
      </c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</row>
    <row r="237" spans="1:35" x14ac:dyDescent="0.2">
      <c r="A237" s="67"/>
      <c r="B237" s="67"/>
      <c r="C237" s="67"/>
      <c r="D237" s="68">
        <f t="shared" si="43"/>
        <v>0</v>
      </c>
      <c r="E237" s="68">
        <f t="shared" si="43"/>
        <v>0</v>
      </c>
      <c r="F237" s="63">
        <f t="shared" si="44"/>
        <v>0</v>
      </c>
      <c r="G237" s="63">
        <f t="shared" si="44"/>
        <v>0</v>
      </c>
      <c r="H237" s="63">
        <f t="shared" si="47"/>
        <v>0</v>
      </c>
      <c r="I237" s="63">
        <f t="shared" si="48"/>
        <v>0</v>
      </c>
      <c r="J237" s="63">
        <f t="shared" si="49"/>
        <v>0</v>
      </c>
      <c r="K237" s="63">
        <f t="shared" si="50"/>
        <v>0</v>
      </c>
      <c r="L237" s="63">
        <f t="shared" si="51"/>
        <v>0</v>
      </c>
      <c r="M237" s="63">
        <f t="shared" ca="1" si="45"/>
        <v>4.2783716522827012E-4</v>
      </c>
      <c r="N237" s="63">
        <f t="shared" ca="1" si="52"/>
        <v>0</v>
      </c>
      <c r="O237" s="77">
        <f t="shared" ca="1" si="53"/>
        <v>0</v>
      </c>
      <c r="P237" s="63">
        <f t="shared" ca="1" si="54"/>
        <v>0</v>
      </c>
      <c r="Q237" s="63">
        <f t="shared" ca="1" si="55"/>
        <v>0</v>
      </c>
      <c r="R237" s="32">
        <f t="shared" ca="1" si="46"/>
        <v>-4.2783716522827012E-4</v>
      </c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</row>
    <row r="238" spans="1:35" x14ac:dyDescent="0.2">
      <c r="A238" s="67"/>
      <c r="B238" s="67"/>
      <c r="C238" s="67"/>
      <c r="D238" s="68">
        <f t="shared" si="43"/>
        <v>0</v>
      </c>
      <c r="E238" s="68">
        <f t="shared" si="43"/>
        <v>0</v>
      </c>
      <c r="F238" s="63">
        <f t="shared" si="44"/>
        <v>0</v>
      </c>
      <c r="G238" s="63">
        <f t="shared" si="44"/>
        <v>0</v>
      </c>
      <c r="H238" s="63">
        <f t="shared" si="47"/>
        <v>0</v>
      </c>
      <c r="I238" s="63">
        <f t="shared" si="48"/>
        <v>0</v>
      </c>
      <c r="J238" s="63">
        <f t="shared" si="49"/>
        <v>0</v>
      </c>
      <c r="K238" s="63">
        <f t="shared" si="50"/>
        <v>0</v>
      </c>
      <c r="L238" s="63">
        <f t="shared" si="51"/>
        <v>0</v>
      </c>
      <c r="M238" s="63">
        <f t="shared" ca="1" si="45"/>
        <v>4.2783716522827012E-4</v>
      </c>
      <c r="N238" s="63">
        <f t="shared" ca="1" si="52"/>
        <v>0</v>
      </c>
      <c r="O238" s="77">
        <f t="shared" ca="1" si="53"/>
        <v>0</v>
      </c>
      <c r="P238" s="63">
        <f t="shared" ca="1" si="54"/>
        <v>0</v>
      </c>
      <c r="Q238" s="63">
        <f t="shared" ca="1" si="55"/>
        <v>0</v>
      </c>
      <c r="R238" s="32">
        <f t="shared" ca="1" si="46"/>
        <v>-4.2783716522827012E-4</v>
      </c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</row>
    <row r="239" spans="1:35" x14ac:dyDescent="0.2">
      <c r="A239" s="67"/>
      <c r="B239" s="67"/>
      <c r="C239" s="67"/>
      <c r="D239" s="68">
        <f t="shared" si="43"/>
        <v>0</v>
      </c>
      <c r="E239" s="68">
        <f t="shared" si="43"/>
        <v>0</v>
      </c>
      <c r="F239" s="63">
        <f t="shared" si="44"/>
        <v>0</v>
      </c>
      <c r="G239" s="63">
        <f t="shared" si="44"/>
        <v>0</v>
      </c>
      <c r="H239" s="63">
        <f t="shared" si="47"/>
        <v>0</v>
      </c>
      <c r="I239" s="63">
        <f t="shared" si="48"/>
        <v>0</v>
      </c>
      <c r="J239" s="63">
        <f t="shared" si="49"/>
        <v>0</v>
      </c>
      <c r="K239" s="63">
        <f t="shared" si="50"/>
        <v>0</v>
      </c>
      <c r="L239" s="63">
        <f t="shared" si="51"/>
        <v>0</v>
      </c>
      <c r="M239" s="63">
        <f t="shared" ca="1" si="45"/>
        <v>4.2783716522827012E-4</v>
      </c>
      <c r="N239" s="63">
        <f t="shared" ca="1" si="52"/>
        <v>0</v>
      </c>
      <c r="O239" s="77">
        <f t="shared" ca="1" si="53"/>
        <v>0</v>
      </c>
      <c r="P239" s="63">
        <f t="shared" ca="1" si="54"/>
        <v>0</v>
      </c>
      <c r="Q239" s="63">
        <f t="shared" ca="1" si="55"/>
        <v>0</v>
      </c>
      <c r="R239" s="32">
        <f t="shared" ca="1" si="46"/>
        <v>-4.2783716522827012E-4</v>
      </c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</row>
    <row r="240" spans="1:35" x14ac:dyDescent="0.2">
      <c r="A240" s="67"/>
      <c r="B240" s="67"/>
      <c r="C240" s="67"/>
      <c r="D240" s="68">
        <f t="shared" si="43"/>
        <v>0</v>
      </c>
      <c r="E240" s="68">
        <f t="shared" si="43"/>
        <v>0</v>
      </c>
      <c r="F240" s="63">
        <f t="shared" si="44"/>
        <v>0</v>
      </c>
      <c r="G240" s="63">
        <f t="shared" si="44"/>
        <v>0</v>
      </c>
      <c r="H240" s="63">
        <f t="shared" si="47"/>
        <v>0</v>
      </c>
      <c r="I240" s="63">
        <f t="shared" si="48"/>
        <v>0</v>
      </c>
      <c r="J240" s="63">
        <f t="shared" si="49"/>
        <v>0</v>
      </c>
      <c r="K240" s="63">
        <f t="shared" si="50"/>
        <v>0</v>
      </c>
      <c r="L240" s="63">
        <f t="shared" si="51"/>
        <v>0</v>
      </c>
      <c r="M240" s="63">
        <f t="shared" ca="1" si="45"/>
        <v>4.2783716522827012E-4</v>
      </c>
      <c r="N240" s="63">
        <f t="shared" ca="1" si="52"/>
        <v>0</v>
      </c>
      <c r="O240" s="77">
        <f t="shared" ca="1" si="53"/>
        <v>0</v>
      </c>
      <c r="P240" s="63">
        <f t="shared" ca="1" si="54"/>
        <v>0</v>
      </c>
      <c r="Q240" s="63">
        <f t="shared" ca="1" si="55"/>
        <v>0</v>
      </c>
      <c r="R240" s="32">
        <f t="shared" ca="1" si="46"/>
        <v>-4.2783716522827012E-4</v>
      </c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</row>
    <row r="241" spans="1:35" x14ac:dyDescent="0.2">
      <c r="A241" s="67"/>
      <c r="B241" s="67"/>
      <c r="C241" s="67"/>
      <c r="D241" s="68">
        <f t="shared" si="43"/>
        <v>0</v>
      </c>
      <c r="E241" s="68">
        <f t="shared" si="43"/>
        <v>0</v>
      </c>
      <c r="F241" s="63">
        <f t="shared" si="44"/>
        <v>0</v>
      </c>
      <c r="G241" s="63">
        <f t="shared" si="44"/>
        <v>0</v>
      </c>
      <c r="H241" s="63">
        <f t="shared" si="47"/>
        <v>0</v>
      </c>
      <c r="I241" s="63">
        <f t="shared" si="48"/>
        <v>0</v>
      </c>
      <c r="J241" s="63">
        <f t="shared" si="49"/>
        <v>0</v>
      </c>
      <c r="K241" s="63">
        <f t="shared" si="50"/>
        <v>0</v>
      </c>
      <c r="L241" s="63">
        <f t="shared" si="51"/>
        <v>0</v>
      </c>
      <c r="M241" s="63">
        <f t="shared" ca="1" si="45"/>
        <v>4.2783716522827012E-4</v>
      </c>
      <c r="N241" s="63">
        <f t="shared" ca="1" si="52"/>
        <v>0</v>
      </c>
      <c r="O241" s="77">
        <f t="shared" ca="1" si="53"/>
        <v>0</v>
      </c>
      <c r="P241" s="63">
        <f t="shared" ca="1" si="54"/>
        <v>0</v>
      </c>
      <c r="Q241" s="63">
        <f t="shared" ca="1" si="55"/>
        <v>0</v>
      </c>
      <c r="R241" s="32">
        <f t="shared" ca="1" si="46"/>
        <v>-4.2783716522827012E-4</v>
      </c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</row>
    <row r="242" spans="1:35" x14ac:dyDescent="0.2">
      <c r="A242" s="67"/>
      <c r="B242" s="67"/>
      <c r="C242" s="67"/>
      <c r="D242" s="68">
        <f t="shared" si="43"/>
        <v>0</v>
      </c>
      <c r="E242" s="68">
        <f t="shared" si="43"/>
        <v>0</v>
      </c>
      <c r="F242" s="63">
        <f t="shared" si="44"/>
        <v>0</v>
      </c>
      <c r="G242" s="63">
        <f t="shared" si="44"/>
        <v>0</v>
      </c>
      <c r="H242" s="63">
        <f t="shared" si="47"/>
        <v>0</v>
      </c>
      <c r="I242" s="63">
        <f t="shared" si="48"/>
        <v>0</v>
      </c>
      <c r="J242" s="63">
        <f t="shared" si="49"/>
        <v>0</v>
      </c>
      <c r="K242" s="63">
        <f t="shared" si="50"/>
        <v>0</v>
      </c>
      <c r="L242" s="63">
        <f t="shared" si="51"/>
        <v>0</v>
      </c>
      <c r="M242" s="63">
        <f t="shared" ca="1" si="45"/>
        <v>4.2783716522827012E-4</v>
      </c>
      <c r="N242" s="63">
        <f t="shared" ca="1" si="52"/>
        <v>0</v>
      </c>
      <c r="O242" s="77">
        <f t="shared" ca="1" si="53"/>
        <v>0</v>
      </c>
      <c r="P242" s="63">
        <f t="shared" ca="1" si="54"/>
        <v>0</v>
      </c>
      <c r="Q242" s="63">
        <f t="shared" ca="1" si="55"/>
        <v>0</v>
      </c>
      <c r="R242" s="32">
        <f t="shared" ca="1" si="46"/>
        <v>-4.2783716522827012E-4</v>
      </c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</row>
    <row r="243" spans="1:35" x14ac:dyDescent="0.2">
      <c r="A243" s="67"/>
      <c r="B243" s="67"/>
      <c r="C243" s="67"/>
      <c r="D243" s="68">
        <f t="shared" si="43"/>
        <v>0</v>
      </c>
      <c r="E243" s="68">
        <f t="shared" si="43"/>
        <v>0</v>
      </c>
      <c r="F243" s="63">
        <f t="shared" si="44"/>
        <v>0</v>
      </c>
      <c r="G243" s="63">
        <f t="shared" si="44"/>
        <v>0</v>
      </c>
      <c r="H243" s="63">
        <f t="shared" si="47"/>
        <v>0</v>
      </c>
      <c r="I243" s="63">
        <f t="shared" si="48"/>
        <v>0</v>
      </c>
      <c r="J243" s="63">
        <f t="shared" si="49"/>
        <v>0</v>
      </c>
      <c r="K243" s="63">
        <f t="shared" si="50"/>
        <v>0</v>
      </c>
      <c r="L243" s="63">
        <f t="shared" si="51"/>
        <v>0</v>
      </c>
      <c r="M243" s="63">
        <f t="shared" ca="1" si="45"/>
        <v>4.2783716522827012E-4</v>
      </c>
      <c r="N243" s="63">
        <f t="shared" ca="1" si="52"/>
        <v>0</v>
      </c>
      <c r="O243" s="77">
        <f t="shared" ca="1" si="53"/>
        <v>0</v>
      </c>
      <c r="P243" s="63">
        <f t="shared" ca="1" si="54"/>
        <v>0</v>
      </c>
      <c r="Q243" s="63">
        <f t="shared" ca="1" si="55"/>
        <v>0</v>
      </c>
      <c r="R243" s="32">
        <f t="shared" ca="1" si="46"/>
        <v>-4.2783716522827012E-4</v>
      </c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</row>
    <row r="244" spans="1:35" x14ac:dyDescent="0.2">
      <c r="A244" s="67"/>
      <c r="B244" s="67"/>
      <c r="C244" s="67"/>
      <c r="D244" s="68">
        <f t="shared" si="43"/>
        <v>0</v>
      </c>
      <c r="E244" s="68">
        <f t="shared" si="43"/>
        <v>0</v>
      </c>
      <c r="F244" s="63">
        <f t="shared" si="44"/>
        <v>0</v>
      </c>
      <c r="G244" s="63">
        <f t="shared" si="44"/>
        <v>0</v>
      </c>
      <c r="H244" s="63">
        <f t="shared" si="47"/>
        <v>0</v>
      </c>
      <c r="I244" s="63">
        <f t="shared" si="48"/>
        <v>0</v>
      </c>
      <c r="J244" s="63">
        <f t="shared" si="49"/>
        <v>0</v>
      </c>
      <c r="K244" s="63">
        <f t="shared" si="50"/>
        <v>0</v>
      </c>
      <c r="L244" s="63">
        <f t="shared" si="51"/>
        <v>0</v>
      </c>
      <c r="M244" s="63">
        <f t="shared" ca="1" si="45"/>
        <v>4.2783716522827012E-4</v>
      </c>
      <c r="N244" s="63">
        <f t="shared" ca="1" si="52"/>
        <v>0</v>
      </c>
      <c r="O244" s="77">
        <f t="shared" ca="1" si="53"/>
        <v>0</v>
      </c>
      <c r="P244" s="63">
        <f t="shared" ca="1" si="54"/>
        <v>0</v>
      </c>
      <c r="Q244" s="63">
        <f t="shared" ca="1" si="55"/>
        <v>0</v>
      </c>
      <c r="R244" s="32">
        <f t="shared" ca="1" si="46"/>
        <v>-4.2783716522827012E-4</v>
      </c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</row>
    <row r="245" spans="1:35" x14ac:dyDescent="0.2">
      <c r="A245" s="67"/>
      <c r="B245" s="67"/>
      <c r="C245" s="67"/>
      <c r="D245" s="68">
        <f t="shared" si="43"/>
        <v>0</v>
      </c>
      <c r="E245" s="68">
        <f t="shared" si="43"/>
        <v>0</v>
      </c>
      <c r="F245" s="63">
        <f t="shared" si="44"/>
        <v>0</v>
      </c>
      <c r="G245" s="63">
        <f t="shared" si="44"/>
        <v>0</v>
      </c>
      <c r="H245" s="63">
        <f t="shared" si="47"/>
        <v>0</v>
      </c>
      <c r="I245" s="63">
        <f t="shared" si="48"/>
        <v>0</v>
      </c>
      <c r="J245" s="63">
        <f t="shared" si="49"/>
        <v>0</v>
      </c>
      <c r="K245" s="63">
        <f t="shared" si="50"/>
        <v>0</v>
      </c>
      <c r="L245" s="63">
        <f t="shared" si="51"/>
        <v>0</v>
      </c>
      <c r="M245" s="63">
        <f t="shared" ca="1" si="45"/>
        <v>4.2783716522827012E-4</v>
      </c>
      <c r="N245" s="63">
        <f t="shared" ca="1" si="52"/>
        <v>0</v>
      </c>
      <c r="O245" s="77">
        <f t="shared" ca="1" si="53"/>
        <v>0</v>
      </c>
      <c r="P245" s="63">
        <f t="shared" ca="1" si="54"/>
        <v>0</v>
      </c>
      <c r="Q245" s="63">
        <f t="shared" ca="1" si="55"/>
        <v>0</v>
      </c>
      <c r="R245" s="32">
        <f t="shared" ca="1" si="46"/>
        <v>-4.2783716522827012E-4</v>
      </c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</row>
    <row r="246" spans="1:35" x14ac:dyDescent="0.2">
      <c r="A246" s="67"/>
      <c r="B246" s="67"/>
      <c r="C246" s="67"/>
      <c r="D246" s="68">
        <f t="shared" si="43"/>
        <v>0</v>
      </c>
      <c r="E246" s="68">
        <f t="shared" si="43"/>
        <v>0</v>
      </c>
      <c r="F246" s="63">
        <f t="shared" si="44"/>
        <v>0</v>
      </c>
      <c r="G246" s="63">
        <f t="shared" si="44"/>
        <v>0</v>
      </c>
      <c r="H246" s="63">
        <f t="shared" si="47"/>
        <v>0</v>
      </c>
      <c r="I246" s="63">
        <f t="shared" si="48"/>
        <v>0</v>
      </c>
      <c r="J246" s="63">
        <f t="shared" si="49"/>
        <v>0</v>
      </c>
      <c r="K246" s="63">
        <f t="shared" si="50"/>
        <v>0</v>
      </c>
      <c r="L246" s="63">
        <f t="shared" si="51"/>
        <v>0</v>
      </c>
      <c r="M246" s="63">
        <f t="shared" ca="1" si="45"/>
        <v>4.2783716522827012E-4</v>
      </c>
      <c r="N246" s="63">
        <f t="shared" ca="1" si="52"/>
        <v>0</v>
      </c>
      <c r="O246" s="77">
        <f t="shared" ca="1" si="53"/>
        <v>0</v>
      </c>
      <c r="P246" s="63">
        <f t="shared" ca="1" si="54"/>
        <v>0</v>
      </c>
      <c r="Q246" s="63">
        <f t="shared" ca="1" si="55"/>
        <v>0</v>
      </c>
      <c r="R246" s="32">
        <f t="shared" ca="1" si="46"/>
        <v>-4.2783716522827012E-4</v>
      </c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</row>
    <row r="247" spans="1:35" x14ac:dyDescent="0.2">
      <c r="A247" s="67"/>
      <c r="B247" s="67"/>
      <c r="C247" s="67"/>
      <c r="D247" s="68">
        <f t="shared" si="43"/>
        <v>0</v>
      </c>
      <c r="E247" s="68">
        <f t="shared" si="43"/>
        <v>0</v>
      </c>
      <c r="F247" s="63">
        <f t="shared" si="44"/>
        <v>0</v>
      </c>
      <c r="G247" s="63">
        <f t="shared" si="44"/>
        <v>0</v>
      </c>
      <c r="H247" s="63">
        <f t="shared" si="47"/>
        <v>0</v>
      </c>
      <c r="I247" s="63">
        <f t="shared" si="48"/>
        <v>0</v>
      </c>
      <c r="J247" s="63">
        <f t="shared" si="49"/>
        <v>0</v>
      </c>
      <c r="K247" s="63">
        <f t="shared" si="50"/>
        <v>0</v>
      </c>
      <c r="L247" s="63">
        <f t="shared" si="51"/>
        <v>0</v>
      </c>
      <c r="M247" s="63">
        <f t="shared" ca="1" si="45"/>
        <v>4.2783716522827012E-4</v>
      </c>
      <c r="N247" s="63">
        <f t="shared" ca="1" si="52"/>
        <v>0</v>
      </c>
      <c r="O247" s="77">
        <f t="shared" ca="1" si="53"/>
        <v>0</v>
      </c>
      <c r="P247" s="63">
        <f t="shared" ca="1" si="54"/>
        <v>0</v>
      </c>
      <c r="Q247" s="63">
        <f t="shared" ca="1" si="55"/>
        <v>0</v>
      </c>
      <c r="R247" s="32">
        <f t="shared" ca="1" si="46"/>
        <v>-4.2783716522827012E-4</v>
      </c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</row>
    <row r="248" spans="1:35" x14ac:dyDescent="0.2">
      <c r="A248" s="67"/>
      <c r="B248" s="67"/>
      <c r="C248" s="67"/>
      <c r="D248" s="68">
        <f t="shared" si="43"/>
        <v>0</v>
      </c>
      <c r="E248" s="68">
        <f t="shared" si="43"/>
        <v>0</v>
      </c>
      <c r="F248" s="63">
        <f t="shared" si="44"/>
        <v>0</v>
      </c>
      <c r="G248" s="63">
        <f t="shared" si="44"/>
        <v>0</v>
      </c>
      <c r="H248" s="63">
        <f t="shared" si="47"/>
        <v>0</v>
      </c>
      <c r="I248" s="63">
        <f t="shared" si="48"/>
        <v>0</v>
      </c>
      <c r="J248" s="63">
        <f t="shared" si="49"/>
        <v>0</v>
      </c>
      <c r="K248" s="63">
        <f t="shared" si="50"/>
        <v>0</v>
      </c>
      <c r="L248" s="63">
        <f t="shared" si="51"/>
        <v>0</v>
      </c>
      <c r="M248" s="63">
        <f t="shared" ca="1" si="45"/>
        <v>4.2783716522827012E-4</v>
      </c>
      <c r="N248" s="63">
        <f t="shared" ca="1" si="52"/>
        <v>0</v>
      </c>
      <c r="O248" s="77">
        <f t="shared" ca="1" si="53"/>
        <v>0</v>
      </c>
      <c r="P248" s="63">
        <f t="shared" ca="1" si="54"/>
        <v>0</v>
      </c>
      <c r="Q248" s="63">
        <f t="shared" ca="1" si="55"/>
        <v>0</v>
      </c>
      <c r="R248" s="32">
        <f t="shared" ca="1" si="46"/>
        <v>-4.2783716522827012E-4</v>
      </c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</row>
    <row r="249" spans="1:35" x14ac:dyDescent="0.2">
      <c r="A249" s="67"/>
      <c r="B249" s="67"/>
      <c r="C249" s="67"/>
      <c r="D249" s="68">
        <f t="shared" si="43"/>
        <v>0</v>
      </c>
      <c r="E249" s="68">
        <f t="shared" si="43"/>
        <v>0</v>
      </c>
      <c r="F249" s="63">
        <f t="shared" si="44"/>
        <v>0</v>
      </c>
      <c r="G249" s="63">
        <f t="shared" si="44"/>
        <v>0</v>
      </c>
      <c r="H249" s="63">
        <f t="shared" si="47"/>
        <v>0</v>
      </c>
      <c r="I249" s="63">
        <f t="shared" si="48"/>
        <v>0</v>
      </c>
      <c r="J249" s="63">
        <f t="shared" si="49"/>
        <v>0</v>
      </c>
      <c r="K249" s="63">
        <f t="shared" si="50"/>
        <v>0</v>
      </c>
      <c r="L249" s="63">
        <f t="shared" si="51"/>
        <v>0</v>
      </c>
      <c r="M249" s="63">
        <f t="shared" ca="1" si="45"/>
        <v>4.2783716522827012E-4</v>
      </c>
      <c r="N249" s="63">
        <f t="shared" ca="1" si="52"/>
        <v>0</v>
      </c>
      <c r="O249" s="77">
        <f t="shared" ca="1" si="53"/>
        <v>0</v>
      </c>
      <c r="P249" s="63">
        <f t="shared" ca="1" si="54"/>
        <v>0</v>
      </c>
      <c r="Q249" s="63">
        <f t="shared" ca="1" si="55"/>
        <v>0</v>
      </c>
      <c r="R249" s="32">
        <f t="shared" ca="1" si="46"/>
        <v>-4.2783716522827012E-4</v>
      </c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</row>
    <row r="250" spans="1:35" x14ac:dyDescent="0.2">
      <c r="A250" s="67"/>
      <c r="B250" s="67"/>
      <c r="C250" s="67"/>
      <c r="D250" s="68">
        <f t="shared" si="43"/>
        <v>0</v>
      </c>
      <c r="E250" s="68">
        <f t="shared" si="43"/>
        <v>0</v>
      </c>
      <c r="F250" s="63">
        <f t="shared" si="44"/>
        <v>0</v>
      </c>
      <c r="G250" s="63">
        <f t="shared" si="44"/>
        <v>0</v>
      </c>
      <c r="H250" s="63">
        <f t="shared" si="47"/>
        <v>0</v>
      </c>
      <c r="I250" s="63">
        <f t="shared" si="48"/>
        <v>0</v>
      </c>
      <c r="J250" s="63">
        <f t="shared" si="49"/>
        <v>0</v>
      </c>
      <c r="K250" s="63">
        <f t="shared" si="50"/>
        <v>0</v>
      </c>
      <c r="L250" s="63">
        <f t="shared" si="51"/>
        <v>0</v>
      </c>
      <c r="M250" s="63">
        <f t="shared" ca="1" si="45"/>
        <v>4.2783716522827012E-4</v>
      </c>
      <c r="N250" s="63">
        <f t="shared" ca="1" si="52"/>
        <v>0</v>
      </c>
      <c r="O250" s="77">
        <f t="shared" ca="1" si="53"/>
        <v>0</v>
      </c>
      <c r="P250" s="63">
        <f t="shared" ca="1" si="54"/>
        <v>0</v>
      </c>
      <c r="Q250" s="63">
        <f t="shared" ca="1" si="55"/>
        <v>0</v>
      </c>
      <c r="R250" s="32">
        <f t="shared" ca="1" si="46"/>
        <v>-4.2783716522827012E-4</v>
      </c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</row>
    <row r="251" spans="1:35" x14ac:dyDescent="0.2">
      <c r="A251" s="67"/>
      <c r="B251" s="67"/>
      <c r="C251" s="67"/>
      <c r="D251" s="68">
        <f t="shared" si="43"/>
        <v>0</v>
      </c>
      <c r="E251" s="68">
        <f t="shared" si="43"/>
        <v>0</v>
      </c>
      <c r="F251" s="63">
        <f t="shared" si="44"/>
        <v>0</v>
      </c>
      <c r="G251" s="63">
        <f t="shared" si="44"/>
        <v>0</v>
      </c>
      <c r="H251" s="63">
        <f t="shared" si="47"/>
        <v>0</v>
      </c>
      <c r="I251" s="63">
        <f t="shared" si="48"/>
        <v>0</v>
      </c>
      <c r="J251" s="63">
        <f t="shared" si="49"/>
        <v>0</v>
      </c>
      <c r="K251" s="63">
        <f t="shared" si="50"/>
        <v>0</v>
      </c>
      <c r="L251" s="63">
        <f t="shared" si="51"/>
        <v>0</v>
      </c>
      <c r="M251" s="63">
        <f t="shared" ca="1" si="45"/>
        <v>4.2783716522827012E-4</v>
      </c>
      <c r="N251" s="63">
        <f t="shared" ca="1" si="52"/>
        <v>0</v>
      </c>
      <c r="O251" s="77">
        <f t="shared" ca="1" si="53"/>
        <v>0</v>
      </c>
      <c r="P251" s="63">
        <f t="shared" ca="1" si="54"/>
        <v>0</v>
      </c>
      <c r="Q251" s="63">
        <f t="shared" ca="1" si="55"/>
        <v>0</v>
      </c>
      <c r="R251" s="32">
        <f t="shared" ca="1" si="46"/>
        <v>-4.2783716522827012E-4</v>
      </c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</row>
    <row r="252" spans="1:35" x14ac:dyDescent="0.2">
      <c r="A252" s="67"/>
      <c r="B252" s="67"/>
      <c r="C252" s="67"/>
      <c r="D252" s="68">
        <f t="shared" si="43"/>
        <v>0</v>
      </c>
      <c r="E252" s="68">
        <f t="shared" si="43"/>
        <v>0</v>
      </c>
      <c r="F252" s="63">
        <f t="shared" si="44"/>
        <v>0</v>
      </c>
      <c r="G252" s="63">
        <f t="shared" si="44"/>
        <v>0</v>
      </c>
      <c r="H252" s="63">
        <f t="shared" si="47"/>
        <v>0</v>
      </c>
      <c r="I252" s="63">
        <f t="shared" si="48"/>
        <v>0</v>
      </c>
      <c r="J252" s="63">
        <f t="shared" si="49"/>
        <v>0</v>
      </c>
      <c r="K252" s="63">
        <f t="shared" si="50"/>
        <v>0</v>
      </c>
      <c r="L252" s="63">
        <f t="shared" si="51"/>
        <v>0</v>
      </c>
      <c r="M252" s="63">
        <f t="shared" ca="1" si="45"/>
        <v>4.2783716522827012E-4</v>
      </c>
      <c r="N252" s="63">
        <f t="shared" ca="1" si="52"/>
        <v>0</v>
      </c>
      <c r="O252" s="77">
        <f t="shared" ca="1" si="53"/>
        <v>0</v>
      </c>
      <c r="P252" s="63">
        <f t="shared" ca="1" si="54"/>
        <v>0</v>
      </c>
      <c r="Q252" s="63">
        <f t="shared" ca="1" si="55"/>
        <v>0</v>
      </c>
      <c r="R252" s="32">
        <f t="shared" ca="1" si="46"/>
        <v>-4.2783716522827012E-4</v>
      </c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</row>
    <row r="253" spans="1:35" x14ac:dyDescent="0.2">
      <c r="A253" s="67"/>
      <c r="B253" s="67"/>
      <c r="C253" s="67"/>
      <c r="D253" s="68">
        <f t="shared" si="43"/>
        <v>0</v>
      </c>
      <c r="E253" s="68">
        <f t="shared" si="43"/>
        <v>0</v>
      </c>
      <c r="F253" s="63">
        <f t="shared" si="44"/>
        <v>0</v>
      </c>
      <c r="G253" s="63">
        <f t="shared" si="44"/>
        <v>0</v>
      </c>
      <c r="H253" s="63">
        <f t="shared" si="47"/>
        <v>0</v>
      </c>
      <c r="I253" s="63">
        <f t="shared" si="48"/>
        <v>0</v>
      </c>
      <c r="J253" s="63">
        <f t="shared" si="49"/>
        <v>0</v>
      </c>
      <c r="K253" s="63">
        <f t="shared" si="50"/>
        <v>0</v>
      </c>
      <c r="L253" s="63">
        <f t="shared" si="51"/>
        <v>0</v>
      </c>
      <c r="M253" s="63">
        <f t="shared" ca="1" si="45"/>
        <v>4.2783716522827012E-4</v>
      </c>
      <c r="N253" s="63">
        <f t="shared" ca="1" si="52"/>
        <v>0</v>
      </c>
      <c r="O253" s="77">
        <f t="shared" ca="1" si="53"/>
        <v>0</v>
      </c>
      <c r="P253" s="63">
        <f t="shared" ca="1" si="54"/>
        <v>0</v>
      </c>
      <c r="Q253" s="63">
        <f t="shared" ca="1" si="55"/>
        <v>0</v>
      </c>
      <c r="R253" s="32">
        <f t="shared" ca="1" si="46"/>
        <v>-4.2783716522827012E-4</v>
      </c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</row>
    <row r="254" spans="1:35" x14ac:dyDescent="0.2">
      <c r="A254" s="67"/>
      <c r="B254" s="67"/>
      <c r="C254" s="67"/>
      <c r="D254" s="68">
        <f t="shared" si="43"/>
        <v>0</v>
      </c>
      <c r="E254" s="68">
        <f t="shared" si="43"/>
        <v>0</v>
      </c>
      <c r="F254" s="63">
        <f t="shared" si="44"/>
        <v>0</v>
      </c>
      <c r="G254" s="63">
        <f t="shared" si="44"/>
        <v>0</v>
      </c>
      <c r="H254" s="63">
        <f t="shared" si="47"/>
        <v>0</v>
      </c>
      <c r="I254" s="63">
        <f t="shared" si="48"/>
        <v>0</v>
      </c>
      <c r="J254" s="63">
        <f t="shared" si="49"/>
        <v>0</v>
      </c>
      <c r="K254" s="63">
        <f t="shared" si="50"/>
        <v>0</v>
      </c>
      <c r="L254" s="63">
        <f t="shared" si="51"/>
        <v>0</v>
      </c>
      <c r="M254" s="63">
        <f t="shared" ca="1" si="45"/>
        <v>4.2783716522827012E-4</v>
      </c>
      <c r="N254" s="63">
        <f t="shared" ca="1" si="52"/>
        <v>0</v>
      </c>
      <c r="O254" s="77">
        <f t="shared" ca="1" si="53"/>
        <v>0</v>
      </c>
      <c r="P254" s="63">
        <f t="shared" ca="1" si="54"/>
        <v>0</v>
      </c>
      <c r="Q254" s="63">
        <f t="shared" ca="1" si="55"/>
        <v>0</v>
      </c>
      <c r="R254" s="32">
        <f t="shared" ca="1" si="46"/>
        <v>-4.2783716522827012E-4</v>
      </c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</row>
    <row r="255" spans="1:35" x14ac:dyDescent="0.2">
      <c r="A255" s="67"/>
      <c r="B255" s="67"/>
      <c r="C255" s="67"/>
      <c r="D255" s="68">
        <f t="shared" si="43"/>
        <v>0</v>
      </c>
      <c r="E255" s="68">
        <f t="shared" si="43"/>
        <v>0</v>
      </c>
      <c r="F255" s="63">
        <f t="shared" si="44"/>
        <v>0</v>
      </c>
      <c r="G255" s="63">
        <f t="shared" si="44"/>
        <v>0</v>
      </c>
      <c r="H255" s="63">
        <f t="shared" si="47"/>
        <v>0</v>
      </c>
      <c r="I255" s="63">
        <f t="shared" si="48"/>
        <v>0</v>
      </c>
      <c r="J255" s="63">
        <f t="shared" si="49"/>
        <v>0</v>
      </c>
      <c r="K255" s="63">
        <f t="shared" si="50"/>
        <v>0</v>
      </c>
      <c r="L255" s="63">
        <f t="shared" si="51"/>
        <v>0</v>
      </c>
      <c r="M255" s="63">
        <f t="shared" ca="1" si="45"/>
        <v>4.2783716522827012E-4</v>
      </c>
      <c r="N255" s="63">
        <f t="shared" ca="1" si="52"/>
        <v>0</v>
      </c>
      <c r="O255" s="77">
        <f t="shared" ca="1" si="53"/>
        <v>0</v>
      </c>
      <c r="P255" s="63">
        <f t="shared" ca="1" si="54"/>
        <v>0</v>
      </c>
      <c r="Q255" s="63">
        <f t="shared" ca="1" si="55"/>
        <v>0</v>
      </c>
      <c r="R255" s="32">
        <f t="shared" ca="1" si="46"/>
        <v>-4.2783716522827012E-4</v>
      </c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</row>
    <row r="256" spans="1:35" x14ac:dyDescent="0.2">
      <c r="A256" s="67"/>
      <c r="B256" s="67"/>
      <c r="C256" s="67"/>
      <c r="D256" s="68">
        <f t="shared" si="43"/>
        <v>0</v>
      </c>
      <c r="E256" s="68">
        <f t="shared" si="43"/>
        <v>0</v>
      </c>
      <c r="F256" s="63">
        <f t="shared" si="44"/>
        <v>0</v>
      </c>
      <c r="G256" s="63">
        <f t="shared" si="44"/>
        <v>0</v>
      </c>
      <c r="H256" s="63">
        <f t="shared" si="47"/>
        <v>0</v>
      </c>
      <c r="I256" s="63">
        <f t="shared" si="48"/>
        <v>0</v>
      </c>
      <c r="J256" s="63">
        <f t="shared" si="49"/>
        <v>0</v>
      </c>
      <c r="K256" s="63">
        <f t="shared" si="50"/>
        <v>0</v>
      </c>
      <c r="L256" s="63">
        <f t="shared" si="51"/>
        <v>0</v>
      </c>
      <c r="M256" s="63">
        <f t="shared" ca="1" si="45"/>
        <v>4.2783716522827012E-4</v>
      </c>
      <c r="N256" s="63">
        <f t="shared" ca="1" si="52"/>
        <v>0</v>
      </c>
      <c r="O256" s="77">
        <f t="shared" ca="1" si="53"/>
        <v>0</v>
      </c>
      <c r="P256" s="63">
        <f t="shared" ca="1" si="54"/>
        <v>0</v>
      </c>
      <c r="Q256" s="63">
        <f t="shared" ca="1" si="55"/>
        <v>0</v>
      </c>
      <c r="R256" s="32">
        <f t="shared" ca="1" si="46"/>
        <v>-4.2783716522827012E-4</v>
      </c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</row>
    <row r="257" spans="1:35" x14ac:dyDescent="0.2">
      <c r="A257" s="67"/>
      <c r="B257" s="67"/>
      <c r="C257" s="67"/>
      <c r="D257" s="68">
        <f t="shared" si="43"/>
        <v>0</v>
      </c>
      <c r="E257" s="68">
        <f t="shared" si="43"/>
        <v>0</v>
      </c>
      <c r="F257" s="63">
        <f t="shared" si="44"/>
        <v>0</v>
      </c>
      <c r="G257" s="63">
        <f t="shared" si="44"/>
        <v>0</v>
      </c>
      <c r="H257" s="63">
        <f t="shared" si="47"/>
        <v>0</v>
      </c>
      <c r="I257" s="63">
        <f t="shared" si="48"/>
        <v>0</v>
      </c>
      <c r="J257" s="63">
        <f t="shared" si="49"/>
        <v>0</v>
      </c>
      <c r="K257" s="63">
        <f t="shared" si="50"/>
        <v>0</v>
      </c>
      <c r="L257" s="63">
        <f t="shared" si="51"/>
        <v>0</v>
      </c>
      <c r="M257" s="63">
        <f t="shared" ca="1" si="45"/>
        <v>4.2783716522827012E-4</v>
      </c>
      <c r="N257" s="63">
        <f t="shared" ca="1" si="52"/>
        <v>0</v>
      </c>
      <c r="O257" s="77">
        <f t="shared" ca="1" si="53"/>
        <v>0</v>
      </c>
      <c r="P257" s="63">
        <f t="shared" ca="1" si="54"/>
        <v>0</v>
      </c>
      <c r="Q257" s="63">
        <f t="shared" ca="1" si="55"/>
        <v>0</v>
      </c>
      <c r="R257" s="32">
        <f t="shared" ca="1" si="46"/>
        <v>-4.2783716522827012E-4</v>
      </c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</row>
    <row r="258" spans="1:35" x14ac:dyDescent="0.2">
      <c r="A258" s="67"/>
      <c r="B258" s="67"/>
      <c r="C258" s="67"/>
      <c r="D258" s="68">
        <f t="shared" si="43"/>
        <v>0</v>
      </c>
      <c r="E258" s="68">
        <f t="shared" si="43"/>
        <v>0</v>
      </c>
      <c r="F258" s="63">
        <f t="shared" si="44"/>
        <v>0</v>
      </c>
      <c r="G258" s="63">
        <f t="shared" si="44"/>
        <v>0</v>
      </c>
      <c r="H258" s="63">
        <f t="shared" si="47"/>
        <v>0</v>
      </c>
      <c r="I258" s="63">
        <f t="shared" si="48"/>
        <v>0</v>
      </c>
      <c r="J258" s="63">
        <f t="shared" si="49"/>
        <v>0</v>
      </c>
      <c r="K258" s="63">
        <f t="shared" si="50"/>
        <v>0</v>
      </c>
      <c r="L258" s="63">
        <f t="shared" si="51"/>
        <v>0</v>
      </c>
      <c r="M258" s="63">
        <f t="shared" ca="1" si="45"/>
        <v>4.2783716522827012E-4</v>
      </c>
      <c r="N258" s="63">
        <f t="shared" ca="1" si="52"/>
        <v>0</v>
      </c>
      <c r="O258" s="77">
        <f t="shared" ca="1" si="53"/>
        <v>0</v>
      </c>
      <c r="P258" s="63">
        <f t="shared" ca="1" si="54"/>
        <v>0</v>
      </c>
      <c r="Q258" s="63">
        <f t="shared" ca="1" si="55"/>
        <v>0</v>
      </c>
      <c r="R258" s="32">
        <f t="shared" ca="1" si="46"/>
        <v>-4.2783716522827012E-4</v>
      </c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</row>
    <row r="259" spans="1:35" x14ac:dyDescent="0.2">
      <c r="A259" s="67"/>
      <c r="B259" s="67"/>
      <c r="C259" s="67"/>
      <c r="D259" s="68">
        <f t="shared" si="43"/>
        <v>0</v>
      </c>
      <c r="E259" s="68">
        <f t="shared" si="43"/>
        <v>0</v>
      </c>
      <c r="F259" s="63">
        <f t="shared" si="44"/>
        <v>0</v>
      </c>
      <c r="G259" s="63">
        <f t="shared" si="44"/>
        <v>0</v>
      </c>
      <c r="H259" s="63">
        <f t="shared" si="47"/>
        <v>0</v>
      </c>
      <c r="I259" s="63">
        <f t="shared" si="48"/>
        <v>0</v>
      </c>
      <c r="J259" s="63">
        <f t="shared" si="49"/>
        <v>0</v>
      </c>
      <c r="K259" s="63">
        <f t="shared" si="50"/>
        <v>0</v>
      </c>
      <c r="L259" s="63">
        <f t="shared" si="51"/>
        <v>0</v>
      </c>
      <c r="M259" s="63">
        <f t="shared" ca="1" si="45"/>
        <v>4.2783716522827012E-4</v>
      </c>
      <c r="N259" s="63">
        <f t="shared" ca="1" si="52"/>
        <v>0</v>
      </c>
      <c r="O259" s="77">
        <f t="shared" ca="1" si="53"/>
        <v>0</v>
      </c>
      <c r="P259" s="63">
        <f t="shared" ca="1" si="54"/>
        <v>0</v>
      </c>
      <c r="Q259" s="63">
        <f t="shared" ca="1" si="55"/>
        <v>0</v>
      </c>
      <c r="R259" s="32">
        <f t="shared" ca="1" si="46"/>
        <v>-4.2783716522827012E-4</v>
      </c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</row>
    <row r="260" spans="1:35" x14ac:dyDescent="0.2">
      <c r="A260" s="67"/>
      <c r="B260" s="67"/>
      <c r="C260" s="67"/>
      <c r="D260" s="68">
        <f t="shared" si="43"/>
        <v>0</v>
      </c>
      <c r="E260" s="68">
        <f t="shared" si="43"/>
        <v>0</v>
      </c>
      <c r="F260" s="63">
        <f t="shared" si="44"/>
        <v>0</v>
      </c>
      <c r="G260" s="63">
        <f t="shared" si="44"/>
        <v>0</v>
      </c>
      <c r="H260" s="63">
        <f t="shared" si="47"/>
        <v>0</v>
      </c>
      <c r="I260" s="63">
        <f t="shared" si="48"/>
        <v>0</v>
      </c>
      <c r="J260" s="63">
        <f t="shared" si="49"/>
        <v>0</v>
      </c>
      <c r="K260" s="63">
        <f t="shared" si="50"/>
        <v>0</v>
      </c>
      <c r="L260" s="63">
        <f t="shared" si="51"/>
        <v>0</v>
      </c>
      <c r="M260" s="63">
        <f t="shared" ca="1" si="45"/>
        <v>4.2783716522827012E-4</v>
      </c>
      <c r="N260" s="63">
        <f t="shared" ca="1" si="52"/>
        <v>0</v>
      </c>
      <c r="O260" s="77">
        <f t="shared" ca="1" si="53"/>
        <v>0</v>
      </c>
      <c r="P260" s="63">
        <f t="shared" ca="1" si="54"/>
        <v>0</v>
      </c>
      <c r="Q260" s="63">
        <f t="shared" ca="1" si="55"/>
        <v>0</v>
      </c>
      <c r="R260" s="32">
        <f t="shared" ca="1" si="46"/>
        <v>-4.2783716522827012E-4</v>
      </c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</row>
    <row r="261" spans="1:35" x14ac:dyDescent="0.2">
      <c r="A261" s="67"/>
      <c r="B261" s="67"/>
      <c r="C261" s="67"/>
      <c r="D261" s="68">
        <f t="shared" si="43"/>
        <v>0</v>
      </c>
      <c r="E261" s="68">
        <f t="shared" si="43"/>
        <v>0</v>
      </c>
      <c r="F261" s="63">
        <f t="shared" si="44"/>
        <v>0</v>
      </c>
      <c r="G261" s="63">
        <f t="shared" si="44"/>
        <v>0</v>
      </c>
      <c r="H261" s="63">
        <f t="shared" si="47"/>
        <v>0</v>
      </c>
      <c r="I261" s="63">
        <f t="shared" si="48"/>
        <v>0</v>
      </c>
      <c r="J261" s="63">
        <f t="shared" si="49"/>
        <v>0</v>
      </c>
      <c r="K261" s="63">
        <f t="shared" si="50"/>
        <v>0</v>
      </c>
      <c r="L261" s="63">
        <f t="shared" si="51"/>
        <v>0</v>
      </c>
      <c r="M261" s="63">
        <f t="shared" ca="1" si="45"/>
        <v>4.2783716522827012E-4</v>
      </c>
      <c r="N261" s="63">
        <f t="shared" ca="1" si="52"/>
        <v>0</v>
      </c>
      <c r="O261" s="77">
        <f t="shared" ca="1" si="53"/>
        <v>0</v>
      </c>
      <c r="P261" s="63">
        <f t="shared" ca="1" si="54"/>
        <v>0</v>
      </c>
      <c r="Q261" s="63">
        <f t="shared" ca="1" si="55"/>
        <v>0</v>
      </c>
      <c r="R261" s="32">
        <f t="shared" ca="1" si="46"/>
        <v>-4.2783716522827012E-4</v>
      </c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</row>
    <row r="262" spans="1:35" x14ac:dyDescent="0.2">
      <c r="A262" s="67"/>
      <c r="B262" s="67"/>
      <c r="C262" s="67"/>
      <c r="D262" s="68">
        <f t="shared" si="43"/>
        <v>0</v>
      </c>
      <c r="E262" s="68">
        <f t="shared" si="43"/>
        <v>0</v>
      </c>
      <c r="F262" s="63">
        <f t="shared" si="44"/>
        <v>0</v>
      </c>
      <c r="G262" s="63">
        <f t="shared" si="44"/>
        <v>0</v>
      </c>
      <c r="H262" s="63">
        <f t="shared" si="47"/>
        <v>0</v>
      </c>
      <c r="I262" s="63">
        <f t="shared" si="48"/>
        <v>0</v>
      </c>
      <c r="J262" s="63">
        <f t="shared" si="49"/>
        <v>0</v>
      </c>
      <c r="K262" s="63">
        <f t="shared" si="50"/>
        <v>0</v>
      </c>
      <c r="L262" s="63">
        <f t="shared" si="51"/>
        <v>0</v>
      </c>
      <c r="M262" s="63">
        <f t="shared" ca="1" si="45"/>
        <v>4.2783716522827012E-4</v>
      </c>
      <c r="N262" s="63">
        <f t="shared" ca="1" si="52"/>
        <v>0</v>
      </c>
      <c r="O262" s="77">
        <f t="shared" ca="1" si="53"/>
        <v>0</v>
      </c>
      <c r="P262" s="63">
        <f t="shared" ca="1" si="54"/>
        <v>0</v>
      </c>
      <c r="Q262" s="63">
        <f t="shared" ca="1" si="55"/>
        <v>0</v>
      </c>
      <c r="R262" s="32">
        <f t="shared" ca="1" si="46"/>
        <v>-4.2783716522827012E-4</v>
      </c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</row>
    <row r="263" spans="1:35" x14ac:dyDescent="0.2">
      <c r="A263" s="67"/>
      <c r="B263" s="67"/>
      <c r="C263" s="67"/>
      <c r="D263" s="68">
        <f t="shared" si="43"/>
        <v>0</v>
      </c>
      <c r="E263" s="68">
        <f t="shared" si="43"/>
        <v>0</v>
      </c>
      <c r="F263" s="63">
        <f t="shared" si="44"/>
        <v>0</v>
      </c>
      <c r="G263" s="63">
        <f t="shared" si="44"/>
        <v>0</v>
      </c>
      <c r="H263" s="63">
        <f t="shared" si="47"/>
        <v>0</v>
      </c>
      <c r="I263" s="63">
        <f t="shared" si="48"/>
        <v>0</v>
      </c>
      <c r="J263" s="63">
        <f t="shared" si="49"/>
        <v>0</v>
      </c>
      <c r="K263" s="63">
        <f t="shared" si="50"/>
        <v>0</v>
      </c>
      <c r="L263" s="63">
        <f t="shared" si="51"/>
        <v>0</v>
      </c>
      <c r="M263" s="63">
        <f t="shared" ca="1" si="45"/>
        <v>4.2783716522827012E-4</v>
      </c>
      <c r="N263" s="63">
        <f t="shared" ca="1" si="52"/>
        <v>0</v>
      </c>
      <c r="O263" s="77">
        <f t="shared" ca="1" si="53"/>
        <v>0</v>
      </c>
      <c r="P263" s="63">
        <f t="shared" ca="1" si="54"/>
        <v>0</v>
      </c>
      <c r="Q263" s="63">
        <f t="shared" ca="1" si="55"/>
        <v>0</v>
      </c>
      <c r="R263" s="32">
        <f t="shared" ca="1" si="46"/>
        <v>-4.2783716522827012E-4</v>
      </c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</row>
    <row r="264" spans="1:35" x14ac:dyDescent="0.2">
      <c r="A264" s="67"/>
      <c r="B264" s="67"/>
      <c r="C264" s="67"/>
      <c r="D264" s="68">
        <f t="shared" si="43"/>
        <v>0</v>
      </c>
      <c r="E264" s="68">
        <f t="shared" si="43"/>
        <v>0</v>
      </c>
      <c r="F264" s="63">
        <f t="shared" si="44"/>
        <v>0</v>
      </c>
      <c r="G264" s="63">
        <f t="shared" si="44"/>
        <v>0</v>
      </c>
      <c r="H264" s="63">
        <f t="shared" si="47"/>
        <v>0</v>
      </c>
      <c r="I264" s="63">
        <f t="shared" si="48"/>
        <v>0</v>
      </c>
      <c r="J264" s="63">
        <f t="shared" si="49"/>
        <v>0</v>
      </c>
      <c r="K264" s="63">
        <f t="shared" si="50"/>
        <v>0</v>
      </c>
      <c r="L264" s="63">
        <f t="shared" si="51"/>
        <v>0</v>
      </c>
      <c r="M264" s="63">
        <f t="shared" ca="1" si="45"/>
        <v>4.2783716522827012E-4</v>
      </c>
      <c r="N264" s="63">
        <f t="shared" ca="1" si="52"/>
        <v>0</v>
      </c>
      <c r="O264" s="77">
        <f t="shared" ca="1" si="53"/>
        <v>0</v>
      </c>
      <c r="P264" s="63">
        <f t="shared" ca="1" si="54"/>
        <v>0</v>
      </c>
      <c r="Q264" s="63">
        <f t="shared" ca="1" si="55"/>
        <v>0</v>
      </c>
      <c r="R264" s="32">
        <f t="shared" ca="1" si="46"/>
        <v>-4.2783716522827012E-4</v>
      </c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</row>
    <row r="265" spans="1:35" x14ac:dyDescent="0.2">
      <c r="A265" s="67"/>
      <c r="B265" s="67"/>
      <c r="C265" s="67"/>
      <c r="D265" s="68">
        <f t="shared" si="43"/>
        <v>0</v>
      </c>
      <c r="E265" s="68">
        <f t="shared" si="43"/>
        <v>0</v>
      </c>
      <c r="F265" s="63">
        <f t="shared" si="44"/>
        <v>0</v>
      </c>
      <c r="G265" s="63">
        <f t="shared" si="44"/>
        <v>0</v>
      </c>
      <c r="H265" s="63">
        <f t="shared" si="47"/>
        <v>0</v>
      </c>
      <c r="I265" s="63">
        <f t="shared" si="48"/>
        <v>0</v>
      </c>
      <c r="J265" s="63">
        <f t="shared" si="49"/>
        <v>0</v>
      </c>
      <c r="K265" s="63">
        <f t="shared" si="50"/>
        <v>0</v>
      </c>
      <c r="L265" s="63">
        <f t="shared" si="51"/>
        <v>0</v>
      </c>
      <c r="M265" s="63">
        <f t="shared" ca="1" si="45"/>
        <v>4.2783716522827012E-4</v>
      </c>
      <c r="N265" s="63">
        <f t="shared" ca="1" si="52"/>
        <v>0</v>
      </c>
      <c r="O265" s="77">
        <f t="shared" ca="1" si="53"/>
        <v>0</v>
      </c>
      <c r="P265" s="63">
        <f t="shared" ca="1" si="54"/>
        <v>0</v>
      </c>
      <c r="Q265" s="63">
        <f t="shared" ca="1" si="55"/>
        <v>0</v>
      </c>
      <c r="R265" s="32">
        <f t="shared" ca="1" si="46"/>
        <v>-4.2783716522827012E-4</v>
      </c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</row>
    <row r="266" spans="1:35" x14ac:dyDescent="0.2">
      <c r="A266" s="67"/>
      <c r="B266" s="67"/>
      <c r="C266" s="67"/>
      <c r="D266" s="68">
        <f t="shared" si="43"/>
        <v>0</v>
      </c>
      <c r="E266" s="68">
        <f t="shared" si="43"/>
        <v>0</v>
      </c>
      <c r="F266" s="63">
        <f t="shared" si="44"/>
        <v>0</v>
      </c>
      <c r="G266" s="63">
        <f t="shared" si="44"/>
        <v>0</v>
      </c>
      <c r="H266" s="63">
        <f t="shared" si="47"/>
        <v>0</v>
      </c>
      <c r="I266" s="63">
        <f t="shared" si="48"/>
        <v>0</v>
      </c>
      <c r="J266" s="63">
        <f t="shared" si="49"/>
        <v>0</v>
      </c>
      <c r="K266" s="63">
        <f t="shared" si="50"/>
        <v>0</v>
      </c>
      <c r="L266" s="63">
        <f t="shared" si="51"/>
        <v>0</v>
      </c>
      <c r="M266" s="63">
        <f t="shared" ca="1" si="45"/>
        <v>4.2783716522827012E-4</v>
      </c>
      <c r="N266" s="63">
        <f t="shared" ca="1" si="52"/>
        <v>0</v>
      </c>
      <c r="O266" s="77">
        <f t="shared" ca="1" si="53"/>
        <v>0</v>
      </c>
      <c r="P266" s="63">
        <f t="shared" ca="1" si="54"/>
        <v>0</v>
      </c>
      <c r="Q266" s="63">
        <f t="shared" ca="1" si="55"/>
        <v>0</v>
      </c>
      <c r="R266" s="32">
        <f t="shared" ca="1" si="46"/>
        <v>-4.2783716522827012E-4</v>
      </c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</row>
    <row r="267" spans="1:35" x14ac:dyDescent="0.2">
      <c r="A267" s="67"/>
      <c r="B267" s="67"/>
      <c r="C267" s="67"/>
      <c r="D267" s="68">
        <f t="shared" si="43"/>
        <v>0</v>
      </c>
      <c r="E267" s="68">
        <f t="shared" si="43"/>
        <v>0</v>
      </c>
      <c r="F267" s="63">
        <f t="shared" si="44"/>
        <v>0</v>
      </c>
      <c r="G267" s="63">
        <f t="shared" si="44"/>
        <v>0</v>
      </c>
      <c r="H267" s="63">
        <f t="shared" si="47"/>
        <v>0</v>
      </c>
      <c r="I267" s="63">
        <f t="shared" si="48"/>
        <v>0</v>
      </c>
      <c r="J267" s="63">
        <f t="shared" si="49"/>
        <v>0</v>
      </c>
      <c r="K267" s="63">
        <f t="shared" si="50"/>
        <v>0</v>
      </c>
      <c r="L267" s="63">
        <f t="shared" si="51"/>
        <v>0</v>
      </c>
      <c r="M267" s="63">
        <f t="shared" ca="1" si="45"/>
        <v>4.2783716522827012E-4</v>
      </c>
      <c r="N267" s="63">
        <f t="shared" ca="1" si="52"/>
        <v>0</v>
      </c>
      <c r="O267" s="77">
        <f t="shared" ca="1" si="53"/>
        <v>0</v>
      </c>
      <c r="P267" s="63">
        <f t="shared" ca="1" si="54"/>
        <v>0</v>
      </c>
      <c r="Q267" s="63">
        <f t="shared" ca="1" si="55"/>
        <v>0</v>
      </c>
      <c r="R267" s="32">
        <f t="shared" ca="1" si="46"/>
        <v>-4.2783716522827012E-4</v>
      </c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</row>
    <row r="268" spans="1:35" x14ac:dyDescent="0.2">
      <c r="A268" s="67"/>
      <c r="B268" s="67"/>
      <c r="C268" s="67"/>
      <c r="D268" s="68">
        <f t="shared" si="43"/>
        <v>0</v>
      </c>
      <c r="E268" s="68">
        <f t="shared" si="43"/>
        <v>0</v>
      </c>
      <c r="F268" s="63">
        <f t="shared" si="44"/>
        <v>0</v>
      </c>
      <c r="G268" s="63">
        <f t="shared" si="44"/>
        <v>0</v>
      </c>
      <c r="H268" s="63">
        <f t="shared" si="47"/>
        <v>0</v>
      </c>
      <c r="I268" s="63">
        <f t="shared" si="48"/>
        <v>0</v>
      </c>
      <c r="J268" s="63">
        <f t="shared" si="49"/>
        <v>0</v>
      </c>
      <c r="K268" s="63">
        <f t="shared" si="50"/>
        <v>0</v>
      </c>
      <c r="L268" s="63">
        <f t="shared" si="51"/>
        <v>0</v>
      </c>
      <c r="M268" s="63">
        <f t="shared" ca="1" si="45"/>
        <v>4.2783716522827012E-4</v>
      </c>
      <c r="N268" s="63">
        <f t="shared" ca="1" si="52"/>
        <v>0</v>
      </c>
      <c r="O268" s="77">
        <f t="shared" ca="1" si="53"/>
        <v>0</v>
      </c>
      <c r="P268" s="63">
        <f t="shared" ca="1" si="54"/>
        <v>0</v>
      </c>
      <c r="Q268" s="63">
        <f t="shared" ca="1" si="55"/>
        <v>0</v>
      </c>
      <c r="R268" s="32">
        <f t="shared" ca="1" si="46"/>
        <v>-4.2783716522827012E-4</v>
      </c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</row>
    <row r="269" spans="1:35" x14ac:dyDescent="0.2">
      <c r="A269" s="67"/>
      <c r="B269" s="67"/>
      <c r="C269" s="67"/>
      <c r="D269" s="68">
        <f t="shared" si="43"/>
        <v>0</v>
      </c>
      <c r="E269" s="68">
        <f t="shared" si="43"/>
        <v>0</v>
      </c>
      <c r="F269" s="63">
        <f t="shared" si="44"/>
        <v>0</v>
      </c>
      <c r="G269" s="63">
        <f t="shared" si="44"/>
        <v>0</v>
      </c>
      <c r="H269" s="63">
        <f t="shared" si="47"/>
        <v>0</v>
      </c>
      <c r="I269" s="63">
        <f t="shared" si="48"/>
        <v>0</v>
      </c>
      <c r="J269" s="63">
        <f t="shared" si="49"/>
        <v>0</v>
      </c>
      <c r="K269" s="63">
        <f t="shared" si="50"/>
        <v>0</v>
      </c>
      <c r="L269" s="63">
        <f t="shared" si="51"/>
        <v>0</v>
      </c>
      <c r="M269" s="63">
        <f t="shared" ca="1" si="45"/>
        <v>4.2783716522827012E-4</v>
      </c>
      <c r="N269" s="63">
        <f t="shared" ca="1" si="52"/>
        <v>0</v>
      </c>
      <c r="O269" s="77">
        <f t="shared" ca="1" si="53"/>
        <v>0</v>
      </c>
      <c r="P269" s="63">
        <f t="shared" ca="1" si="54"/>
        <v>0</v>
      </c>
      <c r="Q269" s="63">
        <f t="shared" ca="1" si="55"/>
        <v>0</v>
      </c>
      <c r="R269" s="32">
        <f t="shared" ca="1" si="46"/>
        <v>-4.2783716522827012E-4</v>
      </c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</row>
    <row r="270" spans="1:35" x14ac:dyDescent="0.2">
      <c r="A270" s="67"/>
      <c r="B270" s="67"/>
      <c r="C270" s="67"/>
      <c r="D270" s="68">
        <f t="shared" si="43"/>
        <v>0</v>
      </c>
      <c r="E270" s="68">
        <f t="shared" si="43"/>
        <v>0</v>
      </c>
      <c r="F270" s="63">
        <f t="shared" si="44"/>
        <v>0</v>
      </c>
      <c r="G270" s="63">
        <f t="shared" si="44"/>
        <v>0</v>
      </c>
      <c r="H270" s="63">
        <f t="shared" si="47"/>
        <v>0</v>
      </c>
      <c r="I270" s="63">
        <f t="shared" si="48"/>
        <v>0</v>
      </c>
      <c r="J270" s="63">
        <f t="shared" si="49"/>
        <v>0</v>
      </c>
      <c r="K270" s="63">
        <f t="shared" si="50"/>
        <v>0</v>
      </c>
      <c r="L270" s="63">
        <f t="shared" si="51"/>
        <v>0</v>
      </c>
      <c r="M270" s="63">
        <f t="shared" ca="1" si="45"/>
        <v>4.2783716522827012E-4</v>
      </c>
      <c r="N270" s="63">
        <f t="shared" ca="1" si="52"/>
        <v>0</v>
      </c>
      <c r="O270" s="77">
        <f t="shared" ca="1" si="53"/>
        <v>0</v>
      </c>
      <c r="P270" s="63">
        <f t="shared" ca="1" si="54"/>
        <v>0</v>
      </c>
      <c r="Q270" s="63">
        <f t="shared" ca="1" si="55"/>
        <v>0</v>
      </c>
      <c r="R270" s="32">
        <f t="shared" ca="1" si="46"/>
        <v>-4.2783716522827012E-4</v>
      </c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</row>
    <row r="271" spans="1:35" x14ac:dyDescent="0.2">
      <c r="A271" s="67"/>
      <c r="B271" s="67"/>
      <c r="C271" s="67"/>
      <c r="D271" s="68">
        <f t="shared" si="43"/>
        <v>0</v>
      </c>
      <c r="E271" s="68">
        <f t="shared" si="43"/>
        <v>0</v>
      </c>
      <c r="F271" s="63">
        <f t="shared" si="44"/>
        <v>0</v>
      </c>
      <c r="G271" s="63">
        <f t="shared" si="44"/>
        <v>0</v>
      </c>
      <c r="H271" s="63">
        <f t="shared" si="47"/>
        <v>0</v>
      </c>
      <c r="I271" s="63">
        <f t="shared" si="48"/>
        <v>0</v>
      </c>
      <c r="J271" s="63">
        <f t="shared" si="49"/>
        <v>0</v>
      </c>
      <c r="K271" s="63">
        <f t="shared" si="50"/>
        <v>0</v>
      </c>
      <c r="L271" s="63">
        <f t="shared" si="51"/>
        <v>0</v>
      </c>
      <c r="M271" s="63">
        <f t="shared" ca="1" si="45"/>
        <v>4.2783716522827012E-4</v>
      </c>
      <c r="N271" s="63">
        <f t="shared" ca="1" si="52"/>
        <v>0</v>
      </c>
      <c r="O271" s="77">
        <f t="shared" ca="1" si="53"/>
        <v>0</v>
      </c>
      <c r="P271" s="63">
        <f t="shared" ca="1" si="54"/>
        <v>0</v>
      </c>
      <c r="Q271" s="63">
        <f t="shared" ca="1" si="55"/>
        <v>0</v>
      </c>
      <c r="R271" s="32">
        <f t="shared" ca="1" si="46"/>
        <v>-4.2783716522827012E-4</v>
      </c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</row>
    <row r="272" spans="1:35" x14ac:dyDescent="0.2">
      <c r="A272" s="67"/>
      <c r="B272" s="67"/>
      <c r="C272" s="67"/>
      <c r="D272" s="68">
        <f t="shared" si="43"/>
        <v>0</v>
      </c>
      <c r="E272" s="68">
        <f t="shared" si="43"/>
        <v>0</v>
      </c>
      <c r="F272" s="63">
        <f t="shared" si="44"/>
        <v>0</v>
      </c>
      <c r="G272" s="63">
        <f t="shared" si="44"/>
        <v>0</v>
      </c>
      <c r="H272" s="63">
        <f t="shared" si="47"/>
        <v>0</v>
      </c>
      <c r="I272" s="63">
        <f t="shared" si="48"/>
        <v>0</v>
      </c>
      <c r="J272" s="63">
        <f t="shared" si="49"/>
        <v>0</v>
      </c>
      <c r="K272" s="63">
        <f t="shared" si="50"/>
        <v>0</v>
      </c>
      <c r="L272" s="63">
        <f t="shared" si="51"/>
        <v>0</v>
      </c>
      <c r="M272" s="63">
        <f t="shared" ca="1" si="45"/>
        <v>4.2783716522827012E-4</v>
      </c>
      <c r="N272" s="63">
        <f t="shared" ca="1" si="52"/>
        <v>0</v>
      </c>
      <c r="O272" s="77">
        <f t="shared" ca="1" si="53"/>
        <v>0</v>
      </c>
      <c r="P272" s="63">
        <f t="shared" ca="1" si="54"/>
        <v>0</v>
      </c>
      <c r="Q272" s="63">
        <f t="shared" ca="1" si="55"/>
        <v>0</v>
      </c>
      <c r="R272" s="32">
        <f t="shared" ca="1" si="46"/>
        <v>-4.2783716522827012E-4</v>
      </c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</row>
    <row r="273" spans="1:35" x14ac:dyDescent="0.2">
      <c r="A273" s="67"/>
      <c r="B273" s="67"/>
      <c r="C273" s="67"/>
      <c r="D273" s="68">
        <f t="shared" ref="D273:E336" si="56">A273/A$18</f>
        <v>0</v>
      </c>
      <c r="E273" s="68">
        <f t="shared" si="56"/>
        <v>0</v>
      </c>
      <c r="F273" s="63">
        <f t="shared" ref="F273:G336" si="57">$C273*D273</f>
        <v>0</v>
      </c>
      <c r="G273" s="63">
        <f t="shared" si="57"/>
        <v>0</v>
      </c>
      <c r="H273" s="63">
        <f t="shared" si="47"/>
        <v>0</v>
      </c>
      <c r="I273" s="63">
        <f t="shared" si="48"/>
        <v>0</v>
      </c>
      <c r="J273" s="63">
        <f t="shared" si="49"/>
        <v>0</v>
      </c>
      <c r="K273" s="63">
        <f t="shared" si="50"/>
        <v>0</v>
      </c>
      <c r="L273" s="63">
        <f t="shared" si="51"/>
        <v>0</v>
      </c>
      <c r="M273" s="63">
        <f t="shared" ca="1" si="45"/>
        <v>4.2783716522827012E-4</v>
      </c>
      <c r="N273" s="63">
        <f t="shared" ca="1" si="52"/>
        <v>0</v>
      </c>
      <c r="O273" s="77">
        <f t="shared" ca="1" si="53"/>
        <v>0</v>
      </c>
      <c r="P273" s="63">
        <f t="shared" ca="1" si="54"/>
        <v>0</v>
      </c>
      <c r="Q273" s="63">
        <f t="shared" ca="1" si="55"/>
        <v>0</v>
      </c>
      <c r="R273" s="32">
        <f t="shared" ca="1" si="46"/>
        <v>-4.2783716522827012E-4</v>
      </c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</row>
    <row r="274" spans="1:35" x14ac:dyDescent="0.2">
      <c r="A274" s="67"/>
      <c r="B274" s="67"/>
      <c r="C274" s="67"/>
      <c r="D274" s="68">
        <f t="shared" si="56"/>
        <v>0</v>
      </c>
      <c r="E274" s="68">
        <f t="shared" si="56"/>
        <v>0</v>
      </c>
      <c r="F274" s="63">
        <f t="shared" si="57"/>
        <v>0</v>
      </c>
      <c r="G274" s="63">
        <f t="shared" si="57"/>
        <v>0</v>
      </c>
      <c r="H274" s="63">
        <f t="shared" si="47"/>
        <v>0</v>
      </c>
      <c r="I274" s="63">
        <f t="shared" si="48"/>
        <v>0</v>
      </c>
      <c r="J274" s="63">
        <f t="shared" si="49"/>
        <v>0</v>
      </c>
      <c r="K274" s="63">
        <f t="shared" si="50"/>
        <v>0</v>
      </c>
      <c r="L274" s="63">
        <f t="shared" si="51"/>
        <v>0</v>
      </c>
      <c r="M274" s="63">
        <f t="shared" ca="1" si="45"/>
        <v>4.2783716522827012E-4</v>
      </c>
      <c r="N274" s="63">
        <f t="shared" ca="1" si="52"/>
        <v>0</v>
      </c>
      <c r="O274" s="77">
        <f t="shared" ca="1" si="53"/>
        <v>0</v>
      </c>
      <c r="P274" s="63">
        <f t="shared" ca="1" si="54"/>
        <v>0</v>
      </c>
      <c r="Q274" s="63">
        <f t="shared" ca="1" si="55"/>
        <v>0</v>
      </c>
      <c r="R274" s="32">
        <f t="shared" ca="1" si="46"/>
        <v>-4.2783716522827012E-4</v>
      </c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</row>
    <row r="275" spans="1:35" x14ac:dyDescent="0.2">
      <c r="A275" s="67"/>
      <c r="B275" s="67"/>
      <c r="C275" s="67"/>
      <c r="D275" s="68">
        <f t="shared" si="56"/>
        <v>0</v>
      </c>
      <c r="E275" s="68">
        <f t="shared" si="56"/>
        <v>0</v>
      </c>
      <c r="F275" s="63">
        <f t="shared" si="57"/>
        <v>0</v>
      </c>
      <c r="G275" s="63">
        <f t="shared" si="57"/>
        <v>0</v>
      </c>
      <c r="H275" s="63">
        <f t="shared" si="47"/>
        <v>0</v>
      </c>
      <c r="I275" s="63">
        <f t="shared" si="48"/>
        <v>0</v>
      </c>
      <c r="J275" s="63">
        <f t="shared" si="49"/>
        <v>0</v>
      </c>
      <c r="K275" s="63">
        <f t="shared" si="50"/>
        <v>0</v>
      </c>
      <c r="L275" s="63">
        <f t="shared" si="51"/>
        <v>0</v>
      </c>
      <c r="M275" s="63">
        <f t="shared" ca="1" si="45"/>
        <v>4.2783716522827012E-4</v>
      </c>
      <c r="N275" s="63">
        <f t="shared" ca="1" si="52"/>
        <v>0</v>
      </c>
      <c r="O275" s="77">
        <f t="shared" ca="1" si="53"/>
        <v>0</v>
      </c>
      <c r="P275" s="63">
        <f t="shared" ca="1" si="54"/>
        <v>0</v>
      </c>
      <c r="Q275" s="63">
        <f t="shared" ca="1" si="55"/>
        <v>0</v>
      </c>
      <c r="R275" s="32">
        <f t="shared" ca="1" si="46"/>
        <v>-4.2783716522827012E-4</v>
      </c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</row>
    <row r="276" spans="1:35" x14ac:dyDescent="0.2">
      <c r="A276" s="67"/>
      <c r="B276" s="67"/>
      <c r="C276" s="67"/>
      <c r="D276" s="68">
        <f t="shared" si="56"/>
        <v>0</v>
      </c>
      <c r="E276" s="68">
        <f t="shared" si="56"/>
        <v>0</v>
      </c>
      <c r="F276" s="63">
        <f t="shared" si="57"/>
        <v>0</v>
      </c>
      <c r="G276" s="63">
        <f t="shared" si="57"/>
        <v>0</v>
      </c>
      <c r="H276" s="63">
        <f t="shared" si="47"/>
        <v>0</v>
      </c>
      <c r="I276" s="63">
        <f t="shared" si="48"/>
        <v>0</v>
      </c>
      <c r="J276" s="63">
        <f t="shared" si="49"/>
        <v>0</v>
      </c>
      <c r="K276" s="63">
        <f t="shared" si="50"/>
        <v>0</v>
      </c>
      <c r="L276" s="63">
        <f t="shared" si="51"/>
        <v>0</v>
      </c>
      <c r="M276" s="63">
        <f t="shared" ca="1" si="45"/>
        <v>4.2783716522827012E-4</v>
      </c>
      <c r="N276" s="63">
        <f t="shared" ca="1" si="52"/>
        <v>0</v>
      </c>
      <c r="O276" s="77">
        <f t="shared" ca="1" si="53"/>
        <v>0</v>
      </c>
      <c r="P276" s="63">
        <f t="shared" ca="1" si="54"/>
        <v>0</v>
      </c>
      <c r="Q276" s="63">
        <f t="shared" ca="1" si="55"/>
        <v>0</v>
      </c>
      <c r="R276" s="32">
        <f t="shared" ca="1" si="46"/>
        <v>-4.2783716522827012E-4</v>
      </c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</row>
    <row r="277" spans="1:35" x14ac:dyDescent="0.2">
      <c r="A277" s="67"/>
      <c r="B277" s="67"/>
      <c r="C277" s="67"/>
      <c r="D277" s="68">
        <f t="shared" si="56"/>
        <v>0</v>
      </c>
      <c r="E277" s="68">
        <f t="shared" si="56"/>
        <v>0</v>
      </c>
      <c r="F277" s="63">
        <f t="shared" si="57"/>
        <v>0</v>
      </c>
      <c r="G277" s="63">
        <f t="shared" si="57"/>
        <v>0</v>
      </c>
      <c r="H277" s="63">
        <f t="shared" si="47"/>
        <v>0</v>
      </c>
      <c r="I277" s="63">
        <f t="shared" si="48"/>
        <v>0</v>
      </c>
      <c r="J277" s="63">
        <f t="shared" si="49"/>
        <v>0</v>
      </c>
      <c r="K277" s="63">
        <f t="shared" si="50"/>
        <v>0</v>
      </c>
      <c r="L277" s="63">
        <f t="shared" si="51"/>
        <v>0</v>
      </c>
      <c r="M277" s="63">
        <f t="shared" ref="M277:M337" ca="1" si="58">+E$4+E$5*D277+E$6*D277^2</f>
        <v>4.2783716522827012E-4</v>
      </c>
      <c r="N277" s="63">
        <f t="shared" ca="1" si="52"/>
        <v>0</v>
      </c>
      <c r="O277" s="77">
        <f t="shared" ca="1" si="53"/>
        <v>0</v>
      </c>
      <c r="P277" s="63">
        <f t="shared" ca="1" si="54"/>
        <v>0</v>
      </c>
      <c r="Q277" s="63">
        <f t="shared" ca="1" si="55"/>
        <v>0</v>
      </c>
      <c r="R277" s="32">
        <f t="shared" ref="R277:R337" ca="1" si="59">+E277-M277</f>
        <v>-4.2783716522827012E-4</v>
      </c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</row>
    <row r="278" spans="1:35" x14ac:dyDescent="0.2">
      <c r="A278" s="67"/>
      <c r="B278" s="67"/>
      <c r="C278" s="67"/>
      <c r="D278" s="68">
        <f t="shared" si="56"/>
        <v>0</v>
      </c>
      <c r="E278" s="68">
        <f t="shared" si="56"/>
        <v>0</v>
      </c>
      <c r="F278" s="63">
        <f t="shared" si="57"/>
        <v>0</v>
      </c>
      <c r="G278" s="63">
        <f t="shared" si="57"/>
        <v>0</v>
      </c>
      <c r="H278" s="63">
        <f t="shared" ref="H278:H336" si="60">C278*D278*D278</f>
        <v>0</v>
      </c>
      <c r="I278" s="63">
        <f t="shared" ref="I278:I336" si="61">C278*D278*D278*D278</f>
        <v>0</v>
      </c>
      <c r="J278" s="63">
        <f t="shared" ref="J278:J336" si="62">C278*D278*D278*D278*D278</f>
        <v>0</v>
      </c>
      <c r="K278" s="63">
        <f t="shared" ref="K278:K336" si="63">C278*E278*D278</f>
        <v>0</v>
      </c>
      <c r="L278" s="63">
        <f t="shared" ref="L278:L336" si="64">C278*E278*D278*D278</f>
        <v>0</v>
      </c>
      <c r="M278" s="63">
        <f t="shared" ca="1" si="58"/>
        <v>4.2783716522827012E-4</v>
      </c>
      <c r="N278" s="63">
        <f t="shared" ref="N278:N336" ca="1" si="65">C278*(M278-E278)^2</f>
        <v>0</v>
      </c>
      <c r="O278" s="77">
        <f t="shared" ref="O278:O336" ca="1" si="66">(C278*O$1-O$2*F278+O$3*H278)^2</f>
        <v>0</v>
      </c>
      <c r="P278" s="63">
        <f t="shared" ref="P278:P336" ca="1" si="67">(-C278*O$2+O$4*F278-O$5*H278)^2</f>
        <v>0</v>
      </c>
      <c r="Q278" s="63">
        <f t="shared" ref="Q278:Q336" ca="1" si="68">+(C278*O$3-F278*O$5+H278*O$6)^2</f>
        <v>0</v>
      </c>
      <c r="R278" s="32">
        <f t="shared" ca="1" si="59"/>
        <v>-4.2783716522827012E-4</v>
      </c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</row>
    <row r="279" spans="1:35" x14ac:dyDescent="0.2">
      <c r="A279" s="67"/>
      <c r="B279" s="67"/>
      <c r="C279" s="67"/>
      <c r="D279" s="68">
        <f t="shared" si="56"/>
        <v>0</v>
      </c>
      <c r="E279" s="68">
        <f t="shared" si="56"/>
        <v>0</v>
      </c>
      <c r="F279" s="63">
        <f t="shared" si="57"/>
        <v>0</v>
      </c>
      <c r="G279" s="63">
        <f t="shared" si="57"/>
        <v>0</v>
      </c>
      <c r="H279" s="63">
        <f t="shared" si="60"/>
        <v>0</v>
      </c>
      <c r="I279" s="63">
        <f t="shared" si="61"/>
        <v>0</v>
      </c>
      <c r="J279" s="63">
        <f t="shared" si="62"/>
        <v>0</v>
      </c>
      <c r="K279" s="63">
        <f t="shared" si="63"/>
        <v>0</v>
      </c>
      <c r="L279" s="63">
        <f t="shared" si="64"/>
        <v>0</v>
      </c>
      <c r="M279" s="63">
        <f t="shared" ca="1" si="58"/>
        <v>4.2783716522827012E-4</v>
      </c>
      <c r="N279" s="63">
        <f t="shared" ca="1" si="65"/>
        <v>0</v>
      </c>
      <c r="O279" s="77">
        <f t="shared" ca="1" si="66"/>
        <v>0</v>
      </c>
      <c r="P279" s="63">
        <f t="shared" ca="1" si="67"/>
        <v>0</v>
      </c>
      <c r="Q279" s="63">
        <f t="shared" ca="1" si="68"/>
        <v>0</v>
      </c>
      <c r="R279" s="32">
        <f t="shared" ca="1" si="59"/>
        <v>-4.2783716522827012E-4</v>
      </c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</row>
    <row r="280" spans="1:35" x14ac:dyDescent="0.2">
      <c r="A280" s="67"/>
      <c r="B280" s="67"/>
      <c r="C280" s="67"/>
      <c r="D280" s="68">
        <f t="shared" si="56"/>
        <v>0</v>
      </c>
      <c r="E280" s="68">
        <f t="shared" si="56"/>
        <v>0</v>
      </c>
      <c r="F280" s="63">
        <f t="shared" si="57"/>
        <v>0</v>
      </c>
      <c r="G280" s="63">
        <f t="shared" si="57"/>
        <v>0</v>
      </c>
      <c r="H280" s="63">
        <f t="shared" si="60"/>
        <v>0</v>
      </c>
      <c r="I280" s="63">
        <f t="shared" si="61"/>
        <v>0</v>
      </c>
      <c r="J280" s="63">
        <f t="shared" si="62"/>
        <v>0</v>
      </c>
      <c r="K280" s="63">
        <f t="shared" si="63"/>
        <v>0</v>
      </c>
      <c r="L280" s="63">
        <f t="shared" si="64"/>
        <v>0</v>
      </c>
      <c r="M280" s="63">
        <f t="shared" ca="1" si="58"/>
        <v>4.2783716522827012E-4</v>
      </c>
      <c r="N280" s="63">
        <f t="shared" ca="1" si="65"/>
        <v>0</v>
      </c>
      <c r="O280" s="77">
        <f t="shared" ca="1" si="66"/>
        <v>0</v>
      </c>
      <c r="P280" s="63">
        <f t="shared" ca="1" si="67"/>
        <v>0</v>
      </c>
      <c r="Q280" s="63">
        <f t="shared" ca="1" si="68"/>
        <v>0</v>
      </c>
      <c r="R280" s="32">
        <f t="shared" ca="1" si="59"/>
        <v>-4.2783716522827012E-4</v>
      </c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</row>
    <row r="281" spans="1:35" x14ac:dyDescent="0.2">
      <c r="A281" s="67"/>
      <c r="B281" s="67"/>
      <c r="C281" s="67"/>
      <c r="D281" s="68">
        <f t="shared" si="56"/>
        <v>0</v>
      </c>
      <c r="E281" s="68">
        <f t="shared" si="56"/>
        <v>0</v>
      </c>
      <c r="F281" s="63">
        <f t="shared" si="57"/>
        <v>0</v>
      </c>
      <c r="G281" s="63">
        <f t="shared" si="57"/>
        <v>0</v>
      </c>
      <c r="H281" s="63">
        <f t="shared" si="60"/>
        <v>0</v>
      </c>
      <c r="I281" s="63">
        <f t="shared" si="61"/>
        <v>0</v>
      </c>
      <c r="J281" s="63">
        <f t="shared" si="62"/>
        <v>0</v>
      </c>
      <c r="K281" s="63">
        <f t="shared" si="63"/>
        <v>0</v>
      </c>
      <c r="L281" s="63">
        <f t="shared" si="64"/>
        <v>0</v>
      </c>
      <c r="M281" s="63">
        <f t="shared" ca="1" si="58"/>
        <v>4.2783716522827012E-4</v>
      </c>
      <c r="N281" s="63">
        <f t="shared" ca="1" si="65"/>
        <v>0</v>
      </c>
      <c r="O281" s="77">
        <f t="shared" ca="1" si="66"/>
        <v>0</v>
      </c>
      <c r="P281" s="63">
        <f t="shared" ca="1" si="67"/>
        <v>0</v>
      </c>
      <c r="Q281" s="63">
        <f t="shared" ca="1" si="68"/>
        <v>0</v>
      </c>
      <c r="R281" s="32">
        <f t="shared" ca="1" si="59"/>
        <v>-4.2783716522827012E-4</v>
      </c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</row>
    <row r="282" spans="1:35" x14ac:dyDescent="0.2">
      <c r="A282" s="67"/>
      <c r="B282" s="67"/>
      <c r="C282" s="67"/>
      <c r="D282" s="68">
        <f t="shared" si="56"/>
        <v>0</v>
      </c>
      <c r="E282" s="68">
        <f t="shared" si="56"/>
        <v>0</v>
      </c>
      <c r="F282" s="63">
        <f t="shared" si="57"/>
        <v>0</v>
      </c>
      <c r="G282" s="63">
        <f t="shared" si="57"/>
        <v>0</v>
      </c>
      <c r="H282" s="63">
        <f t="shared" si="60"/>
        <v>0</v>
      </c>
      <c r="I282" s="63">
        <f t="shared" si="61"/>
        <v>0</v>
      </c>
      <c r="J282" s="63">
        <f t="shared" si="62"/>
        <v>0</v>
      </c>
      <c r="K282" s="63">
        <f t="shared" si="63"/>
        <v>0</v>
      </c>
      <c r="L282" s="63">
        <f t="shared" si="64"/>
        <v>0</v>
      </c>
      <c r="M282" s="63">
        <f t="shared" ca="1" si="58"/>
        <v>4.2783716522827012E-4</v>
      </c>
      <c r="N282" s="63">
        <f t="shared" ca="1" si="65"/>
        <v>0</v>
      </c>
      <c r="O282" s="77">
        <f t="shared" ca="1" si="66"/>
        <v>0</v>
      </c>
      <c r="P282" s="63">
        <f t="shared" ca="1" si="67"/>
        <v>0</v>
      </c>
      <c r="Q282" s="63">
        <f t="shared" ca="1" si="68"/>
        <v>0</v>
      </c>
      <c r="R282" s="32">
        <f t="shared" ca="1" si="59"/>
        <v>-4.2783716522827012E-4</v>
      </c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</row>
    <row r="283" spans="1:35" x14ac:dyDescent="0.2">
      <c r="A283" s="67"/>
      <c r="B283" s="67"/>
      <c r="C283" s="67"/>
      <c r="D283" s="68">
        <f t="shared" si="56"/>
        <v>0</v>
      </c>
      <c r="E283" s="68">
        <f t="shared" si="56"/>
        <v>0</v>
      </c>
      <c r="F283" s="63">
        <f t="shared" si="57"/>
        <v>0</v>
      </c>
      <c r="G283" s="63">
        <f t="shared" si="57"/>
        <v>0</v>
      </c>
      <c r="H283" s="63">
        <f t="shared" si="60"/>
        <v>0</v>
      </c>
      <c r="I283" s="63">
        <f t="shared" si="61"/>
        <v>0</v>
      </c>
      <c r="J283" s="63">
        <f t="shared" si="62"/>
        <v>0</v>
      </c>
      <c r="K283" s="63">
        <f t="shared" si="63"/>
        <v>0</v>
      </c>
      <c r="L283" s="63">
        <f t="shared" si="64"/>
        <v>0</v>
      </c>
      <c r="M283" s="63">
        <f t="shared" ca="1" si="58"/>
        <v>4.2783716522827012E-4</v>
      </c>
      <c r="N283" s="63">
        <f t="shared" ca="1" si="65"/>
        <v>0</v>
      </c>
      <c r="O283" s="77">
        <f t="shared" ca="1" si="66"/>
        <v>0</v>
      </c>
      <c r="P283" s="63">
        <f t="shared" ca="1" si="67"/>
        <v>0</v>
      </c>
      <c r="Q283" s="63">
        <f t="shared" ca="1" si="68"/>
        <v>0</v>
      </c>
      <c r="R283" s="32">
        <f t="shared" ca="1" si="59"/>
        <v>-4.2783716522827012E-4</v>
      </c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</row>
    <row r="284" spans="1:35" x14ac:dyDescent="0.2">
      <c r="A284" s="67"/>
      <c r="B284" s="67"/>
      <c r="C284" s="67"/>
      <c r="D284" s="68">
        <f t="shared" si="56"/>
        <v>0</v>
      </c>
      <c r="E284" s="68">
        <f t="shared" si="56"/>
        <v>0</v>
      </c>
      <c r="F284" s="63">
        <f t="shared" si="57"/>
        <v>0</v>
      </c>
      <c r="G284" s="63">
        <f t="shared" si="57"/>
        <v>0</v>
      </c>
      <c r="H284" s="63">
        <f t="shared" si="60"/>
        <v>0</v>
      </c>
      <c r="I284" s="63">
        <f t="shared" si="61"/>
        <v>0</v>
      </c>
      <c r="J284" s="63">
        <f t="shared" si="62"/>
        <v>0</v>
      </c>
      <c r="K284" s="63">
        <f t="shared" si="63"/>
        <v>0</v>
      </c>
      <c r="L284" s="63">
        <f t="shared" si="64"/>
        <v>0</v>
      </c>
      <c r="M284" s="63">
        <f t="shared" ca="1" si="58"/>
        <v>4.2783716522827012E-4</v>
      </c>
      <c r="N284" s="63">
        <f t="shared" ca="1" si="65"/>
        <v>0</v>
      </c>
      <c r="O284" s="77">
        <f t="shared" ca="1" si="66"/>
        <v>0</v>
      </c>
      <c r="P284" s="63">
        <f t="shared" ca="1" si="67"/>
        <v>0</v>
      </c>
      <c r="Q284" s="63">
        <f t="shared" ca="1" si="68"/>
        <v>0</v>
      </c>
      <c r="R284" s="32">
        <f t="shared" ca="1" si="59"/>
        <v>-4.2783716522827012E-4</v>
      </c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</row>
    <row r="285" spans="1:35" x14ac:dyDescent="0.2">
      <c r="A285" s="67"/>
      <c r="B285" s="67"/>
      <c r="C285" s="67"/>
      <c r="D285" s="68">
        <f t="shared" si="56"/>
        <v>0</v>
      </c>
      <c r="E285" s="68">
        <f t="shared" si="56"/>
        <v>0</v>
      </c>
      <c r="F285" s="63">
        <f t="shared" si="57"/>
        <v>0</v>
      </c>
      <c r="G285" s="63">
        <f t="shared" si="57"/>
        <v>0</v>
      </c>
      <c r="H285" s="63">
        <f t="shared" si="60"/>
        <v>0</v>
      </c>
      <c r="I285" s="63">
        <f t="shared" si="61"/>
        <v>0</v>
      </c>
      <c r="J285" s="63">
        <f t="shared" si="62"/>
        <v>0</v>
      </c>
      <c r="K285" s="63">
        <f t="shared" si="63"/>
        <v>0</v>
      </c>
      <c r="L285" s="63">
        <f t="shared" si="64"/>
        <v>0</v>
      </c>
      <c r="M285" s="63">
        <f t="shared" ca="1" si="58"/>
        <v>4.2783716522827012E-4</v>
      </c>
      <c r="N285" s="63">
        <f t="shared" ca="1" si="65"/>
        <v>0</v>
      </c>
      <c r="O285" s="77">
        <f t="shared" ca="1" si="66"/>
        <v>0</v>
      </c>
      <c r="P285" s="63">
        <f t="shared" ca="1" si="67"/>
        <v>0</v>
      </c>
      <c r="Q285" s="63">
        <f t="shared" ca="1" si="68"/>
        <v>0</v>
      </c>
      <c r="R285" s="32">
        <f t="shared" ca="1" si="59"/>
        <v>-4.2783716522827012E-4</v>
      </c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</row>
    <row r="286" spans="1:35" x14ac:dyDescent="0.2">
      <c r="A286" s="67"/>
      <c r="B286" s="67"/>
      <c r="C286" s="67"/>
      <c r="D286" s="68">
        <f t="shared" si="56"/>
        <v>0</v>
      </c>
      <c r="E286" s="68">
        <f t="shared" si="56"/>
        <v>0</v>
      </c>
      <c r="F286" s="63">
        <f t="shared" si="57"/>
        <v>0</v>
      </c>
      <c r="G286" s="63">
        <f t="shared" si="57"/>
        <v>0</v>
      </c>
      <c r="H286" s="63">
        <f t="shared" si="60"/>
        <v>0</v>
      </c>
      <c r="I286" s="63">
        <f t="shared" si="61"/>
        <v>0</v>
      </c>
      <c r="J286" s="63">
        <f t="shared" si="62"/>
        <v>0</v>
      </c>
      <c r="K286" s="63">
        <f t="shared" si="63"/>
        <v>0</v>
      </c>
      <c r="L286" s="63">
        <f t="shared" si="64"/>
        <v>0</v>
      </c>
      <c r="M286" s="63">
        <f t="shared" ca="1" si="58"/>
        <v>4.2783716522827012E-4</v>
      </c>
      <c r="N286" s="63">
        <f t="shared" ca="1" si="65"/>
        <v>0</v>
      </c>
      <c r="O286" s="77">
        <f t="shared" ca="1" si="66"/>
        <v>0</v>
      </c>
      <c r="P286" s="63">
        <f t="shared" ca="1" si="67"/>
        <v>0</v>
      </c>
      <c r="Q286" s="63">
        <f t="shared" ca="1" si="68"/>
        <v>0</v>
      </c>
      <c r="R286" s="32">
        <f t="shared" ca="1" si="59"/>
        <v>-4.2783716522827012E-4</v>
      </c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</row>
    <row r="287" spans="1:35" x14ac:dyDescent="0.2">
      <c r="A287" s="67"/>
      <c r="B287" s="67"/>
      <c r="C287" s="67"/>
      <c r="D287" s="68">
        <f t="shared" si="56"/>
        <v>0</v>
      </c>
      <c r="E287" s="68">
        <f t="shared" si="56"/>
        <v>0</v>
      </c>
      <c r="F287" s="63">
        <f t="shared" si="57"/>
        <v>0</v>
      </c>
      <c r="G287" s="63">
        <f t="shared" si="57"/>
        <v>0</v>
      </c>
      <c r="H287" s="63">
        <f t="shared" si="60"/>
        <v>0</v>
      </c>
      <c r="I287" s="63">
        <f t="shared" si="61"/>
        <v>0</v>
      </c>
      <c r="J287" s="63">
        <f t="shared" si="62"/>
        <v>0</v>
      </c>
      <c r="K287" s="63">
        <f t="shared" si="63"/>
        <v>0</v>
      </c>
      <c r="L287" s="63">
        <f t="shared" si="64"/>
        <v>0</v>
      </c>
      <c r="M287" s="63">
        <f t="shared" ca="1" si="58"/>
        <v>4.2783716522827012E-4</v>
      </c>
      <c r="N287" s="63">
        <f t="shared" ca="1" si="65"/>
        <v>0</v>
      </c>
      <c r="O287" s="77">
        <f t="shared" ca="1" si="66"/>
        <v>0</v>
      </c>
      <c r="P287" s="63">
        <f t="shared" ca="1" si="67"/>
        <v>0</v>
      </c>
      <c r="Q287" s="63">
        <f t="shared" ca="1" si="68"/>
        <v>0</v>
      </c>
      <c r="R287" s="32">
        <f t="shared" ca="1" si="59"/>
        <v>-4.2783716522827012E-4</v>
      </c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</row>
    <row r="288" spans="1:35" x14ac:dyDescent="0.2">
      <c r="A288" s="67"/>
      <c r="B288" s="67"/>
      <c r="C288" s="67"/>
      <c r="D288" s="68">
        <f t="shared" si="56"/>
        <v>0</v>
      </c>
      <c r="E288" s="68">
        <f t="shared" si="56"/>
        <v>0</v>
      </c>
      <c r="F288" s="63">
        <f t="shared" si="57"/>
        <v>0</v>
      </c>
      <c r="G288" s="63">
        <f t="shared" si="57"/>
        <v>0</v>
      </c>
      <c r="H288" s="63">
        <f t="shared" si="60"/>
        <v>0</v>
      </c>
      <c r="I288" s="63">
        <f t="shared" si="61"/>
        <v>0</v>
      </c>
      <c r="J288" s="63">
        <f t="shared" si="62"/>
        <v>0</v>
      </c>
      <c r="K288" s="63">
        <f t="shared" si="63"/>
        <v>0</v>
      </c>
      <c r="L288" s="63">
        <f t="shared" si="64"/>
        <v>0</v>
      </c>
      <c r="M288" s="63">
        <f t="shared" ca="1" si="58"/>
        <v>4.2783716522827012E-4</v>
      </c>
      <c r="N288" s="63">
        <f t="shared" ca="1" si="65"/>
        <v>0</v>
      </c>
      <c r="O288" s="77">
        <f t="shared" ca="1" si="66"/>
        <v>0</v>
      </c>
      <c r="P288" s="63">
        <f t="shared" ca="1" si="67"/>
        <v>0</v>
      </c>
      <c r="Q288" s="63">
        <f t="shared" ca="1" si="68"/>
        <v>0</v>
      </c>
      <c r="R288" s="32">
        <f t="shared" ca="1" si="59"/>
        <v>-4.2783716522827012E-4</v>
      </c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</row>
    <row r="289" spans="1:35" x14ac:dyDescent="0.2">
      <c r="A289" s="67"/>
      <c r="B289" s="67"/>
      <c r="C289" s="67"/>
      <c r="D289" s="68">
        <f t="shared" si="56"/>
        <v>0</v>
      </c>
      <c r="E289" s="68">
        <f t="shared" si="56"/>
        <v>0</v>
      </c>
      <c r="F289" s="63">
        <f t="shared" si="57"/>
        <v>0</v>
      </c>
      <c r="G289" s="63">
        <f t="shared" si="57"/>
        <v>0</v>
      </c>
      <c r="H289" s="63">
        <f t="shared" si="60"/>
        <v>0</v>
      </c>
      <c r="I289" s="63">
        <f t="shared" si="61"/>
        <v>0</v>
      </c>
      <c r="J289" s="63">
        <f t="shared" si="62"/>
        <v>0</v>
      </c>
      <c r="K289" s="63">
        <f t="shared" si="63"/>
        <v>0</v>
      </c>
      <c r="L289" s="63">
        <f t="shared" si="64"/>
        <v>0</v>
      </c>
      <c r="M289" s="63">
        <f t="shared" ca="1" si="58"/>
        <v>4.2783716522827012E-4</v>
      </c>
      <c r="N289" s="63">
        <f t="shared" ca="1" si="65"/>
        <v>0</v>
      </c>
      <c r="O289" s="77">
        <f t="shared" ca="1" si="66"/>
        <v>0</v>
      </c>
      <c r="P289" s="63">
        <f t="shared" ca="1" si="67"/>
        <v>0</v>
      </c>
      <c r="Q289" s="63">
        <f t="shared" ca="1" si="68"/>
        <v>0</v>
      </c>
      <c r="R289" s="32">
        <f t="shared" ca="1" si="59"/>
        <v>-4.2783716522827012E-4</v>
      </c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</row>
    <row r="290" spans="1:35" x14ac:dyDescent="0.2">
      <c r="A290" s="67"/>
      <c r="B290" s="67"/>
      <c r="C290" s="67"/>
      <c r="D290" s="68">
        <f t="shared" si="56"/>
        <v>0</v>
      </c>
      <c r="E290" s="68">
        <f t="shared" si="56"/>
        <v>0</v>
      </c>
      <c r="F290" s="63">
        <f t="shared" si="57"/>
        <v>0</v>
      </c>
      <c r="G290" s="63">
        <f t="shared" si="57"/>
        <v>0</v>
      </c>
      <c r="H290" s="63">
        <f t="shared" si="60"/>
        <v>0</v>
      </c>
      <c r="I290" s="63">
        <f t="shared" si="61"/>
        <v>0</v>
      </c>
      <c r="J290" s="63">
        <f t="shared" si="62"/>
        <v>0</v>
      </c>
      <c r="K290" s="63">
        <f t="shared" si="63"/>
        <v>0</v>
      </c>
      <c r="L290" s="63">
        <f t="shared" si="64"/>
        <v>0</v>
      </c>
      <c r="M290" s="63">
        <f t="shared" ca="1" si="58"/>
        <v>4.2783716522827012E-4</v>
      </c>
      <c r="N290" s="63">
        <f t="shared" ca="1" si="65"/>
        <v>0</v>
      </c>
      <c r="O290" s="77">
        <f t="shared" ca="1" si="66"/>
        <v>0</v>
      </c>
      <c r="P290" s="63">
        <f t="shared" ca="1" si="67"/>
        <v>0</v>
      </c>
      <c r="Q290" s="63">
        <f t="shared" ca="1" si="68"/>
        <v>0</v>
      </c>
      <c r="R290" s="32">
        <f t="shared" ca="1" si="59"/>
        <v>-4.2783716522827012E-4</v>
      </c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</row>
    <row r="291" spans="1:35" x14ac:dyDescent="0.2">
      <c r="A291" s="67"/>
      <c r="B291" s="67"/>
      <c r="C291" s="67"/>
      <c r="D291" s="68">
        <f t="shared" si="56"/>
        <v>0</v>
      </c>
      <c r="E291" s="68">
        <f t="shared" si="56"/>
        <v>0</v>
      </c>
      <c r="F291" s="63">
        <f t="shared" si="57"/>
        <v>0</v>
      </c>
      <c r="G291" s="63">
        <f t="shared" si="57"/>
        <v>0</v>
      </c>
      <c r="H291" s="63">
        <f t="shared" si="60"/>
        <v>0</v>
      </c>
      <c r="I291" s="63">
        <f t="shared" si="61"/>
        <v>0</v>
      </c>
      <c r="J291" s="63">
        <f t="shared" si="62"/>
        <v>0</v>
      </c>
      <c r="K291" s="63">
        <f t="shared" si="63"/>
        <v>0</v>
      </c>
      <c r="L291" s="63">
        <f t="shared" si="64"/>
        <v>0</v>
      </c>
      <c r="M291" s="63">
        <f t="shared" ca="1" si="58"/>
        <v>4.2783716522827012E-4</v>
      </c>
      <c r="N291" s="63">
        <f t="shared" ca="1" si="65"/>
        <v>0</v>
      </c>
      <c r="O291" s="77">
        <f t="shared" ca="1" si="66"/>
        <v>0</v>
      </c>
      <c r="P291" s="63">
        <f t="shared" ca="1" si="67"/>
        <v>0</v>
      </c>
      <c r="Q291" s="63">
        <f t="shared" ca="1" si="68"/>
        <v>0</v>
      </c>
      <c r="R291" s="32">
        <f t="shared" ca="1" si="59"/>
        <v>-4.2783716522827012E-4</v>
      </c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</row>
    <row r="292" spans="1:35" x14ac:dyDescent="0.2">
      <c r="A292" s="67"/>
      <c r="B292" s="67"/>
      <c r="C292" s="67"/>
      <c r="D292" s="68">
        <f t="shared" si="56"/>
        <v>0</v>
      </c>
      <c r="E292" s="68">
        <f t="shared" si="56"/>
        <v>0</v>
      </c>
      <c r="F292" s="63">
        <f t="shared" si="57"/>
        <v>0</v>
      </c>
      <c r="G292" s="63">
        <f t="shared" si="57"/>
        <v>0</v>
      </c>
      <c r="H292" s="63">
        <f t="shared" si="60"/>
        <v>0</v>
      </c>
      <c r="I292" s="63">
        <f t="shared" si="61"/>
        <v>0</v>
      </c>
      <c r="J292" s="63">
        <f t="shared" si="62"/>
        <v>0</v>
      </c>
      <c r="K292" s="63">
        <f t="shared" si="63"/>
        <v>0</v>
      </c>
      <c r="L292" s="63">
        <f t="shared" si="64"/>
        <v>0</v>
      </c>
      <c r="M292" s="63">
        <f t="shared" ca="1" si="58"/>
        <v>4.2783716522827012E-4</v>
      </c>
      <c r="N292" s="63">
        <f t="shared" ca="1" si="65"/>
        <v>0</v>
      </c>
      <c r="O292" s="77">
        <f t="shared" ca="1" si="66"/>
        <v>0</v>
      </c>
      <c r="P292" s="63">
        <f t="shared" ca="1" si="67"/>
        <v>0</v>
      </c>
      <c r="Q292" s="63">
        <f t="shared" ca="1" si="68"/>
        <v>0</v>
      </c>
      <c r="R292" s="32">
        <f t="shared" ca="1" si="59"/>
        <v>-4.2783716522827012E-4</v>
      </c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</row>
    <row r="293" spans="1:35" x14ac:dyDescent="0.2">
      <c r="A293" s="67"/>
      <c r="B293" s="67"/>
      <c r="C293" s="67"/>
      <c r="D293" s="68">
        <f t="shared" si="56"/>
        <v>0</v>
      </c>
      <c r="E293" s="68">
        <f t="shared" si="56"/>
        <v>0</v>
      </c>
      <c r="F293" s="63">
        <f t="shared" si="57"/>
        <v>0</v>
      </c>
      <c r="G293" s="63">
        <f t="shared" si="57"/>
        <v>0</v>
      </c>
      <c r="H293" s="63">
        <f t="shared" si="60"/>
        <v>0</v>
      </c>
      <c r="I293" s="63">
        <f t="shared" si="61"/>
        <v>0</v>
      </c>
      <c r="J293" s="63">
        <f t="shared" si="62"/>
        <v>0</v>
      </c>
      <c r="K293" s="63">
        <f t="shared" si="63"/>
        <v>0</v>
      </c>
      <c r="L293" s="63">
        <f t="shared" si="64"/>
        <v>0</v>
      </c>
      <c r="M293" s="63">
        <f t="shared" ca="1" si="58"/>
        <v>4.2783716522827012E-4</v>
      </c>
      <c r="N293" s="63">
        <f t="shared" ca="1" si="65"/>
        <v>0</v>
      </c>
      <c r="O293" s="77">
        <f t="shared" ca="1" si="66"/>
        <v>0</v>
      </c>
      <c r="P293" s="63">
        <f t="shared" ca="1" si="67"/>
        <v>0</v>
      </c>
      <c r="Q293" s="63">
        <f t="shared" ca="1" si="68"/>
        <v>0</v>
      </c>
      <c r="R293" s="32">
        <f t="shared" ca="1" si="59"/>
        <v>-4.2783716522827012E-4</v>
      </c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</row>
    <row r="294" spans="1:35" x14ac:dyDescent="0.2">
      <c r="A294" s="67"/>
      <c r="B294" s="67"/>
      <c r="C294" s="67"/>
      <c r="D294" s="68">
        <f t="shared" si="56"/>
        <v>0</v>
      </c>
      <c r="E294" s="68">
        <f t="shared" si="56"/>
        <v>0</v>
      </c>
      <c r="F294" s="63">
        <f t="shared" si="57"/>
        <v>0</v>
      </c>
      <c r="G294" s="63">
        <f t="shared" si="57"/>
        <v>0</v>
      </c>
      <c r="H294" s="63">
        <f t="shared" si="60"/>
        <v>0</v>
      </c>
      <c r="I294" s="63">
        <f t="shared" si="61"/>
        <v>0</v>
      </c>
      <c r="J294" s="63">
        <f t="shared" si="62"/>
        <v>0</v>
      </c>
      <c r="K294" s="63">
        <f t="shared" si="63"/>
        <v>0</v>
      </c>
      <c r="L294" s="63">
        <f t="shared" si="64"/>
        <v>0</v>
      </c>
      <c r="M294" s="63">
        <f t="shared" ca="1" si="58"/>
        <v>4.2783716522827012E-4</v>
      </c>
      <c r="N294" s="63">
        <f t="shared" ca="1" si="65"/>
        <v>0</v>
      </c>
      <c r="O294" s="77">
        <f t="shared" ca="1" si="66"/>
        <v>0</v>
      </c>
      <c r="P294" s="63">
        <f t="shared" ca="1" si="67"/>
        <v>0</v>
      </c>
      <c r="Q294" s="63">
        <f t="shared" ca="1" si="68"/>
        <v>0</v>
      </c>
      <c r="R294" s="32">
        <f t="shared" ca="1" si="59"/>
        <v>-4.2783716522827012E-4</v>
      </c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</row>
    <row r="295" spans="1:35" x14ac:dyDescent="0.2">
      <c r="A295" s="67"/>
      <c r="B295" s="67"/>
      <c r="C295" s="67"/>
      <c r="D295" s="68">
        <f t="shared" si="56"/>
        <v>0</v>
      </c>
      <c r="E295" s="68">
        <f t="shared" si="56"/>
        <v>0</v>
      </c>
      <c r="F295" s="63">
        <f t="shared" si="57"/>
        <v>0</v>
      </c>
      <c r="G295" s="63">
        <f t="shared" si="57"/>
        <v>0</v>
      </c>
      <c r="H295" s="63">
        <f t="shared" si="60"/>
        <v>0</v>
      </c>
      <c r="I295" s="63">
        <f t="shared" si="61"/>
        <v>0</v>
      </c>
      <c r="J295" s="63">
        <f t="shared" si="62"/>
        <v>0</v>
      </c>
      <c r="K295" s="63">
        <f t="shared" si="63"/>
        <v>0</v>
      </c>
      <c r="L295" s="63">
        <f t="shared" si="64"/>
        <v>0</v>
      </c>
      <c r="M295" s="63">
        <f t="shared" ca="1" si="58"/>
        <v>4.2783716522827012E-4</v>
      </c>
      <c r="N295" s="63">
        <f t="shared" ca="1" si="65"/>
        <v>0</v>
      </c>
      <c r="O295" s="77">
        <f t="shared" ca="1" si="66"/>
        <v>0</v>
      </c>
      <c r="P295" s="63">
        <f t="shared" ca="1" si="67"/>
        <v>0</v>
      </c>
      <c r="Q295" s="63">
        <f t="shared" ca="1" si="68"/>
        <v>0</v>
      </c>
      <c r="R295" s="32">
        <f t="shared" ca="1" si="59"/>
        <v>-4.2783716522827012E-4</v>
      </c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</row>
    <row r="296" spans="1:35" x14ac:dyDescent="0.2">
      <c r="A296" s="67"/>
      <c r="B296" s="67"/>
      <c r="C296" s="67"/>
      <c r="D296" s="68">
        <f t="shared" si="56"/>
        <v>0</v>
      </c>
      <c r="E296" s="68">
        <f t="shared" si="56"/>
        <v>0</v>
      </c>
      <c r="F296" s="63">
        <f t="shared" si="57"/>
        <v>0</v>
      </c>
      <c r="G296" s="63">
        <f t="shared" si="57"/>
        <v>0</v>
      </c>
      <c r="H296" s="63">
        <f t="shared" si="60"/>
        <v>0</v>
      </c>
      <c r="I296" s="63">
        <f t="shared" si="61"/>
        <v>0</v>
      </c>
      <c r="J296" s="63">
        <f t="shared" si="62"/>
        <v>0</v>
      </c>
      <c r="K296" s="63">
        <f t="shared" si="63"/>
        <v>0</v>
      </c>
      <c r="L296" s="63">
        <f t="shared" si="64"/>
        <v>0</v>
      </c>
      <c r="M296" s="63">
        <f t="shared" ca="1" si="58"/>
        <v>4.2783716522827012E-4</v>
      </c>
      <c r="N296" s="63">
        <f t="shared" ca="1" si="65"/>
        <v>0</v>
      </c>
      <c r="O296" s="77">
        <f t="shared" ca="1" si="66"/>
        <v>0</v>
      </c>
      <c r="P296" s="63">
        <f t="shared" ca="1" si="67"/>
        <v>0</v>
      </c>
      <c r="Q296" s="63">
        <f t="shared" ca="1" si="68"/>
        <v>0</v>
      </c>
      <c r="R296" s="32">
        <f t="shared" ca="1" si="59"/>
        <v>-4.2783716522827012E-4</v>
      </c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</row>
    <row r="297" spans="1:35" x14ac:dyDescent="0.2">
      <c r="A297" s="67"/>
      <c r="B297" s="67"/>
      <c r="C297" s="67"/>
      <c r="D297" s="68">
        <f t="shared" si="56"/>
        <v>0</v>
      </c>
      <c r="E297" s="68">
        <f t="shared" si="56"/>
        <v>0</v>
      </c>
      <c r="F297" s="63">
        <f t="shared" si="57"/>
        <v>0</v>
      </c>
      <c r="G297" s="63">
        <f t="shared" si="57"/>
        <v>0</v>
      </c>
      <c r="H297" s="63">
        <f t="shared" si="60"/>
        <v>0</v>
      </c>
      <c r="I297" s="63">
        <f t="shared" si="61"/>
        <v>0</v>
      </c>
      <c r="J297" s="63">
        <f t="shared" si="62"/>
        <v>0</v>
      </c>
      <c r="K297" s="63">
        <f t="shared" si="63"/>
        <v>0</v>
      </c>
      <c r="L297" s="63">
        <f t="shared" si="64"/>
        <v>0</v>
      </c>
      <c r="M297" s="63">
        <f t="shared" ca="1" si="58"/>
        <v>4.2783716522827012E-4</v>
      </c>
      <c r="N297" s="63">
        <f t="shared" ca="1" si="65"/>
        <v>0</v>
      </c>
      <c r="O297" s="77">
        <f t="shared" ca="1" si="66"/>
        <v>0</v>
      </c>
      <c r="P297" s="63">
        <f t="shared" ca="1" si="67"/>
        <v>0</v>
      </c>
      <c r="Q297" s="63">
        <f t="shared" ca="1" si="68"/>
        <v>0</v>
      </c>
      <c r="R297" s="32">
        <f t="shared" ca="1" si="59"/>
        <v>-4.2783716522827012E-4</v>
      </c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</row>
    <row r="298" spans="1:35" x14ac:dyDescent="0.2">
      <c r="A298" s="67"/>
      <c r="B298" s="67"/>
      <c r="C298" s="67"/>
      <c r="D298" s="68">
        <f t="shared" si="56"/>
        <v>0</v>
      </c>
      <c r="E298" s="68">
        <f t="shared" si="56"/>
        <v>0</v>
      </c>
      <c r="F298" s="63">
        <f t="shared" si="57"/>
        <v>0</v>
      </c>
      <c r="G298" s="63">
        <f t="shared" si="57"/>
        <v>0</v>
      </c>
      <c r="H298" s="63">
        <f t="shared" si="60"/>
        <v>0</v>
      </c>
      <c r="I298" s="63">
        <f t="shared" si="61"/>
        <v>0</v>
      </c>
      <c r="J298" s="63">
        <f t="shared" si="62"/>
        <v>0</v>
      </c>
      <c r="K298" s="63">
        <f t="shared" si="63"/>
        <v>0</v>
      </c>
      <c r="L298" s="63">
        <f t="shared" si="64"/>
        <v>0</v>
      </c>
      <c r="M298" s="63">
        <f t="shared" ca="1" si="58"/>
        <v>4.2783716522827012E-4</v>
      </c>
      <c r="N298" s="63">
        <f t="shared" ca="1" si="65"/>
        <v>0</v>
      </c>
      <c r="O298" s="77">
        <f t="shared" ca="1" si="66"/>
        <v>0</v>
      </c>
      <c r="P298" s="63">
        <f t="shared" ca="1" si="67"/>
        <v>0</v>
      </c>
      <c r="Q298" s="63">
        <f t="shared" ca="1" si="68"/>
        <v>0</v>
      </c>
      <c r="R298" s="32">
        <f t="shared" ca="1" si="59"/>
        <v>-4.2783716522827012E-4</v>
      </c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</row>
    <row r="299" spans="1:35" x14ac:dyDescent="0.2">
      <c r="A299" s="67"/>
      <c r="B299" s="67"/>
      <c r="C299" s="67"/>
      <c r="D299" s="68">
        <f t="shared" si="56"/>
        <v>0</v>
      </c>
      <c r="E299" s="68">
        <f t="shared" si="56"/>
        <v>0</v>
      </c>
      <c r="F299" s="63">
        <f t="shared" si="57"/>
        <v>0</v>
      </c>
      <c r="G299" s="63">
        <f t="shared" si="57"/>
        <v>0</v>
      </c>
      <c r="H299" s="63">
        <f t="shared" si="60"/>
        <v>0</v>
      </c>
      <c r="I299" s="63">
        <f t="shared" si="61"/>
        <v>0</v>
      </c>
      <c r="J299" s="63">
        <f t="shared" si="62"/>
        <v>0</v>
      </c>
      <c r="K299" s="63">
        <f t="shared" si="63"/>
        <v>0</v>
      </c>
      <c r="L299" s="63">
        <f t="shared" si="64"/>
        <v>0</v>
      </c>
      <c r="M299" s="63">
        <f t="shared" ca="1" si="58"/>
        <v>4.2783716522827012E-4</v>
      </c>
      <c r="N299" s="63">
        <f t="shared" ca="1" si="65"/>
        <v>0</v>
      </c>
      <c r="O299" s="77">
        <f t="shared" ca="1" si="66"/>
        <v>0</v>
      </c>
      <c r="P299" s="63">
        <f t="shared" ca="1" si="67"/>
        <v>0</v>
      </c>
      <c r="Q299" s="63">
        <f t="shared" ca="1" si="68"/>
        <v>0</v>
      </c>
      <c r="R299" s="32">
        <f t="shared" ca="1" si="59"/>
        <v>-4.2783716522827012E-4</v>
      </c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</row>
    <row r="300" spans="1:35" x14ac:dyDescent="0.2">
      <c r="A300" s="67"/>
      <c r="B300" s="67"/>
      <c r="C300" s="67"/>
      <c r="D300" s="68">
        <f t="shared" si="56"/>
        <v>0</v>
      </c>
      <c r="E300" s="68">
        <f t="shared" si="56"/>
        <v>0</v>
      </c>
      <c r="F300" s="63">
        <f t="shared" si="57"/>
        <v>0</v>
      </c>
      <c r="G300" s="63">
        <f t="shared" si="57"/>
        <v>0</v>
      </c>
      <c r="H300" s="63">
        <f t="shared" si="60"/>
        <v>0</v>
      </c>
      <c r="I300" s="63">
        <f t="shared" si="61"/>
        <v>0</v>
      </c>
      <c r="J300" s="63">
        <f t="shared" si="62"/>
        <v>0</v>
      </c>
      <c r="K300" s="63">
        <f t="shared" si="63"/>
        <v>0</v>
      </c>
      <c r="L300" s="63">
        <f t="shared" si="64"/>
        <v>0</v>
      </c>
      <c r="M300" s="63">
        <f t="shared" ca="1" si="58"/>
        <v>4.2783716522827012E-4</v>
      </c>
      <c r="N300" s="63">
        <f t="shared" ca="1" si="65"/>
        <v>0</v>
      </c>
      <c r="O300" s="77">
        <f t="shared" ca="1" si="66"/>
        <v>0</v>
      </c>
      <c r="P300" s="63">
        <f t="shared" ca="1" si="67"/>
        <v>0</v>
      </c>
      <c r="Q300" s="63">
        <f t="shared" ca="1" si="68"/>
        <v>0</v>
      </c>
      <c r="R300" s="32">
        <f t="shared" ca="1" si="59"/>
        <v>-4.2783716522827012E-4</v>
      </c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</row>
    <row r="301" spans="1:35" x14ac:dyDescent="0.2">
      <c r="A301" s="67"/>
      <c r="B301" s="67"/>
      <c r="C301" s="67"/>
      <c r="D301" s="68">
        <f t="shared" si="56"/>
        <v>0</v>
      </c>
      <c r="E301" s="68">
        <f t="shared" si="56"/>
        <v>0</v>
      </c>
      <c r="F301" s="63">
        <f t="shared" si="57"/>
        <v>0</v>
      </c>
      <c r="G301" s="63">
        <f t="shared" si="57"/>
        <v>0</v>
      </c>
      <c r="H301" s="63">
        <f t="shared" si="60"/>
        <v>0</v>
      </c>
      <c r="I301" s="63">
        <f t="shared" si="61"/>
        <v>0</v>
      </c>
      <c r="J301" s="63">
        <f t="shared" si="62"/>
        <v>0</v>
      </c>
      <c r="K301" s="63">
        <f t="shared" si="63"/>
        <v>0</v>
      </c>
      <c r="L301" s="63">
        <f t="shared" si="64"/>
        <v>0</v>
      </c>
      <c r="M301" s="63">
        <f t="shared" ca="1" si="58"/>
        <v>4.2783716522827012E-4</v>
      </c>
      <c r="N301" s="63">
        <f t="shared" ca="1" si="65"/>
        <v>0</v>
      </c>
      <c r="O301" s="77">
        <f t="shared" ca="1" si="66"/>
        <v>0</v>
      </c>
      <c r="P301" s="63">
        <f t="shared" ca="1" si="67"/>
        <v>0</v>
      </c>
      <c r="Q301" s="63">
        <f t="shared" ca="1" si="68"/>
        <v>0</v>
      </c>
      <c r="R301" s="32">
        <f t="shared" ca="1" si="59"/>
        <v>-4.2783716522827012E-4</v>
      </c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</row>
    <row r="302" spans="1:35" x14ac:dyDescent="0.2">
      <c r="A302" s="67"/>
      <c r="B302" s="67"/>
      <c r="C302" s="67"/>
      <c r="D302" s="68">
        <f t="shared" si="56"/>
        <v>0</v>
      </c>
      <c r="E302" s="68">
        <f t="shared" si="56"/>
        <v>0</v>
      </c>
      <c r="F302" s="63">
        <f t="shared" si="57"/>
        <v>0</v>
      </c>
      <c r="G302" s="63">
        <f t="shared" si="57"/>
        <v>0</v>
      </c>
      <c r="H302" s="63">
        <f t="shared" si="60"/>
        <v>0</v>
      </c>
      <c r="I302" s="63">
        <f t="shared" si="61"/>
        <v>0</v>
      </c>
      <c r="J302" s="63">
        <f t="shared" si="62"/>
        <v>0</v>
      </c>
      <c r="K302" s="63">
        <f t="shared" si="63"/>
        <v>0</v>
      </c>
      <c r="L302" s="63">
        <f t="shared" si="64"/>
        <v>0</v>
      </c>
      <c r="M302" s="63">
        <f t="shared" ca="1" si="58"/>
        <v>4.2783716522827012E-4</v>
      </c>
      <c r="N302" s="63">
        <f t="shared" ca="1" si="65"/>
        <v>0</v>
      </c>
      <c r="O302" s="77">
        <f t="shared" ca="1" si="66"/>
        <v>0</v>
      </c>
      <c r="P302" s="63">
        <f t="shared" ca="1" si="67"/>
        <v>0</v>
      </c>
      <c r="Q302" s="63">
        <f t="shared" ca="1" si="68"/>
        <v>0</v>
      </c>
      <c r="R302" s="32">
        <f t="shared" ca="1" si="59"/>
        <v>-4.2783716522827012E-4</v>
      </c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</row>
    <row r="303" spans="1:35" x14ac:dyDescent="0.2">
      <c r="A303" s="67"/>
      <c r="B303" s="67"/>
      <c r="C303" s="67"/>
      <c r="D303" s="68">
        <f t="shared" si="56"/>
        <v>0</v>
      </c>
      <c r="E303" s="68">
        <f t="shared" si="56"/>
        <v>0</v>
      </c>
      <c r="F303" s="63">
        <f t="shared" si="57"/>
        <v>0</v>
      </c>
      <c r="G303" s="63">
        <f t="shared" si="57"/>
        <v>0</v>
      </c>
      <c r="H303" s="63">
        <f t="shared" si="60"/>
        <v>0</v>
      </c>
      <c r="I303" s="63">
        <f t="shared" si="61"/>
        <v>0</v>
      </c>
      <c r="J303" s="63">
        <f t="shared" si="62"/>
        <v>0</v>
      </c>
      <c r="K303" s="63">
        <f t="shared" si="63"/>
        <v>0</v>
      </c>
      <c r="L303" s="63">
        <f t="shared" si="64"/>
        <v>0</v>
      </c>
      <c r="M303" s="63">
        <f t="shared" ca="1" si="58"/>
        <v>4.2783716522827012E-4</v>
      </c>
      <c r="N303" s="63">
        <f t="shared" ca="1" si="65"/>
        <v>0</v>
      </c>
      <c r="O303" s="77">
        <f t="shared" ca="1" si="66"/>
        <v>0</v>
      </c>
      <c r="P303" s="63">
        <f t="shared" ca="1" si="67"/>
        <v>0</v>
      </c>
      <c r="Q303" s="63">
        <f t="shared" ca="1" si="68"/>
        <v>0</v>
      </c>
      <c r="R303" s="32">
        <f t="shared" ca="1" si="59"/>
        <v>-4.2783716522827012E-4</v>
      </c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</row>
    <row r="304" spans="1:35" x14ac:dyDescent="0.2">
      <c r="A304" s="67"/>
      <c r="B304" s="67"/>
      <c r="C304" s="67"/>
      <c r="D304" s="68">
        <f t="shared" si="56"/>
        <v>0</v>
      </c>
      <c r="E304" s="68">
        <f t="shared" si="56"/>
        <v>0</v>
      </c>
      <c r="F304" s="63">
        <f t="shared" si="57"/>
        <v>0</v>
      </c>
      <c r="G304" s="63">
        <f t="shared" si="57"/>
        <v>0</v>
      </c>
      <c r="H304" s="63">
        <f t="shared" si="60"/>
        <v>0</v>
      </c>
      <c r="I304" s="63">
        <f t="shared" si="61"/>
        <v>0</v>
      </c>
      <c r="J304" s="63">
        <f t="shared" si="62"/>
        <v>0</v>
      </c>
      <c r="K304" s="63">
        <f t="shared" si="63"/>
        <v>0</v>
      </c>
      <c r="L304" s="63">
        <f t="shared" si="64"/>
        <v>0</v>
      </c>
      <c r="M304" s="63">
        <f t="shared" ca="1" si="58"/>
        <v>4.2783716522827012E-4</v>
      </c>
      <c r="N304" s="63">
        <f t="shared" ca="1" si="65"/>
        <v>0</v>
      </c>
      <c r="O304" s="77">
        <f t="shared" ca="1" si="66"/>
        <v>0</v>
      </c>
      <c r="P304" s="63">
        <f t="shared" ca="1" si="67"/>
        <v>0</v>
      </c>
      <c r="Q304" s="63">
        <f t="shared" ca="1" si="68"/>
        <v>0</v>
      </c>
      <c r="R304" s="32">
        <f t="shared" ca="1" si="59"/>
        <v>-4.2783716522827012E-4</v>
      </c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</row>
    <row r="305" spans="1:35" x14ac:dyDescent="0.2">
      <c r="A305" s="67"/>
      <c r="B305" s="67"/>
      <c r="C305" s="67"/>
      <c r="D305" s="68">
        <f t="shared" si="56"/>
        <v>0</v>
      </c>
      <c r="E305" s="68">
        <f t="shared" si="56"/>
        <v>0</v>
      </c>
      <c r="F305" s="63">
        <f t="shared" si="57"/>
        <v>0</v>
      </c>
      <c r="G305" s="63">
        <f t="shared" si="57"/>
        <v>0</v>
      </c>
      <c r="H305" s="63">
        <f t="shared" si="60"/>
        <v>0</v>
      </c>
      <c r="I305" s="63">
        <f t="shared" si="61"/>
        <v>0</v>
      </c>
      <c r="J305" s="63">
        <f t="shared" si="62"/>
        <v>0</v>
      </c>
      <c r="K305" s="63">
        <f t="shared" si="63"/>
        <v>0</v>
      </c>
      <c r="L305" s="63">
        <f t="shared" si="64"/>
        <v>0</v>
      </c>
      <c r="M305" s="63">
        <f t="shared" ca="1" si="58"/>
        <v>4.2783716522827012E-4</v>
      </c>
      <c r="N305" s="63">
        <f t="shared" ca="1" si="65"/>
        <v>0</v>
      </c>
      <c r="O305" s="77">
        <f t="shared" ca="1" si="66"/>
        <v>0</v>
      </c>
      <c r="P305" s="63">
        <f t="shared" ca="1" si="67"/>
        <v>0</v>
      </c>
      <c r="Q305" s="63">
        <f t="shared" ca="1" si="68"/>
        <v>0</v>
      </c>
      <c r="R305" s="32">
        <f t="shared" ca="1" si="59"/>
        <v>-4.2783716522827012E-4</v>
      </c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</row>
    <row r="306" spans="1:35" x14ac:dyDescent="0.2">
      <c r="A306" s="67"/>
      <c r="B306" s="67"/>
      <c r="C306" s="67"/>
      <c r="D306" s="68">
        <f t="shared" si="56"/>
        <v>0</v>
      </c>
      <c r="E306" s="68">
        <f t="shared" si="56"/>
        <v>0</v>
      </c>
      <c r="F306" s="63">
        <f t="shared" si="57"/>
        <v>0</v>
      </c>
      <c r="G306" s="63">
        <f t="shared" si="57"/>
        <v>0</v>
      </c>
      <c r="H306" s="63">
        <f t="shared" si="60"/>
        <v>0</v>
      </c>
      <c r="I306" s="63">
        <f t="shared" si="61"/>
        <v>0</v>
      </c>
      <c r="J306" s="63">
        <f t="shared" si="62"/>
        <v>0</v>
      </c>
      <c r="K306" s="63">
        <f t="shared" si="63"/>
        <v>0</v>
      </c>
      <c r="L306" s="63">
        <f t="shared" si="64"/>
        <v>0</v>
      </c>
      <c r="M306" s="63">
        <f t="shared" ca="1" si="58"/>
        <v>4.2783716522827012E-4</v>
      </c>
      <c r="N306" s="63">
        <f t="shared" ca="1" si="65"/>
        <v>0</v>
      </c>
      <c r="O306" s="77">
        <f t="shared" ca="1" si="66"/>
        <v>0</v>
      </c>
      <c r="P306" s="63">
        <f t="shared" ca="1" si="67"/>
        <v>0</v>
      </c>
      <c r="Q306" s="63">
        <f t="shared" ca="1" si="68"/>
        <v>0</v>
      </c>
      <c r="R306" s="32">
        <f t="shared" ca="1" si="59"/>
        <v>-4.2783716522827012E-4</v>
      </c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</row>
    <row r="307" spans="1:35" x14ac:dyDescent="0.2">
      <c r="A307" s="67"/>
      <c r="B307" s="67"/>
      <c r="C307" s="67"/>
      <c r="D307" s="68">
        <f t="shared" si="56"/>
        <v>0</v>
      </c>
      <c r="E307" s="68">
        <f t="shared" si="56"/>
        <v>0</v>
      </c>
      <c r="F307" s="63">
        <f t="shared" si="57"/>
        <v>0</v>
      </c>
      <c r="G307" s="63">
        <f t="shared" si="57"/>
        <v>0</v>
      </c>
      <c r="H307" s="63">
        <f t="shared" si="60"/>
        <v>0</v>
      </c>
      <c r="I307" s="63">
        <f t="shared" si="61"/>
        <v>0</v>
      </c>
      <c r="J307" s="63">
        <f t="shared" si="62"/>
        <v>0</v>
      </c>
      <c r="K307" s="63">
        <f t="shared" si="63"/>
        <v>0</v>
      </c>
      <c r="L307" s="63">
        <f t="shared" si="64"/>
        <v>0</v>
      </c>
      <c r="M307" s="63">
        <f t="shared" ca="1" si="58"/>
        <v>4.2783716522827012E-4</v>
      </c>
      <c r="N307" s="63">
        <f t="shared" ca="1" si="65"/>
        <v>0</v>
      </c>
      <c r="O307" s="77">
        <f t="shared" ca="1" si="66"/>
        <v>0</v>
      </c>
      <c r="P307" s="63">
        <f t="shared" ca="1" si="67"/>
        <v>0</v>
      </c>
      <c r="Q307" s="63">
        <f t="shared" ca="1" si="68"/>
        <v>0</v>
      </c>
      <c r="R307" s="32">
        <f t="shared" ca="1" si="59"/>
        <v>-4.2783716522827012E-4</v>
      </c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</row>
    <row r="308" spans="1:35" x14ac:dyDescent="0.2">
      <c r="A308" s="67"/>
      <c r="B308" s="67"/>
      <c r="C308" s="67"/>
      <c r="D308" s="68">
        <f t="shared" si="56"/>
        <v>0</v>
      </c>
      <c r="E308" s="68">
        <f t="shared" si="56"/>
        <v>0</v>
      </c>
      <c r="F308" s="63">
        <f t="shared" si="57"/>
        <v>0</v>
      </c>
      <c r="G308" s="63">
        <f t="shared" si="57"/>
        <v>0</v>
      </c>
      <c r="H308" s="63">
        <f t="shared" si="60"/>
        <v>0</v>
      </c>
      <c r="I308" s="63">
        <f t="shared" si="61"/>
        <v>0</v>
      </c>
      <c r="J308" s="63">
        <f t="shared" si="62"/>
        <v>0</v>
      </c>
      <c r="K308" s="63">
        <f t="shared" si="63"/>
        <v>0</v>
      </c>
      <c r="L308" s="63">
        <f t="shared" si="64"/>
        <v>0</v>
      </c>
      <c r="M308" s="63">
        <f t="shared" ca="1" si="58"/>
        <v>4.2783716522827012E-4</v>
      </c>
      <c r="N308" s="63">
        <f t="shared" ca="1" si="65"/>
        <v>0</v>
      </c>
      <c r="O308" s="77">
        <f t="shared" ca="1" si="66"/>
        <v>0</v>
      </c>
      <c r="P308" s="63">
        <f t="shared" ca="1" si="67"/>
        <v>0</v>
      </c>
      <c r="Q308" s="63">
        <f t="shared" ca="1" si="68"/>
        <v>0</v>
      </c>
      <c r="R308" s="32">
        <f t="shared" ca="1" si="59"/>
        <v>-4.2783716522827012E-4</v>
      </c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</row>
    <row r="309" spans="1:35" x14ac:dyDescent="0.2">
      <c r="A309" s="67"/>
      <c r="B309" s="67"/>
      <c r="C309" s="67"/>
      <c r="D309" s="68">
        <f t="shared" si="56"/>
        <v>0</v>
      </c>
      <c r="E309" s="68">
        <f t="shared" si="56"/>
        <v>0</v>
      </c>
      <c r="F309" s="63">
        <f t="shared" si="57"/>
        <v>0</v>
      </c>
      <c r="G309" s="63">
        <f t="shared" si="57"/>
        <v>0</v>
      </c>
      <c r="H309" s="63">
        <f t="shared" si="60"/>
        <v>0</v>
      </c>
      <c r="I309" s="63">
        <f t="shared" si="61"/>
        <v>0</v>
      </c>
      <c r="J309" s="63">
        <f t="shared" si="62"/>
        <v>0</v>
      </c>
      <c r="K309" s="63">
        <f t="shared" si="63"/>
        <v>0</v>
      </c>
      <c r="L309" s="63">
        <f t="shared" si="64"/>
        <v>0</v>
      </c>
      <c r="M309" s="63">
        <f t="shared" ca="1" si="58"/>
        <v>4.2783716522827012E-4</v>
      </c>
      <c r="N309" s="63">
        <f t="shared" ca="1" si="65"/>
        <v>0</v>
      </c>
      <c r="O309" s="77">
        <f t="shared" ca="1" si="66"/>
        <v>0</v>
      </c>
      <c r="P309" s="63">
        <f t="shared" ca="1" si="67"/>
        <v>0</v>
      </c>
      <c r="Q309" s="63">
        <f t="shared" ca="1" si="68"/>
        <v>0</v>
      </c>
      <c r="R309" s="32">
        <f t="shared" ca="1" si="59"/>
        <v>-4.2783716522827012E-4</v>
      </c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</row>
    <row r="310" spans="1:35" x14ac:dyDescent="0.2">
      <c r="A310" s="67"/>
      <c r="B310" s="67"/>
      <c r="C310" s="67"/>
      <c r="D310" s="68">
        <f t="shared" si="56"/>
        <v>0</v>
      </c>
      <c r="E310" s="68">
        <f t="shared" si="56"/>
        <v>0</v>
      </c>
      <c r="F310" s="63">
        <f t="shared" si="57"/>
        <v>0</v>
      </c>
      <c r="G310" s="63">
        <f t="shared" si="57"/>
        <v>0</v>
      </c>
      <c r="H310" s="63">
        <f t="shared" si="60"/>
        <v>0</v>
      </c>
      <c r="I310" s="63">
        <f t="shared" si="61"/>
        <v>0</v>
      </c>
      <c r="J310" s="63">
        <f t="shared" si="62"/>
        <v>0</v>
      </c>
      <c r="K310" s="63">
        <f t="shared" si="63"/>
        <v>0</v>
      </c>
      <c r="L310" s="63">
        <f t="shared" si="64"/>
        <v>0</v>
      </c>
      <c r="M310" s="63">
        <f t="shared" ca="1" si="58"/>
        <v>4.2783716522827012E-4</v>
      </c>
      <c r="N310" s="63">
        <f t="shared" ca="1" si="65"/>
        <v>0</v>
      </c>
      <c r="O310" s="77">
        <f t="shared" ca="1" si="66"/>
        <v>0</v>
      </c>
      <c r="P310" s="63">
        <f t="shared" ca="1" si="67"/>
        <v>0</v>
      </c>
      <c r="Q310" s="63">
        <f t="shared" ca="1" si="68"/>
        <v>0</v>
      </c>
      <c r="R310" s="32">
        <f t="shared" ca="1" si="59"/>
        <v>-4.2783716522827012E-4</v>
      </c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</row>
    <row r="311" spans="1:35" x14ac:dyDescent="0.2">
      <c r="A311" s="67"/>
      <c r="B311" s="67"/>
      <c r="C311" s="67"/>
      <c r="D311" s="68">
        <f t="shared" si="56"/>
        <v>0</v>
      </c>
      <c r="E311" s="68">
        <f t="shared" si="56"/>
        <v>0</v>
      </c>
      <c r="F311" s="63">
        <f t="shared" si="57"/>
        <v>0</v>
      </c>
      <c r="G311" s="63">
        <f t="shared" si="57"/>
        <v>0</v>
      </c>
      <c r="H311" s="63">
        <f t="shared" si="60"/>
        <v>0</v>
      </c>
      <c r="I311" s="63">
        <f t="shared" si="61"/>
        <v>0</v>
      </c>
      <c r="J311" s="63">
        <f t="shared" si="62"/>
        <v>0</v>
      </c>
      <c r="K311" s="63">
        <f t="shared" si="63"/>
        <v>0</v>
      </c>
      <c r="L311" s="63">
        <f t="shared" si="64"/>
        <v>0</v>
      </c>
      <c r="M311" s="63">
        <f t="shared" ca="1" si="58"/>
        <v>4.2783716522827012E-4</v>
      </c>
      <c r="N311" s="63">
        <f t="shared" ca="1" si="65"/>
        <v>0</v>
      </c>
      <c r="O311" s="77">
        <f t="shared" ca="1" si="66"/>
        <v>0</v>
      </c>
      <c r="P311" s="63">
        <f t="shared" ca="1" si="67"/>
        <v>0</v>
      </c>
      <c r="Q311" s="63">
        <f t="shared" ca="1" si="68"/>
        <v>0</v>
      </c>
      <c r="R311" s="32">
        <f t="shared" ca="1" si="59"/>
        <v>-4.2783716522827012E-4</v>
      </c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</row>
    <row r="312" spans="1:35" x14ac:dyDescent="0.2">
      <c r="A312" s="67"/>
      <c r="B312" s="67"/>
      <c r="C312" s="67"/>
      <c r="D312" s="68">
        <f t="shared" si="56"/>
        <v>0</v>
      </c>
      <c r="E312" s="68">
        <f t="shared" si="56"/>
        <v>0</v>
      </c>
      <c r="F312" s="63">
        <f t="shared" si="57"/>
        <v>0</v>
      </c>
      <c r="G312" s="63">
        <f t="shared" si="57"/>
        <v>0</v>
      </c>
      <c r="H312" s="63">
        <f t="shared" si="60"/>
        <v>0</v>
      </c>
      <c r="I312" s="63">
        <f t="shared" si="61"/>
        <v>0</v>
      </c>
      <c r="J312" s="63">
        <f t="shared" si="62"/>
        <v>0</v>
      </c>
      <c r="K312" s="63">
        <f t="shared" si="63"/>
        <v>0</v>
      </c>
      <c r="L312" s="63">
        <f t="shared" si="64"/>
        <v>0</v>
      </c>
      <c r="M312" s="63">
        <f t="shared" ca="1" si="58"/>
        <v>4.2783716522827012E-4</v>
      </c>
      <c r="N312" s="63">
        <f t="shared" ca="1" si="65"/>
        <v>0</v>
      </c>
      <c r="O312" s="77">
        <f t="shared" ca="1" si="66"/>
        <v>0</v>
      </c>
      <c r="P312" s="63">
        <f t="shared" ca="1" si="67"/>
        <v>0</v>
      </c>
      <c r="Q312" s="63">
        <f t="shared" ca="1" si="68"/>
        <v>0</v>
      </c>
      <c r="R312" s="32">
        <f t="shared" ca="1" si="59"/>
        <v>-4.2783716522827012E-4</v>
      </c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</row>
    <row r="313" spans="1:35" x14ac:dyDescent="0.2">
      <c r="A313" s="67"/>
      <c r="B313" s="67"/>
      <c r="C313" s="67"/>
      <c r="D313" s="68">
        <f t="shared" si="56"/>
        <v>0</v>
      </c>
      <c r="E313" s="68">
        <f t="shared" si="56"/>
        <v>0</v>
      </c>
      <c r="F313" s="63">
        <f t="shared" si="57"/>
        <v>0</v>
      </c>
      <c r="G313" s="63">
        <f t="shared" si="57"/>
        <v>0</v>
      </c>
      <c r="H313" s="63">
        <f t="shared" si="60"/>
        <v>0</v>
      </c>
      <c r="I313" s="63">
        <f t="shared" si="61"/>
        <v>0</v>
      </c>
      <c r="J313" s="63">
        <f t="shared" si="62"/>
        <v>0</v>
      </c>
      <c r="K313" s="63">
        <f t="shared" si="63"/>
        <v>0</v>
      </c>
      <c r="L313" s="63">
        <f t="shared" si="64"/>
        <v>0</v>
      </c>
      <c r="M313" s="63">
        <f t="shared" ca="1" si="58"/>
        <v>4.2783716522827012E-4</v>
      </c>
      <c r="N313" s="63">
        <f t="shared" ca="1" si="65"/>
        <v>0</v>
      </c>
      <c r="O313" s="77">
        <f t="shared" ca="1" si="66"/>
        <v>0</v>
      </c>
      <c r="P313" s="63">
        <f t="shared" ca="1" si="67"/>
        <v>0</v>
      </c>
      <c r="Q313" s="63">
        <f t="shared" ca="1" si="68"/>
        <v>0</v>
      </c>
      <c r="R313" s="32">
        <f t="shared" ca="1" si="59"/>
        <v>-4.2783716522827012E-4</v>
      </c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</row>
    <row r="314" spans="1:35" x14ac:dyDescent="0.2">
      <c r="A314" s="67"/>
      <c r="B314" s="67"/>
      <c r="C314" s="67"/>
      <c r="D314" s="68">
        <f t="shared" si="56"/>
        <v>0</v>
      </c>
      <c r="E314" s="68">
        <f t="shared" si="56"/>
        <v>0</v>
      </c>
      <c r="F314" s="63">
        <f t="shared" si="57"/>
        <v>0</v>
      </c>
      <c r="G314" s="63">
        <f t="shared" si="57"/>
        <v>0</v>
      </c>
      <c r="H314" s="63">
        <f t="shared" si="60"/>
        <v>0</v>
      </c>
      <c r="I314" s="63">
        <f t="shared" si="61"/>
        <v>0</v>
      </c>
      <c r="J314" s="63">
        <f t="shared" si="62"/>
        <v>0</v>
      </c>
      <c r="K314" s="63">
        <f t="shared" si="63"/>
        <v>0</v>
      </c>
      <c r="L314" s="63">
        <f t="shared" si="64"/>
        <v>0</v>
      </c>
      <c r="M314" s="63">
        <f t="shared" ca="1" si="58"/>
        <v>4.2783716522827012E-4</v>
      </c>
      <c r="N314" s="63">
        <f t="shared" ca="1" si="65"/>
        <v>0</v>
      </c>
      <c r="O314" s="77">
        <f t="shared" ca="1" si="66"/>
        <v>0</v>
      </c>
      <c r="P314" s="63">
        <f t="shared" ca="1" si="67"/>
        <v>0</v>
      </c>
      <c r="Q314" s="63">
        <f t="shared" ca="1" si="68"/>
        <v>0</v>
      </c>
      <c r="R314" s="32">
        <f t="shared" ca="1" si="59"/>
        <v>-4.2783716522827012E-4</v>
      </c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</row>
    <row r="315" spans="1:35" x14ac:dyDescent="0.2">
      <c r="A315" s="67"/>
      <c r="B315" s="67"/>
      <c r="C315" s="67"/>
      <c r="D315" s="68">
        <f t="shared" si="56"/>
        <v>0</v>
      </c>
      <c r="E315" s="68">
        <f t="shared" si="56"/>
        <v>0</v>
      </c>
      <c r="F315" s="63">
        <f t="shared" si="57"/>
        <v>0</v>
      </c>
      <c r="G315" s="63">
        <f t="shared" si="57"/>
        <v>0</v>
      </c>
      <c r="H315" s="63">
        <f t="shared" si="60"/>
        <v>0</v>
      </c>
      <c r="I315" s="63">
        <f t="shared" si="61"/>
        <v>0</v>
      </c>
      <c r="J315" s="63">
        <f t="shared" si="62"/>
        <v>0</v>
      </c>
      <c r="K315" s="63">
        <f t="shared" si="63"/>
        <v>0</v>
      </c>
      <c r="L315" s="63">
        <f t="shared" si="64"/>
        <v>0</v>
      </c>
      <c r="M315" s="63">
        <f t="shared" ca="1" si="58"/>
        <v>4.2783716522827012E-4</v>
      </c>
      <c r="N315" s="63">
        <f t="shared" ca="1" si="65"/>
        <v>0</v>
      </c>
      <c r="O315" s="77">
        <f t="shared" ca="1" si="66"/>
        <v>0</v>
      </c>
      <c r="P315" s="63">
        <f t="shared" ca="1" si="67"/>
        <v>0</v>
      </c>
      <c r="Q315" s="63">
        <f t="shared" ca="1" si="68"/>
        <v>0</v>
      </c>
      <c r="R315" s="32">
        <f t="shared" ca="1" si="59"/>
        <v>-4.2783716522827012E-4</v>
      </c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</row>
    <row r="316" spans="1:35" x14ac:dyDescent="0.2">
      <c r="A316" s="67"/>
      <c r="B316" s="67"/>
      <c r="C316" s="67"/>
      <c r="D316" s="68">
        <f t="shared" si="56"/>
        <v>0</v>
      </c>
      <c r="E316" s="68">
        <f t="shared" si="56"/>
        <v>0</v>
      </c>
      <c r="F316" s="63">
        <f t="shared" si="57"/>
        <v>0</v>
      </c>
      <c r="G316" s="63">
        <f t="shared" si="57"/>
        <v>0</v>
      </c>
      <c r="H316" s="63">
        <f t="shared" si="60"/>
        <v>0</v>
      </c>
      <c r="I316" s="63">
        <f t="shared" si="61"/>
        <v>0</v>
      </c>
      <c r="J316" s="63">
        <f t="shared" si="62"/>
        <v>0</v>
      </c>
      <c r="K316" s="63">
        <f t="shared" si="63"/>
        <v>0</v>
      </c>
      <c r="L316" s="63">
        <f t="shared" si="64"/>
        <v>0</v>
      </c>
      <c r="M316" s="63">
        <f t="shared" ca="1" si="58"/>
        <v>4.2783716522827012E-4</v>
      </c>
      <c r="N316" s="63">
        <f t="shared" ca="1" si="65"/>
        <v>0</v>
      </c>
      <c r="O316" s="77">
        <f t="shared" ca="1" si="66"/>
        <v>0</v>
      </c>
      <c r="P316" s="63">
        <f t="shared" ca="1" si="67"/>
        <v>0</v>
      </c>
      <c r="Q316" s="63">
        <f t="shared" ca="1" si="68"/>
        <v>0</v>
      </c>
      <c r="R316" s="32">
        <f t="shared" ca="1" si="59"/>
        <v>-4.2783716522827012E-4</v>
      </c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</row>
    <row r="317" spans="1:35" x14ac:dyDescent="0.2">
      <c r="A317" s="67"/>
      <c r="B317" s="67"/>
      <c r="C317" s="67"/>
      <c r="D317" s="68">
        <f t="shared" si="56"/>
        <v>0</v>
      </c>
      <c r="E317" s="68">
        <f t="shared" si="56"/>
        <v>0</v>
      </c>
      <c r="F317" s="63">
        <f t="shared" si="57"/>
        <v>0</v>
      </c>
      <c r="G317" s="63">
        <f t="shared" si="57"/>
        <v>0</v>
      </c>
      <c r="H317" s="63">
        <f t="shared" si="60"/>
        <v>0</v>
      </c>
      <c r="I317" s="63">
        <f t="shared" si="61"/>
        <v>0</v>
      </c>
      <c r="J317" s="63">
        <f t="shared" si="62"/>
        <v>0</v>
      </c>
      <c r="K317" s="63">
        <f t="shared" si="63"/>
        <v>0</v>
      </c>
      <c r="L317" s="63">
        <f t="shared" si="64"/>
        <v>0</v>
      </c>
      <c r="M317" s="63">
        <f t="shared" ca="1" si="58"/>
        <v>4.2783716522827012E-4</v>
      </c>
      <c r="N317" s="63">
        <f t="shared" ca="1" si="65"/>
        <v>0</v>
      </c>
      <c r="O317" s="77">
        <f t="shared" ca="1" si="66"/>
        <v>0</v>
      </c>
      <c r="P317" s="63">
        <f t="shared" ca="1" si="67"/>
        <v>0</v>
      </c>
      <c r="Q317" s="63">
        <f t="shared" ca="1" si="68"/>
        <v>0</v>
      </c>
      <c r="R317" s="32">
        <f t="shared" ca="1" si="59"/>
        <v>-4.2783716522827012E-4</v>
      </c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</row>
    <row r="318" spans="1:35" x14ac:dyDescent="0.2">
      <c r="A318" s="67"/>
      <c r="B318" s="67"/>
      <c r="C318" s="67"/>
      <c r="D318" s="68">
        <f t="shared" si="56"/>
        <v>0</v>
      </c>
      <c r="E318" s="68">
        <f t="shared" si="56"/>
        <v>0</v>
      </c>
      <c r="F318" s="63">
        <f t="shared" si="57"/>
        <v>0</v>
      </c>
      <c r="G318" s="63">
        <f t="shared" si="57"/>
        <v>0</v>
      </c>
      <c r="H318" s="63">
        <f t="shared" si="60"/>
        <v>0</v>
      </c>
      <c r="I318" s="63">
        <f t="shared" si="61"/>
        <v>0</v>
      </c>
      <c r="J318" s="63">
        <f t="shared" si="62"/>
        <v>0</v>
      </c>
      <c r="K318" s="63">
        <f t="shared" si="63"/>
        <v>0</v>
      </c>
      <c r="L318" s="63">
        <f t="shared" si="64"/>
        <v>0</v>
      </c>
      <c r="M318" s="63">
        <f t="shared" ca="1" si="58"/>
        <v>4.2783716522827012E-4</v>
      </c>
      <c r="N318" s="63">
        <f t="shared" ca="1" si="65"/>
        <v>0</v>
      </c>
      <c r="O318" s="77">
        <f t="shared" ca="1" si="66"/>
        <v>0</v>
      </c>
      <c r="P318" s="63">
        <f t="shared" ca="1" si="67"/>
        <v>0</v>
      </c>
      <c r="Q318" s="63">
        <f t="shared" ca="1" si="68"/>
        <v>0</v>
      </c>
      <c r="R318" s="32">
        <f t="shared" ca="1" si="59"/>
        <v>-4.2783716522827012E-4</v>
      </c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</row>
    <row r="319" spans="1:35" x14ac:dyDescent="0.2">
      <c r="A319" s="67"/>
      <c r="B319" s="67"/>
      <c r="C319" s="67"/>
      <c r="D319" s="68">
        <f t="shared" si="56"/>
        <v>0</v>
      </c>
      <c r="E319" s="68">
        <f t="shared" si="56"/>
        <v>0</v>
      </c>
      <c r="F319" s="63">
        <f t="shared" si="57"/>
        <v>0</v>
      </c>
      <c r="G319" s="63">
        <f t="shared" si="57"/>
        <v>0</v>
      </c>
      <c r="H319" s="63">
        <f t="shared" si="60"/>
        <v>0</v>
      </c>
      <c r="I319" s="63">
        <f t="shared" si="61"/>
        <v>0</v>
      </c>
      <c r="J319" s="63">
        <f t="shared" si="62"/>
        <v>0</v>
      </c>
      <c r="K319" s="63">
        <f t="shared" si="63"/>
        <v>0</v>
      </c>
      <c r="L319" s="63">
        <f t="shared" si="64"/>
        <v>0</v>
      </c>
      <c r="M319" s="63">
        <f t="shared" ca="1" si="58"/>
        <v>4.2783716522827012E-4</v>
      </c>
      <c r="N319" s="63">
        <f t="shared" ca="1" si="65"/>
        <v>0</v>
      </c>
      <c r="O319" s="77">
        <f t="shared" ca="1" si="66"/>
        <v>0</v>
      </c>
      <c r="P319" s="63">
        <f t="shared" ca="1" si="67"/>
        <v>0</v>
      </c>
      <c r="Q319" s="63">
        <f t="shared" ca="1" si="68"/>
        <v>0</v>
      </c>
      <c r="R319" s="32">
        <f t="shared" ca="1" si="59"/>
        <v>-4.2783716522827012E-4</v>
      </c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</row>
    <row r="320" spans="1:35" x14ac:dyDescent="0.2">
      <c r="A320" s="67"/>
      <c r="B320" s="67"/>
      <c r="C320" s="67"/>
      <c r="D320" s="68">
        <f t="shared" si="56"/>
        <v>0</v>
      </c>
      <c r="E320" s="68">
        <f t="shared" si="56"/>
        <v>0</v>
      </c>
      <c r="F320" s="63">
        <f t="shared" si="57"/>
        <v>0</v>
      </c>
      <c r="G320" s="63">
        <f t="shared" si="57"/>
        <v>0</v>
      </c>
      <c r="H320" s="63">
        <f t="shared" si="60"/>
        <v>0</v>
      </c>
      <c r="I320" s="63">
        <f t="shared" si="61"/>
        <v>0</v>
      </c>
      <c r="J320" s="63">
        <f t="shared" si="62"/>
        <v>0</v>
      </c>
      <c r="K320" s="63">
        <f t="shared" si="63"/>
        <v>0</v>
      </c>
      <c r="L320" s="63">
        <f t="shared" si="64"/>
        <v>0</v>
      </c>
      <c r="M320" s="63">
        <f t="shared" ca="1" si="58"/>
        <v>4.2783716522827012E-4</v>
      </c>
      <c r="N320" s="63">
        <f t="shared" ca="1" si="65"/>
        <v>0</v>
      </c>
      <c r="O320" s="77">
        <f t="shared" ca="1" si="66"/>
        <v>0</v>
      </c>
      <c r="P320" s="63">
        <f t="shared" ca="1" si="67"/>
        <v>0</v>
      </c>
      <c r="Q320" s="63">
        <f t="shared" ca="1" si="68"/>
        <v>0</v>
      </c>
      <c r="R320" s="32">
        <f t="shared" ca="1" si="59"/>
        <v>-4.2783716522827012E-4</v>
      </c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</row>
    <row r="321" spans="1:35" x14ac:dyDescent="0.2">
      <c r="A321" s="67"/>
      <c r="B321" s="67"/>
      <c r="C321" s="67"/>
      <c r="D321" s="68">
        <f t="shared" si="56"/>
        <v>0</v>
      </c>
      <c r="E321" s="68">
        <f t="shared" si="56"/>
        <v>0</v>
      </c>
      <c r="F321" s="63">
        <f t="shared" si="57"/>
        <v>0</v>
      </c>
      <c r="G321" s="63">
        <f t="shared" si="57"/>
        <v>0</v>
      </c>
      <c r="H321" s="63">
        <f t="shared" si="60"/>
        <v>0</v>
      </c>
      <c r="I321" s="63">
        <f t="shared" si="61"/>
        <v>0</v>
      </c>
      <c r="J321" s="63">
        <f t="shared" si="62"/>
        <v>0</v>
      </c>
      <c r="K321" s="63">
        <f t="shared" si="63"/>
        <v>0</v>
      </c>
      <c r="L321" s="63">
        <f t="shared" si="64"/>
        <v>0</v>
      </c>
      <c r="M321" s="63">
        <f t="shared" ca="1" si="58"/>
        <v>4.2783716522827012E-4</v>
      </c>
      <c r="N321" s="63">
        <f t="shared" ca="1" si="65"/>
        <v>0</v>
      </c>
      <c r="O321" s="77">
        <f t="shared" ca="1" si="66"/>
        <v>0</v>
      </c>
      <c r="P321" s="63">
        <f t="shared" ca="1" si="67"/>
        <v>0</v>
      </c>
      <c r="Q321" s="63">
        <f t="shared" ca="1" si="68"/>
        <v>0</v>
      </c>
      <c r="R321" s="32">
        <f t="shared" ca="1" si="59"/>
        <v>-4.2783716522827012E-4</v>
      </c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</row>
    <row r="322" spans="1:35" x14ac:dyDescent="0.2">
      <c r="A322" s="67"/>
      <c r="B322" s="67"/>
      <c r="C322" s="67"/>
      <c r="D322" s="68">
        <f t="shared" si="56"/>
        <v>0</v>
      </c>
      <c r="E322" s="68">
        <f t="shared" si="56"/>
        <v>0</v>
      </c>
      <c r="F322" s="63">
        <f t="shared" si="57"/>
        <v>0</v>
      </c>
      <c r="G322" s="63">
        <f t="shared" si="57"/>
        <v>0</v>
      </c>
      <c r="H322" s="63">
        <f t="shared" si="60"/>
        <v>0</v>
      </c>
      <c r="I322" s="63">
        <f t="shared" si="61"/>
        <v>0</v>
      </c>
      <c r="J322" s="63">
        <f t="shared" si="62"/>
        <v>0</v>
      </c>
      <c r="K322" s="63">
        <f t="shared" si="63"/>
        <v>0</v>
      </c>
      <c r="L322" s="63">
        <f t="shared" si="64"/>
        <v>0</v>
      </c>
      <c r="M322" s="63">
        <f t="shared" ca="1" si="58"/>
        <v>4.2783716522827012E-4</v>
      </c>
      <c r="N322" s="63">
        <f t="shared" ca="1" si="65"/>
        <v>0</v>
      </c>
      <c r="O322" s="77">
        <f t="shared" ca="1" si="66"/>
        <v>0</v>
      </c>
      <c r="P322" s="63">
        <f t="shared" ca="1" si="67"/>
        <v>0</v>
      </c>
      <c r="Q322" s="63">
        <f t="shared" ca="1" si="68"/>
        <v>0</v>
      </c>
      <c r="R322" s="32">
        <f t="shared" ca="1" si="59"/>
        <v>-4.2783716522827012E-4</v>
      </c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</row>
    <row r="323" spans="1:35" x14ac:dyDescent="0.2">
      <c r="A323" s="67"/>
      <c r="B323" s="67"/>
      <c r="C323" s="67"/>
      <c r="D323" s="68">
        <f t="shared" si="56"/>
        <v>0</v>
      </c>
      <c r="E323" s="68">
        <f t="shared" si="56"/>
        <v>0</v>
      </c>
      <c r="F323" s="63">
        <f t="shared" si="57"/>
        <v>0</v>
      </c>
      <c r="G323" s="63">
        <f t="shared" si="57"/>
        <v>0</v>
      </c>
      <c r="H323" s="63">
        <f t="shared" si="60"/>
        <v>0</v>
      </c>
      <c r="I323" s="63">
        <f t="shared" si="61"/>
        <v>0</v>
      </c>
      <c r="J323" s="63">
        <f t="shared" si="62"/>
        <v>0</v>
      </c>
      <c r="K323" s="63">
        <f t="shared" si="63"/>
        <v>0</v>
      </c>
      <c r="L323" s="63">
        <f t="shared" si="64"/>
        <v>0</v>
      </c>
      <c r="M323" s="63">
        <f t="shared" ca="1" si="58"/>
        <v>4.2783716522827012E-4</v>
      </c>
      <c r="N323" s="63">
        <f t="shared" ca="1" si="65"/>
        <v>0</v>
      </c>
      <c r="O323" s="77">
        <f t="shared" ca="1" si="66"/>
        <v>0</v>
      </c>
      <c r="P323" s="63">
        <f t="shared" ca="1" si="67"/>
        <v>0</v>
      </c>
      <c r="Q323" s="63">
        <f t="shared" ca="1" si="68"/>
        <v>0</v>
      </c>
      <c r="R323" s="32">
        <f t="shared" ca="1" si="59"/>
        <v>-4.2783716522827012E-4</v>
      </c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</row>
    <row r="324" spans="1:35" x14ac:dyDescent="0.2">
      <c r="A324" s="67"/>
      <c r="B324" s="67"/>
      <c r="C324" s="67"/>
      <c r="D324" s="68">
        <f t="shared" si="56"/>
        <v>0</v>
      </c>
      <c r="E324" s="68">
        <f t="shared" si="56"/>
        <v>0</v>
      </c>
      <c r="F324" s="63">
        <f t="shared" si="57"/>
        <v>0</v>
      </c>
      <c r="G324" s="63">
        <f t="shared" si="57"/>
        <v>0</v>
      </c>
      <c r="H324" s="63">
        <f t="shared" si="60"/>
        <v>0</v>
      </c>
      <c r="I324" s="63">
        <f t="shared" si="61"/>
        <v>0</v>
      </c>
      <c r="J324" s="63">
        <f t="shared" si="62"/>
        <v>0</v>
      </c>
      <c r="K324" s="63">
        <f t="shared" si="63"/>
        <v>0</v>
      </c>
      <c r="L324" s="63">
        <f t="shared" si="64"/>
        <v>0</v>
      </c>
      <c r="M324" s="63">
        <f t="shared" ca="1" si="58"/>
        <v>4.2783716522827012E-4</v>
      </c>
      <c r="N324" s="63">
        <f t="shared" ca="1" si="65"/>
        <v>0</v>
      </c>
      <c r="O324" s="77">
        <f t="shared" ca="1" si="66"/>
        <v>0</v>
      </c>
      <c r="P324" s="63">
        <f t="shared" ca="1" si="67"/>
        <v>0</v>
      </c>
      <c r="Q324" s="63">
        <f t="shared" ca="1" si="68"/>
        <v>0</v>
      </c>
      <c r="R324" s="32">
        <f t="shared" ca="1" si="59"/>
        <v>-4.2783716522827012E-4</v>
      </c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</row>
    <row r="325" spans="1:35" x14ac:dyDescent="0.2">
      <c r="A325" s="67"/>
      <c r="B325" s="67"/>
      <c r="C325" s="67"/>
      <c r="D325" s="68">
        <f t="shared" si="56"/>
        <v>0</v>
      </c>
      <c r="E325" s="68">
        <f t="shared" si="56"/>
        <v>0</v>
      </c>
      <c r="F325" s="63">
        <f t="shared" si="57"/>
        <v>0</v>
      </c>
      <c r="G325" s="63">
        <f t="shared" si="57"/>
        <v>0</v>
      </c>
      <c r="H325" s="63">
        <f t="shared" si="60"/>
        <v>0</v>
      </c>
      <c r="I325" s="63">
        <f t="shared" si="61"/>
        <v>0</v>
      </c>
      <c r="J325" s="63">
        <f t="shared" si="62"/>
        <v>0</v>
      </c>
      <c r="K325" s="63">
        <f t="shared" si="63"/>
        <v>0</v>
      </c>
      <c r="L325" s="63">
        <f t="shared" si="64"/>
        <v>0</v>
      </c>
      <c r="M325" s="63">
        <f t="shared" ca="1" si="58"/>
        <v>4.2783716522827012E-4</v>
      </c>
      <c r="N325" s="63">
        <f t="shared" ca="1" si="65"/>
        <v>0</v>
      </c>
      <c r="O325" s="77">
        <f t="shared" ca="1" si="66"/>
        <v>0</v>
      </c>
      <c r="P325" s="63">
        <f t="shared" ca="1" si="67"/>
        <v>0</v>
      </c>
      <c r="Q325" s="63">
        <f t="shared" ca="1" si="68"/>
        <v>0</v>
      </c>
      <c r="R325" s="32">
        <f t="shared" ca="1" si="59"/>
        <v>-4.2783716522827012E-4</v>
      </c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</row>
    <row r="326" spans="1:35" x14ac:dyDescent="0.2">
      <c r="A326" s="67"/>
      <c r="B326" s="67"/>
      <c r="C326" s="67"/>
      <c r="D326" s="68">
        <f t="shared" si="56"/>
        <v>0</v>
      </c>
      <c r="E326" s="68">
        <f t="shared" si="56"/>
        <v>0</v>
      </c>
      <c r="F326" s="63">
        <f t="shared" si="57"/>
        <v>0</v>
      </c>
      <c r="G326" s="63">
        <f t="shared" si="57"/>
        <v>0</v>
      </c>
      <c r="H326" s="63">
        <f t="shared" si="60"/>
        <v>0</v>
      </c>
      <c r="I326" s="63">
        <f t="shared" si="61"/>
        <v>0</v>
      </c>
      <c r="J326" s="63">
        <f t="shared" si="62"/>
        <v>0</v>
      </c>
      <c r="K326" s="63">
        <f t="shared" si="63"/>
        <v>0</v>
      </c>
      <c r="L326" s="63">
        <f t="shared" si="64"/>
        <v>0</v>
      </c>
      <c r="M326" s="63">
        <f t="shared" ca="1" si="58"/>
        <v>4.2783716522827012E-4</v>
      </c>
      <c r="N326" s="63">
        <f t="shared" ca="1" si="65"/>
        <v>0</v>
      </c>
      <c r="O326" s="77">
        <f t="shared" ca="1" si="66"/>
        <v>0</v>
      </c>
      <c r="P326" s="63">
        <f t="shared" ca="1" si="67"/>
        <v>0</v>
      </c>
      <c r="Q326" s="63">
        <f t="shared" ca="1" si="68"/>
        <v>0</v>
      </c>
      <c r="R326" s="32">
        <f t="shared" ca="1" si="59"/>
        <v>-4.2783716522827012E-4</v>
      </c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</row>
    <row r="327" spans="1:35" x14ac:dyDescent="0.2">
      <c r="A327" s="67"/>
      <c r="B327" s="67"/>
      <c r="C327" s="67"/>
      <c r="D327" s="68">
        <f t="shared" si="56"/>
        <v>0</v>
      </c>
      <c r="E327" s="68">
        <f t="shared" si="56"/>
        <v>0</v>
      </c>
      <c r="F327" s="63">
        <f t="shared" si="57"/>
        <v>0</v>
      </c>
      <c r="G327" s="63">
        <f t="shared" si="57"/>
        <v>0</v>
      </c>
      <c r="H327" s="63">
        <f t="shared" si="60"/>
        <v>0</v>
      </c>
      <c r="I327" s="63">
        <f t="shared" si="61"/>
        <v>0</v>
      </c>
      <c r="J327" s="63">
        <f t="shared" si="62"/>
        <v>0</v>
      </c>
      <c r="K327" s="63">
        <f t="shared" si="63"/>
        <v>0</v>
      </c>
      <c r="L327" s="63">
        <f t="shared" si="64"/>
        <v>0</v>
      </c>
      <c r="M327" s="63">
        <f t="shared" ca="1" si="58"/>
        <v>4.2783716522827012E-4</v>
      </c>
      <c r="N327" s="63">
        <f t="shared" ca="1" si="65"/>
        <v>0</v>
      </c>
      <c r="O327" s="77">
        <f t="shared" ca="1" si="66"/>
        <v>0</v>
      </c>
      <c r="P327" s="63">
        <f t="shared" ca="1" si="67"/>
        <v>0</v>
      </c>
      <c r="Q327" s="63">
        <f t="shared" ca="1" si="68"/>
        <v>0</v>
      </c>
      <c r="R327" s="32">
        <f t="shared" ca="1" si="59"/>
        <v>-4.2783716522827012E-4</v>
      </c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</row>
    <row r="328" spans="1:35" x14ac:dyDescent="0.2">
      <c r="A328" s="67"/>
      <c r="B328" s="67"/>
      <c r="C328" s="67"/>
      <c r="D328" s="68">
        <f t="shared" si="56"/>
        <v>0</v>
      </c>
      <c r="E328" s="68">
        <f t="shared" si="56"/>
        <v>0</v>
      </c>
      <c r="F328" s="63">
        <f t="shared" si="57"/>
        <v>0</v>
      </c>
      <c r="G328" s="63">
        <f t="shared" si="57"/>
        <v>0</v>
      </c>
      <c r="H328" s="63">
        <f t="shared" si="60"/>
        <v>0</v>
      </c>
      <c r="I328" s="63">
        <f t="shared" si="61"/>
        <v>0</v>
      </c>
      <c r="J328" s="63">
        <f t="shared" si="62"/>
        <v>0</v>
      </c>
      <c r="K328" s="63">
        <f t="shared" si="63"/>
        <v>0</v>
      </c>
      <c r="L328" s="63">
        <f t="shared" si="64"/>
        <v>0</v>
      </c>
      <c r="M328" s="63">
        <f t="shared" ca="1" si="58"/>
        <v>4.2783716522827012E-4</v>
      </c>
      <c r="N328" s="63">
        <f t="shared" ca="1" si="65"/>
        <v>0</v>
      </c>
      <c r="O328" s="77">
        <f t="shared" ca="1" si="66"/>
        <v>0</v>
      </c>
      <c r="P328" s="63">
        <f t="shared" ca="1" si="67"/>
        <v>0</v>
      </c>
      <c r="Q328" s="63">
        <f t="shared" ca="1" si="68"/>
        <v>0</v>
      </c>
      <c r="R328" s="32">
        <f t="shared" ca="1" si="59"/>
        <v>-4.2783716522827012E-4</v>
      </c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</row>
    <row r="329" spans="1:35" x14ac:dyDescent="0.2">
      <c r="A329" s="67"/>
      <c r="B329" s="67"/>
      <c r="C329" s="67"/>
      <c r="D329" s="68">
        <f t="shared" si="56"/>
        <v>0</v>
      </c>
      <c r="E329" s="68">
        <f t="shared" si="56"/>
        <v>0</v>
      </c>
      <c r="F329" s="63">
        <f t="shared" si="57"/>
        <v>0</v>
      </c>
      <c r="G329" s="63">
        <f t="shared" si="57"/>
        <v>0</v>
      </c>
      <c r="H329" s="63">
        <f t="shared" si="60"/>
        <v>0</v>
      </c>
      <c r="I329" s="63">
        <f t="shared" si="61"/>
        <v>0</v>
      </c>
      <c r="J329" s="63">
        <f t="shared" si="62"/>
        <v>0</v>
      </c>
      <c r="K329" s="63">
        <f t="shared" si="63"/>
        <v>0</v>
      </c>
      <c r="L329" s="63">
        <f t="shared" si="64"/>
        <v>0</v>
      </c>
      <c r="M329" s="63">
        <f t="shared" ca="1" si="58"/>
        <v>4.2783716522827012E-4</v>
      </c>
      <c r="N329" s="63">
        <f t="shared" ca="1" si="65"/>
        <v>0</v>
      </c>
      <c r="O329" s="77">
        <f t="shared" ca="1" si="66"/>
        <v>0</v>
      </c>
      <c r="P329" s="63">
        <f t="shared" ca="1" si="67"/>
        <v>0</v>
      </c>
      <c r="Q329" s="63">
        <f t="shared" ca="1" si="68"/>
        <v>0</v>
      </c>
      <c r="R329" s="32">
        <f t="shared" ca="1" si="59"/>
        <v>-4.2783716522827012E-4</v>
      </c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</row>
    <row r="330" spans="1:35" x14ac:dyDescent="0.2">
      <c r="A330" s="67"/>
      <c r="B330" s="67"/>
      <c r="C330" s="67"/>
      <c r="D330" s="68">
        <f t="shared" si="56"/>
        <v>0</v>
      </c>
      <c r="E330" s="68">
        <f t="shared" si="56"/>
        <v>0</v>
      </c>
      <c r="F330" s="63">
        <f t="shared" si="57"/>
        <v>0</v>
      </c>
      <c r="G330" s="63">
        <f t="shared" si="57"/>
        <v>0</v>
      </c>
      <c r="H330" s="63">
        <f t="shared" si="60"/>
        <v>0</v>
      </c>
      <c r="I330" s="63">
        <f t="shared" si="61"/>
        <v>0</v>
      </c>
      <c r="J330" s="63">
        <f t="shared" si="62"/>
        <v>0</v>
      </c>
      <c r="K330" s="63">
        <f t="shared" si="63"/>
        <v>0</v>
      </c>
      <c r="L330" s="63">
        <f t="shared" si="64"/>
        <v>0</v>
      </c>
      <c r="M330" s="63">
        <f t="shared" ca="1" si="58"/>
        <v>4.2783716522827012E-4</v>
      </c>
      <c r="N330" s="63">
        <f t="shared" ca="1" si="65"/>
        <v>0</v>
      </c>
      <c r="O330" s="77">
        <f t="shared" ca="1" si="66"/>
        <v>0</v>
      </c>
      <c r="P330" s="63">
        <f t="shared" ca="1" si="67"/>
        <v>0</v>
      </c>
      <c r="Q330" s="63">
        <f t="shared" ca="1" si="68"/>
        <v>0</v>
      </c>
      <c r="R330" s="32">
        <f t="shared" ca="1" si="59"/>
        <v>-4.2783716522827012E-4</v>
      </c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</row>
    <row r="331" spans="1:35" x14ac:dyDescent="0.2">
      <c r="A331" s="67"/>
      <c r="B331" s="67"/>
      <c r="C331" s="67"/>
      <c r="D331" s="68">
        <f t="shared" si="56"/>
        <v>0</v>
      </c>
      <c r="E331" s="68">
        <f t="shared" si="56"/>
        <v>0</v>
      </c>
      <c r="F331" s="63">
        <f t="shared" si="57"/>
        <v>0</v>
      </c>
      <c r="G331" s="63">
        <f t="shared" si="57"/>
        <v>0</v>
      </c>
      <c r="H331" s="63">
        <f t="shared" si="60"/>
        <v>0</v>
      </c>
      <c r="I331" s="63">
        <f t="shared" si="61"/>
        <v>0</v>
      </c>
      <c r="J331" s="63">
        <f t="shared" si="62"/>
        <v>0</v>
      </c>
      <c r="K331" s="63">
        <f t="shared" si="63"/>
        <v>0</v>
      </c>
      <c r="L331" s="63">
        <f t="shared" si="64"/>
        <v>0</v>
      </c>
      <c r="M331" s="63">
        <f t="shared" ca="1" si="58"/>
        <v>4.2783716522827012E-4</v>
      </c>
      <c r="N331" s="63">
        <f t="shared" ca="1" si="65"/>
        <v>0</v>
      </c>
      <c r="O331" s="77">
        <f t="shared" ca="1" si="66"/>
        <v>0</v>
      </c>
      <c r="P331" s="63">
        <f t="shared" ca="1" si="67"/>
        <v>0</v>
      </c>
      <c r="Q331" s="63">
        <f t="shared" ca="1" si="68"/>
        <v>0</v>
      </c>
      <c r="R331" s="32">
        <f t="shared" ca="1" si="59"/>
        <v>-4.2783716522827012E-4</v>
      </c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</row>
    <row r="332" spans="1:35" x14ac:dyDescent="0.2">
      <c r="A332" s="67"/>
      <c r="B332" s="67"/>
      <c r="C332" s="67"/>
      <c r="D332" s="68">
        <f t="shared" si="56"/>
        <v>0</v>
      </c>
      <c r="E332" s="68">
        <f t="shared" si="56"/>
        <v>0</v>
      </c>
      <c r="F332" s="63">
        <f t="shared" si="57"/>
        <v>0</v>
      </c>
      <c r="G332" s="63">
        <f t="shared" si="57"/>
        <v>0</v>
      </c>
      <c r="H332" s="63">
        <f t="shared" si="60"/>
        <v>0</v>
      </c>
      <c r="I332" s="63">
        <f t="shared" si="61"/>
        <v>0</v>
      </c>
      <c r="J332" s="63">
        <f t="shared" si="62"/>
        <v>0</v>
      </c>
      <c r="K332" s="63">
        <f t="shared" si="63"/>
        <v>0</v>
      </c>
      <c r="L332" s="63">
        <f t="shared" si="64"/>
        <v>0</v>
      </c>
      <c r="M332" s="63">
        <f t="shared" ca="1" si="58"/>
        <v>4.2783716522827012E-4</v>
      </c>
      <c r="N332" s="63">
        <f t="shared" ca="1" si="65"/>
        <v>0</v>
      </c>
      <c r="O332" s="77">
        <f t="shared" ca="1" si="66"/>
        <v>0</v>
      </c>
      <c r="P332" s="63">
        <f t="shared" ca="1" si="67"/>
        <v>0</v>
      </c>
      <c r="Q332" s="63">
        <f t="shared" ca="1" si="68"/>
        <v>0</v>
      </c>
      <c r="R332" s="32">
        <f t="shared" ca="1" si="59"/>
        <v>-4.2783716522827012E-4</v>
      </c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</row>
    <row r="333" spans="1:35" x14ac:dyDescent="0.2">
      <c r="A333" s="67"/>
      <c r="B333" s="67"/>
      <c r="C333" s="67"/>
      <c r="D333" s="68">
        <f t="shared" si="56"/>
        <v>0</v>
      </c>
      <c r="E333" s="68">
        <f t="shared" si="56"/>
        <v>0</v>
      </c>
      <c r="F333" s="63">
        <f t="shared" si="57"/>
        <v>0</v>
      </c>
      <c r="G333" s="63">
        <f t="shared" si="57"/>
        <v>0</v>
      </c>
      <c r="H333" s="63">
        <f t="shared" si="60"/>
        <v>0</v>
      </c>
      <c r="I333" s="63">
        <f t="shared" si="61"/>
        <v>0</v>
      </c>
      <c r="J333" s="63">
        <f t="shared" si="62"/>
        <v>0</v>
      </c>
      <c r="K333" s="63">
        <f t="shared" si="63"/>
        <v>0</v>
      </c>
      <c r="L333" s="63">
        <f t="shared" si="64"/>
        <v>0</v>
      </c>
      <c r="M333" s="63">
        <f t="shared" ca="1" si="58"/>
        <v>4.2783716522827012E-4</v>
      </c>
      <c r="N333" s="63">
        <f t="shared" ca="1" si="65"/>
        <v>0</v>
      </c>
      <c r="O333" s="77">
        <f t="shared" ca="1" si="66"/>
        <v>0</v>
      </c>
      <c r="P333" s="63">
        <f t="shared" ca="1" si="67"/>
        <v>0</v>
      </c>
      <c r="Q333" s="63">
        <f t="shared" ca="1" si="68"/>
        <v>0</v>
      </c>
      <c r="R333" s="32">
        <f t="shared" ca="1" si="59"/>
        <v>-4.2783716522827012E-4</v>
      </c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</row>
    <row r="334" spans="1:35" x14ac:dyDescent="0.2">
      <c r="A334" s="67"/>
      <c r="B334" s="67"/>
      <c r="C334" s="67"/>
      <c r="D334" s="68">
        <f t="shared" si="56"/>
        <v>0</v>
      </c>
      <c r="E334" s="68">
        <f t="shared" si="56"/>
        <v>0</v>
      </c>
      <c r="F334" s="63">
        <f t="shared" si="57"/>
        <v>0</v>
      </c>
      <c r="G334" s="63">
        <f t="shared" si="57"/>
        <v>0</v>
      </c>
      <c r="H334" s="63">
        <f t="shared" si="60"/>
        <v>0</v>
      </c>
      <c r="I334" s="63">
        <f t="shared" si="61"/>
        <v>0</v>
      </c>
      <c r="J334" s="63">
        <f t="shared" si="62"/>
        <v>0</v>
      </c>
      <c r="K334" s="63">
        <f t="shared" si="63"/>
        <v>0</v>
      </c>
      <c r="L334" s="63">
        <f t="shared" si="64"/>
        <v>0</v>
      </c>
      <c r="M334" s="63">
        <f t="shared" ca="1" si="58"/>
        <v>4.2783716522827012E-4</v>
      </c>
      <c r="N334" s="63">
        <f t="shared" ca="1" si="65"/>
        <v>0</v>
      </c>
      <c r="O334" s="77">
        <f t="shared" ca="1" si="66"/>
        <v>0</v>
      </c>
      <c r="P334" s="63">
        <f t="shared" ca="1" si="67"/>
        <v>0</v>
      </c>
      <c r="Q334" s="63">
        <f t="shared" ca="1" si="68"/>
        <v>0</v>
      </c>
      <c r="R334" s="32">
        <f t="shared" ca="1" si="59"/>
        <v>-4.2783716522827012E-4</v>
      </c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</row>
    <row r="335" spans="1:35" x14ac:dyDescent="0.2">
      <c r="A335" s="67"/>
      <c r="B335" s="67"/>
      <c r="C335" s="67"/>
      <c r="D335" s="68">
        <f t="shared" si="56"/>
        <v>0</v>
      </c>
      <c r="E335" s="68">
        <f t="shared" si="56"/>
        <v>0</v>
      </c>
      <c r="F335" s="63">
        <f t="shared" si="57"/>
        <v>0</v>
      </c>
      <c r="G335" s="63">
        <f t="shared" si="57"/>
        <v>0</v>
      </c>
      <c r="H335" s="63">
        <f t="shared" si="60"/>
        <v>0</v>
      </c>
      <c r="I335" s="63">
        <f t="shared" si="61"/>
        <v>0</v>
      </c>
      <c r="J335" s="63">
        <f t="shared" si="62"/>
        <v>0</v>
      </c>
      <c r="K335" s="63">
        <f t="shared" si="63"/>
        <v>0</v>
      </c>
      <c r="L335" s="63">
        <f t="shared" si="64"/>
        <v>0</v>
      </c>
      <c r="M335" s="63">
        <f t="shared" ca="1" si="58"/>
        <v>4.2783716522827012E-4</v>
      </c>
      <c r="N335" s="63">
        <f t="shared" ca="1" si="65"/>
        <v>0</v>
      </c>
      <c r="O335" s="77">
        <f t="shared" ca="1" si="66"/>
        <v>0</v>
      </c>
      <c r="P335" s="63">
        <f t="shared" ca="1" si="67"/>
        <v>0</v>
      </c>
      <c r="Q335" s="63">
        <f t="shared" ca="1" si="68"/>
        <v>0</v>
      </c>
      <c r="R335" s="32">
        <f t="shared" ca="1" si="59"/>
        <v>-4.2783716522827012E-4</v>
      </c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</row>
    <row r="336" spans="1:35" x14ac:dyDescent="0.2">
      <c r="A336" s="67"/>
      <c r="B336" s="67"/>
      <c r="C336" s="67"/>
      <c r="D336" s="68">
        <f t="shared" si="56"/>
        <v>0</v>
      </c>
      <c r="E336" s="68">
        <f t="shared" si="56"/>
        <v>0</v>
      </c>
      <c r="F336" s="63">
        <f t="shared" si="57"/>
        <v>0</v>
      </c>
      <c r="G336" s="63">
        <f t="shared" si="57"/>
        <v>0</v>
      </c>
      <c r="H336" s="63">
        <f t="shared" si="60"/>
        <v>0</v>
      </c>
      <c r="I336" s="63">
        <f t="shared" si="61"/>
        <v>0</v>
      </c>
      <c r="J336" s="63">
        <f t="shared" si="62"/>
        <v>0</v>
      </c>
      <c r="K336" s="63">
        <f t="shared" si="63"/>
        <v>0</v>
      </c>
      <c r="L336" s="63">
        <f t="shared" si="64"/>
        <v>0</v>
      </c>
      <c r="M336" s="63">
        <f t="shared" ca="1" si="58"/>
        <v>4.2783716522827012E-4</v>
      </c>
      <c r="N336" s="63">
        <f t="shared" ca="1" si="65"/>
        <v>0</v>
      </c>
      <c r="O336" s="77">
        <f t="shared" ca="1" si="66"/>
        <v>0</v>
      </c>
      <c r="P336" s="63">
        <f t="shared" ca="1" si="67"/>
        <v>0</v>
      </c>
      <c r="Q336" s="63">
        <f t="shared" ca="1" si="68"/>
        <v>0</v>
      </c>
      <c r="R336" s="32">
        <f t="shared" ca="1" si="59"/>
        <v>-4.2783716522827012E-4</v>
      </c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</row>
    <row r="337" spans="1:35" x14ac:dyDescent="0.2">
      <c r="A337" s="67"/>
      <c r="B337" s="67"/>
      <c r="C337" s="67"/>
      <c r="D337" s="68">
        <f>A337/A$18</f>
        <v>0</v>
      </c>
      <c r="E337" s="68">
        <f>B337/B$18</f>
        <v>0</v>
      </c>
      <c r="F337" s="63">
        <f>$C337*D337</f>
        <v>0</v>
      </c>
      <c r="G337" s="63">
        <f>$C337*E337</f>
        <v>0</v>
      </c>
      <c r="H337" s="63">
        <f>C337*D337*D337</f>
        <v>0</v>
      </c>
      <c r="I337" s="63">
        <f>C337*D337*D337*D337</f>
        <v>0</v>
      </c>
      <c r="J337" s="63">
        <f>C337*D337*D337*D337*D337</f>
        <v>0</v>
      </c>
      <c r="K337" s="63">
        <f>C337*E337*D337</f>
        <v>0</v>
      </c>
      <c r="L337" s="63">
        <f>C337*E337*D337*D337</f>
        <v>0</v>
      </c>
      <c r="M337" s="63">
        <f t="shared" ca="1" si="58"/>
        <v>4.2783716522827012E-4</v>
      </c>
      <c r="N337" s="63">
        <f ca="1">C337*(M337-E337)^2</f>
        <v>0</v>
      </c>
      <c r="O337" s="77">
        <f ca="1">(C337*O$1-O$2*F337+O$3*H337)^2</f>
        <v>0</v>
      </c>
      <c r="P337" s="63">
        <f ca="1">(-C337*O$2+O$4*F337-O$5*H337)^2</f>
        <v>0</v>
      </c>
      <c r="Q337" s="63">
        <f ca="1">+(C337*O$3-F337*O$5+H337*O$6)^2</f>
        <v>0</v>
      </c>
      <c r="R337" s="32">
        <f t="shared" ca="1" si="59"/>
        <v>-4.2783716522827012E-4</v>
      </c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</row>
    <row r="338" spans="1:35" x14ac:dyDescent="0.2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</row>
    <row r="339" spans="1:35" x14ac:dyDescent="0.2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</row>
    <row r="340" spans="1:35" x14ac:dyDescent="0.2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</row>
    <row r="341" spans="1:35" x14ac:dyDescent="0.2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</row>
    <row r="342" spans="1:35" x14ac:dyDescent="0.2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</row>
    <row r="343" spans="1:35" x14ac:dyDescent="0.2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</row>
    <row r="344" spans="1:35" x14ac:dyDescent="0.2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</row>
    <row r="345" spans="1:35" x14ac:dyDescent="0.2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</row>
    <row r="346" spans="1:35" x14ac:dyDescent="0.2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</row>
    <row r="347" spans="1:35" x14ac:dyDescent="0.2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</row>
    <row r="348" spans="1:35" x14ac:dyDescent="0.2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</row>
    <row r="349" spans="1:35" x14ac:dyDescent="0.2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</row>
    <row r="350" spans="1:35" x14ac:dyDescent="0.2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</row>
    <row r="351" spans="1:35" x14ac:dyDescent="0.2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</row>
    <row r="352" spans="1:35" x14ac:dyDescent="0.2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</row>
    <row r="353" spans="1:35" x14ac:dyDescent="0.2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</row>
    <row r="354" spans="1:35" x14ac:dyDescent="0.2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</row>
    <row r="355" spans="1:35" x14ac:dyDescent="0.2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</row>
    <row r="356" spans="1:35" x14ac:dyDescent="0.2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</row>
    <row r="357" spans="1:35" x14ac:dyDescent="0.2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</row>
    <row r="358" spans="1:35" x14ac:dyDescent="0.2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</row>
    <row r="359" spans="1:35" x14ac:dyDescent="0.2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</row>
    <row r="360" spans="1:35" x14ac:dyDescent="0.2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</row>
    <row r="361" spans="1:35" x14ac:dyDescent="0.2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</row>
    <row r="362" spans="1:35" x14ac:dyDescent="0.2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</row>
    <row r="363" spans="1:35" x14ac:dyDescent="0.2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</row>
    <row r="364" spans="1:35" x14ac:dyDescent="0.2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</row>
    <row r="365" spans="1:35" x14ac:dyDescent="0.2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</row>
    <row r="366" spans="1:35" x14ac:dyDescent="0.2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</row>
    <row r="367" spans="1:35" x14ac:dyDescent="0.2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</row>
    <row r="368" spans="1:35" x14ac:dyDescent="0.2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</row>
    <row r="369" spans="1:35" x14ac:dyDescent="0.2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</row>
    <row r="370" spans="1:35" x14ac:dyDescent="0.2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</row>
    <row r="371" spans="1:35" x14ac:dyDescent="0.2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</row>
    <row r="372" spans="1:35" x14ac:dyDescent="0.2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</row>
    <row r="373" spans="1:35" x14ac:dyDescent="0.2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</row>
    <row r="374" spans="1:35" x14ac:dyDescent="0.2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</row>
    <row r="375" spans="1:35" x14ac:dyDescent="0.2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</row>
    <row r="376" spans="1:35" x14ac:dyDescent="0.2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</row>
    <row r="377" spans="1:35" x14ac:dyDescent="0.2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</row>
    <row r="378" spans="1:35" x14ac:dyDescent="0.2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</row>
    <row r="379" spans="1:35" x14ac:dyDescent="0.2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</row>
    <row r="380" spans="1:35" x14ac:dyDescent="0.2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</row>
    <row r="381" spans="1:35" x14ac:dyDescent="0.2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</row>
    <row r="382" spans="1:35" x14ac:dyDescent="0.2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</row>
    <row r="383" spans="1:35" x14ac:dyDescent="0.2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</row>
    <row r="384" spans="1:35" x14ac:dyDescent="0.2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</row>
    <row r="385" spans="1:35" x14ac:dyDescent="0.2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</row>
    <row r="386" spans="1:35" x14ac:dyDescent="0.2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</row>
    <row r="387" spans="1:35" x14ac:dyDescent="0.2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</row>
    <row r="388" spans="1:35" x14ac:dyDescent="0.2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</row>
    <row r="389" spans="1:35" x14ac:dyDescent="0.2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</row>
    <row r="390" spans="1:35" x14ac:dyDescent="0.2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</row>
    <row r="391" spans="1:35" x14ac:dyDescent="0.2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</row>
    <row r="392" spans="1:35" x14ac:dyDescent="0.2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</row>
    <row r="393" spans="1:35" x14ac:dyDescent="0.2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</row>
    <row r="394" spans="1:35" x14ac:dyDescent="0.2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</row>
    <row r="395" spans="1:35" x14ac:dyDescent="0.2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</row>
    <row r="396" spans="1:35" x14ac:dyDescent="0.2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</row>
    <row r="397" spans="1:35" x14ac:dyDescent="0.2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</row>
    <row r="398" spans="1:35" x14ac:dyDescent="0.2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</row>
    <row r="399" spans="1:35" x14ac:dyDescent="0.2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</row>
    <row r="400" spans="1:35" x14ac:dyDescent="0.2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</row>
    <row r="401" spans="1:35" x14ac:dyDescent="0.2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</row>
    <row r="402" spans="1:35" x14ac:dyDescent="0.2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</row>
    <row r="403" spans="1:35" x14ac:dyDescent="0.2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</row>
    <row r="404" spans="1:35" x14ac:dyDescent="0.2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</row>
    <row r="405" spans="1:35" x14ac:dyDescent="0.2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</row>
    <row r="406" spans="1:35" x14ac:dyDescent="0.2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</row>
    <row r="407" spans="1:35" x14ac:dyDescent="0.2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</row>
    <row r="408" spans="1:35" x14ac:dyDescent="0.2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</row>
    <row r="409" spans="1:35" x14ac:dyDescent="0.2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</row>
    <row r="410" spans="1:35" x14ac:dyDescent="0.2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</row>
    <row r="411" spans="1:35" x14ac:dyDescent="0.2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</row>
    <row r="412" spans="1:35" x14ac:dyDescent="0.2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</row>
    <row r="413" spans="1:35" x14ac:dyDescent="0.2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</row>
    <row r="414" spans="1:35" x14ac:dyDescent="0.2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</row>
    <row r="415" spans="1:35" x14ac:dyDescent="0.2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</row>
    <row r="416" spans="1:35" x14ac:dyDescent="0.2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</row>
    <row r="417" spans="1:35" x14ac:dyDescent="0.2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</row>
    <row r="418" spans="1:35" x14ac:dyDescent="0.2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</row>
    <row r="419" spans="1:35" x14ac:dyDescent="0.2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</row>
    <row r="420" spans="1:35" x14ac:dyDescent="0.2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</row>
    <row r="421" spans="1:35" x14ac:dyDescent="0.2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</row>
    <row r="422" spans="1:35" x14ac:dyDescent="0.2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</row>
    <row r="423" spans="1:35" x14ac:dyDescent="0.2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</row>
    <row r="424" spans="1:35" x14ac:dyDescent="0.2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</row>
    <row r="425" spans="1:35" x14ac:dyDescent="0.2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</row>
    <row r="426" spans="1:35" x14ac:dyDescent="0.2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</row>
    <row r="427" spans="1:35" x14ac:dyDescent="0.2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</row>
    <row r="428" spans="1:35" x14ac:dyDescent="0.2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</row>
    <row r="429" spans="1:35" x14ac:dyDescent="0.2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</row>
    <row r="430" spans="1:35" x14ac:dyDescent="0.2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</row>
    <row r="431" spans="1:35" x14ac:dyDescent="0.2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</row>
    <row r="432" spans="1:35" x14ac:dyDescent="0.2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</row>
    <row r="433" spans="1:35" x14ac:dyDescent="0.2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</row>
    <row r="434" spans="1:35" x14ac:dyDescent="0.2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</row>
    <row r="435" spans="1:35" x14ac:dyDescent="0.2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</row>
    <row r="436" spans="1:35" x14ac:dyDescent="0.2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</row>
    <row r="437" spans="1:35" x14ac:dyDescent="0.2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</row>
    <row r="438" spans="1:35" x14ac:dyDescent="0.2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</row>
    <row r="439" spans="1:35" x14ac:dyDescent="0.2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</row>
    <row r="440" spans="1:35" x14ac:dyDescent="0.2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</row>
    <row r="441" spans="1:35" x14ac:dyDescent="0.2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</row>
    <row r="442" spans="1:35" x14ac:dyDescent="0.2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</row>
    <row r="443" spans="1:35" x14ac:dyDescent="0.2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</row>
    <row r="444" spans="1:35" x14ac:dyDescent="0.2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</row>
    <row r="445" spans="1:35" x14ac:dyDescent="0.2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</row>
    <row r="446" spans="1:35" x14ac:dyDescent="0.2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</row>
    <row r="447" spans="1:35" x14ac:dyDescent="0.2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</row>
    <row r="448" spans="1:35" x14ac:dyDescent="0.2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</row>
    <row r="449" spans="1:35" x14ac:dyDescent="0.2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</row>
    <row r="450" spans="1:35" x14ac:dyDescent="0.2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</row>
    <row r="451" spans="1:35" x14ac:dyDescent="0.2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</row>
    <row r="452" spans="1:35" x14ac:dyDescent="0.2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</row>
    <row r="453" spans="1:35" x14ac:dyDescent="0.2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</row>
    <row r="454" spans="1:35" x14ac:dyDescent="0.2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</row>
    <row r="455" spans="1:35" x14ac:dyDescent="0.2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</row>
    <row r="456" spans="1:35" x14ac:dyDescent="0.2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</row>
    <row r="457" spans="1:35" x14ac:dyDescent="0.2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</row>
    <row r="458" spans="1:35" x14ac:dyDescent="0.2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</row>
    <row r="459" spans="1:35" x14ac:dyDescent="0.2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</row>
    <row r="460" spans="1:35" x14ac:dyDescent="0.2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</row>
    <row r="461" spans="1:35" x14ac:dyDescent="0.2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</row>
    <row r="462" spans="1:35" x14ac:dyDescent="0.2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</row>
    <row r="463" spans="1:35" x14ac:dyDescent="0.2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</row>
    <row r="464" spans="1:35" x14ac:dyDescent="0.2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</row>
    <row r="465" spans="1:35" x14ac:dyDescent="0.2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</row>
    <row r="466" spans="1:35" x14ac:dyDescent="0.2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</row>
    <row r="467" spans="1:35" x14ac:dyDescent="0.2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</row>
    <row r="468" spans="1:35" x14ac:dyDescent="0.2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</row>
    <row r="469" spans="1:35" x14ac:dyDescent="0.2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</row>
    <row r="470" spans="1:35" x14ac:dyDescent="0.2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</row>
    <row r="471" spans="1:35" x14ac:dyDescent="0.2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</row>
    <row r="472" spans="1:35" x14ac:dyDescent="0.2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</row>
    <row r="473" spans="1:35" x14ac:dyDescent="0.2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</row>
    <row r="474" spans="1:35" x14ac:dyDescent="0.2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</row>
    <row r="475" spans="1:35" x14ac:dyDescent="0.2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</row>
    <row r="476" spans="1:35" x14ac:dyDescent="0.2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</row>
    <row r="477" spans="1:35" x14ac:dyDescent="0.2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</row>
    <row r="478" spans="1:35" x14ac:dyDescent="0.2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</row>
    <row r="479" spans="1:35" x14ac:dyDescent="0.2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</row>
    <row r="480" spans="1:35" x14ac:dyDescent="0.2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</row>
    <row r="481" spans="1:35" x14ac:dyDescent="0.2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</row>
    <row r="482" spans="1:35" x14ac:dyDescent="0.2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</row>
    <row r="483" spans="1:35" x14ac:dyDescent="0.2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</row>
    <row r="484" spans="1:35" x14ac:dyDescent="0.2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</row>
    <row r="485" spans="1:35" x14ac:dyDescent="0.2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</row>
    <row r="486" spans="1:35" x14ac:dyDescent="0.2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</row>
    <row r="487" spans="1:35" x14ac:dyDescent="0.2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</row>
    <row r="488" spans="1:35" x14ac:dyDescent="0.2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</row>
    <row r="489" spans="1:35" x14ac:dyDescent="0.2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</row>
    <row r="490" spans="1:35" x14ac:dyDescent="0.2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</row>
    <row r="491" spans="1:35" x14ac:dyDescent="0.2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</row>
    <row r="492" spans="1:35" x14ac:dyDescent="0.2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</row>
    <row r="493" spans="1:35" x14ac:dyDescent="0.2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</row>
    <row r="494" spans="1:35" x14ac:dyDescent="0.2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</row>
    <row r="495" spans="1:35" x14ac:dyDescent="0.2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</row>
    <row r="496" spans="1:35" x14ac:dyDescent="0.2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</row>
    <row r="497" spans="1:35" x14ac:dyDescent="0.2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</row>
    <row r="498" spans="1:35" x14ac:dyDescent="0.2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</row>
    <row r="499" spans="1:35" x14ac:dyDescent="0.2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</row>
    <row r="500" spans="1:35" x14ac:dyDescent="0.2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</row>
    <row r="501" spans="1:35" x14ac:dyDescent="0.2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</row>
    <row r="502" spans="1:35" x14ac:dyDescent="0.2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</row>
    <row r="503" spans="1:35" x14ac:dyDescent="0.2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</row>
    <row r="504" spans="1:35" x14ac:dyDescent="0.2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</row>
    <row r="505" spans="1:35" x14ac:dyDescent="0.2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</row>
    <row r="506" spans="1:35" x14ac:dyDescent="0.2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</row>
    <row r="507" spans="1:35" x14ac:dyDescent="0.2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</row>
    <row r="508" spans="1:35" x14ac:dyDescent="0.2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</row>
    <row r="509" spans="1:35" x14ac:dyDescent="0.2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</row>
    <row r="510" spans="1:35" x14ac:dyDescent="0.2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</row>
    <row r="511" spans="1:35" x14ac:dyDescent="0.2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</row>
    <row r="512" spans="1:35" x14ac:dyDescent="0.2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</row>
    <row r="513" spans="1:35" x14ac:dyDescent="0.2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</row>
    <row r="514" spans="1:35" x14ac:dyDescent="0.2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</row>
    <row r="515" spans="1:35" x14ac:dyDescent="0.2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</row>
    <row r="516" spans="1:35" x14ac:dyDescent="0.2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</row>
    <row r="517" spans="1:35" x14ac:dyDescent="0.2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</row>
    <row r="518" spans="1:35" x14ac:dyDescent="0.2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</row>
    <row r="519" spans="1:35" x14ac:dyDescent="0.2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</row>
    <row r="520" spans="1:35" x14ac:dyDescent="0.2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</row>
    <row r="521" spans="1:35" x14ac:dyDescent="0.2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</row>
    <row r="522" spans="1:35" x14ac:dyDescent="0.2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</row>
    <row r="523" spans="1:35" x14ac:dyDescent="0.2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</row>
    <row r="524" spans="1:35" x14ac:dyDescent="0.2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</row>
    <row r="525" spans="1:35" x14ac:dyDescent="0.2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</row>
    <row r="526" spans="1:35" x14ac:dyDescent="0.2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</row>
    <row r="527" spans="1:35" x14ac:dyDescent="0.2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</row>
    <row r="528" spans="1:35" x14ac:dyDescent="0.2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</row>
    <row r="529" spans="1:35" x14ac:dyDescent="0.2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</row>
    <row r="530" spans="1:35" x14ac:dyDescent="0.2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</row>
    <row r="531" spans="1:35" x14ac:dyDescent="0.2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</row>
    <row r="532" spans="1:35" x14ac:dyDescent="0.2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</row>
    <row r="533" spans="1:35" x14ac:dyDescent="0.2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</row>
    <row r="534" spans="1:35" x14ac:dyDescent="0.2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</row>
    <row r="535" spans="1:35" x14ac:dyDescent="0.2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</row>
    <row r="536" spans="1:35" x14ac:dyDescent="0.2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</row>
    <row r="537" spans="1:35" x14ac:dyDescent="0.2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</row>
    <row r="538" spans="1:35" x14ac:dyDescent="0.2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</row>
    <row r="539" spans="1:35" x14ac:dyDescent="0.2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</row>
    <row r="540" spans="1:35" x14ac:dyDescent="0.2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</row>
    <row r="541" spans="1:35" x14ac:dyDescent="0.2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</row>
    <row r="542" spans="1:35" x14ac:dyDescent="0.2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</row>
    <row r="543" spans="1:35" x14ac:dyDescent="0.2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</row>
    <row r="544" spans="1:35" x14ac:dyDescent="0.2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</row>
    <row r="545" spans="1:35" x14ac:dyDescent="0.2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</row>
    <row r="546" spans="1:35" x14ac:dyDescent="0.2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</row>
    <row r="547" spans="1:35" x14ac:dyDescent="0.2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</row>
    <row r="548" spans="1:35" x14ac:dyDescent="0.2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</row>
    <row r="549" spans="1:35" x14ac:dyDescent="0.2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</row>
    <row r="550" spans="1:35" x14ac:dyDescent="0.2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</row>
    <row r="551" spans="1:35" x14ac:dyDescent="0.2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</row>
    <row r="552" spans="1:35" x14ac:dyDescent="0.2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</row>
    <row r="553" spans="1:35" x14ac:dyDescent="0.2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</row>
    <row r="554" spans="1:35" x14ac:dyDescent="0.2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</row>
    <row r="555" spans="1:35" x14ac:dyDescent="0.2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</row>
    <row r="556" spans="1:35" x14ac:dyDescent="0.2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</row>
    <row r="557" spans="1:35" x14ac:dyDescent="0.2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</row>
    <row r="558" spans="1:35" x14ac:dyDescent="0.2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</row>
    <row r="559" spans="1:35" x14ac:dyDescent="0.2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</row>
    <row r="560" spans="1:35" x14ac:dyDescent="0.2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</row>
    <row r="561" spans="1:35" x14ac:dyDescent="0.2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</row>
    <row r="562" spans="1:35" x14ac:dyDescent="0.2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</row>
    <row r="563" spans="1:35" x14ac:dyDescent="0.2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</row>
    <row r="564" spans="1:35" x14ac:dyDescent="0.2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</row>
    <row r="565" spans="1:35" x14ac:dyDescent="0.2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</row>
    <row r="566" spans="1:35" x14ac:dyDescent="0.2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</row>
    <row r="567" spans="1:35" x14ac:dyDescent="0.2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</row>
    <row r="568" spans="1:35" x14ac:dyDescent="0.2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</row>
    <row r="569" spans="1:35" x14ac:dyDescent="0.2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</row>
    <row r="570" spans="1:35" x14ac:dyDescent="0.2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</row>
    <row r="571" spans="1:35" x14ac:dyDescent="0.2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</row>
    <row r="572" spans="1:35" x14ac:dyDescent="0.2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</row>
    <row r="573" spans="1:35" x14ac:dyDescent="0.2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</row>
    <row r="574" spans="1:35" x14ac:dyDescent="0.2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</row>
    <row r="575" spans="1:35" x14ac:dyDescent="0.2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</row>
    <row r="576" spans="1:35" x14ac:dyDescent="0.2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</row>
    <row r="577" spans="1:35" x14ac:dyDescent="0.2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</row>
    <row r="578" spans="1:35" x14ac:dyDescent="0.2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</row>
    <row r="579" spans="1:35" x14ac:dyDescent="0.2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</row>
    <row r="580" spans="1:35" x14ac:dyDescent="0.2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</row>
    <row r="581" spans="1:35" x14ac:dyDescent="0.2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</row>
    <row r="582" spans="1:35" x14ac:dyDescent="0.2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</row>
    <row r="583" spans="1:35" x14ac:dyDescent="0.2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</row>
    <row r="584" spans="1:35" x14ac:dyDescent="0.2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</row>
    <row r="585" spans="1:35" x14ac:dyDescent="0.2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</row>
    <row r="586" spans="1:35" x14ac:dyDescent="0.2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</row>
    <row r="587" spans="1:35" x14ac:dyDescent="0.2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</row>
    <row r="588" spans="1:35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</row>
    <row r="589" spans="1:35" x14ac:dyDescent="0.2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</row>
    <row r="590" spans="1:35" x14ac:dyDescent="0.2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</row>
    <row r="591" spans="1:35" x14ac:dyDescent="0.2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</row>
    <row r="592" spans="1:35" x14ac:dyDescent="0.2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</row>
    <row r="593" spans="1:35" x14ac:dyDescent="0.2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</row>
    <row r="594" spans="1:35" x14ac:dyDescent="0.2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</row>
    <row r="595" spans="1:35" x14ac:dyDescent="0.2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</row>
    <row r="596" spans="1:35" x14ac:dyDescent="0.2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</row>
    <row r="597" spans="1:35" x14ac:dyDescent="0.2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</row>
    <row r="598" spans="1:35" x14ac:dyDescent="0.2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</row>
    <row r="599" spans="1:35" x14ac:dyDescent="0.2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</row>
    <row r="600" spans="1:35" x14ac:dyDescent="0.2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</row>
    <row r="601" spans="1:35" x14ac:dyDescent="0.2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</row>
    <row r="602" spans="1:35" x14ac:dyDescent="0.2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</row>
    <row r="603" spans="1:35" x14ac:dyDescent="0.2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</row>
    <row r="604" spans="1:35" x14ac:dyDescent="0.2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</row>
    <row r="605" spans="1:35" x14ac:dyDescent="0.2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</row>
    <row r="606" spans="1:35" x14ac:dyDescent="0.2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</row>
    <row r="607" spans="1:35" x14ac:dyDescent="0.2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</row>
    <row r="608" spans="1:35" x14ac:dyDescent="0.2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</row>
    <row r="609" spans="1:35" x14ac:dyDescent="0.2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</row>
    <row r="610" spans="1:35" x14ac:dyDescent="0.2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</row>
    <row r="611" spans="1:35" x14ac:dyDescent="0.2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</row>
    <row r="612" spans="1:35" x14ac:dyDescent="0.2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</row>
    <row r="613" spans="1:35" x14ac:dyDescent="0.2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</row>
    <row r="614" spans="1:35" x14ac:dyDescent="0.2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</row>
    <row r="615" spans="1:35" x14ac:dyDescent="0.2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</row>
    <row r="616" spans="1:35" x14ac:dyDescent="0.2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</row>
    <row r="617" spans="1:35" x14ac:dyDescent="0.2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</row>
    <row r="618" spans="1:35" x14ac:dyDescent="0.2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</row>
    <row r="619" spans="1:35" x14ac:dyDescent="0.2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</row>
    <row r="620" spans="1:35" x14ac:dyDescent="0.2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</row>
    <row r="621" spans="1:35" x14ac:dyDescent="0.2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</row>
    <row r="622" spans="1:35" x14ac:dyDescent="0.2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</row>
    <row r="623" spans="1:35" x14ac:dyDescent="0.2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</row>
    <row r="624" spans="1:35" x14ac:dyDescent="0.2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</row>
    <row r="625" spans="1:35" x14ac:dyDescent="0.2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</row>
    <row r="626" spans="1:35" x14ac:dyDescent="0.2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</row>
    <row r="627" spans="1:35" x14ac:dyDescent="0.2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</row>
    <row r="628" spans="1:35" x14ac:dyDescent="0.2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</row>
    <row r="629" spans="1:35" x14ac:dyDescent="0.2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</row>
    <row r="630" spans="1:35" x14ac:dyDescent="0.2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</row>
    <row r="631" spans="1:35" x14ac:dyDescent="0.2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</row>
    <row r="632" spans="1:35" x14ac:dyDescent="0.2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</row>
    <row r="633" spans="1:35" x14ac:dyDescent="0.2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</row>
    <row r="634" spans="1:35" x14ac:dyDescent="0.2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</row>
    <row r="635" spans="1:35" x14ac:dyDescent="0.2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</row>
    <row r="636" spans="1:35" x14ac:dyDescent="0.2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</row>
    <row r="637" spans="1:35" x14ac:dyDescent="0.2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</row>
    <row r="638" spans="1:35" x14ac:dyDescent="0.2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</row>
    <row r="639" spans="1:35" x14ac:dyDescent="0.2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</row>
    <row r="640" spans="1:35" x14ac:dyDescent="0.2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</row>
    <row r="641" spans="1:35" x14ac:dyDescent="0.2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</row>
    <row r="642" spans="1:35" x14ac:dyDescent="0.2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</row>
    <row r="643" spans="1:35" x14ac:dyDescent="0.2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</row>
    <row r="644" spans="1:35" x14ac:dyDescent="0.2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</row>
    <row r="645" spans="1:35" x14ac:dyDescent="0.2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</row>
    <row r="646" spans="1:35" x14ac:dyDescent="0.2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</row>
    <row r="647" spans="1:35" x14ac:dyDescent="0.2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</row>
    <row r="648" spans="1:35" x14ac:dyDescent="0.2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</row>
    <row r="649" spans="1:35" x14ac:dyDescent="0.2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</row>
    <row r="650" spans="1:35" x14ac:dyDescent="0.2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</row>
    <row r="651" spans="1:35" x14ac:dyDescent="0.2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</row>
    <row r="652" spans="1:35" x14ac:dyDescent="0.2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</row>
    <row r="653" spans="1:35" x14ac:dyDescent="0.2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</row>
    <row r="654" spans="1:35" x14ac:dyDescent="0.2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</row>
    <row r="655" spans="1:35" x14ac:dyDescent="0.2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</row>
    <row r="656" spans="1:35" x14ac:dyDescent="0.2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</row>
    <row r="657" spans="1:35" x14ac:dyDescent="0.2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</row>
    <row r="658" spans="1:35" x14ac:dyDescent="0.2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</row>
    <row r="659" spans="1:35" x14ac:dyDescent="0.2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</row>
    <row r="660" spans="1:35" x14ac:dyDescent="0.2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</row>
    <row r="661" spans="1:35" x14ac:dyDescent="0.2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</row>
    <row r="662" spans="1:35" x14ac:dyDescent="0.2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</row>
    <row r="663" spans="1:35" x14ac:dyDescent="0.2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</row>
    <row r="664" spans="1:35" x14ac:dyDescent="0.2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</row>
    <row r="665" spans="1:35" x14ac:dyDescent="0.2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</row>
    <row r="666" spans="1:35" x14ac:dyDescent="0.2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</row>
    <row r="667" spans="1:35" x14ac:dyDescent="0.2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</row>
    <row r="668" spans="1:35" x14ac:dyDescent="0.2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</row>
    <row r="669" spans="1:35" x14ac:dyDescent="0.2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</row>
    <row r="670" spans="1:35" x14ac:dyDescent="0.2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</row>
    <row r="671" spans="1:35" x14ac:dyDescent="0.2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</row>
    <row r="672" spans="1:35" x14ac:dyDescent="0.2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</row>
    <row r="673" spans="1:35" x14ac:dyDescent="0.2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</row>
    <row r="674" spans="1:35" x14ac:dyDescent="0.2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</row>
    <row r="675" spans="1:35" x14ac:dyDescent="0.2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</row>
    <row r="676" spans="1:35" x14ac:dyDescent="0.2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</row>
    <row r="677" spans="1:35" x14ac:dyDescent="0.2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</row>
    <row r="678" spans="1:35" x14ac:dyDescent="0.2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</row>
    <row r="679" spans="1:35" x14ac:dyDescent="0.2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</row>
    <row r="680" spans="1:35" x14ac:dyDescent="0.2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</row>
    <row r="681" spans="1:35" x14ac:dyDescent="0.2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</row>
    <row r="682" spans="1:35" x14ac:dyDescent="0.2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</row>
    <row r="683" spans="1:35" x14ac:dyDescent="0.2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</row>
    <row r="684" spans="1:35" x14ac:dyDescent="0.2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</row>
    <row r="685" spans="1:35" x14ac:dyDescent="0.2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</row>
    <row r="686" spans="1:35" x14ac:dyDescent="0.2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</row>
    <row r="687" spans="1:35" x14ac:dyDescent="0.2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</row>
    <row r="688" spans="1:35" x14ac:dyDescent="0.2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</row>
    <row r="689" spans="1:35" x14ac:dyDescent="0.2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</row>
    <row r="690" spans="1:35" x14ac:dyDescent="0.2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</row>
    <row r="691" spans="1:35" x14ac:dyDescent="0.2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</row>
    <row r="692" spans="1:35" x14ac:dyDescent="0.2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</row>
    <row r="693" spans="1:35" x14ac:dyDescent="0.2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</row>
    <row r="694" spans="1:35" x14ac:dyDescent="0.2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</row>
    <row r="695" spans="1:35" x14ac:dyDescent="0.2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</row>
    <row r="696" spans="1:35" x14ac:dyDescent="0.2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</row>
    <row r="697" spans="1:35" x14ac:dyDescent="0.2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</row>
    <row r="698" spans="1:35" x14ac:dyDescent="0.2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</row>
    <row r="699" spans="1:35" x14ac:dyDescent="0.2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</row>
    <row r="700" spans="1:35" x14ac:dyDescent="0.2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</row>
    <row r="701" spans="1:35" x14ac:dyDescent="0.2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</row>
    <row r="702" spans="1:35" x14ac:dyDescent="0.2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</row>
    <row r="703" spans="1:35" x14ac:dyDescent="0.2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</row>
    <row r="704" spans="1:35" x14ac:dyDescent="0.2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</row>
    <row r="705" spans="1:35" x14ac:dyDescent="0.2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</row>
    <row r="706" spans="1:35" x14ac:dyDescent="0.2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</row>
    <row r="707" spans="1:35" x14ac:dyDescent="0.2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</row>
    <row r="708" spans="1:35" x14ac:dyDescent="0.2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</row>
    <row r="709" spans="1:35" x14ac:dyDescent="0.2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</row>
    <row r="710" spans="1:35" x14ac:dyDescent="0.2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</row>
    <row r="711" spans="1:35" x14ac:dyDescent="0.2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</row>
    <row r="712" spans="1:35" x14ac:dyDescent="0.2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</row>
    <row r="713" spans="1:35" x14ac:dyDescent="0.2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</row>
    <row r="714" spans="1:35" x14ac:dyDescent="0.2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</row>
    <row r="715" spans="1:35" x14ac:dyDescent="0.2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</row>
    <row r="716" spans="1:35" x14ac:dyDescent="0.2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</row>
    <row r="717" spans="1:35" x14ac:dyDescent="0.2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</row>
    <row r="718" spans="1:35" x14ac:dyDescent="0.2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</row>
    <row r="719" spans="1:35" x14ac:dyDescent="0.2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</row>
    <row r="720" spans="1:35" x14ac:dyDescent="0.2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</row>
    <row r="721" spans="1:35" x14ac:dyDescent="0.2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</row>
    <row r="722" spans="1:35" x14ac:dyDescent="0.2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</row>
    <row r="723" spans="1:35" x14ac:dyDescent="0.2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</row>
    <row r="724" spans="1:35" x14ac:dyDescent="0.2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</row>
    <row r="725" spans="1:35" x14ac:dyDescent="0.2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</row>
    <row r="726" spans="1:35" x14ac:dyDescent="0.2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</row>
    <row r="727" spans="1:35" x14ac:dyDescent="0.2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</row>
    <row r="728" spans="1:35" x14ac:dyDescent="0.2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</row>
    <row r="729" spans="1:35" x14ac:dyDescent="0.2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</row>
    <row r="730" spans="1:35" x14ac:dyDescent="0.2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</row>
    <row r="731" spans="1:35" x14ac:dyDescent="0.2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</row>
    <row r="732" spans="1:35" x14ac:dyDescent="0.2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</row>
    <row r="733" spans="1:35" x14ac:dyDescent="0.2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</row>
    <row r="734" spans="1:35" x14ac:dyDescent="0.2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</row>
    <row r="735" spans="1:35" x14ac:dyDescent="0.2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</row>
    <row r="736" spans="1:35" x14ac:dyDescent="0.2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</row>
    <row r="737" spans="1:35" x14ac:dyDescent="0.2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</row>
    <row r="738" spans="1:35" x14ac:dyDescent="0.2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</row>
    <row r="739" spans="1:35" x14ac:dyDescent="0.2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</row>
    <row r="740" spans="1:35" x14ac:dyDescent="0.2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</row>
    <row r="741" spans="1:35" x14ac:dyDescent="0.2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</row>
    <row r="742" spans="1:35" x14ac:dyDescent="0.2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</row>
    <row r="743" spans="1:35" x14ac:dyDescent="0.2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</row>
    <row r="744" spans="1:35" x14ac:dyDescent="0.2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</row>
    <row r="745" spans="1:35" x14ac:dyDescent="0.2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</row>
    <row r="746" spans="1:35" x14ac:dyDescent="0.2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</row>
    <row r="747" spans="1:35" x14ac:dyDescent="0.2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</row>
    <row r="748" spans="1:35" x14ac:dyDescent="0.2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</row>
    <row r="749" spans="1:35" x14ac:dyDescent="0.2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</row>
    <row r="750" spans="1:35" x14ac:dyDescent="0.2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</row>
    <row r="751" spans="1:35" x14ac:dyDescent="0.2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</row>
    <row r="752" spans="1:35" x14ac:dyDescent="0.2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</row>
    <row r="753" spans="1:35" x14ac:dyDescent="0.2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</row>
    <row r="754" spans="1:35" x14ac:dyDescent="0.2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</row>
    <row r="755" spans="1:35" x14ac:dyDescent="0.2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</row>
    <row r="756" spans="1:35" x14ac:dyDescent="0.2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</row>
    <row r="757" spans="1:35" x14ac:dyDescent="0.2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</row>
    <row r="758" spans="1:35" x14ac:dyDescent="0.2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</row>
    <row r="759" spans="1:35" x14ac:dyDescent="0.2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</row>
    <row r="760" spans="1:35" x14ac:dyDescent="0.2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</row>
    <row r="761" spans="1:35" x14ac:dyDescent="0.2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</row>
    <row r="762" spans="1:35" x14ac:dyDescent="0.2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</row>
    <row r="763" spans="1:35" x14ac:dyDescent="0.2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</row>
    <row r="764" spans="1:35" x14ac:dyDescent="0.2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</row>
    <row r="765" spans="1:35" x14ac:dyDescent="0.2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</row>
    <row r="766" spans="1:35" x14ac:dyDescent="0.2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</row>
    <row r="767" spans="1:35" x14ac:dyDescent="0.2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</row>
    <row r="768" spans="1:35" x14ac:dyDescent="0.2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</row>
    <row r="769" spans="1:35" x14ac:dyDescent="0.2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</row>
    <row r="770" spans="1:35" x14ac:dyDescent="0.2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</row>
    <row r="771" spans="1:35" x14ac:dyDescent="0.2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</row>
    <row r="772" spans="1:35" x14ac:dyDescent="0.2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</row>
    <row r="773" spans="1:35" x14ac:dyDescent="0.2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</row>
    <row r="774" spans="1:35" x14ac:dyDescent="0.2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</row>
    <row r="775" spans="1:35" x14ac:dyDescent="0.2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</row>
    <row r="776" spans="1:35" x14ac:dyDescent="0.2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</row>
    <row r="777" spans="1:35" x14ac:dyDescent="0.2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</row>
    <row r="778" spans="1:35" x14ac:dyDescent="0.2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</row>
    <row r="779" spans="1:35" x14ac:dyDescent="0.2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</row>
    <row r="780" spans="1:35" x14ac:dyDescent="0.2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</row>
    <row r="781" spans="1:35" x14ac:dyDescent="0.2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</row>
    <row r="782" spans="1:35" x14ac:dyDescent="0.2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</row>
    <row r="783" spans="1:35" x14ac:dyDescent="0.2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</row>
    <row r="784" spans="1:35" x14ac:dyDescent="0.2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</row>
    <row r="785" spans="1:35" x14ac:dyDescent="0.2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</row>
    <row r="786" spans="1:35" x14ac:dyDescent="0.2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</row>
    <row r="787" spans="1:35" x14ac:dyDescent="0.2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</row>
    <row r="788" spans="1:35" x14ac:dyDescent="0.2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</row>
    <row r="789" spans="1:35" x14ac:dyDescent="0.2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</row>
    <row r="790" spans="1:35" x14ac:dyDescent="0.2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</row>
    <row r="791" spans="1:35" x14ac:dyDescent="0.2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</row>
    <row r="792" spans="1:35" x14ac:dyDescent="0.2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</row>
    <row r="793" spans="1:35" x14ac:dyDescent="0.2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</row>
    <row r="794" spans="1:35" x14ac:dyDescent="0.2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</row>
    <row r="795" spans="1:35" x14ac:dyDescent="0.2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</row>
    <row r="796" spans="1:35" x14ac:dyDescent="0.2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</row>
    <row r="797" spans="1:35" x14ac:dyDescent="0.2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</row>
    <row r="798" spans="1:35" x14ac:dyDescent="0.2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</row>
    <row r="799" spans="1:35" x14ac:dyDescent="0.2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</row>
    <row r="800" spans="1:35" x14ac:dyDescent="0.2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</row>
    <row r="801" spans="1:35" x14ac:dyDescent="0.2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</row>
    <row r="802" spans="1:35" x14ac:dyDescent="0.2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</row>
    <row r="803" spans="1:35" x14ac:dyDescent="0.2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</row>
    <row r="804" spans="1:35" x14ac:dyDescent="0.2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</row>
    <row r="805" spans="1:35" x14ac:dyDescent="0.2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</row>
    <row r="806" spans="1:35" x14ac:dyDescent="0.2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</row>
    <row r="807" spans="1:35" x14ac:dyDescent="0.2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</row>
    <row r="808" spans="1:35" x14ac:dyDescent="0.2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</row>
    <row r="809" spans="1:35" x14ac:dyDescent="0.2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</row>
    <row r="810" spans="1:35" x14ac:dyDescent="0.2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</row>
    <row r="811" spans="1:35" x14ac:dyDescent="0.2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</row>
    <row r="812" spans="1:35" x14ac:dyDescent="0.2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</row>
    <row r="813" spans="1:35" x14ac:dyDescent="0.2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</row>
    <row r="814" spans="1:35" x14ac:dyDescent="0.2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</row>
    <row r="815" spans="1:35" x14ac:dyDescent="0.2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</row>
    <row r="816" spans="1:35" x14ac:dyDescent="0.2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</row>
    <row r="817" spans="1:35" x14ac:dyDescent="0.2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</row>
    <row r="818" spans="1:35" x14ac:dyDescent="0.2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</row>
    <row r="819" spans="1:35" x14ac:dyDescent="0.2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</row>
    <row r="820" spans="1:35" x14ac:dyDescent="0.2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</row>
    <row r="821" spans="1:35" x14ac:dyDescent="0.2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</row>
    <row r="822" spans="1:35" x14ac:dyDescent="0.2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</row>
    <row r="823" spans="1:35" x14ac:dyDescent="0.2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</row>
    <row r="824" spans="1:35" x14ac:dyDescent="0.2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</row>
    <row r="825" spans="1:35" x14ac:dyDescent="0.2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</row>
    <row r="826" spans="1:35" x14ac:dyDescent="0.2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</row>
    <row r="827" spans="1:35" x14ac:dyDescent="0.2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</row>
    <row r="828" spans="1:35" x14ac:dyDescent="0.2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</row>
    <row r="829" spans="1:35" x14ac:dyDescent="0.2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</row>
    <row r="830" spans="1:35" x14ac:dyDescent="0.2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</row>
    <row r="831" spans="1:35" x14ac:dyDescent="0.2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</row>
    <row r="832" spans="1:35" x14ac:dyDescent="0.2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</row>
    <row r="833" spans="1:35" x14ac:dyDescent="0.2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</row>
    <row r="834" spans="1:35" x14ac:dyDescent="0.2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</row>
    <row r="835" spans="1:35" x14ac:dyDescent="0.2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</row>
    <row r="836" spans="1:35" x14ac:dyDescent="0.2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</row>
    <row r="837" spans="1:35" x14ac:dyDescent="0.2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</row>
    <row r="838" spans="1:35" x14ac:dyDescent="0.2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</row>
    <row r="839" spans="1:35" x14ac:dyDescent="0.2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</row>
    <row r="840" spans="1:35" x14ac:dyDescent="0.2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</row>
    <row r="841" spans="1:35" x14ac:dyDescent="0.2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</row>
    <row r="842" spans="1:35" x14ac:dyDescent="0.2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</row>
    <row r="843" spans="1:35" x14ac:dyDescent="0.2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</row>
    <row r="844" spans="1:35" x14ac:dyDescent="0.2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</row>
    <row r="845" spans="1:35" x14ac:dyDescent="0.2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</row>
    <row r="846" spans="1:35" x14ac:dyDescent="0.2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</row>
    <row r="847" spans="1:35" x14ac:dyDescent="0.2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</row>
    <row r="848" spans="1:35" x14ac:dyDescent="0.2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</row>
    <row r="849" spans="1:35" x14ac:dyDescent="0.2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</row>
    <row r="850" spans="1:35" x14ac:dyDescent="0.2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</row>
    <row r="851" spans="1:35" x14ac:dyDescent="0.2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</row>
    <row r="852" spans="1:35" x14ac:dyDescent="0.2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</row>
    <row r="853" spans="1:35" x14ac:dyDescent="0.2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</row>
    <row r="854" spans="1:35" x14ac:dyDescent="0.2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</row>
    <row r="855" spans="1:35" x14ac:dyDescent="0.2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</row>
    <row r="856" spans="1:35" x14ac:dyDescent="0.2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</row>
    <row r="857" spans="1:35" x14ac:dyDescent="0.2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</row>
    <row r="858" spans="1:35" x14ac:dyDescent="0.2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</row>
    <row r="859" spans="1:35" x14ac:dyDescent="0.2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</row>
    <row r="860" spans="1:35" x14ac:dyDescent="0.2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</row>
    <row r="861" spans="1:35" x14ac:dyDescent="0.2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</row>
    <row r="862" spans="1:35" x14ac:dyDescent="0.2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</row>
    <row r="863" spans="1:35" x14ac:dyDescent="0.2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</row>
    <row r="864" spans="1:35" x14ac:dyDescent="0.2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</row>
    <row r="865" spans="1:35" x14ac:dyDescent="0.2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</row>
    <row r="866" spans="1:35" x14ac:dyDescent="0.2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</row>
    <row r="867" spans="1:35" x14ac:dyDescent="0.2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</row>
    <row r="868" spans="1:35" x14ac:dyDescent="0.2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</row>
    <row r="869" spans="1:35" x14ac:dyDescent="0.2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</row>
    <row r="870" spans="1:35" x14ac:dyDescent="0.2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</row>
    <row r="871" spans="1:35" x14ac:dyDescent="0.2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</row>
    <row r="872" spans="1:35" x14ac:dyDescent="0.2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</row>
    <row r="873" spans="1:35" x14ac:dyDescent="0.2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</row>
    <row r="874" spans="1:35" x14ac:dyDescent="0.2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</row>
    <row r="875" spans="1:35" x14ac:dyDescent="0.2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</row>
    <row r="876" spans="1:35" x14ac:dyDescent="0.2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</row>
    <row r="877" spans="1:35" x14ac:dyDescent="0.2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</row>
    <row r="878" spans="1:35" x14ac:dyDescent="0.2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</row>
    <row r="879" spans="1:35" x14ac:dyDescent="0.2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</row>
    <row r="880" spans="1:35" x14ac:dyDescent="0.2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</row>
    <row r="881" spans="1:35" x14ac:dyDescent="0.2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</row>
    <row r="882" spans="1:35" x14ac:dyDescent="0.2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</row>
    <row r="883" spans="1:35" x14ac:dyDescent="0.2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</row>
    <row r="884" spans="1:35" x14ac:dyDescent="0.2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</row>
    <row r="885" spans="1:35" x14ac:dyDescent="0.2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</row>
    <row r="886" spans="1:35" x14ac:dyDescent="0.2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</row>
    <row r="887" spans="1:35" x14ac:dyDescent="0.2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</row>
    <row r="888" spans="1:35" x14ac:dyDescent="0.2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</row>
    <row r="889" spans="1:35" x14ac:dyDescent="0.2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</row>
    <row r="890" spans="1:35" x14ac:dyDescent="0.2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</row>
    <row r="891" spans="1:35" x14ac:dyDescent="0.2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</row>
    <row r="892" spans="1:35" x14ac:dyDescent="0.2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</row>
    <row r="893" spans="1:35" x14ac:dyDescent="0.2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</row>
    <row r="894" spans="1:35" x14ac:dyDescent="0.2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</row>
    <row r="895" spans="1:35" x14ac:dyDescent="0.2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</row>
    <row r="896" spans="1:35" x14ac:dyDescent="0.2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</row>
    <row r="897" spans="1:35" x14ac:dyDescent="0.2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</row>
    <row r="898" spans="1:35" x14ac:dyDescent="0.2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</row>
    <row r="899" spans="1:35" x14ac:dyDescent="0.2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</row>
    <row r="900" spans="1:35" x14ac:dyDescent="0.2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</row>
    <row r="901" spans="1:35" x14ac:dyDescent="0.2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</row>
    <row r="902" spans="1:35" x14ac:dyDescent="0.2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</row>
    <row r="903" spans="1:35" x14ac:dyDescent="0.2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</row>
    <row r="904" spans="1:35" x14ac:dyDescent="0.2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</row>
    <row r="905" spans="1:35" x14ac:dyDescent="0.2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</row>
    <row r="906" spans="1:35" x14ac:dyDescent="0.2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</row>
    <row r="907" spans="1:35" x14ac:dyDescent="0.2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</row>
    <row r="908" spans="1:35" x14ac:dyDescent="0.2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</row>
    <row r="909" spans="1:35" x14ac:dyDescent="0.2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</row>
    <row r="910" spans="1:35" x14ac:dyDescent="0.2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</row>
    <row r="911" spans="1:35" x14ac:dyDescent="0.2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</row>
    <row r="912" spans="1:35" x14ac:dyDescent="0.2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</row>
    <row r="913" spans="1:35" x14ac:dyDescent="0.2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</row>
    <row r="914" spans="1:35" x14ac:dyDescent="0.2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</row>
    <row r="915" spans="1:35" x14ac:dyDescent="0.2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</row>
    <row r="916" spans="1:35" x14ac:dyDescent="0.2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</row>
    <row r="917" spans="1:35" x14ac:dyDescent="0.2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</row>
    <row r="918" spans="1:35" x14ac:dyDescent="0.2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</row>
    <row r="919" spans="1:35" x14ac:dyDescent="0.2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</row>
    <row r="920" spans="1:35" x14ac:dyDescent="0.2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</row>
    <row r="921" spans="1:35" x14ac:dyDescent="0.2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</row>
    <row r="922" spans="1:35" x14ac:dyDescent="0.2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</row>
    <row r="923" spans="1:35" x14ac:dyDescent="0.2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</row>
    <row r="924" spans="1:35" x14ac:dyDescent="0.2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</row>
    <row r="925" spans="1:35" x14ac:dyDescent="0.2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</row>
    <row r="926" spans="1:35" x14ac:dyDescent="0.2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</row>
    <row r="927" spans="1:35" x14ac:dyDescent="0.2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</row>
    <row r="928" spans="1:35" x14ac:dyDescent="0.2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</row>
    <row r="929" spans="1:35" x14ac:dyDescent="0.2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</row>
    <row r="930" spans="1:35" x14ac:dyDescent="0.2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</row>
    <row r="931" spans="1:35" x14ac:dyDescent="0.2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</row>
    <row r="932" spans="1:35" x14ac:dyDescent="0.2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</row>
    <row r="933" spans="1:35" x14ac:dyDescent="0.2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</row>
    <row r="934" spans="1:35" x14ac:dyDescent="0.2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</row>
    <row r="935" spans="1:35" x14ac:dyDescent="0.2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</row>
    <row r="936" spans="1:35" x14ac:dyDescent="0.2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</row>
    <row r="937" spans="1:35" x14ac:dyDescent="0.2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</row>
    <row r="938" spans="1:35" x14ac:dyDescent="0.2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</row>
    <row r="939" spans="1:35" x14ac:dyDescent="0.2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</row>
    <row r="940" spans="1:35" x14ac:dyDescent="0.2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</row>
    <row r="941" spans="1:35" x14ac:dyDescent="0.2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</row>
    <row r="942" spans="1:35" x14ac:dyDescent="0.2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</row>
    <row r="943" spans="1:35" x14ac:dyDescent="0.2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</row>
    <row r="944" spans="1:35" x14ac:dyDescent="0.2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</row>
    <row r="945" spans="1:35" x14ac:dyDescent="0.2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</row>
    <row r="946" spans="1:35" x14ac:dyDescent="0.2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</row>
    <row r="947" spans="1:35" x14ac:dyDescent="0.2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</row>
    <row r="948" spans="1:35" x14ac:dyDescent="0.2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</row>
    <row r="949" spans="1:35" x14ac:dyDescent="0.2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AG311"/>
  <sheetViews>
    <sheetView workbookViewId="0">
      <selection activeCell="E14" sqref="E1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0" width="10.28515625" customWidth="1"/>
    <col min="21" max="21" width="10.28515625" style="80" customWidth="1"/>
  </cols>
  <sheetData>
    <row r="1" spans="1:23" ht="21" thickBot="1" x14ac:dyDescent="0.35">
      <c r="A1" s="1" t="s">
        <v>156</v>
      </c>
      <c r="V1" s="4" t="s">
        <v>20</v>
      </c>
      <c r="W1" s="6" t="s">
        <v>31</v>
      </c>
    </row>
    <row r="2" spans="1:23" x14ac:dyDescent="0.2">
      <c r="A2" t="s">
        <v>34</v>
      </c>
      <c r="B2" t="s">
        <v>157</v>
      </c>
      <c r="C2" s="3"/>
      <c r="D2" s="3"/>
      <c r="V2" s="26">
        <v>-16000</v>
      </c>
      <c r="W2" s="26">
        <f t="shared" ref="W2:W22" si="0">+D$11+D$12*V2+D$13*V2^2</f>
        <v>2.2302595407968702E-2</v>
      </c>
    </row>
    <row r="3" spans="1:23" ht="13.5" thickBot="1" x14ac:dyDescent="0.25">
      <c r="A3" s="81" t="s">
        <v>165</v>
      </c>
      <c r="V3" s="26">
        <v>-15000</v>
      </c>
      <c r="W3" s="26">
        <f t="shared" si="0"/>
        <v>1.8416592552293373E-2</v>
      </c>
    </row>
    <row r="4" spans="1:23" ht="14.25" thickTop="1" thickBot="1" x14ac:dyDescent="0.25">
      <c r="A4" s="5" t="s">
        <v>11</v>
      </c>
      <c r="C4" s="70" t="s">
        <v>158</v>
      </c>
      <c r="D4" s="71" t="s">
        <v>158</v>
      </c>
      <c r="V4" s="26">
        <v>-14000</v>
      </c>
      <c r="W4" s="26">
        <f t="shared" si="0"/>
        <v>1.485766313238935E-2</v>
      </c>
    </row>
    <row r="5" spans="1:23" ht="13.5" thickTop="1" x14ac:dyDescent="0.2">
      <c r="A5" s="31" t="s">
        <v>45</v>
      </c>
      <c r="B5" s="32"/>
      <c r="C5" s="33">
        <v>8</v>
      </c>
      <c r="D5" s="32" t="s">
        <v>46</v>
      </c>
      <c r="V5" s="26">
        <v>-13000</v>
      </c>
      <c r="W5" s="26">
        <f t="shared" si="0"/>
        <v>1.1625807148256631E-2</v>
      </c>
    </row>
    <row r="6" spans="1:23" x14ac:dyDescent="0.2">
      <c r="A6" s="5" t="s">
        <v>12</v>
      </c>
      <c r="V6" s="26">
        <v>-12000</v>
      </c>
      <c r="W6" s="26">
        <f t="shared" si="0"/>
        <v>8.7210245998952246E-3</v>
      </c>
    </row>
    <row r="7" spans="1:23" x14ac:dyDescent="0.2">
      <c r="A7" t="s">
        <v>13</v>
      </c>
      <c r="C7">
        <v>53323.342400000001</v>
      </c>
      <c r="D7" s="81" t="s">
        <v>167</v>
      </c>
      <c r="V7" s="26">
        <v>-11000</v>
      </c>
      <c r="W7" s="26">
        <f t="shared" si="0"/>
        <v>6.1433154873051215E-3</v>
      </c>
    </row>
    <row r="8" spans="1:23" x14ac:dyDescent="0.2">
      <c r="A8" t="s">
        <v>14</v>
      </c>
      <c r="C8">
        <v>0.41216889000000001</v>
      </c>
      <c r="D8" s="81" t="s">
        <v>166</v>
      </c>
      <c r="V8" s="26">
        <v>-10000</v>
      </c>
      <c r="W8" s="26">
        <f t="shared" si="0"/>
        <v>3.8926798104863269E-3</v>
      </c>
    </row>
    <row r="9" spans="1:23" x14ac:dyDescent="0.2">
      <c r="A9" s="20" t="s">
        <v>44</v>
      </c>
      <c r="C9" s="37">
        <v>21</v>
      </c>
      <c r="D9" s="20" t="str">
        <f>"F"&amp;C9</f>
        <v>F21</v>
      </c>
      <c r="E9" s="20" t="str">
        <f>"G"&amp;C9</f>
        <v>G21</v>
      </c>
      <c r="V9" s="26">
        <v>-9000</v>
      </c>
      <c r="W9" s="26">
        <f t="shared" si="0"/>
        <v>1.9691175694388392E-3</v>
      </c>
    </row>
    <row r="10" spans="1:23" ht="13.5" thickBot="1" x14ac:dyDescent="0.25">
      <c r="C10" s="4" t="s">
        <v>29</v>
      </c>
      <c r="D10" s="4" t="s">
        <v>30</v>
      </c>
      <c r="V10" s="26">
        <v>-8000</v>
      </c>
      <c r="W10" s="26">
        <f t="shared" si="0"/>
        <v>3.7262876416265835E-4</v>
      </c>
    </row>
    <row r="11" spans="1:23" x14ac:dyDescent="0.2">
      <c r="A11" t="s">
        <v>25</v>
      </c>
      <c r="C11" s="16">
        <f ca="1">INTERCEPT(INDIRECT(E9):G1004,INDIRECT(D9):$F1004)</f>
        <v>7.86182853134212E-4</v>
      </c>
      <c r="D11" s="3">
        <f>+E11*F11</f>
        <v>-6.2463799027970995E-4</v>
      </c>
      <c r="E11" s="11">
        <v>-6.2463799027970995E-4</v>
      </c>
      <c r="F11">
        <v>1</v>
      </c>
      <c r="V11" s="26">
        <v>-7000</v>
      </c>
      <c r="W11" s="26">
        <f t="shared" si="0"/>
        <v>-8.9678660534221223E-4</v>
      </c>
    </row>
    <row r="12" spans="1:23" x14ac:dyDescent="0.2">
      <c r="A12" t="s">
        <v>26</v>
      </c>
      <c r="C12" s="16">
        <f ca="1">SLOPE(INDIRECT(E9):G1004,INDIRECT(D9):$F1004)</f>
        <v>-9.4498257324712414E-7</v>
      </c>
      <c r="D12" s="3">
        <f>+E12*F12</f>
        <v>1.1836353987799336E-6</v>
      </c>
      <c r="E12" s="12">
        <v>1.1836353987799334E-2</v>
      </c>
      <c r="F12" s="72">
        <v>1E-4</v>
      </c>
      <c r="V12" s="26">
        <v>-6000</v>
      </c>
      <c r="W12" s="26">
        <f t="shared" si="0"/>
        <v>-1.8391285390757768E-3</v>
      </c>
    </row>
    <row r="13" spans="1:23" ht="13.5" thickBot="1" x14ac:dyDescent="0.25">
      <c r="A13" t="s">
        <v>28</v>
      </c>
      <c r="C13" s="3" t="s">
        <v>23</v>
      </c>
      <c r="D13" s="3">
        <f>+E13*F13</f>
        <v>1.6353671788565372E-10</v>
      </c>
      <c r="E13" s="13">
        <v>1.6353671788565373E-2</v>
      </c>
      <c r="F13" s="72">
        <v>1E-8</v>
      </c>
      <c r="V13" s="26">
        <v>-5000</v>
      </c>
      <c r="W13" s="26">
        <f t="shared" si="0"/>
        <v>-2.4543970370380346E-3</v>
      </c>
    </row>
    <row r="14" spans="1:23" x14ac:dyDescent="0.2">
      <c r="A14" t="s">
        <v>33</v>
      </c>
      <c r="E14">
        <f>SUM(T21:T949)</f>
        <v>2.355117369767466E-4</v>
      </c>
      <c r="V14" s="26">
        <v>-4000</v>
      </c>
      <c r="W14" s="26">
        <f t="shared" si="0"/>
        <v>-2.7425920992289851E-3</v>
      </c>
    </row>
    <row r="15" spans="1:23" x14ac:dyDescent="0.2">
      <c r="A15" s="2" t="s">
        <v>27</v>
      </c>
      <c r="C15" s="14">
        <f ca="1">(C7+C11)+(C8+C12)*INT(MAX(F21:F3532))</f>
        <v>54057.826464203914</v>
      </c>
      <c r="D15" s="8">
        <f>+C7+INT(MAX(F21:F1587))*C8+D11+D12*INT(MAX(F21:F4022))+D13*INT(MAX(F21:F4049)^2)</f>
        <v>54057.829366186488</v>
      </c>
      <c r="E15" s="34" t="s">
        <v>47</v>
      </c>
      <c r="F15" s="33">
        <v>1</v>
      </c>
      <c r="V15" s="26">
        <v>-3000</v>
      </c>
      <c r="W15" s="26">
        <f t="shared" si="0"/>
        <v>-2.7037137256486271E-3</v>
      </c>
    </row>
    <row r="16" spans="1:23" x14ac:dyDescent="0.2">
      <c r="A16" s="5" t="s">
        <v>15</v>
      </c>
      <c r="C16" s="15">
        <f ca="1">+C8+C12</f>
        <v>0.41216794501742676</v>
      </c>
      <c r="D16" s="8">
        <f>+C8+D12+2*D13*MAX(F21:F895)</f>
        <v>0.41217065664379809</v>
      </c>
      <c r="E16" s="34" t="s">
        <v>48</v>
      </c>
      <c r="F16" s="35">
        <f ca="1">NOW()+15018.5+$C$5/24</f>
        <v>60315.328326388888</v>
      </c>
      <c r="V16" s="26">
        <v>-2000</v>
      </c>
      <c r="W16" s="26">
        <f t="shared" si="0"/>
        <v>-2.3377619162969622E-3</v>
      </c>
    </row>
    <row r="17" spans="1:33" ht="13.5" thickBot="1" x14ac:dyDescent="0.25">
      <c r="A17" s="16" t="s">
        <v>42</v>
      </c>
      <c r="C17">
        <f>COUNT(C21:C4738)</f>
        <v>19</v>
      </c>
      <c r="E17" s="34" t="s">
        <v>49</v>
      </c>
      <c r="F17" s="35">
        <f ca="1">ROUND(2*(F16-$C$7)/$C$8,0)/2+F15</f>
        <v>16965</v>
      </c>
      <c r="V17" s="26">
        <v>-1000</v>
      </c>
      <c r="W17" s="26">
        <f t="shared" si="0"/>
        <v>-1.64473667117399E-3</v>
      </c>
    </row>
    <row r="18" spans="1:33" ht="14.25" thickTop="1" thickBot="1" x14ac:dyDescent="0.25">
      <c r="A18" s="5" t="s">
        <v>52</v>
      </c>
      <c r="C18" s="18">
        <f ca="1">+C15</f>
        <v>54057.826464203914</v>
      </c>
      <c r="D18" s="19">
        <f ca="1">C16</f>
        <v>0.41216794501742676</v>
      </c>
      <c r="E18" s="34" t="s">
        <v>50</v>
      </c>
      <c r="F18" s="8">
        <f ca="1">ROUND(2*(F16-$C$15)/$C$16,0)/2+F15</f>
        <v>15183</v>
      </c>
      <c r="V18" s="26">
        <v>0</v>
      </c>
      <c r="W18" s="26">
        <f t="shared" si="0"/>
        <v>-6.2463799027970995E-4</v>
      </c>
    </row>
    <row r="19" spans="1:33" ht="13.5" thickBot="1" x14ac:dyDescent="0.25">
      <c r="A19" s="5" t="s">
        <v>53</v>
      </c>
      <c r="C19" s="21">
        <f>+D15</f>
        <v>54057.829366186488</v>
      </c>
      <c r="D19" s="22">
        <f>+D16</f>
        <v>0.41217065664379809</v>
      </c>
      <c r="E19" s="34" t="s">
        <v>51</v>
      </c>
      <c r="F19" s="36">
        <f ca="1">+$C$15+$C$16*F18-15018.5-$C$5/24</f>
        <v>45296.939040070167</v>
      </c>
      <c r="V19" s="26">
        <v>1000</v>
      </c>
      <c r="W19" s="26">
        <f t="shared" si="0"/>
        <v>7.225341263858775E-4</v>
      </c>
    </row>
    <row r="20" spans="1:33" ht="15" thickBot="1" x14ac:dyDescent="0.25">
      <c r="A20" s="4" t="s">
        <v>16</v>
      </c>
      <c r="B20" s="4" t="s">
        <v>17</v>
      </c>
      <c r="C20" s="4" t="s">
        <v>18</v>
      </c>
      <c r="D20" s="4" t="s">
        <v>22</v>
      </c>
      <c r="E20" s="4" t="s">
        <v>19</v>
      </c>
      <c r="F20" s="4" t="s">
        <v>20</v>
      </c>
      <c r="G20" s="4" t="s">
        <v>21</v>
      </c>
      <c r="H20" s="7" t="s">
        <v>161</v>
      </c>
      <c r="I20" s="7" t="s">
        <v>125</v>
      </c>
      <c r="J20" s="7" t="s">
        <v>162</v>
      </c>
      <c r="K20" s="7" t="s">
        <v>163</v>
      </c>
      <c r="L20" s="7" t="s">
        <v>35</v>
      </c>
      <c r="M20" s="7" t="s">
        <v>43</v>
      </c>
      <c r="N20" s="7" t="s">
        <v>36</v>
      </c>
      <c r="O20" s="7" t="s">
        <v>32</v>
      </c>
      <c r="P20" s="17" t="s">
        <v>31</v>
      </c>
      <c r="Q20" s="4" t="s">
        <v>24</v>
      </c>
      <c r="R20" s="7" t="s">
        <v>126</v>
      </c>
      <c r="S20" s="6" t="s">
        <v>128</v>
      </c>
      <c r="T20" s="7" t="s">
        <v>127</v>
      </c>
      <c r="U20" s="79" t="s">
        <v>146</v>
      </c>
      <c r="V20" s="26">
        <v>2000</v>
      </c>
      <c r="W20" s="26">
        <f t="shared" si="0"/>
        <v>2.3967796788227722E-3</v>
      </c>
    </row>
    <row r="21" spans="1:33" s="26" customFormat="1" x14ac:dyDescent="0.2">
      <c r="A21" s="82" t="s">
        <v>172</v>
      </c>
      <c r="B21" s="93" t="s">
        <v>148</v>
      </c>
      <c r="C21" s="95">
        <v>46785.748599999999</v>
      </c>
      <c r="D21" s="94"/>
      <c r="E21" s="82">
        <f t="shared" ref="E21:E39" si="1">+(C21-C$7)/C$8</f>
        <v>-15861.444079391829</v>
      </c>
      <c r="F21" s="26">
        <f t="shared" ref="F21:F39" si="2">ROUND(2*E21,0)/2</f>
        <v>-15861.5</v>
      </c>
      <c r="G21" s="26">
        <f t="shared" ref="G21:G39" si="3">+C21-(C$7+F21*C$8)</f>
        <v>2.3048734998155851E-2</v>
      </c>
      <c r="J21" s="27"/>
      <c r="L21" s="26">
        <f>G21</f>
        <v>2.3048734998155851E-2</v>
      </c>
      <c r="P21" s="28">
        <f t="shared" ref="P21:P39" si="4">+D$11+D$12*F21+D$13*F21^2</f>
        <v>2.1744871179237173E-2</v>
      </c>
      <c r="Q21" s="29">
        <f t="shared" ref="Q21:Q39" si="5">+C21-15018.5</f>
        <v>31767.248599999999</v>
      </c>
      <c r="R21" s="26">
        <f t="shared" ref="R21:R39" si="6">+(P21-G21)^2</f>
        <v>1.7000608582851997E-6</v>
      </c>
      <c r="S21" s="26">
        <v>1</v>
      </c>
      <c r="T21" s="26">
        <f t="shared" ref="T21:T39" si="7">+S21*R21</f>
        <v>1.7000608582851997E-6</v>
      </c>
      <c r="U21" s="80"/>
      <c r="V21" s="26">
        <v>3000</v>
      </c>
      <c r="W21" s="26">
        <f t="shared" si="0"/>
        <v>4.3980986670309743E-3</v>
      </c>
    </row>
    <row r="22" spans="1:33" s="26" customFormat="1" x14ac:dyDescent="0.2">
      <c r="A22" s="82" t="s">
        <v>172</v>
      </c>
      <c r="B22" s="93" t="s">
        <v>90</v>
      </c>
      <c r="C22" s="95">
        <v>47818.841699999997</v>
      </c>
      <c r="D22" s="94"/>
      <c r="E22" s="82">
        <f t="shared" si="1"/>
        <v>-13354.96402942979</v>
      </c>
      <c r="F22" s="26">
        <f t="shared" si="2"/>
        <v>-13355</v>
      </c>
      <c r="G22" s="26">
        <f t="shared" si="3"/>
        <v>1.4825949998339638E-2</v>
      </c>
      <c r="J22" s="27"/>
      <c r="L22" s="26">
        <f>G22</f>
        <v>1.4825949998339638E-2</v>
      </c>
      <c r="P22" s="28">
        <f t="shared" si="4"/>
        <v>1.273567020264588E-2</v>
      </c>
      <c r="Q22" s="29">
        <f t="shared" si="5"/>
        <v>32800.341699999997</v>
      </c>
      <c r="R22" s="26">
        <f t="shared" si="6"/>
        <v>4.3692696242855379E-6</v>
      </c>
      <c r="S22" s="26">
        <v>1</v>
      </c>
      <c r="T22" s="26">
        <f t="shared" si="7"/>
        <v>4.3692696242855379E-6</v>
      </c>
      <c r="U22" s="80"/>
      <c r="V22" s="26">
        <v>4000</v>
      </c>
      <c r="W22" s="26">
        <f t="shared" si="0"/>
        <v>6.726491091010485E-3</v>
      </c>
    </row>
    <row r="23" spans="1:33" s="26" customFormat="1" x14ac:dyDescent="0.2">
      <c r="A23" s="82" t="s">
        <v>172</v>
      </c>
      <c r="B23" s="93" t="s">
        <v>90</v>
      </c>
      <c r="C23" s="95">
        <v>47823.780599999998</v>
      </c>
      <c r="D23" s="94"/>
      <c r="E23" s="82">
        <f t="shared" si="1"/>
        <v>-13342.981320108858</v>
      </c>
      <c r="F23" s="26">
        <f t="shared" si="2"/>
        <v>-13343</v>
      </c>
      <c r="G23" s="26">
        <f t="shared" si="3"/>
        <v>7.6992699978291057E-3</v>
      </c>
      <c r="J23" s="27"/>
      <c r="L23" s="26">
        <f>G23</f>
        <v>7.6992699978291057E-3</v>
      </c>
      <c r="P23" s="28">
        <f t="shared" si="4"/>
        <v>1.2697480587901901E-2</v>
      </c>
      <c r="Q23" s="29">
        <f t="shared" si="5"/>
        <v>32805.280599999998</v>
      </c>
      <c r="R23" s="26">
        <f t="shared" si="6"/>
        <v>2.4982109102715844E-5</v>
      </c>
      <c r="S23" s="26">
        <v>1</v>
      </c>
      <c r="T23" s="26">
        <f t="shared" si="7"/>
        <v>2.4982109102715844E-5</v>
      </c>
      <c r="U23" s="80"/>
    </row>
    <row r="24" spans="1:33" s="26" customFormat="1" x14ac:dyDescent="0.2">
      <c r="A24" s="82" t="s">
        <v>172</v>
      </c>
      <c r="B24" s="93" t="s">
        <v>148</v>
      </c>
      <c r="C24" s="95">
        <v>47823.993499999997</v>
      </c>
      <c r="D24" s="94"/>
      <c r="E24" s="82">
        <f t="shared" si="1"/>
        <v>-13342.464784278125</v>
      </c>
      <c r="F24" s="26">
        <f t="shared" si="2"/>
        <v>-13342.5</v>
      </c>
      <c r="G24" s="26">
        <f t="shared" si="3"/>
        <v>1.4514824993966613E-2</v>
      </c>
      <c r="J24" s="27"/>
      <c r="L24" s="26">
        <f>G24</f>
        <v>1.4514824993966613E-2</v>
      </c>
      <c r="P24" s="28">
        <f t="shared" si="4"/>
        <v>1.2695890376058727E-2</v>
      </c>
      <c r="Q24" s="29">
        <f t="shared" si="5"/>
        <v>32805.493499999997</v>
      </c>
      <c r="R24" s="26">
        <f t="shared" si="6"/>
        <v>3.3085231442237063E-6</v>
      </c>
      <c r="S24" s="26">
        <v>1</v>
      </c>
      <c r="T24" s="26">
        <f t="shared" si="7"/>
        <v>3.3085231442237063E-6</v>
      </c>
      <c r="U24" s="80"/>
    </row>
    <row r="25" spans="1:33" s="26" customFormat="1" x14ac:dyDescent="0.2">
      <c r="A25" s="82" t="s">
        <v>172</v>
      </c>
      <c r="B25" s="93" t="s">
        <v>148</v>
      </c>
      <c r="C25" s="95">
        <v>47825.842700000001</v>
      </c>
      <c r="D25" s="94"/>
      <c r="E25" s="82">
        <f t="shared" si="1"/>
        <v>-13337.978273906117</v>
      </c>
      <c r="F25" s="26">
        <f t="shared" si="2"/>
        <v>-13338</v>
      </c>
      <c r="G25" s="26">
        <f t="shared" si="3"/>
        <v>8.9548199975979514E-3</v>
      </c>
      <c r="J25" s="27"/>
      <c r="L25" s="26">
        <f>G25</f>
        <v>8.9548199975979514E-3</v>
      </c>
      <c r="P25" s="28">
        <f t="shared" si="4"/>
        <v>1.2681582149046269E-2</v>
      </c>
      <c r="Q25" s="29">
        <f t="shared" si="5"/>
        <v>32807.342700000001</v>
      </c>
      <c r="R25" s="26">
        <f t="shared" si="6"/>
        <v>1.3888756133467691E-5</v>
      </c>
      <c r="S25" s="26">
        <v>1</v>
      </c>
      <c r="T25" s="26">
        <f t="shared" si="7"/>
        <v>1.3888756133467691E-5</v>
      </c>
      <c r="U25" s="80"/>
      <c r="AC25" s="26">
        <v>12</v>
      </c>
      <c r="AE25" s="26" t="s">
        <v>37</v>
      </c>
      <c r="AG25" s="26" t="s">
        <v>38</v>
      </c>
    </row>
    <row r="26" spans="1:33" s="26" customFormat="1" x14ac:dyDescent="0.2">
      <c r="A26" s="8" t="s">
        <v>147</v>
      </c>
      <c r="B26" s="93" t="s">
        <v>90</v>
      </c>
      <c r="C26" s="95">
        <v>48545.904300000002</v>
      </c>
      <c r="D26" s="94">
        <v>1.5E-3</v>
      </c>
      <c r="E26" s="82">
        <f t="shared" si="1"/>
        <v>-11590.972089135596</v>
      </c>
      <c r="F26" s="26">
        <f t="shared" si="2"/>
        <v>-11591</v>
      </c>
      <c r="G26" s="26">
        <f t="shared" si="3"/>
        <v>1.150399000471225E-2</v>
      </c>
      <c r="H26" s="26">
        <f t="shared" ref="H26:H31" si="8">G26</f>
        <v>1.150399000471225E-2</v>
      </c>
      <c r="J26" s="27"/>
      <c r="P26" s="28">
        <f t="shared" si="4"/>
        <v>7.6272116409352685E-3</v>
      </c>
      <c r="Q26" s="29">
        <f t="shared" si="5"/>
        <v>33527.404300000002</v>
      </c>
      <c r="R26" s="26">
        <f t="shared" si="6"/>
        <v>1.5029410481849332E-5</v>
      </c>
      <c r="S26" s="26">
        <v>1</v>
      </c>
      <c r="T26" s="26">
        <f t="shared" si="7"/>
        <v>1.5029410481849332E-5</v>
      </c>
      <c r="U26" s="80"/>
    </row>
    <row r="27" spans="1:33" s="26" customFormat="1" x14ac:dyDescent="0.2">
      <c r="A27" s="8" t="s">
        <v>147</v>
      </c>
      <c r="B27" s="15" t="s">
        <v>148</v>
      </c>
      <c r="C27" s="96">
        <v>53323.1345</v>
      </c>
      <c r="D27" s="92">
        <v>6.9999999999999999E-4</v>
      </c>
      <c r="E27" s="82">
        <f t="shared" si="1"/>
        <v>-0.50440488121567262</v>
      </c>
      <c r="F27" s="26">
        <f t="shared" si="2"/>
        <v>-0.5</v>
      </c>
      <c r="G27" s="26">
        <f t="shared" si="3"/>
        <v>-1.815554998756852E-3</v>
      </c>
      <c r="H27" s="26">
        <f t="shared" si="8"/>
        <v>-1.815554998756852E-3</v>
      </c>
      <c r="J27" s="27"/>
      <c r="P27" s="28">
        <f t="shared" si="4"/>
        <v>-6.2522976709492039E-4</v>
      </c>
      <c r="Q27" s="29">
        <f t="shared" si="5"/>
        <v>38304.6345</v>
      </c>
      <c r="R27" s="26">
        <f t="shared" si="6"/>
        <v>1.4168741571310314E-6</v>
      </c>
      <c r="S27" s="26">
        <v>1</v>
      </c>
      <c r="T27" s="26">
        <f t="shared" si="7"/>
        <v>1.4168741571310314E-6</v>
      </c>
      <c r="U27" s="80"/>
      <c r="AB27" s="26" t="s">
        <v>39</v>
      </c>
      <c r="AC27" s="26">
        <v>6</v>
      </c>
      <c r="AE27" s="26" t="s">
        <v>37</v>
      </c>
      <c r="AG27" s="26" t="s">
        <v>38</v>
      </c>
    </row>
    <row r="28" spans="1:33" s="26" customFormat="1" x14ac:dyDescent="0.2">
      <c r="A28" s="8" t="s">
        <v>147</v>
      </c>
      <c r="B28" s="15" t="s">
        <v>90</v>
      </c>
      <c r="C28" s="96">
        <v>53323.341500000002</v>
      </c>
      <c r="D28" s="92">
        <v>5.9999999999999995E-4</v>
      </c>
      <c r="E28" s="82">
        <f t="shared" si="1"/>
        <v>-2.1835709121374018E-3</v>
      </c>
      <c r="F28" s="26">
        <f t="shared" si="2"/>
        <v>0</v>
      </c>
      <c r="G28" s="26">
        <f t="shared" si="3"/>
        <v>-8.9999999909196049E-4</v>
      </c>
      <c r="H28" s="26">
        <f t="shared" si="8"/>
        <v>-8.9999999909196049E-4</v>
      </c>
      <c r="J28" s="27"/>
      <c r="P28" s="28">
        <f t="shared" si="4"/>
        <v>-6.2463799027970995E-4</v>
      </c>
      <c r="Q28" s="29">
        <f t="shared" si="5"/>
        <v>38304.841500000002</v>
      </c>
      <c r="R28" s="26">
        <f t="shared" si="6"/>
        <v>7.5824235897117949E-8</v>
      </c>
      <c r="S28" s="26">
        <v>1</v>
      </c>
      <c r="T28" s="26">
        <f t="shared" si="7"/>
        <v>7.5824235897117949E-8</v>
      </c>
      <c r="U28" s="80"/>
    </row>
    <row r="29" spans="1:33" s="26" customFormat="1" x14ac:dyDescent="0.2">
      <c r="A29" s="8" t="s">
        <v>147</v>
      </c>
      <c r="B29" s="15" t="s">
        <v>90</v>
      </c>
      <c r="C29" s="96">
        <v>53378.989199999996</v>
      </c>
      <c r="D29" s="92">
        <v>3.8999999999999998E-3</v>
      </c>
      <c r="E29" s="82">
        <f t="shared" si="1"/>
        <v>135.00970439567863</v>
      </c>
      <c r="F29" s="26">
        <f t="shared" si="2"/>
        <v>135</v>
      </c>
      <c r="G29" s="26">
        <f t="shared" si="3"/>
        <v>3.9998499923967756E-3</v>
      </c>
      <c r="H29" s="26">
        <f t="shared" si="8"/>
        <v>3.9998499923967756E-3</v>
      </c>
      <c r="J29" s="27"/>
      <c r="P29" s="28">
        <f t="shared" si="4"/>
        <v>-4.6186675476095291E-4</v>
      </c>
      <c r="Q29" s="29">
        <f t="shared" si="5"/>
        <v>38360.489199999996</v>
      </c>
      <c r="R29" s="26">
        <f t="shared" si="6"/>
        <v>1.990691633186774E-5</v>
      </c>
      <c r="S29" s="26">
        <v>1</v>
      </c>
      <c r="T29" s="26">
        <f t="shared" si="7"/>
        <v>1.990691633186774E-5</v>
      </c>
      <c r="U29" s="80"/>
      <c r="AB29" s="26" t="s">
        <v>39</v>
      </c>
      <c r="AC29" s="26">
        <v>6</v>
      </c>
      <c r="AE29" s="26" t="s">
        <v>37</v>
      </c>
      <c r="AG29" s="26" t="s">
        <v>38</v>
      </c>
    </row>
    <row r="30" spans="1:33" s="26" customFormat="1" x14ac:dyDescent="0.2">
      <c r="A30" s="8" t="s">
        <v>147</v>
      </c>
      <c r="B30" s="15" t="s">
        <v>90</v>
      </c>
      <c r="C30" s="96">
        <v>53409.071799999998</v>
      </c>
      <c r="D30" s="92">
        <v>8.0000000000000004E-4</v>
      </c>
      <c r="E30" s="82">
        <f t="shared" si="1"/>
        <v>207.99580482650336</v>
      </c>
      <c r="F30" s="26">
        <f t="shared" si="2"/>
        <v>208</v>
      </c>
      <c r="G30" s="26">
        <f t="shared" si="3"/>
        <v>-1.7291200056206435E-3</v>
      </c>
      <c r="H30" s="26">
        <f t="shared" si="8"/>
        <v>-1.7291200056206435E-3</v>
      </c>
      <c r="J30" s="27"/>
      <c r="P30" s="28">
        <f t="shared" si="4"/>
        <v>-3.7136657477087882E-4</v>
      </c>
      <c r="Q30" s="29">
        <f t="shared" si="5"/>
        <v>38390.571799999998</v>
      </c>
      <c r="R30" s="26">
        <f t="shared" si="6"/>
        <v>1.8434943789843067E-6</v>
      </c>
      <c r="S30" s="26">
        <v>1</v>
      </c>
      <c r="T30" s="26">
        <f t="shared" si="7"/>
        <v>1.8434943789843067E-6</v>
      </c>
      <c r="U30" s="80"/>
    </row>
    <row r="31" spans="1:33" s="26" customFormat="1" x14ac:dyDescent="0.2">
      <c r="A31" s="8" t="s">
        <v>147</v>
      </c>
      <c r="B31" s="15" t="s">
        <v>148</v>
      </c>
      <c r="C31" s="96">
        <v>53410.105300000003</v>
      </c>
      <c r="D31" s="92">
        <v>6.9999999999999999E-4</v>
      </c>
      <c r="E31" s="82">
        <f t="shared" si="1"/>
        <v>210.5032720931498</v>
      </c>
      <c r="F31" s="26">
        <f t="shared" si="2"/>
        <v>210.5</v>
      </c>
      <c r="G31" s="26">
        <f t="shared" si="3"/>
        <v>1.3486550014931709E-3</v>
      </c>
      <c r="H31" s="26">
        <f t="shared" si="8"/>
        <v>1.3486550014931709E-3</v>
      </c>
      <c r="J31" s="27"/>
      <c r="P31" s="28">
        <f t="shared" si="4"/>
        <v>-3.682363859828411E-4</v>
      </c>
      <c r="Q31" s="29">
        <f t="shared" si="5"/>
        <v>38391.605300000003</v>
      </c>
      <c r="R31" s="26">
        <f t="shared" si="6"/>
        <v>2.9477160363893051E-6</v>
      </c>
      <c r="S31" s="26">
        <v>1</v>
      </c>
      <c r="T31" s="26">
        <f t="shared" si="7"/>
        <v>2.9477160363893051E-6</v>
      </c>
      <c r="U31" s="80"/>
      <c r="AB31" s="26" t="s">
        <v>39</v>
      </c>
      <c r="AC31" s="26">
        <v>7</v>
      </c>
      <c r="AE31" s="26" t="s">
        <v>37</v>
      </c>
      <c r="AG31" s="26" t="s">
        <v>38</v>
      </c>
    </row>
    <row r="32" spans="1:33" s="26" customFormat="1" x14ac:dyDescent="0.2">
      <c r="A32" s="83" t="s">
        <v>149</v>
      </c>
      <c r="B32" s="84"/>
      <c r="C32" s="95">
        <v>53600.526100000003</v>
      </c>
      <c r="D32" s="83">
        <v>4.0000000000000002E-4</v>
      </c>
      <c r="E32" s="82">
        <f t="shared" si="1"/>
        <v>672.50029472142205</v>
      </c>
      <c r="F32" s="26">
        <f t="shared" si="2"/>
        <v>672.5</v>
      </c>
      <c r="G32" s="26">
        <f t="shared" si="3"/>
        <v>1.2147500092396513E-4</v>
      </c>
      <c r="I32" s="26">
        <f>G32</f>
        <v>1.2147500092396513E-4</v>
      </c>
      <c r="J32" s="27"/>
      <c r="P32" s="28">
        <f t="shared" si="4"/>
        <v>2.4531731816806914E-4</v>
      </c>
      <c r="Q32" s="29">
        <f t="shared" si="5"/>
        <v>38582.026100000003</v>
      </c>
      <c r="R32" s="26">
        <f t="shared" si="6"/>
        <v>1.5336919540389303E-8</v>
      </c>
      <c r="S32" s="26">
        <v>1</v>
      </c>
      <c r="T32" s="26">
        <f t="shared" si="7"/>
        <v>1.5336919540389303E-8</v>
      </c>
      <c r="U32" s="80"/>
      <c r="AB32" s="26" t="s">
        <v>39</v>
      </c>
      <c r="AC32" s="26">
        <v>6</v>
      </c>
      <c r="AE32" s="26" t="s">
        <v>37</v>
      </c>
      <c r="AG32" s="26" t="s">
        <v>38</v>
      </c>
    </row>
    <row r="33" spans="1:33" s="26" customFormat="1" x14ac:dyDescent="0.2">
      <c r="A33" s="83" t="s">
        <v>149</v>
      </c>
      <c r="B33" s="84"/>
      <c r="C33" s="95">
        <v>53601.555899999999</v>
      </c>
      <c r="D33" s="83">
        <v>2.9999999999999997E-4</v>
      </c>
      <c r="E33" s="82">
        <f t="shared" si="1"/>
        <v>674.9987850854003</v>
      </c>
      <c r="F33" s="26">
        <f t="shared" si="2"/>
        <v>675</v>
      </c>
      <c r="G33" s="26">
        <f t="shared" si="3"/>
        <v>-5.0075000035576522E-4</v>
      </c>
      <c r="I33" s="26">
        <f>G33</f>
        <v>-5.0075000035576522E-4</v>
      </c>
      <c r="J33" s="27"/>
      <c r="P33" s="28">
        <f t="shared" si="4"/>
        <v>2.4882732098339619E-4</v>
      </c>
      <c r="Q33" s="29">
        <f t="shared" si="5"/>
        <v>38583.055899999999</v>
      </c>
      <c r="R33" s="26">
        <f t="shared" si="6"/>
        <v>5.6186616066599239E-7</v>
      </c>
      <c r="S33" s="26">
        <v>1</v>
      </c>
      <c r="T33" s="26">
        <f t="shared" si="7"/>
        <v>5.6186616066599239E-7</v>
      </c>
      <c r="U33" s="80"/>
      <c r="AB33" s="26" t="s">
        <v>39</v>
      </c>
      <c r="AC33" s="26">
        <v>10</v>
      </c>
      <c r="AE33" s="26" t="s">
        <v>37</v>
      </c>
      <c r="AG33" s="26" t="s">
        <v>38</v>
      </c>
    </row>
    <row r="34" spans="1:33" s="26" customFormat="1" x14ac:dyDescent="0.2">
      <c r="A34" s="8" t="s">
        <v>147</v>
      </c>
      <c r="B34" s="15" t="s">
        <v>90</v>
      </c>
      <c r="C34" s="97">
        <v>53681.1</v>
      </c>
      <c r="D34" s="92">
        <v>2.3E-3</v>
      </c>
      <c r="E34" s="82">
        <f t="shared" si="1"/>
        <v>867.98787749360986</v>
      </c>
      <c r="F34" s="26">
        <f t="shared" si="2"/>
        <v>868</v>
      </c>
      <c r="G34" s="26">
        <f t="shared" si="3"/>
        <v>-4.9965200014412403E-3</v>
      </c>
      <c r="H34" s="26">
        <f>G34</f>
        <v>-4.9965200014412403E-3</v>
      </c>
      <c r="J34" s="27"/>
      <c r="P34" s="28">
        <f t="shared" si="4"/>
        <v>5.2597002399755314E-4</v>
      </c>
      <c r="Q34" s="29">
        <f t="shared" si="5"/>
        <v>38662.6</v>
      </c>
      <c r="R34" s="26">
        <f t="shared" si="6"/>
        <v>3.0497896081070961E-5</v>
      </c>
      <c r="S34" s="26">
        <v>1</v>
      </c>
      <c r="T34" s="26">
        <f t="shared" si="7"/>
        <v>3.0497896081070961E-5</v>
      </c>
      <c r="U34" s="80"/>
      <c r="AB34" s="26" t="s">
        <v>39</v>
      </c>
      <c r="AC34" s="26">
        <v>8</v>
      </c>
      <c r="AE34" s="26" t="s">
        <v>40</v>
      </c>
      <c r="AG34" s="26" t="s">
        <v>38</v>
      </c>
    </row>
    <row r="35" spans="1:33" s="26" customFormat="1" x14ac:dyDescent="0.2">
      <c r="A35" s="8" t="s">
        <v>147</v>
      </c>
      <c r="B35" s="15" t="s">
        <v>148</v>
      </c>
      <c r="C35" s="97">
        <v>53703.154900000001</v>
      </c>
      <c r="D35" s="92">
        <v>2.8E-3</v>
      </c>
      <c r="E35" s="82">
        <f t="shared" si="1"/>
        <v>921.49725322549205</v>
      </c>
      <c r="F35" s="26">
        <f t="shared" si="2"/>
        <v>921.5</v>
      </c>
      <c r="G35" s="26">
        <f t="shared" si="3"/>
        <v>-1.1321350029902533E-3</v>
      </c>
      <c r="H35" s="26">
        <f>G35</f>
        <v>-1.1321350029902533E-3</v>
      </c>
      <c r="J35" s="27"/>
      <c r="P35" s="28">
        <f t="shared" si="4"/>
        <v>6.0495123701339595E-4</v>
      </c>
      <c r="Q35" s="29">
        <f t="shared" si="5"/>
        <v>38684.654900000001</v>
      </c>
      <c r="R35" s="26">
        <f t="shared" si="6"/>
        <v>3.0174686052100157E-6</v>
      </c>
      <c r="S35" s="26">
        <v>1</v>
      </c>
      <c r="T35" s="26">
        <f t="shared" si="7"/>
        <v>3.0174686052100157E-6</v>
      </c>
      <c r="U35" s="80"/>
      <c r="AB35" s="26" t="s">
        <v>39</v>
      </c>
      <c r="AC35" s="26">
        <v>5</v>
      </c>
      <c r="AE35" s="26" t="s">
        <v>37</v>
      </c>
      <c r="AG35" s="26" t="s">
        <v>38</v>
      </c>
    </row>
    <row r="36" spans="1:33" s="26" customFormat="1" x14ac:dyDescent="0.2">
      <c r="A36" s="83" t="s">
        <v>150</v>
      </c>
      <c r="B36" s="84" t="s">
        <v>90</v>
      </c>
      <c r="C36" s="95">
        <v>54024.441200000001</v>
      </c>
      <c r="D36" s="83">
        <v>4.8999999999999998E-3</v>
      </c>
      <c r="E36" s="82">
        <f t="shared" si="1"/>
        <v>1700.9988308433462</v>
      </c>
      <c r="F36" s="26">
        <f t="shared" si="2"/>
        <v>1701</v>
      </c>
      <c r="G36" s="26">
        <f t="shared" si="3"/>
        <v>-4.8188999789999798E-4</v>
      </c>
      <c r="I36" s="26">
        <f>G36</f>
        <v>-4.8188999789999798E-4</v>
      </c>
      <c r="J36" s="27"/>
      <c r="P36" s="28">
        <f t="shared" si="4"/>
        <v>1.8619031261120254E-3</v>
      </c>
      <c r="Q36" s="29">
        <f t="shared" si="5"/>
        <v>39005.941200000001</v>
      </c>
      <c r="R36" s="26">
        <f t="shared" si="6"/>
        <v>5.4933662081660388E-6</v>
      </c>
      <c r="S36" s="26">
        <v>1</v>
      </c>
      <c r="T36" s="26">
        <f t="shared" si="7"/>
        <v>5.4933662081660388E-6</v>
      </c>
      <c r="U36" s="80"/>
      <c r="AB36" s="26" t="s">
        <v>39</v>
      </c>
      <c r="AC36" s="26">
        <v>6</v>
      </c>
      <c r="AE36" s="26" t="s">
        <v>37</v>
      </c>
      <c r="AG36" s="26" t="s">
        <v>38</v>
      </c>
    </row>
    <row r="37" spans="1:33" s="26" customFormat="1" x14ac:dyDescent="0.2">
      <c r="A37" s="83" t="s">
        <v>150</v>
      </c>
      <c r="B37" s="84" t="s">
        <v>90</v>
      </c>
      <c r="C37" s="95">
        <v>54024.657700000003</v>
      </c>
      <c r="D37" s="83">
        <v>4.1999999999999997E-3</v>
      </c>
      <c r="E37" s="82">
        <f t="shared" si="1"/>
        <v>1701.5241009577458</v>
      </c>
      <c r="F37" s="26">
        <f t="shared" si="2"/>
        <v>1701.5</v>
      </c>
      <c r="G37" s="26">
        <f t="shared" si="3"/>
        <v>9.9336650018813089E-3</v>
      </c>
      <c r="I37" s="26">
        <f>G37</f>
        <v>9.9336650018813089E-3</v>
      </c>
      <c r="J37" s="27"/>
      <c r="P37" s="28">
        <f t="shared" si="4"/>
        <v>1.8627731606527186E-3</v>
      </c>
      <c r="Q37" s="29">
        <f t="shared" si="5"/>
        <v>39006.157700000003</v>
      </c>
      <c r="R37" s="26">
        <f t="shared" si="6"/>
        <v>6.5139295112810221E-5</v>
      </c>
      <c r="S37" s="26">
        <v>1</v>
      </c>
      <c r="T37" s="26">
        <f t="shared" si="7"/>
        <v>6.5139295112810221E-5</v>
      </c>
      <c r="U37" s="80"/>
      <c r="AB37" s="26" t="s">
        <v>39</v>
      </c>
      <c r="AC37" s="26">
        <v>6</v>
      </c>
      <c r="AE37" s="26" t="s">
        <v>37</v>
      </c>
      <c r="AG37" s="26" t="s">
        <v>38</v>
      </c>
    </row>
    <row r="38" spans="1:33" s="26" customFormat="1" x14ac:dyDescent="0.2">
      <c r="A38" s="83" t="s">
        <v>150</v>
      </c>
      <c r="B38" s="84" t="s">
        <v>90</v>
      </c>
      <c r="C38" s="95">
        <v>54026.495000000003</v>
      </c>
      <c r="D38" s="83">
        <v>2.3E-3</v>
      </c>
      <c r="E38" s="82">
        <f t="shared" si="1"/>
        <v>1705.9817396698747</v>
      </c>
      <c r="F38" s="26">
        <f t="shared" si="2"/>
        <v>1706</v>
      </c>
      <c r="G38" s="26">
        <f t="shared" si="3"/>
        <v>-7.5263399994582869E-3</v>
      </c>
      <c r="I38" s="26">
        <f>G38</f>
        <v>-7.5263399994582869E-3</v>
      </c>
      <c r="J38" s="27"/>
      <c r="P38" s="28">
        <f t="shared" si="4"/>
        <v>1.8706071510951072E-3</v>
      </c>
      <c r="Q38" s="29">
        <f t="shared" si="5"/>
        <v>39007.995000000003</v>
      </c>
      <c r="R38" s="26">
        <f t="shared" si="6"/>
        <v>8.830261575029355E-5</v>
      </c>
      <c r="S38" s="26">
        <v>0.4</v>
      </c>
      <c r="T38" s="26">
        <f t="shared" si="7"/>
        <v>3.5321046300117423E-5</v>
      </c>
      <c r="U38" s="80"/>
    </row>
    <row r="39" spans="1:33" s="26" customFormat="1" ht="13.5" thickBot="1" x14ac:dyDescent="0.25">
      <c r="A39" s="98" t="s">
        <v>147</v>
      </c>
      <c r="B39" s="99" t="s">
        <v>90</v>
      </c>
      <c r="C39" s="100">
        <v>54058.037900000003</v>
      </c>
      <c r="D39" s="92">
        <v>5.9999999999999995E-4</v>
      </c>
      <c r="E39" s="82">
        <f t="shared" si="1"/>
        <v>1782.5108052187093</v>
      </c>
      <c r="F39" s="26">
        <f t="shared" si="2"/>
        <v>1782.5</v>
      </c>
      <c r="G39" s="26">
        <f t="shared" si="3"/>
        <v>4.4535749984788708E-3</v>
      </c>
      <c r="H39" s="26">
        <f>G39</f>
        <v>4.4535749984788708E-3</v>
      </c>
      <c r="J39" s="27"/>
      <c r="P39" s="28">
        <f t="shared" si="4"/>
        <v>2.0047983438880963E-3</v>
      </c>
      <c r="Q39" s="29">
        <f t="shared" si="5"/>
        <v>39039.537900000003</v>
      </c>
      <c r="R39" s="26">
        <f t="shared" si="6"/>
        <v>5.9965071040687855E-6</v>
      </c>
      <c r="S39" s="26">
        <v>1</v>
      </c>
      <c r="T39" s="26">
        <f t="shared" si="7"/>
        <v>5.9965071040687855E-6</v>
      </c>
      <c r="U39" s="80"/>
    </row>
    <row r="40" spans="1:33" s="26" customFormat="1" x14ac:dyDescent="0.2">
      <c r="A40" s="9"/>
      <c r="B40" s="10"/>
      <c r="C40" s="23"/>
      <c r="D40" s="25"/>
      <c r="J40" s="27"/>
      <c r="P40" s="28"/>
      <c r="Q40" s="29"/>
      <c r="U40" s="80"/>
    </row>
    <row r="41" spans="1:33" s="26" customFormat="1" x14ac:dyDescent="0.2">
      <c r="A41" s="9"/>
      <c r="B41" s="10"/>
      <c r="C41" s="23"/>
      <c r="D41" s="25"/>
      <c r="J41" s="27"/>
      <c r="P41" s="28"/>
      <c r="Q41" s="29"/>
      <c r="U41" s="80"/>
      <c r="AB41" s="26" t="s">
        <v>39</v>
      </c>
      <c r="AG41" s="26" t="s">
        <v>41</v>
      </c>
    </row>
    <row r="42" spans="1:33" s="26" customFormat="1" x14ac:dyDescent="0.2">
      <c r="C42" s="25"/>
      <c r="D42" s="25"/>
      <c r="P42" s="28"/>
      <c r="Q42" s="29"/>
      <c r="U42" s="80"/>
      <c r="AB42" s="26" t="s">
        <v>39</v>
      </c>
      <c r="AC42" s="26">
        <v>8</v>
      </c>
      <c r="AE42" s="26" t="s">
        <v>37</v>
      </c>
      <c r="AG42" s="26" t="s">
        <v>38</v>
      </c>
    </row>
    <row r="43" spans="1:33" s="26" customFormat="1" x14ac:dyDescent="0.2">
      <c r="C43" s="25"/>
      <c r="D43" s="25"/>
      <c r="P43" s="28"/>
      <c r="Q43" s="29"/>
      <c r="U43" s="80"/>
      <c r="AB43" s="26" t="s">
        <v>39</v>
      </c>
      <c r="AG43" s="26" t="s">
        <v>41</v>
      </c>
    </row>
    <row r="44" spans="1:33" s="26" customFormat="1" x14ac:dyDescent="0.2">
      <c r="C44" s="25"/>
      <c r="D44" s="25"/>
      <c r="P44" s="28"/>
      <c r="Q44" s="29"/>
      <c r="U44" s="80"/>
    </row>
    <row r="45" spans="1:33" s="26" customFormat="1" x14ac:dyDescent="0.2">
      <c r="C45" s="25"/>
      <c r="D45" s="25"/>
      <c r="P45" s="28"/>
      <c r="Q45" s="29"/>
      <c r="U45" s="80"/>
    </row>
    <row r="46" spans="1:33" s="26" customFormat="1" x14ac:dyDescent="0.2">
      <c r="C46" s="25"/>
      <c r="D46" s="25"/>
      <c r="P46" s="28"/>
      <c r="Q46" s="29"/>
      <c r="U46" s="80"/>
    </row>
    <row r="47" spans="1:33" s="26" customFormat="1" x14ac:dyDescent="0.2">
      <c r="C47" s="25"/>
      <c r="D47" s="25"/>
      <c r="P47" s="28"/>
      <c r="Q47" s="29"/>
      <c r="U47" s="80"/>
    </row>
    <row r="48" spans="1:33" s="26" customFormat="1" x14ac:dyDescent="0.2">
      <c r="C48" s="25"/>
      <c r="D48" s="25"/>
      <c r="P48" s="28"/>
      <c r="Q48" s="29"/>
      <c r="U48" s="80"/>
    </row>
    <row r="49" spans="3:21" s="26" customFormat="1" x14ac:dyDescent="0.2">
      <c r="C49" s="25"/>
      <c r="D49" s="25"/>
      <c r="P49" s="28"/>
      <c r="Q49" s="29"/>
      <c r="U49" s="80"/>
    </row>
    <row r="50" spans="3:21" s="26" customFormat="1" x14ac:dyDescent="0.2">
      <c r="C50" s="25"/>
      <c r="D50" s="25"/>
      <c r="P50" s="28"/>
      <c r="U50" s="80"/>
    </row>
    <row r="51" spans="3:21" s="26" customFormat="1" x14ac:dyDescent="0.2">
      <c r="C51" s="25"/>
      <c r="D51" s="25"/>
      <c r="P51" s="28"/>
      <c r="U51" s="80"/>
    </row>
    <row r="52" spans="3:21" s="26" customFormat="1" x14ac:dyDescent="0.2">
      <c r="C52" s="25"/>
      <c r="D52" s="25"/>
      <c r="P52" s="28"/>
      <c r="U52" s="80"/>
    </row>
    <row r="53" spans="3:21" s="26" customFormat="1" x14ac:dyDescent="0.2">
      <c r="C53" s="25"/>
      <c r="D53" s="25"/>
      <c r="P53" s="28"/>
      <c r="U53" s="80"/>
    </row>
    <row r="54" spans="3:21" s="26" customFormat="1" x14ac:dyDescent="0.2">
      <c r="C54" s="25"/>
      <c r="D54" s="25"/>
      <c r="P54" s="28"/>
      <c r="U54" s="80"/>
    </row>
    <row r="55" spans="3:21" s="26" customFormat="1" x14ac:dyDescent="0.2">
      <c r="C55" s="25"/>
      <c r="D55" s="25"/>
      <c r="P55" s="28"/>
      <c r="U55" s="80"/>
    </row>
    <row r="56" spans="3:21" s="26" customFormat="1" x14ac:dyDescent="0.2">
      <c r="C56" s="25"/>
      <c r="D56" s="25"/>
      <c r="P56" s="28"/>
      <c r="U56" s="80"/>
    </row>
    <row r="57" spans="3:21" s="26" customFormat="1" x14ac:dyDescent="0.2">
      <c r="C57" s="25"/>
      <c r="D57" s="25"/>
      <c r="P57" s="28"/>
      <c r="U57" s="80"/>
    </row>
    <row r="58" spans="3:21" s="26" customFormat="1" x14ac:dyDescent="0.2">
      <c r="C58" s="25"/>
      <c r="D58" s="25"/>
      <c r="P58" s="28"/>
      <c r="U58" s="80"/>
    </row>
    <row r="59" spans="3:21" s="26" customFormat="1" x14ac:dyDescent="0.2">
      <c r="C59" s="25"/>
      <c r="D59" s="25"/>
      <c r="P59" s="28"/>
      <c r="U59" s="80"/>
    </row>
    <row r="60" spans="3:21" s="26" customFormat="1" x14ac:dyDescent="0.2">
      <c r="C60" s="25"/>
      <c r="D60" s="25"/>
      <c r="P60" s="28"/>
      <c r="U60" s="80"/>
    </row>
    <row r="61" spans="3:21" s="26" customFormat="1" x14ac:dyDescent="0.2">
      <c r="C61" s="25"/>
      <c r="D61" s="25"/>
      <c r="P61" s="28"/>
      <c r="U61" s="80"/>
    </row>
    <row r="62" spans="3:21" s="26" customFormat="1" x14ac:dyDescent="0.2">
      <c r="C62" s="25"/>
      <c r="D62" s="25"/>
      <c r="P62" s="28"/>
      <c r="U62" s="80"/>
    </row>
    <row r="63" spans="3:21" s="26" customFormat="1" x14ac:dyDescent="0.2">
      <c r="C63" s="25"/>
      <c r="D63" s="25"/>
      <c r="P63" s="28"/>
      <c r="U63" s="80"/>
    </row>
    <row r="64" spans="3:21" s="26" customFormat="1" x14ac:dyDescent="0.2">
      <c r="C64" s="25"/>
      <c r="D64" s="25"/>
      <c r="P64" s="28"/>
      <c r="U64" s="80"/>
    </row>
    <row r="65" spans="3:21" s="26" customFormat="1" x14ac:dyDescent="0.2">
      <c r="C65" s="25"/>
      <c r="D65" s="25"/>
      <c r="P65" s="28"/>
      <c r="U65" s="80"/>
    </row>
    <row r="66" spans="3:21" s="26" customFormat="1" x14ac:dyDescent="0.2">
      <c r="C66" s="25"/>
      <c r="D66" s="25"/>
      <c r="P66" s="28"/>
      <c r="U66" s="80"/>
    </row>
    <row r="67" spans="3:21" s="26" customFormat="1" x14ac:dyDescent="0.2">
      <c r="C67" s="25"/>
      <c r="D67" s="25"/>
      <c r="P67" s="28"/>
      <c r="U67" s="80"/>
    </row>
    <row r="68" spans="3:21" s="26" customFormat="1" x14ac:dyDescent="0.2">
      <c r="C68" s="25"/>
      <c r="D68" s="25"/>
      <c r="P68" s="28"/>
      <c r="U68" s="80"/>
    </row>
    <row r="69" spans="3:21" s="26" customFormat="1" x14ac:dyDescent="0.2">
      <c r="C69" s="25"/>
      <c r="D69" s="25"/>
      <c r="P69" s="28"/>
      <c r="U69" s="80"/>
    </row>
    <row r="70" spans="3:21" s="26" customFormat="1" x14ac:dyDescent="0.2">
      <c r="C70" s="25"/>
      <c r="D70" s="25"/>
      <c r="P70" s="28"/>
      <c r="U70" s="80"/>
    </row>
    <row r="71" spans="3:21" s="26" customFormat="1" x14ac:dyDescent="0.2">
      <c r="C71" s="25"/>
      <c r="D71" s="25"/>
      <c r="P71" s="28"/>
      <c r="U71" s="80"/>
    </row>
    <row r="72" spans="3:21" s="26" customFormat="1" x14ac:dyDescent="0.2">
      <c r="C72" s="25"/>
      <c r="D72" s="25"/>
      <c r="P72" s="28"/>
      <c r="U72" s="80"/>
    </row>
    <row r="73" spans="3:21" s="26" customFormat="1" x14ac:dyDescent="0.2">
      <c r="C73" s="25"/>
      <c r="D73" s="25"/>
      <c r="P73" s="28"/>
      <c r="U73" s="80"/>
    </row>
    <row r="74" spans="3:21" s="26" customFormat="1" x14ac:dyDescent="0.2">
      <c r="C74" s="25"/>
      <c r="D74" s="25"/>
      <c r="P74" s="28"/>
      <c r="U74" s="80"/>
    </row>
    <row r="75" spans="3:21" s="26" customFormat="1" x14ac:dyDescent="0.2">
      <c r="C75" s="25"/>
      <c r="D75" s="25"/>
      <c r="P75" s="28"/>
      <c r="U75" s="80"/>
    </row>
    <row r="76" spans="3:21" s="26" customFormat="1" x14ac:dyDescent="0.2">
      <c r="C76" s="25"/>
      <c r="D76" s="25"/>
      <c r="P76" s="28"/>
      <c r="U76" s="80"/>
    </row>
    <row r="77" spans="3:21" s="26" customFormat="1" x14ac:dyDescent="0.2">
      <c r="C77" s="25"/>
      <c r="D77" s="25"/>
      <c r="P77" s="28"/>
      <c r="U77" s="80"/>
    </row>
    <row r="78" spans="3:21" s="26" customFormat="1" x14ac:dyDescent="0.2">
      <c r="C78" s="25"/>
      <c r="D78" s="25"/>
      <c r="P78" s="28"/>
      <c r="U78" s="80"/>
    </row>
    <row r="79" spans="3:21" s="26" customFormat="1" x14ac:dyDescent="0.2">
      <c r="C79" s="25"/>
      <c r="D79" s="25"/>
      <c r="P79" s="28"/>
      <c r="U79" s="80"/>
    </row>
    <row r="80" spans="3:21" s="26" customFormat="1" x14ac:dyDescent="0.2">
      <c r="C80" s="25"/>
      <c r="D80" s="25"/>
      <c r="P80" s="28"/>
      <c r="U80" s="80"/>
    </row>
    <row r="81" spans="3:21" s="26" customFormat="1" x14ac:dyDescent="0.2">
      <c r="C81" s="25"/>
      <c r="D81" s="25"/>
      <c r="P81" s="28"/>
      <c r="U81" s="80"/>
    </row>
    <row r="82" spans="3:21" s="26" customFormat="1" x14ac:dyDescent="0.2">
      <c r="C82" s="25"/>
      <c r="D82" s="25"/>
      <c r="P82" s="28"/>
      <c r="U82" s="80"/>
    </row>
    <row r="83" spans="3:21" s="26" customFormat="1" x14ac:dyDescent="0.2">
      <c r="C83" s="25"/>
      <c r="D83" s="25"/>
      <c r="P83" s="28"/>
      <c r="U83" s="80"/>
    </row>
    <row r="84" spans="3:21" s="26" customFormat="1" x14ac:dyDescent="0.2">
      <c r="C84" s="25"/>
      <c r="D84" s="25"/>
      <c r="P84" s="28"/>
      <c r="U84" s="80"/>
    </row>
    <row r="85" spans="3:21" s="26" customFormat="1" x14ac:dyDescent="0.2">
      <c r="C85" s="25"/>
      <c r="D85" s="25"/>
      <c r="P85" s="28"/>
      <c r="U85" s="80"/>
    </row>
    <row r="86" spans="3:21" s="26" customFormat="1" x14ac:dyDescent="0.2">
      <c r="C86" s="25"/>
      <c r="D86" s="25"/>
      <c r="P86" s="28"/>
      <c r="U86" s="80"/>
    </row>
    <row r="87" spans="3:21" s="26" customFormat="1" x14ac:dyDescent="0.2">
      <c r="C87" s="25"/>
      <c r="D87" s="25"/>
      <c r="P87" s="28"/>
      <c r="U87" s="80"/>
    </row>
    <row r="88" spans="3:21" s="26" customFormat="1" x14ac:dyDescent="0.2">
      <c r="C88" s="25"/>
      <c r="D88" s="25"/>
      <c r="P88" s="28"/>
      <c r="U88" s="80"/>
    </row>
    <row r="89" spans="3:21" s="26" customFormat="1" x14ac:dyDescent="0.2">
      <c r="C89" s="25"/>
      <c r="D89" s="25"/>
      <c r="P89" s="28"/>
      <c r="U89" s="80"/>
    </row>
    <row r="90" spans="3:21" s="26" customFormat="1" x14ac:dyDescent="0.2">
      <c r="C90" s="25"/>
      <c r="D90" s="25"/>
      <c r="P90" s="28"/>
      <c r="U90" s="80"/>
    </row>
    <row r="91" spans="3:21" s="26" customFormat="1" x14ac:dyDescent="0.2">
      <c r="C91" s="25"/>
      <c r="D91" s="25"/>
      <c r="P91" s="28"/>
      <c r="U91" s="80"/>
    </row>
    <row r="92" spans="3:21" s="26" customFormat="1" x14ac:dyDescent="0.2">
      <c r="C92" s="25"/>
      <c r="D92" s="25"/>
      <c r="P92" s="28"/>
      <c r="U92" s="80"/>
    </row>
    <row r="93" spans="3:21" s="26" customFormat="1" x14ac:dyDescent="0.2">
      <c r="C93" s="25"/>
      <c r="D93" s="25"/>
      <c r="P93" s="28"/>
      <c r="U93" s="80"/>
    </row>
    <row r="94" spans="3:21" s="26" customFormat="1" x14ac:dyDescent="0.2">
      <c r="C94" s="25"/>
      <c r="D94" s="25"/>
      <c r="P94" s="28"/>
      <c r="U94" s="80"/>
    </row>
    <row r="95" spans="3:21" s="26" customFormat="1" x14ac:dyDescent="0.2">
      <c r="C95" s="25"/>
      <c r="D95" s="25"/>
      <c r="P95" s="28"/>
      <c r="U95" s="80"/>
    </row>
    <row r="96" spans="3:21" s="26" customFormat="1" x14ac:dyDescent="0.2">
      <c r="C96" s="25"/>
      <c r="D96" s="25"/>
      <c r="P96" s="28"/>
      <c r="U96" s="80"/>
    </row>
    <row r="97" spans="3:21" s="26" customFormat="1" x14ac:dyDescent="0.2">
      <c r="C97" s="25"/>
      <c r="D97" s="25"/>
      <c r="P97" s="28"/>
      <c r="U97" s="80"/>
    </row>
    <row r="98" spans="3:21" s="26" customFormat="1" x14ac:dyDescent="0.2">
      <c r="C98" s="25"/>
      <c r="D98" s="25"/>
      <c r="P98" s="28"/>
      <c r="U98" s="80"/>
    </row>
    <row r="99" spans="3:21" s="26" customFormat="1" x14ac:dyDescent="0.2">
      <c r="C99" s="25"/>
      <c r="D99" s="25"/>
      <c r="P99" s="28"/>
      <c r="U99" s="80"/>
    </row>
    <row r="100" spans="3:21" s="26" customFormat="1" x14ac:dyDescent="0.2">
      <c r="C100" s="25"/>
      <c r="D100" s="25"/>
      <c r="P100" s="28"/>
      <c r="U100" s="80"/>
    </row>
    <row r="101" spans="3:21" s="26" customFormat="1" x14ac:dyDescent="0.2">
      <c r="C101" s="25"/>
      <c r="D101" s="25"/>
      <c r="P101" s="28"/>
      <c r="U101" s="80"/>
    </row>
    <row r="102" spans="3:21" s="26" customFormat="1" x14ac:dyDescent="0.2">
      <c r="C102" s="25"/>
      <c r="D102" s="25"/>
      <c r="P102" s="28"/>
      <c r="U102" s="80"/>
    </row>
    <row r="103" spans="3:21" s="26" customFormat="1" x14ac:dyDescent="0.2">
      <c r="C103" s="25"/>
      <c r="D103" s="25"/>
      <c r="P103" s="28"/>
      <c r="U103" s="80"/>
    </row>
    <row r="104" spans="3:21" s="26" customFormat="1" x14ac:dyDescent="0.2">
      <c r="C104" s="25"/>
      <c r="D104" s="25"/>
      <c r="P104" s="28"/>
      <c r="U104" s="80"/>
    </row>
    <row r="105" spans="3:21" s="26" customFormat="1" x14ac:dyDescent="0.2">
      <c r="C105" s="25"/>
      <c r="D105" s="25"/>
      <c r="P105" s="28"/>
      <c r="U105" s="80"/>
    </row>
    <row r="106" spans="3:21" s="26" customFormat="1" x14ac:dyDescent="0.2">
      <c r="C106" s="25"/>
      <c r="D106" s="25"/>
      <c r="P106" s="28"/>
      <c r="U106" s="80"/>
    </row>
    <row r="107" spans="3:21" s="26" customFormat="1" x14ac:dyDescent="0.2">
      <c r="C107" s="25"/>
      <c r="D107" s="25"/>
      <c r="P107" s="28"/>
      <c r="U107" s="80"/>
    </row>
    <row r="108" spans="3:21" s="26" customFormat="1" x14ac:dyDescent="0.2">
      <c r="C108" s="25"/>
      <c r="D108" s="25"/>
      <c r="P108" s="28"/>
      <c r="U108" s="80"/>
    </row>
    <row r="109" spans="3:21" s="26" customFormat="1" x14ac:dyDescent="0.2">
      <c r="C109" s="25"/>
      <c r="D109" s="25"/>
      <c r="P109" s="28"/>
      <c r="U109" s="80"/>
    </row>
    <row r="110" spans="3:21" s="26" customFormat="1" x14ac:dyDescent="0.2">
      <c r="C110" s="25"/>
      <c r="D110" s="25"/>
      <c r="P110" s="28"/>
      <c r="U110" s="80"/>
    </row>
    <row r="111" spans="3:21" s="26" customFormat="1" x14ac:dyDescent="0.2">
      <c r="C111" s="25"/>
      <c r="D111" s="25"/>
      <c r="P111" s="28"/>
      <c r="U111" s="80"/>
    </row>
    <row r="112" spans="3:21" s="26" customFormat="1" x14ac:dyDescent="0.2">
      <c r="C112" s="25"/>
      <c r="D112" s="25"/>
      <c r="P112" s="28"/>
      <c r="U112" s="80"/>
    </row>
    <row r="113" spans="3:21" s="26" customFormat="1" x14ac:dyDescent="0.2">
      <c r="C113" s="25"/>
      <c r="D113" s="25"/>
      <c r="P113" s="28"/>
      <c r="U113" s="80"/>
    </row>
    <row r="114" spans="3:21" s="26" customFormat="1" x14ac:dyDescent="0.2">
      <c r="C114" s="25"/>
      <c r="D114" s="25"/>
      <c r="P114" s="28"/>
      <c r="U114" s="80"/>
    </row>
    <row r="115" spans="3:21" s="26" customFormat="1" x14ac:dyDescent="0.2">
      <c r="C115" s="25"/>
      <c r="D115" s="25"/>
      <c r="P115" s="28"/>
      <c r="U115" s="80"/>
    </row>
    <row r="116" spans="3:21" s="26" customFormat="1" x14ac:dyDescent="0.2">
      <c r="C116" s="25"/>
      <c r="D116" s="25"/>
      <c r="P116" s="28"/>
      <c r="U116" s="80"/>
    </row>
    <row r="117" spans="3:21" s="26" customFormat="1" x14ac:dyDescent="0.2">
      <c r="C117" s="25"/>
      <c r="D117" s="25"/>
      <c r="P117" s="28"/>
      <c r="U117" s="80"/>
    </row>
    <row r="118" spans="3:21" s="26" customFormat="1" x14ac:dyDescent="0.2">
      <c r="C118" s="25"/>
      <c r="D118" s="25"/>
      <c r="P118" s="28"/>
      <c r="U118" s="80"/>
    </row>
    <row r="119" spans="3:21" s="26" customFormat="1" x14ac:dyDescent="0.2">
      <c r="C119" s="25"/>
      <c r="D119" s="25"/>
      <c r="P119" s="28"/>
      <c r="U119" s="80"/>
    </row>
    <row r="120" spans="3:21" s="26" customFormat="1" x14ac:dyDescent="0.2">
      <c r="C120" s="25"/>
      <c r="D120" s="25"/>
      <c r="P120" s="28"/>
      <c r="U120" s="80"/>
    </row>
    <row r="121" spans="3:21" s="26" customFormat="1" x14ac:dyDescent="0.2">
      <c r="C121" s="25"/>
      <c r="D121" s="25"/>
      <c r="P121" s="28"/>
      <c r="U121" s="80"/>
    </row>
    <row r="122" spans="3:21" s="26" customFormat="1" x14ac:dyDescent="0.2">
      <c r="C122" s="25"/>
      <c r="D122" s="25"/>
      <c r="P122" s="28"/>
      <c r="U122" s="80"/>
    </row>
    <row r="123" spans="3:21" s="26" customFormat="1" x14ac:dyDescent="0.2">
      <c r="C123" s="25"/>
      <c r="D123" s="25"/>
      <c r="P123" s="28"/>
      <c r="U123" s="80"/>
    </row>
    <row r="124" spans="3:21" s="26" customFormat="1" x14ac:dyDescent="0.2">
      <c r="C124" s="25"/>
      <c r="D124" s="25"/>
      <c r="P124" s="28"/>
      <c r="U124" s="80"/>
    </row>
    <row r="125" spans="3:21" s="26" customFormat="1" x14ac:dyDescent="0.2">
      <c r="C125" s="25"/>
      <c r="D125" s="25"/>
      <c r="P125" s="28"/>
      <c r="U125" s="80"/>
    </row>
    <row r="126" spans="3:21" s="26" customFormat="1" x14ac:dyDescent="0.2">
      <c r="C126" s="25"/>
      <c r="D126" s="25"/>
      <c r="P126" s="28"/>
      <c r="U126" s="80"/>
    </row>
    <row r="127" spans="3:21" s="26" customFormat="1" x14ac:dyDescent="0.2">
      <c r="C127" s="25"/>
      <c r="D127" s="25"/>
      <c r="P127" s="28"/>
      <c r="U127" s="80"/>
    </row>
    <row r="128" spans="3:21" s="26" customFormat="1" x14ac:dyDescent="0.2">
      <c r="C128" s="25"/>
      <c r="D128" s="25"/>
      <c r="P128" s="28"/>
      <c r="U128" s="80"/>
    </row>
    <row r="129" spans="3:21" s="26" customFormat="1" x14ac:dyDescent="0.2">
      <c r="C129" s="25"/>
      <c r="D129" s="25"/>
      <c r="P129" s="28"/>
      <c r="U129" s="80"/>
    </row>
    <row r="130" spans="3:21" s="26" customFormat="1" x14ac:dyDescent="0.2">
      <c r="C130" s="25"/>
      <c r="D130" s="25"/>
      <c r="P130" s="28"/>
      <c r="U130" s="80"/>
    </row>
    <row r="131" spans="3:21" s="26" customFormat="1" x14ac:dyDescent="0.2">
      <c r="C131" s="25"/>
      <c r="D131" s="25"/>
      <c r="P131" s="28"/>
      <c r="U131" s="80"/>
    </row>
    <row r="132" spans="3:21" s="26" customFormat="1" x14ac:dyDescent="0.2">
      <c r="C132" s="25"/>
      <c r="D132" s="25"/>
      <c r="P132" s="28"/>
      <c r="U132" s="80"/>
    </row>
    <row r="133" spans="3:21" s="26" customFormat="1" x14ac:dyDescent="0.2">
      <c r="C133" s="25"/>
      <c r="D133" s="25"/>
      <c r="P133" s="28"/>
      <c r="U133" s="80"/>
    </row>
    <row r="134" spans="3:21" s="26" customFormat="1" x14ac:dyDescent="0.2">
      <c r="C134" s="25"/>
      <c r="D134" s="25"/>
      <c r="P134" s="28"/>
      <c r="U134" s="80"/>
    </row>
    <row r="135" spans="3:21" s="26" customFormat="1" x14ac:dyDescent="0.2">
      <c r="C135" s="25"/>
      <c r="D135" s="25"/>
      <c r="P135" s="28"/>
      <c r="U135" s="80"/>
    </row>
    <row r="136" spans="3:21" x14ac:dyDescent="0.2">
      <c r="C136" s="24"/>
      <c r="D136" s="24"/>
      <c r="P136" s="16"/>
    </row>
    <row r="137" spans="3:21" x14ac:dyDescent="0.2">
      <c r="C137" s="24"/>
      <c r="D137" s="24"/>
      <c r="P137" s="16"/>
    </row>
    <row r="138" spans="3:21" x14ac:dyDescent="0.2">
      <c r="C138" s="24"/>
      <c r="D138" s="24"/>
      <c r="P138" s="16"/>
    </row>
    <row r="139" spans="3:21" x14ac:dyDescent="0.2">
      <c r="C139" s="24"/>
      <c r="D139" s="24"/>
      <c r="P139" s="16"/>
    </row>
    <row r="140" spans="3:21" x14ac:dyDescent="0.2">
      <c r="C140" s="24"/>
      <c r="D140" s="24"/>
      <c r="P140" s="16"/>
    </row>
    <row r="141" spans="3:21" x14ac:dyDescent="0.2">
      <c r="C141" s="24"/>
      <c r="D141" s="24"/>
      <c r="P141" s="16"/>
    </row>
    <row r="142" spans="3:21" x14ac:dyDescent="0.2">
      <c r="C142" s="24"/>
      <c r="D142" s="24"/>
      <c r="P142" s="16"/>
    </row>
    <row r="143" spans="3:21" x14ac:dyDescent="0.2">
      <c r="C143" s="24"/>
      <c r="D143" s="24"/>
      <c r="P143" s="16"/>
    </row>
    <row r="144" spans="3:21" x14ac:dyDescent="0.2">
      <c r="C144" s="24"/>
      <c r="D144" s="24"/>
      <c r="P144" s="16"/>
    </row>
    <row r="145" spans="3:16" x14ac:dyDescent="0.2">
      <c r="C145" s="24"/>
      <c r="D145" s="24"/>
      <c r="P145" s="16"/>
    </row>
    <row r="146" spans="3:16" x14ac:dyDescent="0.2">
      <c r="C146" s="24"/>
      <c r="D146" s="24"/>
      <c r="P146" s="16"/>
    </row>
    <row r="147" spans="3:16" x14ac:dyDescent="0.2">
      <c r="C147" s="24"/>
      <c r="D147" s="24"/>
      <c r="P147" s="16"/>
    </row>
    <row r="148" spans="3:16" x14ac:dyDescent="0.2">
      <c r="C148" s="24"/>
      <c r="D148" s="24"/>
      <c r="P148" s="16"/>
    </row>
    <row r="149" spans="3:16" x14ac:dyDescent="0.2">
      <c r="C149" s="24"/>
      <c r="D149" s="24"/>
      <c r="P149" s="16"/>
    </row>
    <row r="150" spans="3:16" x14ac:dyDescent="0.2">
      <c r="C150" s="24"/>
      <c r="D150" s="24"/>
      <c r="P150" s="16"/>
    </row>
    <row r="151" spans="3:16" x14ac:dyDescent="0.2">
      <c r="C151" s="24"/>
      <c r="D151" s="24"/>
      <c r="P151" s="16"/>
    </row>
    <row r="152" spans="3:16" x14ac:dyDescent="0.2">
      <c r="C152" s="24"/>
      <c r="D152" s="24"/>
      <c r="P152" s="16"/>
    </row>
    <row r="153" spans="3:16" x14ac:dyDescent="0.2">
      <c r="C153" s="24"/>
      <c r="D153" s="24"/>
      <c r="P153" s="16"/>
    </row>
    <row r="154" spans="3:16" x14ac:dyDescent="0.2">
      <c r="C154" s="24"/>
      <c r="D154" s="24"/>
      <c r="P154" s="16"/>
    </row>
    <row r="155" spans="3:16" x14ac:dyDescent="0.2">
      <c r="C155" s="24"/>
      <c r="D155" s="24"/>
      <c r="P155" s="16"/>
    </row>
    <row r="156" spans="3:16" x14ac:dyDescent="0.2">
      <c r="C156" s="24"/>
      <c r="D156" s="24"/>
      <c r="P156" s="16"/>
    </row>
    <row r="157" spans="3:16" x14ac:dyDescent="0.2">
      <c r="C157" s="24"/>
      <c r="D157" s="24"/>
      <c r="P157" s="16"/>
    </row>
    <row r="158" spans="3:16" x14ac:dyDescent="0.2">
      <c r="C158" s="24"/>
      <c r="D158" s="24"/>
      <c r="P158" s="16"/>
    </row>
    <row r="159" spans="3:16" x14ac:dyDescent="0.2">
      <c r="C159" s="24"/>
      <c r="D159" s="24"/>
      <c r="P159" s="16"/>
    </row>
    <row r="160" spans="3:16" x14ac:dyDescent="0.2">
      <c r="C160" s="24"/>
      <c r="D160" s="24"/>
      <c r="P160" s="16"/>
    </row>
    <row r="161" spans="3:16" x14ac:dyDescent="0.2">
      <c r="C161" s="24"/>
      <c r="D161" s="24"/>
      <c r="P161" s="16"/>
    </row>
    <row r="162" spans="3:16" x14ac:dyDescent="0.2">
      <c r="C162" s="24"/>
      <c r="D162" s="24"/>
      <c r="P162" s="16"/>
    </row>
    <row r="163" spans="3:16" x14ac:dyDescent="0.2">
      <c r="C163" s="24"/>
      <c r="D163" s="24"/>
      <c r="P163" s="16"/>
    </row>
    <row r="164" spans="3:16" x14ac:dyDescent="0.2">
      <c r="C164" s="24"/>
      <c r="D164" s="24"/>
      <c r="P164" s="16"/>
    </row>
    <row r="165" spans="3:16" x14ac:dyDescent="0.2">
      <c r="C165" s="24"/>
      <c r="D165" s="24"/>
      <c r="P165" s="16"/>
    </row>
    <row r="166" spans="3:16" x14ac:dyDescent="0.2">
      <c r="C166" s="24"/>
      <c r="D166" s="24"/>
      <c r="P166" s="16"/>
    </row>
    <row r="167" spans="3:16" x14ac:dyDescent="0.2">
      <c r="C167" s="24"/>
      <c r="D167" s="24"/>
      <c r="P167" s="16"/>
    </row>
    <row r="168" spans="3:16" x14ac:dyDescent="0.2">
      <c r="C168" s="24"/>
      <c r="D168" s="24"/>
      <c r="P168" s="16"/>
    </row>
    <row r="169" spans="3:16" x14ac:dyDescent="0.2">
      <c r="C169" s="24"/>
      <c r="D169" s="24"/>
      <c r="P169" s="16"/>
    </row>
    <row r="170" spans="3:16" x14ac:dyDescent="0.2">
      <c r="C170" s="24"/>
      <c r="D170" s="24"/>
      <c r="P170" s="16"/>
    </row>
    <row r="171" spans="3:16" x14ac:dyDescent="0.2">
      <c r="C171" s="24"/>
      <c r="D171" s="24"/>
      <c r="P171" s="16"/>
    </row>
    <row r="172" spans="3:16" x14ac:dyDescent="0.2">
      <c r="C172" s="24"/>
      <c r="D172" s="24"/>
      <c r="P172" s="16"/>
    </row>
    <row r="173" spans="3:16" x14ac:dyDescent="0.2">
      <c r="C173" s="24"/>
      <c r="D173" s="24"/>
      <c r="P173" s="16"/>
    </row>
    <row r="174" spans="3:16" x14ac:dyDescent="0.2">
      <c r="C174" s="24"/>
      <c r="D174" s="24"/>
      <c r="P174" s="16"/>
    </row>
    <row r="175" spans="3:16" x14ac:dyDescent="0.2">
      <c r="C175" s="24"/>
      <c r="D175" s="24"/>
      <c r="P175" s="16"/>
    </row>
    <row r="176" spans="3:16" x14ac:dyDescent="0.2">
      <c r="C176" s="24"/>
      <c r="D176" s="24"/>
      <c r="P176" s="16"/>
    </row>
    <row r="177" spans="3:16" x14ac:dyDescent="0.2">
      <c r="C177" s="24"/>
      <c r="D177" s="24"/>
      <c r="P177" s="16"/>
    </row>
    <row r="178" spans="3:16" x14ac:dyDescent="0.2">
      <c r="C178" s="24"/>
      <c r="D178" s="24"/>
      <c r="P178" s="16"/>
    </row>
    <row r="179" spans="3:16" x14ac:dyDescent="0.2">
      <c r="C179" s="24"/>
      <c r="D179" s="24"/>
      <c r="P179" s="16"/>
    </row>
    <row r="180" spans="3:16" x14ac:dyDescent="0.2">
      <c r="C180" s="24"/>
      <c r="D180" s="24"/>
      <c r="P180" s="16"/>
    </row>
    <row r="181" spans="3:16" x14ac:dyDescent="0.2">
      <c r="C181" s="24"/>
      <c r="D181" s="24"/>
      <c r="P181" s="16"/>
    </row>
    <row r="182" spans="3:16" x14ac:dyDescent="0.2">
      <c r="C182" s="24"/>
      <c r="D182" s="24"/>
      <c r="P182" s="16"/>
    </row>
    <row r="183" spans="3:16" x14ac:dyDescent="0.2">
      <c r="C183" s="24"/>
      <c r="D183" s="24"/>
      <c r="P183" s="16"/>
    </row>
    <row r="184" spans="3:16" x14ac:dyDescent="0.2">
      <c r="C184" s="24"/>
      <c r="D184" s="24"/>
      <c r="P184" s="16"/>
    </row>
    <row r="185" spans="3:16" x14ac:dyDescent="0.2">
      <c r="C185" s="24"/>
      <c r="D185" s="24"/>
      <c r="P185" s="16"/>
    </row>
    <row r="186" spans="3:16" x14ac:dyDescent="0.2">
      <c r="C186" s="24"/>
      <c r="D186" s="24"/>
      <c r="P186" s="16"/>
    </row>
    <row r="187" spans="3:16" x14ac:dyDescent="0.2">
      <c r="C187" s="24"/>
      <c r="D187" s="24"/>
      <c r="P187" s="16"/>
    </row>
    <row r="188" spans="3:16" x14ac:dyDescent="0.2">
      <c r="C188" s="24"/>
      <c r="D188" s="24"/>
      <c r="P188" s="16"/>
    </row>
    <row r="189" spans="3:16" x14ac:dyDescent="0.2">
      <c r="C189" s="24"/>
      <c r="D189" s="24"/>
      <c r="P189" s="16"/>
    </row>
    <row r="190" spans="3:16" x14ac:dyDescent="0.2">
      <c r="C190" s="24"/>
      <c r="D190" s="24"/>
      <c r="P190" s="16"/>
    </row>
    <row r="191" spans="3:16" x14ac:dyDescent="0.2">
      <c r="C191" s="24"/>
      <c r="D191" s="24"/>
      <c r="P191" s="16"/>
    </row>
    <row r="192" spans="3:16" x14ac:dyDescent="0.2">
      <c r="C192" s="24"/>
      <c r="D192" s="24"/>
      <c r="P192" s="16"/>
    </row>
    <row r="193" spans="3:16" x14ac:dyDescent="0.2">
      <c r="C193" s="24"/>
      <c r="D193" s="24"/>
      <c r="P193" s="16"/>
    </row>
    <row r="194" spans="3:16" x14ac:dyDescent="0.2">
      <c r="C194" s="24"/>
      <c r="D194" s="24"/>
      <c r="P194" s="16"/>
    </row>
    <row r="195" spans="3:16" x14ac:dyDescent="0.2">
      <c r="C195" s="24"/>
      <c r="D195" s="24"/>
      <c r="P195" s="16"/>
    </row>
    <row r="196" spans="3:16" x14ac:dyDescent="0.2">
      <c r="C196" s="24"/>
      <c r="D196" s="24"/>
      <c r="P196" s="16"/>
    </row>
    <row r="197" spans="3:16" x14ac:dyDescent="0.2">
      <c r="C197" s="24"/>
      <c r="D197" s="24"/>
      <c r="P197" s="16"/>
    </row>
    <row r="198" spans="3:16" x14ac:dyDescent="0.2">
      <c r="C198" s="24"/>
      <c r="D198" s="24"/>
      <c r="P198" s="16"/>
    </row>
    <row r="199" spans="3:16" x14ac:dyDescent="0.2">
      <c r="C199" s="24"/>
      <c r="D199" s="24"/>
      <c r="P199" s="16"/>
    </row>
    <row r="200" spans="3:16" x14ac:dyDescent="0.2">
      <c r="C200" s="24"/>
      <c r="D200" s="24"/>
      <c r="P200" s="16"/>
    </row>
    <row r="201" spans="3:16" x14ac:dyDescent="0.2">
      <c r="C201" s="24"/>
      <c r="D201" s="24"/>
      <c r="P201" s="16"/>
    </row>
    <row r="202" spans="3:16" x14ac:dyDescent="0.2">
      <c r="C202" s="24"/>
      <c r="D202" s="24"/>
      <c r="P202" s="16"/>
    </row>
    <row r="203" spans="3:16" x14ac:dyDescent="0.2">
      <c r="C203" s="24"/>
      <c r="D203" s="24"/>
      <c r="P203" s="16"/>
    </row>
    <row r="204" spans="3:16" x14ac:dyDescent="0.2">
      <c r="C204" s="24"/>
      <c r="D204" s="24"/>
      <c r="P204" s="16"/>
    </row>
    <row r="205" spans="3:16" x14ac:dyDescent="0.2">
      <c r="C205" s="24"/>
      <c r="D205" s="24"/>
      <c r="P205" s="16"/>
    </row>
    <row r="206" spans="3:16" x14ac:dyDescent="0.2">
      <c r="C206" s="24"/>
      <c r="D206" s="24"/>
      <c r="P206" s="16"/>
    </row>
    <row r="207" spans="3:16" x14ac:dyDescent="0.2">
      <c r="C207" s="24"/>
      <c r="D207" s="24"/>
      <c r="P207" s="16"/>
    </row>
    <row r="208" spans="3:16" x14ac:dyDescent="0.2">
      <c r="C208" s="24"/>
      <c r="D208" s="24"/>
      <c r="P208" s="16"/>
    </row>
    <row r="209" spans="3:16" x14ac:dyDescent="0.2">
      <c r="C209" s="24"/>
      <c r="D209" s="24"/>
      <c r="P209" s="16"/>
    </row>
    <row r="210" spans="3:16" x14ac:dyDescent="0.2">
      <c r="C210" s="24"/>
      <c r="D210" s="24"/>
      <c r="P210" s="16"/>
    </row>
    <row r="211" spans="3:16" x14ac:dyDescent="0.2">
      <c r="C211" s="24"/>
      <c r="D211" s="24"/>
      <c r="P211" s="16"/>
    </row>
    <row r="212" spans="3:16" x14ac:dyDescent="0.2">
      <c r="C212" s="24"/>
      <c r="D212" s="24"/>
      <c r="P212" s="16"/>
    </row>
    <row r="213" spans="3:16" x14ac:dyDescent="0.2">
      <c r="C213" s="24"/>
      <c r="D213" s="24"/>
      <c r="P213" s="16"/>
    </row>
    <row r="214" spans="3:16" x14ac:dyDescent="0.2">
      <c r="C214" s="24"/>
      <c r="D214" s="24"/>
      <c r="P214" s="16"/>
    </row>
    <row r="215" spans="3:16" x14ac:dyDescent="0.2">
      <c r="C215" s="24"/>
      <c r="D215" s="24"/>
      <c r="P215" s="16"/>
    </row>
    <row r="216" spans="3:16" x14ac:dyDescent="0.2">
      <c r="C216" s="24"/>
      <c r="D216" s="24"/>
      <c r="P216" s="16"/>
    </row>
    <row r="217" spans="3:16" x14ac:dyDescent="0.2">
      <c r="C217" s="24"/>
      <c r="D217" s="24"/>
      <c r="P217" s="16"/>
    </row>
    <row r="218" spans="3:16" x14ac:dyDescent="0.2">
      <c r="C218" s="24"/>
      <c r="D218" s="24"/>
      <c r="P218" s="16"/>
    </row>
    <row r="219" spans="3:16" x14ac:dyDescent="0.2">
      <c r="C219" s="24"/>
      <c r="D219" s="24"/>
      <c r="P219" s="16"/>
    </row>
    <row r="220" spans="3:16" x14ac:dyDescent="0.2">
      <c r="C220" s="24"/>
      <c r="D220" s="24"/>
      <c r="P220" s="16"/>
    </row>
    <row r="221" spans="3:16" x14ac:dyDescent="0.2">
      <c r="C221" s="24"/>
      <c r="D221" s="24"/>
      <c r="P221" s="16"/>
    </row>
    <row r="222" spans="3:16" x14ac:dyDescent="0.2">
      <c r="C222" s="24"/>
      <c r="D222" s="24"/>
      <c r="P222" s="16"/>
    </row>
    <row r="223" spans="3:16" x14ac:dyDescent="0.2">
      <c r="C223" s="24"/>
      <c r="D223" s="24"/>
      <c r="P223" s="16"/>
    </row>
    <row r="224" spans="3:16" x14ac:dyDescent="0.2">
      <c r="C224" s="24"/>
      <c r="D224" s="24"/>
      <c r="P224" s="16"/>
    </row>
    <row r="225" spans="3:16" x14ac:dyDescent="0.2">
      <c r="C225" s="24"/>
      <c r="D225" s="24"/>
      <c r="P225" s="16"/>
    </row>
    <row r="226" spans="3:16" x14ac:dyDescent="0.2">
      <c r="C226" s="24"/>
      <c r="D226" s="24"/>
      <c r="P226" s="16"/>
    </row>
    <row r="227" spans="3:16" x14ac:dyDescent="0.2">
      <c r="C227" s="24"/>
      <c r="D227" s="24"/>
      <c r="P227" s="16"/>
    </row>
    <row r="228" spans="3:16" x14ac:dyDescent="0.2">
      <c r="C228" s="24"/>
      <c r="D228" s="24"/>
      <c r="P228" s="16"/>
    </row>
    <row r="229" spans="3:16" x14ac:dyDescent="0.2">
      <c r="C229" s="24"/>
      <c r="D229" s="24"/>
      <c r="P229" s="16"/>
    </row>
    <row r="230" spans="3:16" x14ac:dyDescent="0.2">
      <c r="C230" s="24"/>
      <c r="D230" s="24"/>
      <c r="P230" s="16"/>
    </row>
    <row r="231" spans="3:16" x14ac:dyDescent="0.2">
      <c r="C231" s="24"/>
      <c r="D231" s="24"/>
      <c r="P231" s="16"/>
    </row>
    <row r="232" spans="3:16" x14ac:dyDescent="0.2">
      <c r="C232" s="24"/>
      <c r="D232" s="24"/>
      <c r="P232" s="16"/>
    </row>
    <row r="233" spans="3:16" x14ac:dyDescent="0.2">
      <c r="C233" s="24"/>
      <c r="D233" s="24"/>
      <c r="P233" s="16"/>
    </row>
    <row r="234" spans="3:16" x14ac:dyDescent="0.2">
      <c r="C234" s="24"/>
      <c r="D234" s="24"/>
      <c r="P234" s="16"/>
    </row>
    <row r="235" spans="3:16" x14ac:dyDescent="0.2">
      <c r="C235" s="24"/>
      <c r="D235" s="24"/>
      <c r="P235" s="16"/>
    </row>
    <row r="236" spans="3:16" x14ac:dyDescent="0.2">
      <c r="C236" s="24"/>
      <c r="D236" s="24"/>
      <c r="P236" s="16"/>
    </row>
    <row r="237" spans="3:16" x14ac:dyDescent="0.2">
      <c r="C237" s="24"/>
      <c r="D237" s="24"/>
      <c r="P237" s="16"/>
    </row>
    <row r="238" spans="3:16" x14ac:dyDescent="0.2">
      <c r="C238" s="24"/>
      <c r="D238" s="24"/>
      <c r="P238" s="16"/>
    </row>
    <row r="239" spans="3:16" x14ac:dyDescent="0.2">
      <c r="C239" s="24"/>
      <c r="D239" s="24"/>
      <c r="P239" s="16"/>
    </row>
    <row r="240" spans="3:16" x14ac:dyDescent="0.2">
      <c r="C240" s="24"/>
      <c r="D240" s="24"/>
      <c r="P240" s="16"/>
    </row>
    <row r="241" spans="3:16" x14ac:dyDescent="0.2">
      <c r="C241" s="24"/>
      <c r="D241" s="24"/>
      <c r="P241" s="16"/>
    </row>
    <row r="242" spans="3:16" x14ac:dyDescent="0.2">
      <c r="C242" s="24"/>
      <c r="D242" s="24"/>
      <c r="P242" s="16"/>
    </row>
    <row r="243" spans="3:16" x14ac:dyDescent="0.2">
      <c r="C243" s="24"/>
      <c r="D243" s="24"/>
      <c r="P243" s="16"/>
    </row>
    <row r="244" spans="3:16" x14ac:dyDescent="0.2">
      <c r="C244" s="24"/>
      <c r="D244" s="24"/>
      <c r="P244" s="16"/>
    </row>
    <row r="245" spans="3:16" x14ac:dyDescent="0.2">
      <c r="C245" s="24"/>
      <c r="D245" s="24"/>
      <c r="P245" s="16"/>
    </row>
    <row r="246" spans="3:16" x14ac:dyDescent="0.2">
      <c r="C246" s="24"/>
      <c r="D246" s="24"/>
      <c r="P246" s="16"/>
    </row>
    <row r="247" spans="3:16" x14ac:dyDescent="0.2">
      <c r="C247" s="24"/>
      <c r="D247" s="24"/>
      <c r="P247" s="16"/>
    </row>
    <row r="248" spans="3:16" x14ac:dyDescent="0.2">
      <c r="C248" s="24"/>
      <c r="D248" s="24"/>
      <c r="P248" s="16"/>
    </row>
    <row r="249" spans="3:16" x14ac:dyDescent="0.2">
      <c r="C249" s="24"/>
      <c r="D249" s="24"/>
      <c r="P249" s="16"/>
    </row>
    <row r="250" spans="3:16" x14ac:dyDescent="0.2">
      <c r="C250" s="24"/>
      <c r="D250" s="24"/>
      <c r="P250" s="16"/>
    </row>
    <row r="251" spans="3:16" x14ac:dyDescent="0.2">
      <c r="C251" s="24"/>
      <c r="D251" s="24"/>
      <c r="P251" s="16"/>
    </row>
    <row r="252" spans="3:16" x14ac:dyDescent="0.2">
      <c r="C252" s="24"/>
      <c r="D252" s="24"/>
      <c r="P252" s="16"/>
    </row>
    <row r="253" spans="3:16" x14ac:dyDescent="0.2">
      <c r="C253" s="24"/>
      <c r="D253" s="24"/>
      <c r="P253" s="16"/>
    </row>
    <row r="254" spans="3:16" x14ac:dyDescent="0.2">
      <c r="C254" s="24"/>
      <c r="D254" s="24"/>
      <c r="P254" s="16"/>
    </row>
    <row r="255" spans="3:16" x14ac:dyDescent="0.2">
      <c r="C255" s="24"/>
      <c r="D255" s="24"/>
      <c r="P255" s="16"/>
    </row>
    <row r="256" spans="3:16" x14ac:dyDescent="0.2">
      <c r="C256" s="24"/>
      <c r="D256" s="24"/>
      <c r="P256" s="16"/>
    </row>
    <row r="257" spans="3:16" x14ac:dyDescent="0.2">
      <c r="C257" s="24"/>
      <c r="D257" s="24"/>
      <c r="P257" s="16"/>
    </row>
    <row r="258" spans="3:16" x14ac:dyDescent="0.2">
      <c r="C258" s="24"/>
      <c r="D258" s="24"/>
      <c r="P258" s="16"/>
    </row>
    <row r="259" spans="3:16" x14ac:dyDescent="0.2">
      <c r="C259" s="24"/>
      <c r="D259" s="24"/>
      <c r="P259" s="16"/>
    </row>
    <row r="260" spans="3:16" x14ac:dyDescent="0.2">
      <c r="C260" s="24"/>
      <c r="D260" s="24"/>
      <c r="P260" s="16"/>
    </row>
    <row r="261" spans="3:16" x14ac:dyDescent="0.2">
      <c r="C261" s="24"/>
      <c r="D261" s="24"/>
      <c r="P261" s="16"/>
    </row>
    <row r="262" spans="3:16" x14ac:dyDescent="0.2">
      <c r="C262" s="24"/>
      <c r="D262" s="24"/>
      <c r="P262" s="16"/>
    </row>
    <row r="263" spans="3:16" x14ac:dyDescent="0.2">
      <c r="C263" s="24"/>
      <c r="D263" s="24"/>
      <c r="P263" s="16"/>
    </row>
    <row r="264" spans="3:16" x14ac:dyDescent="0.2">
      <c r="C264" s="24"/>
      <c r="D264" s="24"/>
      <c r="P264" s="16"/>
    </row>
    <row r="265" spans="3:16" x14ac:dyDescent="0.2">
      <c r="C265" s="24"/>
      <c r="D265" s="24"/>
      <c r="P265" s="16"/>
    </row>
    <row r="266" spans="3:16" x14ac:dyDescent="0.2">
      <c r="C266" s="24"/>
      <c r="D266" s="24"/>
      <c r="P266" s="16"/>
    </row>
    <row r="267" spans="3:16" x14ac:dyDescent="0.2">
      <c r="C267" s="24"/>
      <c r="D267" s="24"/>
      <c r="P267" s="16"/>
    </row>
    <row r="268" spans="3:16" x14ac:dyDescent="0.2">
      <c r="C268" s="24"/>
      <c r="D268" s="24"/>
      <c r="P268" s="16"/>
    </row>
    <row r="269" spans="3:16" x14ac:dyDescent="0.2">
      <c r="P269" s="16"/>
    </row>
    <row r="270" spans="3:16" x14ac:dyDescent="0.2">
      <c r="P270" s="16"/>
    </row>
    <row r="271" spans="3:16" x14ac:dyDescent="0.2">
      <c r="P271" s="16"/>
    </row>
    <row r="272" spans="3:16" x14ac:dyDescent="0.2">
      <c r="P272" s="16"/>
    </row>
    <row r="273" spans="16:16" x14ac:dyDescent="0.2">
      <c r="P273" s="16"/>
    </row>
    <row r="274" spans="16:16" x14ac:dyDescent="0.2">
      <c r="P274" s="16"/>
    </row>
    <row r="275" spans="16:16" x14ac:dyDescent="0.2">
      <c r="P275" s="16"/>
    </row>
    <row r="276" spans="16:16" x14ac:dyDescent="0.2">
      <c r="P276" s="16"/>
    </row>
    <row r="277" spans="16:16" x14ac:dyDescent="0.2">
      <c r="P277" s="16"/>
    </row>
    <row r="278" spans="16:16" x14ac:dyDescent="0.2">
      <c r="P278" s="16"/>
    </row>
    <row r="279" spans="16:16" x14ac:dyDescent="0.2">
      <c r="P279" s="16"/>
    </row>
    <row r="280" spans="16:16" x14ac:dyDescent="0.2">
      <c r="P280" s="16"/>
    </row>
    <row r="281" spans="16:16" x14ac:dyDescent="0.2">
      <c r="P281" s="16"/>
    </row>
    <row r="282" spans="16:16" x14ac:dyDescent="0.2">
      <c r="P282" s="16"/>
    </row>
    <row r="283" spans="16:16" x14ac:dyDescent="0.2">
      <c r="P283" s="16"/>
    </row>
    <row r="284" spans="16:16" x14ac:dyDescent="0.2">
      <c r="P284" s="16"/>
    </row>
    <row r="285" spans="16:16" x14ac:dyDescent="0.2">
      <c r="P285" s="16"/>
    </row>
    <row r="286" spans="16:16" x14ac:dyDescent="0.2">
      <c r="P286" s="16"/>
    </row>
    <row r="287" spans="16:16" x14ac:dyDescent="0.2">
      <c r="P287" s="16"/>
    </row>
    <row r="288" spans="16:16" x14ac:dyDescent="0.2">
      <c r="P288" s="16"/>
    </row>
    <row r="289" spans="16:16" x14ac:dyDescent="0.2">
      <c r="P289" s="16"/>
    </row>
    <row r="290" spans="16:16" x14ac:dyDescent="0.2">
      <c r="P290" s="16"/>
    </row>
    <row r="291" spans="16:16" x14ac:dyDescent="0.2">
      <c r="P291" s="16"/>
    </row>
    <row r="292" spans="16:16" x14ac:dyDescent="0.2">
      <c r="P292" s="16"/>
    </row>
    <row r="293" spans="16:16" x14ac:dyDescent="0.2">
      <c r="P293" s="16"/>
    </row>
    <row r="294" spans="16:16" x14ac:dyDescent="0.2">
      <c r="P294" s="16"/>
    </row>
    <row r="295" spans="16:16" x14ac:dyDescent="0.2">
      <c r="P295" s="16"/>
    </row>
    <row r="296" spans="16:16" x14ac:dyDescent="0.2">
      <c r="P296" s="16"/>
    </row>
    <row r="297" spans="16:16" x14ac:dyDescent="0.2">
      <c r="P297" s="16"/>
    </row>
    <row r="298" spans="16:16" x14ac:dyDescent="0.2">
      <c r="P298" s="16"/>
    </row>
    <row r="299" spans="16:16" x14ac:dyDescent="0.2">
      <c r="P299" s="16"/>
    </row>
    <row r="300" spans="16:16" x14ac:dyDescent="0.2">
      <c r="P300" s="16"/>
    </row>
    <row r="301" spans="16:16" x14ac:dyDescent="0.2">
      <c r="P301" s="16"/>
    </row>
    <row r="302" spans="16:16" x14ac:dyDescent="0.2">
      <c r="P302" s="16"/>
    </row>
    <row r="303" spans="16:16" x14ac:dyDescent="0.2">
      <c r="P303" s="16"/>
    </row>
    <row r="304" spans="16:16" x14ac:dyDescent="0.2">
      <c r="P304" s="16"/>
    </row>
    <row r="305" spans="16:16" x14ac:dyDescent="0.2">
      <c r="P305" s="16"/>
    </row>
    <row r="306" spans="16:16" x14ac:dyDescent="0.2">
      <c r="P306" s="16"/>
    </row>
    <row r="307" spans="16:16" x14ac:dyDescent="0.2">
      <c r="P307" s="16"/>
    </row>
    <row r="308" spans="16:16" x14ac:dyDescent="0.2">
      <c r="P308" s="16"/>
    </row>
    <row r="309" spans="16:16" x14ac:dyDescent="0.2">
      <c r="P309" s="16"/>
    </row>
    <row r="310" spans="16:16" x14ac:dyDescent="0.2">
      <c r="P310" s="16"/>
    </row>
    <row r="311" spans="16:16" x14ac:dyDescent="0.2">
      <c r="P311" s="1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9"/>
  <sheetViews>
    <sheetView workbookViewId="0"/>
  </sheetViews>
  <sheetFormatPr defaultRowHeight="12.75" x14ac:dyDescent="0.2"/>
  <cols>
    <col min="1" max="1" width="14.28515625" style="24" customWidth="1"/>
    <col min="2" max="2" width="4.42578125" customWidth="1"/>
    <col min="3" max="3" width="12.7109375" style="24" customWidth="1"/>
    <col min="4" max="4" width="5.42578125" customWidth="1"/>
    <col min="5" max="5" width="14.85546875" customWidth="1"/>
    <col min="7" max="7" width="12" customWidth="1"/>
    <col min="8" max="8" width="14.140625" style="2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01" t="s">
        <v>178</v>
      </c>
      <c r="I1" s="102" t="s">
        <v>69</v>
      </c>
      <c r="J1" s="103" t="s">
        <v>176</v>
      </c>
    </row>
    <row r="2" spans="1:16" x14ac:dyDescent="0.2">
      <c r="I2" s="104" t="s">
        <v>80</v>
      </c>
      <c r="J2" s="105" t="s">
        <v>175</v>
      </c>
    </row>
    <row r="3" spans="1:16" x14ac:dyDescent="0.2">
      <c r="A3" s="106" t="s">
        <v>179</v>
      </c>
      <c r="I3" s="104" t="s">
        <v>84</v>
      </c>
      <c r="J3" s="105" t="s">
        <v>173</v>
      </c>
    </row>
    <row r="4" spans="1:16" x14ac:dyDescent="0.2">
      <c r="I4" s="104" t="s">
        <v>98</v>
      </c>
      <c r="J4" s="105" t="s">
        <v>173</v>
      </c>
    </row>
    <row r="5" spans="1:16" ht="13.5" thickBot="1" x14ac:dyDescent="0.25">
      <c r="I5" s="107" t="s">
        <v>122</v>
      </c>
      <c r="J5" s="108" t="s">
        <v>174</v>
      </c>
    </row>
    <row r="10" spans="1:16" ht="13.5" thickBot="1" x14ac:dyDescent="0.25"/>
    <row r="11" spans="1:16" ht="13.5" thickBot="1" x14ac:dyDescent="0.25">
      <c r="A11" s="24" t="str">
        <f t="shared" ref="A11:A56" si="0">P11</f>
        <v> AJ 109.359 </v>
      </c>
      <c r="B11" s="3" t="str">
        <f t="shared" ref="B11:B56" si="1">IF(H11=INT(H11),"I","II")</f>
        <v>II</v>
      </c>
      <c r="C11" s="24">
        <f t="shared" ref="C11:C56" si="2">1*G11</f>
        <v>47818.841699999997</v>
      </c>
      <c r="D11" t="str">
        <f t="shared" ref="D11:D56" si="3">VLOOKUP(F11,I$1:J$5,2,FALSE)</f>
        <v>vis</v>
      </c>
      <c r="E11" s="109">
        <f>VLOOKUP(C11,Active!C$21:E$971,3,FALSE)</f>
        <v>-11357.420551024801</v>
      </c>
      <c r="F11" s="3" t="s">
        <v>122</v>
      </c>
      <c r="G11" t="str">
        <f t="shared" ref="G11:G56" si="4">MID(I11,3,LEN(I11)-3)</f>
        <v>47818.8417</v>
      </c>
      <c r="H11" s="24">
        <f t="shared" ref="H11:H56" si="5">1*K11</f>
        <v>2508.5</v>
      </c>
      <c r="I11" s="110" t="s">
        <v>198</v>
      </c>
      <c r="J11" s="111" t="s">
        <v>199</v>
      </c>
      <c r="K11" s="110">
        <v>2508.5</v>
      </c>
      <c r="L11" s="110" t="s">
        <v>200</v>
      </c>
      <c r="M11" s="111" t="s">
        <v>183</v>
      </c>
      <c r="N11" s="111" t="s">
        <v>90</v>
      </c>
      <c r="O11" s="112" t="s">
        <v>184</v>
      </c>
      <c r="P11" s="112" t="s">
        <v>185</v>
      </c>
    </row>
    <row r="12" spans="1:16" ht="13.5" thickBot="1" x14ac:dyDescent="0.25">
      <c r="A12" s="24" t="str">
        <f t="shared" si="0"/>
        <v> AJ 109.359 </v>
      </c>
      <c r="B12" s="3" t="str">
        <f t="shared" si="1"/>
        <v>II</v>
      </c>
      <c r="C12" s="24">
        <f t="shared" si="2"/>
        <v>47818.841699999997</v>
      </c>
      <c r="D12" t="str">
        <f t="shared" si="3"/>
        <v>vis</v>
      </c>
      <c r="E12" s="109">
        <f>VLOOKUP(C12,Active!C$21:E$971,3,FALSE)</f>
        <v>-11357.420551024801</v>
      </c>
      <c r="F12" s="3" t="s">
        <v>122</v>
      </c>
      <c r="G12" t="str">
        <f t="shared" si="4"/>
        <v>47818.8417</v>
      </c>
      <c r="H12" s="24">
        <f t="shared" si="5"/>
        <v>2508.5</v>
      </c>
      <c r="I12" s="110" t="s">
        <v>198</v>
      </c>
      <c r="J12" s="111" t="s">
        <v>199</v>
      </c>
      <c r="K12" s="110">
        <v>2508.5</v>
      </c>
      <c r="L12" s="110" t="s">
        <v>200</v>
      </c>
      <c r="M12" s="111" t="s">
        <v>183</v>
      </c>
      <c r="N12" s="111" t="s">
        <v>102</v>
      </c>
      <c r="O12" s="112" t="s">
        <v>184</v>
      </c>
      <c r="P12" s="112" t="s">
        <v>185</v>
      </c>
    </row>
    <row r="13" spans="1:16" ht="13.5" thickBot="1" x14ac:dyDescent="0.25">
      <c r="A13" s="24" t="str">
        <f t="shared" si="0"/>
        <v> AJ 109.359 </v>
      </c>
      <c r="B13" s="3" t="str">
        <f t="shared" si="1"/>
        <v>II</v>
      </c>
      <c r="C13" s="24">
        <f t="shared" si="2"/>
        <v>47818.841699999997</v>
      </c>
      <c r="D13" t="str">
        <f t="shared" si="3"/>
        <v>vis</v>
      </c>
      <c r="E13" s="109">
        <f>VLOOKUP(C13,Active!C$21:E$971,3,FALSE)</f>
        <v>-11357.420551024801</v>
      </c>
      <c r="F13" s="3" t="s">
        <v>122</v>
      </c>
      <c r="G13" t="str">
        <f t="shared" si="4"/>
        <v>47818.8417</v>
      </c>
      <c r="H13" s="24">
        <f t="shared" si="5"/>
        <v>2508.5</v>
      </c>
      <c r="I13" s="110" t="s">
        <v>198</v>
      </c>
      <c r="J13" s="111" t="s">
        <v>199</v>
      </c>
      <c r="K13" s="110">
        <v>2508.5</v>
      </c>
      <c r="L13" s="110" t="s">
        <v>200</v>
      </c>
      <c r="M13" s="111" t="s">
        <v>183</v>
      </c>
      <c r="N13" s="111" t="s">
        <v>88</v>
      </c>
      <c r="O13" s="112" t="s">
        <v>184</v>
      </c>
      <c r="P13" s="112" t="s">
        <v>185</v>
      </c>
    </row>
    <row r="14" spans="1:16" ht="13.5" thickBot="1" x14ac:dyDescent="0.25">
      <c r="A14" s="24" t="str">
        <f t="shared" si="0"/>
        <v> AJ 109.359 </v>
      </c>
      <c r="B14" s="3" t="str">
        <f t="shared" si="1"/>
        <v>II</v>
      </c>
      <c r="C14" s="24">
        <f t="shared" si="2"/>
        <v>47818.841699999997</v>
      </c>
      <c r="D14" t="str">
        <f t="shared" si="3"/>
        <v>vis</v>
      </c>
      <c r="E14" s="109">
        <f>VLOOKUP(C14,Active!C$21:E$971,3,FALSE)</f>
        <v>-11357.420551024801</v>
      </c>
      <c r="F14" s="3" t="s">
        <v>122</v>
      </c>
      <c r="G14" t="str">
        <f t="shared" si="4"/>
        <v>47818.8417</v>
      </c>
      <c r="H14" s="24">
        <f t="shared" si="5"/>
        <v>2508.5</v>
      </c>
      <c r="I14" s="110" t="s">
        <v>198</v>
      </c>
      <c r="J14" s="111" t="s">
        <v>199</v>
      </c>
      <c r="K14" s="110">
        <v>2508.5</v>
      </c>
      <c r="L14" s="110" t="s">
        <v>200</v>
      </c>
      <c r="M14" s="111" t="s">
        <v>183</v>
      </c>
      <c r="N14" s="111" t="s">
        <v>38</v>
      </c>
      <c r="O14" s="112" t="s">
        <v>184</v>
      </c>
      <c r="P14" s="112" t="s">
        <v>185</v>
      </c>
    </row>
    <row r="15" spans="1:16" ht="13.5" thickBot="1" x14ac:dyDescent="0.25">
      <c r="A15" s="24" t="str">
        <f t="shared" si="0"/>
        <v> AJ 109.359 </v>
      </c>
      <c r="B15" s="3" t="str">
        <f t="shared" si="1"/>
        <v>II</v>
      </c>
      <c r="C15" s="24">
        <f t="shared" si="2"/>
        <v>47823.780599999998</v>
      </c>
      <c r="D15" t="str">
        <f t="shared" si="3"/>
        <v>vis</v>
      </c>
      <c r="E15" s="109">
        <f>VLOOKUP(C15,Active!C$21:E$971,3,FALSE)</f>
        <v>-11345.437879788498</v>
      </c>
      <c r="F15" s="3" t="s">
        <v>122</v>
      </c>
      <c r="G15" t="str">
        <f t="shared" si="4"/>
        <v>47823.7806</v>
      </c>
      <c r="H15" s="24">
        <f t="shared" si="5"/>
        <v>2520.5</v>
      </c>
      <c r="I15" s="110" t="s">
        <v>201</v>
      </c>
      <c r="J15" s="111" t="s">
        <v>202</v>
      </c>
      <c r="K15" s="110">
        <v>2520.5</v>
      </c>
      <c r="L15" s="110" t="s">
        <v>203</v>
      </c>
      <c r="M15" s="111" t="s">
        <v>183</v>
      </c>
      <c r="N15" s="111" t="s">
        <v>90</v>
      </c>
      <c r="O15" s="112" t="s">
        <v>184</v>
      </c>
      <c r="P15" s="112" t="s">
        <v>185</v>
      </c>
    </row>
    <row r="16" spans="1:16" ht="13.5" thickBot="1" x14ac:dyDescent="0.25">
      <c r="A16" s="24" t="str">
        <f t="shared" si="0"/>
        <v> AJ 109.359 </v>
      </c>
      <c r="B16" s="3" t="str">
        <f t="shared" si="1"/>
        <v>II</v>
      </c>
      <c r="C16" s="24">
        <f t="shared" si="2"/>
        <v>47823.780599999998</v>
      </c>
      <c r="D16" t="str">
        <f t="shared" si="3"/>
        <v>vis</v>
      </c>
      <c r="E16" s="109">
        <f>VLOOKUP(C16,Active!C$21:E$971,3,FALSE)</f>
        <v>-11345.437879788498</v>
      </c>
      <c r="F16" s="3" t="s">
        <v>122</v>
      </c>
      <c r="G16" t="str">
        <f t="shared" si="4"/>
        <v>47823.7806</v>
      </c>
      <c r="H16" s="24">
        <f t="shared" si="5"/>
        <v>2520.5</v>
      </c>
      <c r="I16" s="110" t="s">
        <v>201</v>
      </c>
      <c r="J16" s="111" t="s">
        <v>202</v>
      </c>
      <c r="K16" s="110">
        <v>2520.5</v>
      </c>
      <c r="L16" s="110" t="s">
        <v>203</v>
      </c>
      <c r="M16" s="111" t="s">
        <v>183</v>
      </c>
      <c r="N16" s="111" t="s">
        <v>102</v>
      </c>
      <c r="O16" s="112" t="s">
        <v>184</v>
      </c>
      <c r="P16" s="112" t="s">
        <v>185</v>
      </c>
    </row>
    <row r="17" spans="1:16" ht="13.5" thickBot="1" x14ac:dyDescent="0.25">
      <c r="A17" s="24" t="str">
        <f t="shared" si="0"/>
        <v> AJ 109.359 </v>
      </c>
      <c r="B17" s="3" t="str">
        <f t="shared" si="1"/>
        <v>II</v>
      </c>
      <c r="C17" s="24">
        <f t="shared" si="2"/>
        <v>47823.780599999998</v>
      </c>
      <c r="D17" t="str">
        <f t="shared" si="3"/>
        <v>vis</v>
      </c>
      <c r="E17" s="109">
        <f>VLOOKUP(C17,Active!C$21:E$971,3,FALSE)</f>
        <v>-11345.437879788498</v>
      </c>
      <c r="F17" s="3" t="s">
        <v>122</v>
      </c>
      <c r="G17" t="str">
        <f t="shared" si="4"/>
        <v>47823.7806</v>
      </c>
      <c r="H17" s="24">
        <f t="shared" si="5"/>
        <v>2520.5</v>
      </c>
      <c r="I17" s="110" t="s">
        <v>201</v>
      </c>
      <c r="J17" s="111" t="s">
        <v>202</v>
      </c>
      <c r="K17" s="110">
        <v>2520.5</v>
      </c>
      <c r="L17" s="110" t="s">
        <v>203</v>
      </c>
      <c r="M17" s="111" t="s">
        <v>183</v>
      </c>
      <c r="N17" s="111" t="s">
        <v>88</v>
      </c>
      <c r="O17" s="112" t="s">
        <v>184</v>
      </c>
      <c r="P17" s="112" t="s">
        <v>185</v>
      </c>
    </row>
    <row r="18" spans="1:16" ht="13.5" thickBot="1" x14ac:dyDescent="0.25">
      <c r="A18" s="24" t="str">
        <f t="shared" si="0"/>
        <v> AJ 109.359 </v>
      </c>
      <c r="B18" s="3" t="str">
        <f t="shared" si="1"/>
        <v>II</v>
      </c>
      <c r="C18" s="24">
        <f t="shared" si="2"/>
        <v>47823.780599999998</v>
      </c>
      <c r="D18" t="str">
        <f t="shared" si="3"/>
        <v>vis</v>
      </c>
      <c r="E18" s="109">
        <f>VLOOKUP(C18,Active!C$21:E$971,3,FALSE)</f>
        <v>-11345.437879788498</v>
      </c>
      <c r="F18" s="3" t="s">
        <v>122</v>
      </c>
      <c r="G18" t="str">
        <f t="shared" si="4"/>
        <v>47823.7806</v>
      </c>
      <c r="H18" s="24">
        <f t="shared" si="5"/>
        <v>2520.5</v>
      </c>
      <c r="I18" s="110" t="s">
        <v>201</v>
      </c>
      <c r="J18" s="111" t="s">
        <v>202</v>
      </c>
      <c r="K18" s="110">
        <v>2520.5</v>
      </c>
      <c r="L18" s="110" t="s">
        <v>203</v>
      </c>
      <c r="M18" s="111" t="s">
        <v>183</v>
      </c>
      <c r="N18" s="111" t="s">
        <v>38</v>
      </c>
      <c r="O18" s="112" t="s">
        <v>184</v>
      </c>
      <c r="P18" s="112" t="s">
        <v>185</v>
      </c>
    </row>
    <row r="19" spans="1:16" ht="13.5" thickBot="1" x14ac:dyDescent="0.25">
      <c r="A19" s="24" t="str">
        <f t="shared" si="0"/>
        <v> AJ 109.359 </v>
      </c>
      <c r="B19" s="3" t="str">
        <f t="shared" si="1"/>
        <v>I</v>
      </c>
      <c r="C19" s="24">
        <f t="shared" si="2"/>
        <v>47823.993499999997</v>
      </c>
      <c r="D19" t="str">
        <f t="shared" si="3"/>
        <v>vis</v>
      </c>
      <c r="E19" s="109">
        <f>VLOOKUP(C19,Active!C$21:E$971,3,FALSE)</f>
        <v>-11344.92134559947</v>
      </c>
      <c r="F19" s="3" t="s">
        <v>122</v>
      </c>
      <c r="G19" t="str">
        <f t="shared" si="4"/>
        <v>47823.9935</v>
      </c>
      <c r="H19" s="24">
        <f t="shared" si="5"/>
        <v>2521</v>
      </c>
      <c r="I19" s="110" t="s">
        <v>204</v>
      </c>
      <c r="J19" s="111" t="s">
        <v>205</v>
      </c>
      <c r="K19" s="110">
        <v>2521</v>
      </c>
      <c r="L19" s="110" t="s">
        <v>206</v>
      </c>
      <c r="M19" s="111" t="s">
        <v>183</v>
      </c>
      <c r="N19" s="111" t="s">
        <v>90</v>
      </c>
      <c r="O19" s="112" t="s">
        <v>184</v>
      </c>
      <c r="P19" s="112" t="s">
        <v>185</v>
      </c>
    </row>
    <row r="20" spans="1:16" ht="13.5" thickBot="1" x14ac:dyDescent="0.25">
      <c r="A20" s="24" t="str">
        <f t="shared" si="0"/>
        <v> AJ 109.359 </v>
      </c>
      <c r="B20" s="3" t="str">
        <f t="shared" si="1"/>
        <v>I</v>
      </c>
      <c r="C20" s="24">
        <f t="shared" si="2"/>
        <v>47823.993499999997</v>
      </c>
      <c r="D20" t="str">
        <f t="shared" si="3"/>
        <v>vis</v>
      </c>
      <c r="E20" s="109">
        <f>VLOOKUP(C20,Active!C$21:E$971,3,FALSE)</f>
        <v>-11344.92134559947</v>
      </c>
      <c r="F20" s="3" t="s">
        <v>122</v>
      </c>
      <c r="G20" t="str">
        <f t="shared" si="4"/>
        <v>47823.9935</v>
      </c>
      <c r="H20" s="24">
        <f t="shared" si="5"/>
        <v>2521</v>
      </c>
      <c r="I20" s="110" t="s">
        <v>204</v>
      </c>
      <c r="J20" s="111" t="s">
        <v>205</v>
      </c>
      <c r="K20" s="110">
        <v>2521</v>
      </c>
      <c r="L20" s="110" t="s">
        <v>206</v>
      </c>
      <c r="M20" s="111" t="s">
        <v>183</v>
      </c>
      <c r="N20" s="111" t="s">
        <v>102</v>
      </c>
      <c r="O20" s="112" t="s">
        <v>184</v>
      </c>
      <c r="P20" s="112" t="s">
        <v>185</v>
      </c>
    </row>
    <row r="21" spans="1:16" ht="13.5" thickBot="1" x14ac:dyDescent="0.25">
      <c r="A21" s="24" t="str">
        <f t="shared" si="0"/>
        <v> AJ 109.359 </v>
      </c>
      <c r="B21" s="3" t="str">
        <f t="shared" si="1"/>
        <v>I</v>
      </c>
      <c r="C21" s="24">
        <f t="shared" si="2"/>
        <v>47823.993499999997</v>
      </c>
      <c r="D21" t="str">
        <f t="shared" si="3"/>
        <v>vis</v>
      </c>
      <c r="E21" s="109">
        <f>VLOOKUP(C21,Active!C$21:E$971,3,FALSE)</f>
        <v>-11344.92134559947</v>
      </c>
      <c r="F21" s="3" t="s">
        <v>122</v>
      </c>
      <c r="G21" t="str">
        <f t="shared" si="4"/>
        <v>47823.9935</v>
      </c>
      <c r="H21" s="24">
        <f t="shared" si="5"/>
        <v>2521</v>
      </c>
      <c r="I21" s="110" t="s">
        <v>204</v>
      </c>
      <c r="J21" s="111" t="s">
        <v>205</v>
      </c>
      <c r="K21" s="110">
        <v>2521</v>
      </c>
      <c r="L21" s="110" t="s">
        <v>206</v>
      </c>
      <c r="M21" s="111" t="s">
        <v>183</v>
      </c>
      <c r="N21" s="111" t="s">
        <v>88</v>
      </c>
      <c r="O21" s="112" t="s">
        <v>184</v>
      </c>
      <c r="P21" s="112" t="s">
        <v>185</v>
      </c>
    </row>
    <row r="22" spans="1:16" ht="13.5" thickBot="1" x14ac:dyDescent="0.25">
      <c r="A22" s="24" t="str">
        <f t="shared" si="0"/>
        <v> AJ 109.359 </v>
      </c>
      <c r="B22" s="3" t="str">
        <f t="shared" si="1"/>
        <v>I</v>
      </c>
      <c r="C22" s="24">
        <f t="shared" si="2"/>
        <v>47823.993499999997</v>
      </c>
      <c r="D22" t="str">
        <f t="shared" si="3"/>
        <v>vis</v>
      </c>
      <c r="E22" s="109">
        <f>VLOOKUP(C22,Active!C$21:E$971,3,FALSE)</f>
        <v>-11344.92134559947</v>
      </c>
      <c r="F22" s="3" t="s">
        <v>122</v>
      </c>
      <c r="G22" t="str">
        <f t="shared" si="4"/>
        <v>47823.9935</v>
      </c>
      <c r="H22" s="24">
        <f t="shared" si="5"/>
        <v>2521</v>
      </c>
      <c r="I22" s="110" t="s">
        <v>204</v>
      </c>
      <c r="J22" s="111" t="s">
        <v>205</v>
      </c>
      <c r="K22" s="110">
        <v>2521</v>
      </c>
      <c r="L22" s="110" t="s">
        <v>206</v>
      </c>
      <c r="M22" s="111" t="s">
        <v>183</v>
      </c>
      <c r="N22" s="111" t="s">
        <v>38</v>
      </c>
      <c r="O22" s="112" t="s">
        <v>184</v>
      </c>
      <c r="P22" s="112" t="s">
        <v>185</v>
      </c>
    </row>
    <row r="23" spans="1:16" ht="13.5" thickBot="1" x14ac:dyDescent="0.25">
      <c r="A23" s="24" t="str">
        <f t="shared" si="0"/>
        <v>BAVM 178 </v>
      </c>
      <c r="B23" s="3" t="str">
        <f t="shared" si="1"/>
        <v>I</v>
      </c>
      <c r="C23" s="24">
        <f t="shared" si="2"/>
        <v>53600.526100000003</v>
      </c>
      <c r="D23" t="str">
        <f t="shared" si="3"/>
        <v>vis</v>
      </c>
      <c r="E23" s="109">
        <f>VLOOKUP(C23,Active!C$21:E$971,3,FALSE)</f>
        <v>2669.999189655156</v>
      </c>
      <c r="F23" s="3" t="s">
        <v>122</v>
      </c>
      <c r="G23" t="str">
        <f t="shared" si="4"/>
        <v>53600.5261</v>
      </c>
      <c r="H23" s="24">
        <f t="shared" si="5"/>
        <v>16548</v>
      </c>
      <c r="I23" s="110" t="s">
        <v>210</v>
      </c>
      <c r="J23" s="111" t="s">
        <v>211</v>
      </c>
      <c r="K23" s="110">
        <v>16548</v>
      </c>
      <c r="L23" s="110" t="s">
        <v>212</v>
      </c>
      <c r="M23" s="111" t="s">
        <v>213</v>
      </c>
      <c r="N23" s="111" t="s">
        <v>214</v>
      </c>
      <c r="O23" s="112" t="s">
        <v>215</v>
      </c>
      <c r="P23" s="113" t="s">
        <v>216</v>
      </c>
    </row>
    <row r="24" spans="1:16" ht="13.5" thickBot="1" x14ac:dyDescent="0.25">
      <c r="A24" s="24" t="str">
        <f t="shared" si="0"/>
        <v>BAVM 178 </v>
      </c>
      <c r="B24" s="3" t="str">
        <f t="shared" si="1"/>
        <v>II</v>
      </c>
      <c r="C24" s="24">
        <f t="shared" si="2"/>
        <v>53601.555899999999</v>
      </c>
      <c r="D24" t="str">
        <f t="shared" si="3"/>
        <v>vis</v>
      </c>
      <c r="E24" s="109">
        <f>VLOOKUP(C24,Active!C$21:E$971,3,FALSE)</f>
        <v>2672.4976720781856</v>
      </c>
      <c r="F24" s="3" t="s">
        <v>122</v>
      </c>
      <c r="G24" t="str">
        <f t="shared" si="4"/>
        <v>53601.5559</v>
      </c>
      <c r="H24" s="24">
        <f t="shared" si="5"/>
        <v>16550.5</v>
      </c>
      <c r="I24" s="110" t="s">
        <v>217</v>
      </c>
      <c r="J24" s="111" t="s">
        <v>218</v>
      </c>
      <c r="K24" s="110">
        <v>16550.5</v>
      </c>
      <c r="L24" s="110" t="s">
        <v>219</v>
      </c>
      <c r="M24" s="111" t="s">
        <v>213</v>
      </c>
      <c r="N24" s="111" t="s">
        <v>214</v>
      </c>
      <c r="O24" s="112" t="s">
        <v>215</v>
      </c>
      <c r="P24" s="113" t="s">
        <v>216</v>
      </c>
    </row>
    <row r="25" spans="1:16" ht="13.5" thickBot="1" x14ac:dyDescent="0.25">
      <c r="A25" s="24" t="str">
        <f t="shared" si="0"/>
        <v>BAVM 183 </v>
      </c>
      <c r="B25" s="3" t="str">
        <f t="shared" si="1"/>
        <v>I</v>
      </c>
      <c r="C25" s="24">
        <f t="shared" si="2"/>
        <v>54024.441200000001</v>
      </c>
      <c r="D25" t="str">
        <f t="shared" si="3"/>
        <v>vis</v>
      </c>
      <c r="E25" s="109">
        <f>VLOOKUP(C25,Active!C$21:E$971,3,FALSE)</f>
        <v>3698.494456901547</v>
      </c>
      <c r="F25" s="3" t="s">
        <v>122</v>
      </c>
      <c r="G25" t="str">
        <f t="shared" si="4"/>
        <v>54024.4412</v>
      </c>
      <c r="H25" s="24">
        <f t="shared" si="5"/>
        <v>17577</v>
      </c>
      <c r="I25" s="110" t="s">
        <v>226</v>
      </c>
      <c r="J25" s="111" t="s">
        <v>227</v>
      </c>
      <c r="K25" s="110">
        <v>17577</v>
      </c>
      <c r="L25" s="110" t="s">
        <v>228</v>
      </c>
      <c r="M25" s="111" t="s">
        <v>213</v>
      </c>
      <c r="N25" s="111" t="s">
        <v>223</v>
      </c>
      <c r="O25" s="112" t="s">
        <v>229</v>
      </c>
      <c r="P25" s="113" t="s">
        <v>230</v>
      </c>
    </row>
    <row r="26" spans="1:16" ht="13.5" thickBot="1" x14ac:dyDescent="0.25">
      <c r="A26" s="24" t="str">
        <f t="shared" si="0"/>
        <v>BAVM 183 </v>
      </c>
      <c r="B26" s="3" t="str">
        <f t="shared" si="1"/>
        <v>I</v>
      </c>
      <c r="C26" s="24">
        <f t="shared" si="2"/>
        <v>54024.657700000003</v>
      </c>
      <c r="D26" t="str">
        <f t="shared" si="3"/>
        <v>vis</v>
      </c>
      <c r="E26" s="109">
        <f>VLOOKUP(C26,Active!C$21:E$971,3,FALSE)</f>
        <v>3699.0197253464812</v>
      </c>
      <c r="F26" s="3" t="s">
        <v>122</v>
      </c>
      <c r="G26" t="str">
        <f t="shared" si="4"/>
        <v>54024.6577</v>
      </c>
      <c r="H26" s="24">
        <f t="shared" si="5"/>
        <v>17578</v>
      </c>
      <c r="I26" s="110" t="s">
        <v>231</v>
      </c>
      <c r="J26" s="111" t="s">
        <v>232</v>
      </c>
      <c r="K26" s="110">
        <v>17578</v>
      </c>
      <c r="L26" s="110" t="s">
        <v>233</v>
      </c>
      <c r="M26" s="111" t="s">
        <v>213</v>
      </c>
      <c r="N26" s="111" t="s">
        <v>223</v>
      </c>
      <c r="O26" s="112" t="s">
        <v>229</v>
      </c>
      <c r="P26" s="113" t="s">
        <v>230</v>
      </c>
    </row>
    <row r="27" spans="1:16" ht="13.5" thickBot="1" x14ac:dyDescent="0.25">
      <c r="A27" s="24" t="str">
        <f t="shared" si="0"/>
        <v>BAVM 183 </v>
      </c>
      <c r="B27" s="3" t="str">
        <f t="shared" si="1"/>
        <v>I</v>
      </c>
      <c r="C27" s="24">
        <f t="shared" si="2"/>
        <v>54026.495000000003</v>
      </c>
      <c r="D27" t="str">
        <f t="shared" si="3"/>
        <v>vis</v>
      </c>
      <c r="E27" s="109">
        <f>VLOOKUP(C27,Active!C$21:E$971,3,FALSE)</f>
        <v>3703.477349890903</v>
      </c>
      <c r="F27" s="3" t="s">
        <v>122</v>
      </c>
      <c r="G27" t="str">
        <f t="shared" si="4"/>
        <v>54026.4950</v>
      </c>
      <c r="H27" s="24">
        <f t="shared" si="5"/>
        <v>17582</v>
      </c>
      <c r="I27" s="110" t="s">
        <v>234</v>
      </c>
      <c r="J27" s="111" t="s">
        <v>235</v>
      </c>
      <c r="K27" s="110">
        <v>17582</v>
      </c>
      <c r="L27" s="110" t="s">
        <v>236</v>
      </c>
      <c r="M27" s="111" t="s">
        <v>213</v>
      </c>
      <c r="N27" s="111" t="s">
        <v>223</v>
      </c>
      <c r="O27" s="112" t="s">
        <v>229</v>
      </c>
      <c r="P27" s="113" t="s">
        <v>230</v>
      </c>
    </row>
    <row r="28" spans="1:16" ht="13.5" thickBot="1" x14ac:dyDescent="0.25">
      <c r="A28" s="24" t="str">
        <f t="shared" si="0"/>
        <v>OEJV 0147 </v>
      </c>
      <c r="B28" s="3" t="str">
        <f t="shared" si="1"/>
        <v>I</v>
      </c>
      <c r="C28" s="24">
        <f t="shared" si="2"/>
        <v>54031.864999999998</v>
      </c>
      <c r="D28" t="str">
        <f t="shared" si="3"/>
        <v>vis</v>
      </c>
      <c r="E28" s="109">
        <f>VLOOKUP(C28,Active!C$21:E$971,3,FALSE)</f>
        <v>3716.5059482708812</v>
      </c>
      <c r="F28" s="3" t="s">
        <v>122</v>
      </c>
      <c r="G28" t="str">
        <f t="shared" si="4"/>
        <v>54031.865</v>
      </c>
      <c r="H28" s="24">
        <f t="shared" si="5"/>
        <v>17595</v>
      </c>
      <c r="I28" s="110" t="s">
        <v>237</v>
      </c>
      <c r="J28" s="111" t="s">
        <v>238</v>
      </c>
      <c r="K28" s="110">
        <v>17595</v>
      </c>
      <c r="L28" s="110" t="s">
        <v>239</v>
      </c>
      <c r="M28" s="111" t="s">
        <v>213</v>
      </c>
      <c r="N28" s="111" t="s">
        <v>223</v>
      </c>
      <c r="O28" s="112" t="s">
        <v>240</v>
      </c>
      <c r="P28" s="113" t="s">
        <v>241</v>
      </c>
    </row>
    <row r="29" spans="1:16" ht="13.5" thickBot="1" x14ac:dyDescent="0.25">
      <c r="A29" s="24" t="str">
        <f t="shared" si="0"/>
        <v>IBVS 5922 </v>
      </c>
      <c r="B29" s="3" t="str">
        <f t="shared" si="1"/>
        <v>I</v>
      </c>
      <c r="C29" s="24">
        <f t="shared" si="2"/>
        <v>55114.430699999997</v>
      </c>
      <c r="D29" t="str">
        <f t="shared" si="3"/>
        <v>vis</v>
      </c>
      <c r="E29" s="109">
        <f>VLOOKUP(C29,Active!C$21:E$971,3,FALSE)</f>
        <v>6343.007573085094</v>
      </c>
      <c r="F29" s="3" t="s">
        <v>122</v>
      </c>
      <c r="G29" t="str">
        <f t="shared" si="4"/>
        <v>55114.4307</v>
      </c>
      <c r="H29" s="24">
        <f t="shared" si="5"/>
        <v>20224</v>
      </c>
      <c r="I29" s="110" t="s">
        <v>257</v>
      </c>
      <c r="J29" s="111" t="s">
        <v>258</v>
      </c>
      <c r="K29" s="110">
        <v>20224</v>
      </c>
      <c r="L29" s="110" t="s">
        <v>188</v>
      </c>
      <c r="M29" s="111" t="s">
        <v>213</v>
      </c>
      <c r="N29" s="111" t="s">
        <v>259</v>
      </c>
      <c r="O29" s="112" t="s">
        <v>260</v>
      </c>
      <c r="P29" s="113" t="s">
        <v>261</v>
      </c>
    </row>
    <row r="30" spans="1:16" ht="13.5" thickBot="1" x14ac:dyDescent="0.25">
      <c r="A30" s="24" t="str">
        <f t="shared" si="0"/>
        <v>IBVS 5966 </v>
      </c>
      <c r="B30" s="3" t="str">
        <f t="shared" si="1"/>
        <v>II</v>
      </c>
      <c r="C30" s="24">
        <f t="shared" si="2"/>
        <v>55520.626700000001</v>
      </c>
      <c r="D30" t="str">
        <f t="shared" si="3"/>
        <v>vis</v>
      </c>
      <c r="E30" s="109">
        <f>VLOOKUP(C30,Active!C$21:E$971,3,FALSE)</f>
        <v>7328.5130754236998</v>
      </c>
      <c r="F30" s="3" t="s">
        <v>122</v>
      </c>
      <c r="G30" t="str">
        <f t="shared" si="4"/>
        <v>55520.6267</v>
      </c>
      <c r="H30" s="24">
        <f t="shared" si="5"/>
        <v>21210.5</v>
      </c>
      <c r="I30" s="110" t="s">
        <v>262</v>
      </c>
      <c r="J30" s="111" t="s">
        <v>263</v>
      </c>
      <c r="K30" s="110">
        <v>21210.5</v>
      </c>
      <c r="L30" s="110" t="s">
        <v>264</v>
      </c>
      <c r="M30" s="111" t="s">
        <v>213</v>
      </c>
      <c r="N30" s="111" t="s">
        <v>102</v>
      </c>
      <c r="O30" s="112" t="s">
        <v>265</v>
      </c>
      <c r="P30" s="113" t="s">
        <v>266</v>
      </c>
    </row>
    <row r="31" spans="1:16" ht="13.5" thickBot="1" x14ac:dyDescent="0.25">
      <c r="A31" s="24" t="str">
        <f t="shared" si="0"/>
        <v>IBVS 5960 </v>
      </c>
      <c r="B31" s="3" t="str">
        <f t="shared" si="1"/>
        <v>I</v>
      </c>
      <c r="C31" s="24">
        <f t="shared" si="2"/>
        <v>55542.679600000003</v>
      </c>
      <c r="D31" t="str">
        <f t="shared" si="3"/>
        <v>vis</v>
      </c>
      <c r="E31" s="109">
        <f>VLOOKUP(C31,Active!C$21:E$971,3,FALSE)</f>
        <v>7382.0174287224163</v>
      </c>
      <c r="F31" s="3" t="s">
        <v>122</v>
      </c>
      <c r="G31" t="str">
        <f t="shared" si="4"/>
        <v>55542.6796</v>
      </c>
      <c r="H31" s="24">
        <f t="shared" si="5"/>
        <v>21264</v>
      </c>
      <c r="I31" s="110" t="s">
        <v>267</v>
      </c>
      <c r="J31" s="111" t="s">
        <v>268</v>
      </c>
      <c r="K31" s="110">
        <v>21264</v>
      </c>
      <c r="L31" s="110" t="s">
        <v>269</v>
      </c>
      <c r="M31" s="111" t="s">
        <v>213</v>
      </c>
      <c r="N31" s="111" t="s">
        <v>122</v>
      </c>
      <c r="O31" s="112" t="s">
        <v>270</v>
      </c>
      <c r="P31" s="113" t="s">
        <v>271</v>
      </c>
    </row>
    <row r="32" spans="1:16" ht="13.5" thickBot="1" x14ac:dyDescent="0.25">
      <c r="A32" s="24" t="str">
        <f t="shared" si="0"/>
        <v>IBVS 6018 </v>
      </c>
      <c r="B32" s="3" t="str">
        <f t="shared" si="1"/>
        <v>II</v>
      </c>
      <c r="C32" s="24">
        <f t="shared" si="2"/>
        <v>55842.741999999998</v>
      </c>
      <c r="D32" t="str">
        <f t="shared" si="3"/>
        <v>vis</v>
      </c>
      <c r="E32" s="109">
        <f>VLOOKUP(C32,Active!C$21:E$971,3,FALSE)</f>
        <v>8110.0234805912687</v>
      </c>
      <c r="F32" s="3" t="s">
        <v>122</v>
      </c>
      <c r="G32" t="str">
        <f t="shared" si="4"/>
        <v>55842.742</v>
      </c>
      <c r="H32" s="24">
        <f t="shared" si="5"/>
        <v>21992.5</v>
      </c>
      <c r="I32" s="110" t="s">
        <v>272</v>
      </c>
      <c r="J32" s="111" t="s">
        <v>273</v>
      </c>
      <c r="K32" s="110">
        <v>21992.5</v>
      </c>
      <c r="L32" s="110" t="s">
        <v>274</v>
      </c>
      <c r="M32" s="111" t="s">
        <v>213</v>
      </c>
      <c r="N32" s="111" t="s">
        <v>102</v>
      </c>
      <c r="O32" s="112" t="s">
        <v>265</v>
      </c>
      <c r="P32" s="113" t="s">
        <v>275</v>
      </c>
    </row>
    <row r="33" spans="1:16" ht="13.5" thickBot="1" x14ac:dyDescent="0.25">
      <c r="A33" s="24" t="str">
        <f t="shared" si="0"/>
        <v>IBVS 6011 </v>
      </c>
      <c r="B33" s="3" t="str">
        <f t="shared" si="1"/>
        <v>I</v>
      </c>
      <c r="C33" s="24">
        <f t="shared" si="2"/>
        <v>55847.890399999997</v>
      </c>
      <c r="D33" t="str">
        <f t="shared" si="3"/>
        <v>vis</v>
      </c>
      <c r="E33" s="109">
        <f>VLOOKUP(C33,Active!C$21:E$971,3,FALSE)</f>
        <v>8122.5144369971376</v>
      </c>
      <c r="F33" s="3" t="s">
        <v>122</v>
      </c>
      <c r="G33" t="str">
        <f t="shared" si="4"/>
        <v>55847.8904</v>
      </c>
      <c r="H33" s="24">
        <f t="shared" si="5"/>
        <v>22005</v>
      </c>
      <c r="I33" s="110" t="s">
        <v>276</v>
      </c>
      <c r="J33" s="111" t="s">
        <v>277</v>
      </c>
      <c r="K33" s="110">
        <v>22005</v>
      </c>
      <c r="L33" s="110" t="s">
        <v>278</v>
      </c>
      <c r="M33" s="111" t="s">
        <v>213</v>
      </c>
      <c r="N33" s="111" t="s">
        <v>122</v>
      </c>
      <c r="O33" s="112" t="s">
        <v>270</v>
      </c>
      <c r="P33" s="113" t="s">
        <v>279</v>
      </c>
    </row>
    <row r="34" spans="1:16" ht="13.5" thickBot="1" x14ac:dyDescent="0.25">
      <c r="A34" s="24" t="str">
        <f t="shared" si="0"/>
        <v>OEJV 0147 </v>
      </c>
      <c r="B34" s="3" t="str">
        <f t="shared" si="1"/>
        <v>II</v>
      </c>
      <c r="C34" s="24">
        <f t="shared" si="2"/>
        <v>55858.82</v>
      </c>
      <c r="D34" t="str">
        <f t="shared" si="3"/>
        <v>vis</v>
      </c>
      <c r="E34" s="109">
        <f>VLOOKUP(C34,Active!C$21:E$971,3,FALSE)</f>
        <v>8149.0316379010428</v>
      </c>
      <c r="F34" s="3" t="s">
        <v>122</v>
      </c>
      <c r="G34" t="str">
        <f t="shared" si="4"/>
        <v>55858.82</v>
      </c>
      <c r="H34" s="24">
        <f t="shared" si="5"/>
        <v>22031.5</v>
      </c>
      <c r="I34" s="110" t="s">
        <v>280</v>
      </c>
      <c r="J34" s="111" t="s">
        <v>281</v>
      </c>
      <c r="K34" s="110">
        <v>22031.5</v>
      </c>
      <c r="L34" s="110" t="s">
        <v>282</v>
      </c>
      <c r="M34" s="111" t="s">
        <v>213</v>
      </c>
      <c r="N34" s="111" t="s">
        <v>223</v>
      </c>
      <c r="O34" s="112" t="s">
        <v>240</v>
      </c>
      <c r="P34" s="113" t="s">
        <v>241</v>
      </c>
    </row>
    <row r="35" spans="1:16" ht="13.5" thickBot="1" x14ac:dyDescent="0.25">
      <c r="A35" s="24" t="str">
        <f t="shared" si="0"/>
        <v> JAAVSO 41;122 </v>
      </c>
      <c r="B35" s="3" t="str">
        <f t="shared" si="1"/>
        <v>II</v>
      </c>
      <c r="C35" s="24">
        <f t="shared" si="2"/>
        <v>56164.8537</v>
      </c>
      <c r="D35" t="str">
        <f t="shared" si="3"/>
        <v>vis</v>
      </c>
      <c r="E35" s="109">
        <f>VLOOKUP(C35,Active!C$21:E$971,3,FALSE)</f>
        <v>8891.5251515029486</v>
      </c>
      <c r="F35" s="3" t="s">
        <v>122</v>
      </c>
      <c r="G35" t="str">
        <f t="shared" si="4"/>
        <v>56164.8537</v>
      </c>
      <c r="H35" s="24">
        <f t="shared" si="5"/>
        <v>22774.5</v>
      </c>
      <c r="I35" s="110" t="s">
        <v>306</v>
      </c>
      <c r="J35" s="111" t="s">
        <v>307</v>
      </c>
      <c r="K35" s="110">
        <v>22774.5</v>
      </c>
      <c r="L35" s="110" t="s">
        <v>308</v>
      </c>
      <c r="M35" s="111" t="s">
        <v>213</v>
      </c>
      <c r="N35" s="111" t="s">
        <v>122</v>
      </c>
      <c r="O35" s="112" t="s">
        <v>309</v>
      </c>
      <c r="P35" s="112" t="s">
        <v>310</v>
      </c>
    </row>
    <row r="36" spans="1:16" ht="13.5" thickBot="1" x14ac:dyDescent="0.25">
      <c r="A36" s="24" t="str">
        <f t="shared" si="0"/>
        <v>IBVS 6042 </v>
      </c>
      <c r="B36" s="3" t="str">
        <f t="shared" si="1"/>
        <v>I</v>
      </c>
      <c r="C36" s="24">
        <f t="shared" si="2"/>
        <v>56273.664299999997</v>
      </c>
      <c r="D36" t="str">
        <f t="shared" si="3"/>
        <v>vis</v>
      </c>
      <c r="E36" s="109">
        <f>VLOOKUP(C36,Active!C$21:E$971,3,FALSE)</f>
        <v>9155.5194917051194</v>
      </c>
      <c r="F36" s="3" t="s">
        <v>122</v>
      </c>
      <c r="G36" t="str">
        <f t="shared" si="4"/>
        <v>56273.6643</v>
      </c>
      <c r="H36" s="24">
        <f t="shared" si="5"/>
        <v>23039</v>
      </c>
      <c r="I36" s="110" t="s">
        <v>311</v>
      </c>
      <c r="J36" s="111" t="s">
        <v>312</v>
      </c>
      <c r="K36" s="110">
        <v>23039</v>
      </c>
      <c r="L36" s="110" t="s">
        <v>313</v>
      </c>
      <c r="M36" s="111" t="s">
        <v>213</v>
      </c>
      <c r="N36" s="111" t="s">
        <v>122</v>
      </c>
      <c r="O36" s="112" t="s">
        <v>270</v>
      </c>
      <c r="P36" s="113" t="s">
        <v>314</v>
      </c>
    </row>
    <row r="37" spans="1:16" ht="13.5" thickBot="1" x14ac:dyDescent="0.25">
      <c r="A37" s="24" t="str">
        <f t="shared" si="0"/>
        <v> JAAVSO 41;328 </v>
      </c>
      <c r="B37" s="3" t="str">
        <f t="shared" si="1"/>
        <v>I</v>
      </c>
      <c r="C37" s="24">
        <f t="shared" si="2"/>
        <v>56297.570899999999</v>
      </c>
      <c r="D37" t="str">
        <f t="shared" si="3"/>
        <v>vis</v>
      </c>
      <c r="E37" s="109">
        <f>VLOOKUP(C37,Active!C$21:E$971,3,FALSE)</f>
        <v>9213.5212589362345</v>
      </c>
      <c r="F37" s="3" t="s">
        <v>122</v>
      </c>
      <c r="G37" t="str">
        <f t="shared" si="4"/>
        <v>56297.5709</v>
      </c>
      <c r="H37" s="24">
        <f t="shared" si="5"/>
        <v>23097</v>
      </c>
      <c r="I37" s="110" t="s">
        <v>315</v>
      </c>
      <c r="J37" s="111" t="s">
        <v>316</v>
      </c>
      <c r="K37" s="110">
        <v>23097</v>
      </c>
      <c r="L37" s="110" t="s">
        <v>317</v>
      </c>
      <c r="M37" s="111" t="s">
        <v>213</v>
      </c>
      <c r="N37" s="111" t="s">
        <v>122</v>
      </c>
      <c r="O37" s="112" t="s">
        <v>318</v>
      </c>
      <c r="P37" s="112" t="s">
        <v>319</v>
      </c>
    </row>
    <row r="38" spans="1:16" ht="13.5" thickBot="1" x14ac:dyDescent="0.25">
      <c r="A38" s="24" t="str">
        <f t="shared" si="0"/>
        <v> AJ 109.359 </v>
      </c>
      <c r="B38" s="3" t="str">
        <f t="shared" si="1"/>
        <v>I</v>
      </c>
      <c r="C38" s="24">
        <f t="shared" si="2"/>
        <v>46795.747199999998</v>
      </c>
      <c r="D38" t="str">
        <f t="shared" si="3"/>
        <v>PE</v>
      </c>
      <c r="E38" s="109">
        <f>VLOOKUP(C38,Active!C$21:E$971,3,FALSE)</f>
        <v>-13839.634209363028</v>
      </c>
      <c r="F38" s="3" t="str">
        <f>LEFT(M38,1)</f>
        <v>E</v>
      </c>
      <c r="G38" t="str">
        <f t="shared" si="4"/>
        <v>46795.7472</v>
      </c>
      <c r="H38" s="24">
        <f t="shared" si="5"/>
        <v>24</v>
      </c>
      <c r="I38" s="110" t="s">
        <v>180</v>
      </c>
      <c r="J38" s="111" t="s">
        <v>181</v>
      </c>
      <c r="K38" s="110">
        <v>24</v>
      </c>
      <c r="L38" s="110" t="s">
        <v>182</v>
      </c>
      <c r="M38" s="111" t="s">
        <v>183</v>
      </c>
      <c r="N38" s="111" t="s">
        <v>102</v>
      </c>
      <c r="O38" s="112" t="s">
        <v>184</v>
      </c>
      <c r="P38" s="112" t="s">
        <v>185</v>
      </c>
    </row>
    <row r="39" spans="1:16" ht="13.5" thickBot="1" x14ac:dyDescent="0.25">
      <c r="A39" s="24" t="str">
        <f t="shared" si="0"/>
        <v> AJ 109.359 </v>
      </c>
      <c r="B39" s="3" t="str">
        <f t="shared" si="1"/>
        <v>I</v>
      </c>
      <c r="C39" s="24">
        <f t="shared" si="2"/>
        <v>46795.747499999998</v>
      </c>
      <c r="D39" t="str">
        <f t="shared" si="3"/>
        <v>PE</v>
      </c>
      <c r="E39" s="109">
        <f>VLOOKUP(C39,Active!C$21:E$971,3,FALSE)</f>
        <v>-13839.633481508372</v>
      </c>
      <c r="F39" s="3" t="str">
        <f>LEFT(M39,1)</f>
        <v>E</v>
      </c>
      <c r="G39" t="str">
        <f t="shared" si="4"/>
        <v>46795.7475</v>
      </c>
      <c r="H39" s="24">
        <f t="shared" si="5"/>
        <v>24</v>
      </c>
      <c r="I39" s="110" t="s">
        <v>186</v>
      </c>
      <c r="J39" s="111" t="s">
        <v>187</v>
      </c>
      <c r="K39" s="110">
        <v>24</v>
      </c>
      <c r="L39" s="110" t="s">
        <v>188</v>
      </c>
      <c r="M39" s="111" t="s">
        <v>183</v>
      </c>
      <c r="N39" s="111" t="s">
        <v>38</v>
      </c>
      <c r="O39" s="112" t="s">
        <v>184</v>
      </c>
      <c r="P39" s="112" t="s">
        <v>185</v>
      </c>
    </row>
    <row r="40" spans="1:16" ht="13.5" thickBot="1" x14ac:dyDescent="0.25">
      <c r="A40" s="24" t="str">
        <f t="shared" si="0"/>
        <v> AJ 109.359 </v>
      </c>
      <c r="B40" s="3" t="str">
        <f t="shared" si="1"/>
        <v>I</v>
      </c>
      <c r="C40" s="24">
        <f t="shared" si="2"/>
        <v>46795.748500000002</v>
      </c>
      <c r="D40" t="str">
        <f t="shared" si="3"/>
        <v>PE</v>
      </c>
      <c r="E40" s="109">
        <f>VLOOKUP(C40,Active!C$21:E$971,3,FALSE)</f>
        <v>-13839.631055326168</v>
      </c>
      <c r="F40" s="3" t="str">
        <f>LEFT(M40,1)</f>
        <v>E</v>
      </c>
      <c r="G40" t="str">
        <f t="shared" si="4"/>
        <v>46795.7485</v>
      </c>
      <c r="H40" s="24">
        <f t="shared" si="5"/>
        <v>24</v>
      </c>
      <c r="I40" s="110" t="s">
        <v>189</v>
      </c>
      <c r="J40" s="111" t="s">
        <v>190</v>
      </c>
      <c r="K40" s="110">
        <v>24</v>
      </c>
      <c r="L40" s="110" t="s">
        <v>191</v>
      </c>
      <c r="M40" s="111" t="s">
        <v>183</v>
      </c>
      <c r="N40" s="111" t="s">
        <v>90</v>
      </c>
      <c r="O40" s="112" t="s">
        <v>184</v>
      </c>
      <c r="P40" s="112" t="s">
        <v>185</v>
      </c>
    </row>
    <row r="41" spans="1:16" ht="13.5" thickBot="1" x14ac:dyDescent="0.25">
      <c r="A41" s="24" t="str">
        <f t="shared" si="0"/>
        <v> AJ 109.359 </v>
      </c>
      <c r="B41" s="3" t="str">
        <f t="shared" si="1"/>
        <v>I</v>
      </c>
      <c r="C41" s="24">
        <f t="shared" si="2"/>
        <v>46795.748899999999</v>
      </c>
      <c r="D41" t="str">
        <f t="shared" si="3"/>
        <v>PE</v>
      </c>
      <c r="E41" s="109">
        <f>VLOOKUP(C41,Active!C$21:E$971,3,FALSE)</f>
        <v>-13839.630084853297</v>
      </c>
      <c r="F41" s="3" t="str">
        <f>LEFT(M41,1)</f>
        <v>E</v>
      </c>
      <c r="G41" t="str">
        <f t="shared" si="4"/>
        <v>46795.7489</v>
      </c>
      <c r="H41" s="24">
        <f t="shared" si="5"/>
        <v>24</v>
      </c>
      <c r="I41" s="110" t="s">
        <v>192</v>
      </c>
      <c r="J41" s="111" t="s">
        <v>193</v>
      </c>
      <c r="K41" s="110">
        <v>24</v>
      </c>
      <c r="L41" s="110" t="s">
        <v>194</v>
      </c>
      <c r="M41" s="111" t="s">
        <v>183</v>
      </c>
      <c r="N41" s="111" t="s">
        <v>121</v>
      </c>
      <c r="O41" s="112" t="s">
        <v>184</v>
      </c>
      <c r="P41" s="112" t="s">
        <v>185</v>
      </c>
    </row>
    <row r="42" spans="1:16" ht="13.5" thickBot="1" x14ac:dyDescent="0.25">
      <c r="A42" s="24" t="str">
        <f t="shared" si="0"/>
        <v> AJ 109.359 </v>
      </c>
      <c r="B42" s="3" t="str">
        <f t="shared" si="1"/>
        <v>I</v>
      </c>
      <c r="C42" s="24">
        <f t="shared" si="2"/>
        <v>46795.750999999997</v>
      </c>
      <c r="D42" t="str">
        <f t="shared" si="3"/>
        <v>PE</v>
      </c>
      <c r="E42" s="109">
        <f>VLOOKUP(C42,Active!C$21:E$971,3,FALSE)</f>
        <v>-13839.624989870696</v>
      </c>
      <c r="F42" s="3" t="str">
        <f>LEFT(M42,1)</f>
        <v>E</v>
      </c>
      <c r="G42" t="str">
        <f t="shared" si="4"/>
        <v>46795.7510</v>
      </c>
      <c r="H42" s="24">
        <f t="shared" si="5"/>
        <v>24</v>
      </c>
      <c r="I42" s="110" t="s">
        <v>195</v>
      </c>
      <c r="J42" s="111" t="s">
        <v>196</v>
      </c>
      <c r="K42" s="110">
        <v>24</v>
      </c>
      <c r="L42" s="110" t="s">
        <v>197</v>
      </c>
      <c r="M42" s="111" t="s">
        <v>183</v>
      </c>
      <c r="N42" s="111" t="s">
        <v>88</v>
      </c>
      <c r="O42" s="112" t="s">
        <v>184</v>
      </c>
      <c r="P42" s="112" t="s">
        <v>185</v>
      </c>
    </row>
    <row r="43" spans="1:16" ht="13.5" thickBot="1" x14ac:dyDescent="0.25">
      <c r="A43" s="24" t="str">
        <f t="shared" si="0"/>
        <v> AJ 109.359 </v>
      </c>
      <c r="B43" s="3" t="str">
        <f t="shared" si="1"/>
        <v>II</v>
      </c>
      <c r="C43" s="24">
        <f t="shared" si="2"/>
        <v>47825.4827</v>
      </c>
      <c r="D43" t="str">
        <f t="shared" si="3"/>
        <v>vis</v>
      </c>
      <c r="E43" s="109">
        <f>VLOOKUP(C43,Active!C$21:E$971,3,FALSE)</f>
        <v>-11341.308275076653</v>
      </c>
      <c r="F43" s="3" t="s">
        <v>122</v>
      </c>
      <c r="G43" t="str">
        <f t="shared" si="4"/>
        <v>47825.4827</v>
      </c>
      <c r="H43" s="24">
        <f t="shared" si="5"/>
        <v>2524.5</v>
      </c>
      <c r="I43" s="110" t="s">
        <v>207</v>
      </c>
      <c r="J43" s="111" t="s">
        <v>208</v>
      </c>
      <c r="K43" s="110">
        <v>2524.5</v>
      </c>
      <c r="L43" s="110" t="s">
        <v>209</v>
      </c>
      <c r="M43" s="111" t="s">
        <v>183</v>
      </c>
      <c r="N43" s="111" t="s">
        <v>90</v>
      </c>
      <c r="O43" s="112" t="s">
        <v>184</v>
      </c>
      <c r="P43" s="112" t="s">
        <v>185</v>
      </c>
    </row>
    <row r="44" spans="1:16" ht="13.5" thickBot="1" x14ac:dyDescent="0.25">
      <c r="A44" s="24" t="str">
        <f t="shared" si="0"/>
        <v> AJ 109.359 </v>
      </c>
      <c r="B44" s="3" t="str">
        <f t="shared" si="1"/>
        <v>II</v>
      </c>
      <c r="C44" s="24">
        <f t="shared" si="2"/>
        <v>47825.4827</v>
      </c>
      <c r="D44" t="str">
        <f t="shared" si="3"/>
        <v>vis</v>
      </c>
      <c r="E44" s="109">
        <f>VLOOKUP(C44,Active!C$21:E$971,3,FALSE)</f>
        <v>-11341.308275076653</v>
      </c>
      <c r="F44" s="3" t="s">
        <v>122</v>
      </c>
      <c r="G44" t="str">
        <f t="shared" si="4"/>
        <v>47825.4827</v>
      </c>
      <c r="H44" s="24">
        <f t="shared" si="5"/>
        <v>2524.5</v>
      </c>
      <c r="I44" s="110" t="s">
        <v>207</v>
      </c>
      <c r="J44" s="111" t="s">
        <v>208</v>
      </c>
      <c r="K44" s="110">
        <v>2524.5</v>
      </c>
      <c r="L44" s="110" t="s">
        <v>209</v>
      </c>
      <c r="M44" s="111" t="s">
        <v>183</v>
      </c>
      <c r="N44" s="111" t="s">
        <v>88</v>
      </c>
      <c r="O44" s="112" t="s">
        <v>184</v>
      </c>
      <c r="P44" s="112" t="s">
        <v>185</v>
      </c>
    </row>
    <row r="45" spans="1:16" ht="13.5" thickBot="1" x14ac:dyDescent="0.25">
      <c r="A45" s="24" t="str">
        <f t="shared" si="0"/>
        <v> AJ 109.359 </v>
      </c>
      <c r="B45" s="3" t="str">
        <f t="shared" si="1"/>
        <v>II</v>
      </c>
      <c r="C45" s="24">
        <f t="shared" si="2"/>
        <v>47825.4827</v>
      </c>
      <c r="D45" t="str">
        <f t="shared" si="3"/>
        <v>vis</v>
      </c>
      <c r="E45" s="109">
        <f>VLOOKUP(C45,Active!C$21:E$971,3,FALSE)</f>
        <v>-11341.308275076653</v>
      </c>
      <c r="F45" s="3" t="s">
        <v>122</v>
      </c>
      <c r="G45" t="str">
        <f t="shared" si="4"/>
        <v>47825.4827</v>
      </c>
      <c r="H45" s="24">
        <f t="shared" si="5"/>
        <v>2524.5</v>
      </c>
      <c r="I45" s="110" t="s">
        <v>207</v>
      </c>
      <c r="J45" s="111" t="s">
        <v>208</v>
      </c>
      <c r="K45" s="110">
        <v>2524.5</v>
      </c>
      <c r="L45" s="110" t="s">
        <v>209</v>
      </c>
      <c r="M45" s="111" t="s">
        <v>183</v>
      </c>
      <c r="N45" s="111" t="s">
        <v>38</v>
      </c>
      <c r="O45" s="112" t="s">
        <v>184</v>
      </c>
      <c r="P45" s="112" t="s">
        <v>185</v>
      </c>
    </row>
    <row r="46" spans="1:16" ht="13.5" thickBot="1" x14ac:dyDescent="0.25">
      <c r="A46" s="24" t="str">
        <f t="shared" si="0"/>
        <v>BAVM 215 </v>
      </c>
      <c r="B46" s="3" t="str">
        <f t="shared" si="1"/>
        <v>I</v>
      </c>
      <c r="C46" s="24">
        <f t="shared" si="2"/>
        <v>53657.404300000002</v>
      </c>
      <c r="D46" t="str">
        <f t="shared" si="3"/>
        <v>vis</v>
      </c>
      <c r="E46" s="109">
        <f>VLOOKUP(C46,Active!C$21:E$971,3,FALSE)</f>
        <v>2807.9960657029615</v>
      </c>
      <c r="F46" s="3" t="s">
        <v>122</v>
      </c>
      <c r="G46" t="str">
        <f t="shared" si="4"/>
        <v>53657.4043</v>
      </c>
      <c r="H46" s="24">
        <f t="shared" si="5"/>
        <v>16686</v>
      </c>
      <c r="I46" s="110" t="s">
        <v>220</v>
      </c>
      <c r="J46" s="111" t="s">
        <v>221</v>
      </c>
      <c r="K46" s="110">
        <v>16686</v>
      </c>
      <c r="L46" s="110" t="s">
        <v>222</v>
      </c>
      <c r="M46" s="111" t="s">
        <v>213</v>
      </c>
      <c r="N46" s="111" t="s">
        <v>223</v>
      </c>
      <c r="O46" s="112" t="s">
        <v>224</v>
      </c>
      <c r="P46" s="113" t="s">
        <v>225</v>
      </c>
    </row>
    <row r="47" spans="1:16" ht="13.5" thickBot="1" x14ac:dyDescent="0.25">
      <c r="A47" s="24" t="str">
        <f t="shared" si="0"/>
        <v>VSB 46 </v>
      </c>
      <c r="B47" s="3" t="str">
        <f t="shared" si="1"/>
        <v>II</v>
      </c>
      <c r="C47" s="24">
        <f t="shared" si="2"/>
        <v>54339.138299999999</v>
      </c>
      <c r="D47" t="str">
        <f t="shared" si="3"/>
        <v>vis</v>
      </c>
      <c r="E47" s="109">
        <f>VLOOKUP(C47,Active!C$21:E$971,3,FALSE)</f>
        <v>4462.0069573200572</v>
      </c>
      <c r="F47" s="3" t="s">
        <v>122</v>
      </c>
      <c r="G47" t="str">
        <f t="shared" si="4"/>
        <v>54339.1383</v>
      </c>
      <c r="H47" s="24">
        <f t="shared" si="5"/>
        <v>18341.5</v>
      </c>
      <c r="I47" s="110" t="s">
        <v>242</v>
      </c>
      <c r="J47" s="111" t="s">
        <v>243</v>
      </c>
      <c r="K47" s="110">
        <v>18341.5</v>
      </c>
      <c r="L47" s="110" t="s">
        <v>244</v>
      </c>
      <c r="M47" s="111" t="s">
        <v>213</v>
      </c>
      <c r="N47" s="111" t="s">
        <v>122</v>
      </c>
      <c r="O47" s="112" t="s">
        <v>245</v>
      </c>
      <c r="P47" s="113" t="s">
        <v>246</v>
      </c>
    </row>
    <row r="48" spans="1:16" ht="13.5" thickBot="1" x14ac:dyDescent="0.25">
      <c r="A48" s="24" t="str">
        <f t="shared" si="0"/>
        <v>OEJV 0094 </v>
      </c>
      <c r="B48" s="3" t="str">
        <f t="shared" si="1"/>
        <v>II</v>
      </c>
      <c r="C48" s="24">
        <f t="shared" si="2"/>
        <v>54406.318399999996</v>
      </c>
      <c r="D48" t="str">
        <f t="shared" si="3"/>
        <v>vis</v>
      </c>
      <c r="E48" s="109">
        <f>VLOOKUP(C48,Active!C$21:E$971,3,FALSE)</f>
        <v>4624.9981197087936</v>
      </c>
      <c r="F48" s="3" t="s">
        <v>122</v>
      </c>
      <c r="G48" t="str">
        <f t="shared" si="4"/>
        <v>54406.3184</v>
      </c>
      <c r="H48" s="24">
        <f t="shared" si="5"/>
        <v>18504.5</v>
      </c>
      <c r="I48" s="110" t="s">
        <v>247</v>
      </c>
      <c r="J48" s="111" t="s">
        <v>248</v>
      </c>
      <c r="K48" s="110">
        <v>18504.5</v>
      </c>
      <c r="L48" s="110" t="s">
        <v>249</v>
      </c>
      <c r="M48" s="111" t="s">
        <v>213</v>
      </c>
      <c r="N48" s="111" t="s">
        <v>102</v>
      </c>
      <c r="O48" s="112" t="s">
        <v>250</v>
      </c>
      <c r="P48" s="113" t="s">
        <v>251</v>
      </c>
    </row>
    <row r="49" spans="1:16" ht="13.5" thickBot="1" x14ac:dyDescent="0.25">
      <c r="A49" s="24" t="str">
        <f t="shared" si="0"/>
        <v>BAVM 203 </v>
      </c>
      <c r="B49" s="3" t="str">
        <f t="shared" si="1"/>
        <v>II</v>
      </c>
      <c r="C49" s="24">
        <f t="shared" si="2"/>
        <v>54817.253799999999</v>
      </c>
      <c r="D49" t="str">
        <f t="shared" si="3"/>
        <v>vis</v>
      </c>
      <c r="E49" s="109">
        <f>VLOOKUP(C49,Active!C$21:E$971,3,FALSE)</f>
        <v>5622.0022699360588</v>
      </c>
      <c r="F49" s="3" t="s">
        <v>122</v>
      </c>
      <c r="G49" t="str">
        <f t="shared" si="4"/>
        <v>54817.2538</v>
      </c>
      <c r="H49" s="24">
        <f t="shared" si="5"/>
        <v>19502.5</v>
      </c>
      <c r="I49" s="110" t="s">
        <v>252</v>
      </c>
      <c r="J49" s="111" t="s">
        <v>253</v>
      </c>
      <c r="K49" s="110">
        <v>19502.5</v>
      </c>
      <c r="L49" s="110" t="s">
        <v>254</v>
      </c>
      <c r="M49" s="111" t="s">
        <v>213</v>
      </c>
      <c r="N49" s="111" t="s">
        <v>214</v>
      </c>
      <c r="O49" s="112" t="s">
        <v>255</v>
      </c>
      <c r="P49" s="113" t="s">
        <v>256</v>
      </c>
    </row>
    <row r="50" spans="1:16" ht="13.5" thickBot="1" x14ac:dyDescent="0.25">
      <c r="A50" s="24" t="str">
        <f t="shared" si="0"/>
        <v>BAVM 225 </v>
      </c>
      <c r="B50" s="3" t="str">
        <f t="shared" si="1"/>
        <v>II</v>
      </c>
      <c r="C50" s="24">
        <f t="shared" si="2"/>
        <v>55861.2883</v>
      </c>
      <c r="D50" t="str">
        <f t="shared" si="3"/>
        <v>vis</v>
      </c>
      <c r="E50" s="109">
        <f>VLOOKUP(C50,Active!C$21:E$971,3,FALSE)</f>
        <v>8155.0201834096715</v>
      </c>
      <c r="F50" s="3" t="s">
        <v>122</v>
      </c>
      <c r="G50" t="str">
        <f t="shared" si="4"/>
        <v>55861.2883</v>
      </c>
      <c r="H50" s="24">
        <f t="shared" si="5"/>
        <v>22037.5</v>
      </c>
      <c r="I50" s="110" t="s">
        <v>283</v>
      </c>
      <c r="J50" s="111" t="s">
        <v>284</v>
      </c>
      <c r="K50" s="110">
        <v>22037.5</v>
      </c>
      <c r="L50" s="110" t="s">
        <v>285</v>
      </c>
      <c r="M50" s="111" t="s">
        <v>213</v>
      </c>
      <c r="N50" s="111" t="s">
        <v>223</v>
      </c>
      <c r="O50" s="112" t="s">
        <v>286</v>
      </c>
      <c r="P50" s="113" t="s">
        <v>287</v>
      </c>
    </row>
    <row r="51" spans="1:16" ht="13.5" thickBot="1" x14ac:dyDescent="0.25">
      <c r="A51" s="24" t="str">
        <f t="shared" si="0"/>
        <v>IBVS 6095 </v>
      </c>
      <c r="B51" s="3" t="str">
        <f t="shared" si="1"/>
        <v>II</v>
      </c>
      <c r="C51" s="24">
        <f t="shared" si="2"/>
        <v>55882.307699999998</v>
      </c>
      <c r="D51" t="str">
        <f t="shared" si="3"/>
        <v>vis</v>
      </c>
      <c r="E51" s="109">
        <f>VLOOKUP(C51,Active!C$21:E$971,3,FALSE)</f>
        <v>8206.0170774112212</v>
      </c>
      <c r="F51" s="3" t="s">
        <v>122</v>
      </c>
      <c r="G51" t="str">
        <f t="shared" si="4"/>
        <v>55882.3077</v>
      </c>
      <c r="H51" s="24">
        <f t="shared" si="5"/>
        <v>22088.5</v>
      </c>
      <c r="I51" s="110" t="s">
        <v>288</v>
      </c>
      <c r="J51" s="111" t="s">
        <v>289</v>
      </c>
      <c r="K51" s="110">
        <v>22088.5</v>
      </c>
      <c r="L51" s="110" t="s">
        <v>290</v>
      </c>
      <c r="M51" s="111" t="s">
        <v>213</v>
      </c>
      <c r="N51" s="111" t="s">
        <v>291</v>
      </c>
      <c r="O51" s="112" t="s">
        <v>292</v>
      </c>
      <c r="P51" s="113" t="s">
        <v>293</v>
      </c>
    </row>
    <row r="52" spans="1:16" ht="13.5" thickBot="1" x14ac:dyDescent="0.25">
      <c r="A52" s="24" t="str">
        <f t="shared" si="0"/>
        <v>IBVS 6095 </v>
      </c>
      <c r="B52" s="3" t="str">
        <f t="shared" si="1"/>
        <v>I</v>
      </c>
      <c r="C52" s="24">
        <f t="shared" si="2"/>
        <v>55882.5141</v>
      </c>
      <c r="D52" t="str">
        <f t="shared" si="3"/>
        <v>vis</v>
      </c>
      <c r="E52" s="109">
        <f>VLOOKUP(C52,Active!C$21:E$971,3,FALSE)</f>
        <v>8206.517841416</v>
      </c>
      <c r="F52" s="3" t="s">
        <v>122</v>
      </c>
      <c r="G52" t="str">
        <f t="shared" si="4"/>
        <v>55882.5141</v>
      </c>
      <c r="H52" s="24">
        <f t="shared" si="5"/>
        <v>22089</v>
      </c>
      <c r="I52" s="110" t="s">
        <v>294</v>
      </c>
      <c r="J52" s="111" t="s">
        <v>295</v>
      </c>
      <c r="K52" s="110">
        <v>22089</v>
      </c>
      <c r="L52" s="110" t="s">
        <v>296</v>
      </c>
      <c r="M52" s="111" t="s">
        <v>213</v>
      </c>
      <c r="N52" s="111" t="s">
        <v>291</v>
      </c>
      <c r="O52" s="112" t="s">
        <v>292</v>
      </c>
      <c r="P52" s="113" t="s">
        <v>293</v>
      </c>
    </row>
    <row r="53" spans="1:16" ht="13.5" thickBot="1" x14ac:dyDescent="0.25">
      <c r="A53" s="24" t="str">
        <f t="shared" si="0"/>
        <v>IBVS 6095 </v>
      </c>
      <c r="B53" s="3" t="str">
        <f t="shared" si="1"/>
        <v>II</v>
      </c>
      <c r="C53" s="24">
        <f t="shared" si="2"/>
        <v>55884.368799999997</v>
      </c>
      <c r="D53" t="str">
        <f t="shared" si="3"/>
        <v>vis</v>
      </c>
      <c r="E53" s="109">
        <f>VLOOKUP(C53,Active!C$21:E$971,3,FALSE)</f>
        <v>8211.017681530584</v>
      </c>
      <c r="F53" s="3" t="s">
        <v>122</v>
      </c>
      <c r="G53" t="str">
        <f t="shared" si="4"/>
        <v>55884.3688</v>
      </c>
      <c r="H53" s="24">
        <f t="shared" si="5"/>
        <v>22093.5</v>
      </c>
      <c r="I53" s="110" t="s">
        <v>297</v>
      </c>
      <c r="J53" s="111" t="s">
        <v>298</v>
      </c>
      <c r="K53" s="110">
        <v>22093.5</v>
      </c>
      <c r="L53" s="110" t="s">
        <v>299</v>
      </c>
      <c r="M53" s="111" t="s">
        <v>213</v>
      </c>
      <c r="N53" s="111" t="s">
        <v>291</v>
      </c>
      <c r="O53" s="112" t="s">
        <v>292</v>
      </c>
      <c r="P53" s="113" t="s">
        <v>293</v>
      </c>
    </row>
    <row r="54" spans="1:16" ht="13.5" thickBot="1" x14ac:dyDescent="0.25">
      <c r="A54" s="24" t="str">
        <f t="shared" si="0"/>
        <v>IBVS 6095 </v>
      </c>
      <c r="B54" s="3" t="str">
        <f t="shared" si="1"/>
        <v>II</v>
      </c>
      <c r="C54" s="24">
        <f t="shared" si="2"/>
        <v>55887.253299999997</v>
      </c>
      <c r="D54" t="str">
        <f t="shared" si="3"/>
        <v>vis</v>
      </c>
      <c r="E54" s="109">
        <f>VLOOKUP(C54,Active!C$21:E$971,3,FALSE)</f>
        <v>8218.0160040682167</v>
      </c>
      <c r="F54" s="3" t="s">
        <v>122</v>
      </c>
      <c r="G54" t="str">
        <f t="shared" si="4"/>
        <v>55887.2533</v>
      </c>
      <c r="H54" s="24">
        <f t="shared" si="5"/>
        <v>22100.5</v>
      </c>
      <c r="I54" s="110" t="s">
        <v>300</v>
      </c>
      <c r="J54" s="111" t="s">
        <v>301</v>
      </c>
      <c r="K54" s="110">
        <v>22100.5</v>
      </c>
      <c r="L54" s="110" t="s">
        <v>302</v>
      </c>
      <c r="M54" s="111" t="s">
        <v>213</v>
      </c>
      <c r="N54" s="111" t="s">
        <v>291</v>
      </c>
      <c r="O54" s="112" t="s">
        <v>292</v>
      </c>
      <c r="P54" s="113" t="s">
        <v>293</v>
      </c>
    </row>
    <row r="55" spans="1:16" ht="13.5" thickBot="1" x14ac:dyDescent="0.25">
      <c r="A55" s="24" t="str">
        <f t="shared" si="0"/>
        <v>IBVS 6095 </v>
      </c>
      <c r="B55" s="3" t="str">
        <f t="shared" si="1"/>
        <v>I</v>
      </c>
      <c r="C55" s="24">
        <f t="shared" si="2"/>
        <v>55887.46</v>
      </c>
      <c r="D55" t="str">
        <f t="shared" si="3"/>
        <v>vis</v>
      </c>
      <c r="E55" s="109">
        <f>VLOOKUP(C55,Active!C$21:E$971,3,FALSE)</f>
        <v>8218.5174959276537</v>
      </c>
      <c r="F55" s="3" t="s">
        <v>122</v>
      </c>
      <c r="G55" t="str">
        <f t="shared" si="4"/>
        <v>55887.4600</v>
      </c>
      <c r="H55" s="24">
        <f t="shared" si="5"/>
        <v>22101</v>
      </c>
      <c r="I55" s="110" t="s">
        <v>303</v>
      </c>
      <c r="J55" s="111" t="s">
        <v>304</v>
      </c>
      <c r="K55" s="110">
        <v>22101</v>
      </c>
      <c r="L55" s="110" t="s">
        <v>305</v>
      </c>
      <c r="M55" s="111" t="s">
        <v>213</v>
      </c>
      <c r="N55" s="111" t="s">
        <v>291</v>
      </c>
      <c r="O55" s="112" t="s">
        <v>292</v>
      </c>
      <c r="P55" s="113" t="s">
        <v>293</v>
      </c>
    </row>
    <row r="56" spans="1:16" ht="13.5" thickBot="1" x14ac:dyDescent="0.25">
      <c r="A56" s="24" t="str">
        <f t="shared" si="0"/>
        <v> JAAVSO 41;328 </v>
      </c>
      <c r="B56" s="3" t="str">
        <f t="shared" si="1"/>
        <v>I</v>
      </c>
      <c r="C56" s="24">
        <f t="shared" si="2"/>
        <v>56536.8341</v>
      </c>
      <c r="D56" t="str">
        <f t="shared" si="3"/>
        <v>vis</v>
      </c>
      <c r="E56" s="109">
        <f>VLOOKUP(C56,Active!C$21:E$971,3,FALSE)</f>
        <v>9794.0173743759278</v>
      </c>
      <c r="F56" s="3" t="s">
        <v>122</v>
      </c>
      <c r="G56" t="str">
        <f t="shared" si="4"/>
        <v>56536.8341</v>
      </c>
      <c r="H56" s="24">
        <f t="shared" si="5"/>
        <v>23678</v>
      </c>
      <c r="I56" s="110" t="s">
        <v>320</v>
      </c>
      <c r="J56" s="111" t="s">
        <v>321</v>
      </c>
      <c r="K56" s="110">
        <v>23678</v>
      </c>
      <c r="L56" s="110" t="s">
        <v>322</v>
      </c>
      <c r="M56" s="111" t="s">
        <v>213</v>
      </c>
      <c r="N56" s="111" t="s">
        <v>122</v>
      </c>
      <c r="O56" s="112" t="s">
        <v>309</v>
      </c>
      <c r="P56" s="112" t="s">
        <v>319</v>
      </c>
    </row>
    <row r="57" spans="1:16" ht="13.5" thickBot="1" x14ac:dyDescent="0.25">
      <c r="B57" s="3"/>
      <c r="F57" s="3"/>
      <c r="I57" s="110"/>
      <c r="J57" s="111"/>
      <c r="K57" s="110"/>
      <c r="L57" s="110"/>
      <c r="M57" s="111"/>
      <c r="N57" s="111"/>
      <c r="O57" s="112"/>
      <c r="P57" s="112"/>
    </row>
    <row r="58" spans="1:16" ht="13.5" thickBot="1" x14ac:dyDescent="0.25">
      <c r="B58" s="3"/>
      <c r="F58" s="3"/>
      <c r="I58" s="110"/>
      <c r="J58" s="111"/>
      <c r="K58" s="110"/>
      <c r="L58" s="110"/>
      <c r="M58" s="111"/>
      <c r="N58" s="111"/>
      <c r="O58" s="112"/>
      <c r="P58" s="112"/>
    </row>
    <row r="59" spans="1:16" ht="13.5" thickBot="1" x14ac:dyDescent="0.25">
      <c r="B59" s="3"/>
      <c r="F59" s="3"/>
      <c r="I59" s="110"/>
      <c r="J59" s="111"/>
      <c r="K59" s="110"/>
      <c r="L59" s="110"/>
      <c r="M59" s="111"/>
      <c r="N59" s="111"/>
      <c r="O59" s="112"/>
      <c r="P59" s="112"/>
    </row>
    <row r="60" spans="1:16" ht="13.5" thickBot="1" x14ac:dyDescent="0.25">
      <c r="B60" s="3"/>
      <c r="F60" s="3"/>
      <c r="I60" s="110"/>
      <c r="J60" s="111"/>
      <c r="K60" s="110"/>
      <c r="L60" s="110"/>
      <c r="M60" s="111"/>
      <c r="N60" s="111"/>
      <c r="O60" s="112"/>
      <c r="P60" s="112"/>
    </row>
    <row r="61" spans="1:16" ht="13.5" thickBot="1" x14ac:dyDescent="0.25">
      <c r="B61" s="3"/>
      <c r="F61" s="3"/>
      <c r="I61" s="110"/>
      <c r="J61" s="111"/>
      <c r="K61" s="110"/>
      <c r="L61" s="110"/>
      <c r="M61" s="111"/>
      <c r="N61" s="111"/>
      <c r="O61" s="112"/>
      <c r="P61" s="112"/>
    </row>
    <row r="62" spans="1:16" ht="13.5" thickBot="1" x14ac:dyDescent="0.25">
      <c r="B62" s="3"/>
      <c r="F62" s="3"/>
      <c r="I62" s="110"/>
      <c r="J62" s="111"/>
      <c r="K62" s="110"/>
      <c r="L62" s="110"/>
      <c r="M62" s="111"/>
      <c r="N62" s="111"/>
      <c r="O62" s="112"/>
      <c r="P62" s="112"/>
    </row>
    <row r="63" spans="1:16" ht="13.5" thickBot="1" x14ac:dyDescent="0.25">
      <c r="B63" s="3"/>
      <c r="F63" s="3"/>
      <c r="I63" s="110"/>
      <c r="J63" s="111"/>
      <c r="K63" s="110"/>
      <c r="L63" s="110"/>
      <c r="M63" s="111"/>
      <c r="N63" s="111"/>
      <c r="O63" s="112"/>
      <c r="P63" s="112"/>
    </row>
    <row r="64" spans="1:16" ht="13.5" thickBot="1" x14ac:dyDescent="0.25">
      <c r="B64" s="3"/>
      <c r="F64" s="3"/>
      <c r="I64" s="110"/>
      <c r="J64" s="111"/>
      <c r="K64" s="110"/>
      <c r="L64" s="110"/>
      <c r="M64" s="111"/>
      <c r="N64" s="111"/>
      <c r="O64" s="112"/>
      <c r="P64" s="112"/>
    </row>
    <row r="65" spans="2:16" ht="13.5" thickBot="1" x14ac:dyDescent="0.25">
      <c r="B65" s="3"/>
      <c r="F65" s="3"/>
      <c r="I65" s="110"/>
      <c r="J65" s="111"/>
      <c r="K65" s="110"/>
      <c r="L65" s="110"/>
      <c r="M65" s="111"/>
      <c r="N65" s="111"/>
      <c r="O65" s="112"/>
      <c r="P65" s="112"/>
    </row>
    <row r="66" spans="2:16" ht="13.5" thickBot="1" x14ac:dyDescent="0.25">
      <c r="B66" s="3"/>
      <c r="F66" s="3"/>
      <c r="I66" s="110"/>
      <c r="J66" s="111"/>
      <c r="K66" s="110"/>
      <c r="L66" s="110"/>
      <c r="M66" s="111"/>
      <c r="N66" s="111"/>
      <c r="O66" s="112"/>
      <c r="P66" s="112"/>
    </row>
    <row r="67" spans="2:16" ht="13.5" thickBot="1" x14ac:dyDescent="0.25">
      <c r="B67" s="3"/>
      <c r="F67" s="3"/>
      <c r="I67" s="110"/>
      <c r="J67" s="111"/>
      <c r="K67" s="110"/>
      <c r="L67" s="110"/>
      <c r="M67" s="111"/>
      <c r="N67" s="111"/>
      <c r="O67" s="112"/>
      <c r="P67" s="112"/>
    </row>
    <row r="68" spans="2:16" ht="13.5" thickBot="1" x14ac:dyDescent="0.25">
      <c r="B68" s="3"/>
      <c r="F68" s="3"/>
      <c r="I68" s="110"/>
      <c r="J68" s="111"/>
      <c r="K68" s="110"/>
      <c r="L68" s="110"/>
      <c r="M68" s="111"/>
      <c r="N68" s="111"/>
      <c r="O68" s="112"/>
      <c r="P68" s="112"/>
    </row>
    <row r="69" spans="2:16" ht="13.5" thickBot="1" x14ac:dyDescent="0.25">
      <c r="B69" s="3"/>
      <c r="F69" s="3"/>
      <c r="I69" s="110"/>
      <c r="J69" s="111"/>
      <c r="K69" s="110"/>
      <c r="L69" s="110"/>
      <c r="M69" s="111"/>
      <c r="N69" s="111"/>
      <c r="O69" s="112"/>
      <c r="P69" s="112"/>
    </row>
    <row r="70" spans="2:16" ht="13.5" thickBot="1" x14ac:dyDescent="0.25">
      <c r="B70" s="3"/>
      <c r="F70" s="3"/>
      <c r="I70" s="110"/>
      <c r="J70" s="111"/>
      <c r="K70" s="110"/>
      <c r="L70" s="110"/>
      <c r="M70" s="111"/>
      <c r="N70" s="111"/>
      <c r="O70" s="112"/>
      <c r="P70" s="112"/>
    </row>
    <row r="71" spans="2:16" ht="13.5" thickBot="1" x14ac:dyDescent="0.25">
      <c r="B71" s="3"/>
      <c r="F71" s="3"/>
      <c r="I71" s="110"/>
      <c r="J71" s="111"/>
      <c r="K71" s="110"/>
      <c r="L71" s="110"/>
      <c r="M71" s="111"/>
      <c r="N71" s="111"/>
      <c r="O71" s="112"/>
      <c r="P71" s="112"/>
    </row>
    <row r="72" spans="2:16" ht="13.5" thickBot="1" x14ac:dyDescent="0.25">
      <c r="B72" s="3"/>
      <c r="F72" s="3"/>
      <c r="I72" s="110"/>
      <c r="J72" s="111"/>
      <c r="K72" s="110"/>
      <c r="L72" s="110"/>
      <c r="M72" s="111"/>
      <c r="N72" s="111"/>
      <c r="O72" s="112"/>
      <c r="P72" s="112"/>
    </row>
    <row r="73" spans="2:16" ht="13.5" thickBot="1" x14ac:dyDescent="0.25">
      <c r="B73" s="3"/>
      <c r="F73" s="3"/>
      <c r="I73" s="110"/>
      <c r="J73" s="111"/>
      <c r="K73" s="110"/>
      <c r="L73" s="110"/>
      <c r="M73" s="111"/>
      <c r="N73" s="111"/>
      <c r="O73" s="112"/>
      <c r="P73" s="112"/>
    </row>
    <row r="74" spans="2:16" ht="13.5" thickBot="1" x14ac:dyDescent="0.25">
      <c r="B74" s="3"/>
      <c r="F74" s="3"/>
      <c r="I74" s="110"/>
      <c r="J74" s="111"/>
      <c r="K74" s="110"/>
      <c r="L74" s="110"/>
      <c r="M74" s="111"/>
      <c r="N74" s="111"/>
      <c r="O74" s="112"/>
      <c r="P74" s="112"/>
    </row>
    <row r="75" spans="2:16" ht="13.5" thickBot="1" x14ac:dyDescent="0.25">
      <c r="B75" s="3"/>
      <c r="F75" s="3"/>
      <c r="I75" s="110"/>
      <c r="J75" s="111"/>
      <c r="K75" s="110"/>
      <c r="L75" s="110"/>
      <c r="M75" s="111"/>
      <c r="N75" s="111"/>
      <c r="O75" s="112"/>
      <c r="P75" s="112"/>
    </row>
    <row r="76" spans="2:16" ht="13.5" thickBot="1" x14ac:dyDescent="0.25">
      <c r="B76" s="3"/>
      <c r="F76" s="3"/>
      <c r="I76" s="110"/>
      <c r="J76" s="111"/>
      <c r="K76" s="110"/>
      <c r="L76" s="110"/>
      <c r="M76" s="111"/>
      <c r="N76" s="111"/>
      <c r="O76" s="112"/>
      <c r="P76" s="112"/>
    </row>
    <row r="77" spans="2:16" ht="13.5" thickBot="1" x14ac:dyDescent="0.25">
      <c r="B77" s="3"/>
      <c r="F77" s="3"/>
      <c r="I77" s="110"/>
      <c r="J77" s="111"/>
      <c r="K77" s="110"/>
      <c r="L77" s="110"/>
      <c r="M77" s="111"/>
      <c r="N77" s="111"/>
      <c r="O77" s="112"/>
      <c r="P77" s="112"/>
    </row>
    <row r="78" spans="2:16" ht="13.5" thickBot="1" x14ac:dyDescent="0.25">
      <c r="B78" s="3"/>
      <c r="F78" s="3"/>
      <c r="I78" s="110"/>
      <c r="J78" s="111"/>
      <c r="K78" s="110"/>
      <c r="L78" s="110"/>
      <c r="M78" s="111"/>
      <c r="N78" s="111"/>
      <c r="O78" s="112"/>
      <c r="P78" s="112"/>
    </row>
    <row r="79" spans="2:16" ht="13.5" thickBot="1" x14ac:dyDescent="0.25">
      <c r="B79" s="3"/>
      <c r="F79" s="3"/>
      <c r="I79" s="110"/>
      <c r="J79" s="111"/>
      <c r="K79" s="110"/>
      <c r="L79" s="110"/>
      <c r="M79" s="111"/>
      <c r="N79" s="111"/>
      <c r="O79" s="112"/>
      <c r="P79" s="112"/>
    </row>
    <row r="80" spans="2:16" ht="13.5" thickBot="1" x14ac:dyDescent="0.25">
      <c r="B80" s="3"/>
      <c r="F80" s="3"/>
      <c r="I80" s="110"/>
      <c r="J80" s="111"/>
      <c r="K80" s="110"/>
      <c r="L80" s="110"/>
      <c r="M80" s="111"/>
      <c r="N80" s="111"/>
      <c r="O80" s="112"/>
      <c r="P80" s="112"/>
    </row>
    <row r="81" spans="2:16" ht="13.5" thickBot="1" x14ac:dyDescent="0.25">
      <c r="B81" s="3"/>
      <c r="F81" s="3"/>
      <c r="I81" s="110"/>
      <c r="J81" s="111"/>
      <c r="K81" s="110"/>
      <c r="L81" s="110"/>
      <c r="M81" s="111"/>
      <c r="N81" s="111"/>
      <c r="O81" s="112"/>
      <c r="P81" s="112"/>
    </row>
    <row r="82" spans="2:16" ht="13.5" thickBot="1" x14ac:dyDescent="0.25">
      <c r="B82" s="3"/>
      <c r="F82" s="3"/>
      <c r="I82" s="110"/>
      <c r="J82" s="111"/>
      <c r="K82" s="110"/>
      <c r="L82" s="110"/>
      <c r="M82" s="111"/>
      <c r="N82" s="111"/>
      <c r="O82" s="112"/>
      <c r="P82" s="112"/>
    </row>
    <row r="83" spans="2:16" ht="13.5" thickBot="1" x14ac:dyDescent="0.25">
      <c r="B83" s="3"/>
      <c r="F83" s="3"/>
      <c r="I83" s="110"/>
      <c r="J83" s="111"/>
      <c r="K83" s="110"/>
      <c r="L83" s="110"/>
      <c r="M83" s="111"/>
      <c r="N83" s="111"/>
      <c r="O83" s="112"/>
      <c r="P83" s="112"/>
    </row>
    <row r="84" spans="2:16" ht="13.5" thickBot="1" x14ac:dyDescent="0.25">
      <c r="B84" s="3"/>
      <c r="F84" s="3"/>
      <c r="I84" s="110"/>
      <c r="J84" s="111"/>
      <c r="K84" s="110"/>
      <c r="L84" s="110"/>
      <c r="M84" s="111"/>
      <c r="N84" s="111"/>
      <c r="O84" s="112"/>
      <c r="P84" s="112"/>
    </row>
    <row r="85" spans="2:16" ht="13.5" thickBot="1" x14ac:dyDescent="0.25">
      <c r="B85" s="3"/>
      <c r="F85" s="3"/>
      <c r="I85" s="110"/>
      <c r="J85" s="111"/>
      <c r="K85" s="110"/>
      <c r="L85" s="110"/>
      <c r="M85" s="111"/>
      <c r="N85" s="111"/>
      <c r="O85" s="112"/>
      <c r="P85" s="112"/>
    </row>
    <row r="86" spans="2:16" ht="13.5" thickBot="1" x14ac:dyDescent="0.25">
      <c r="B86" s="3"/>
      <c r="F86" s="3"/>
      <c r="I86" s="110"/>
      <c r="J86" s="111"/>
      <c r="K86" s="110"/>
      <c r="L86" s="110"/>
      <c r="M86" s="111"/>
      <c r="N86" s="111"/>
      <c r="O86" s="112"/>
      <c r="P86" s="112"/>
    </row>
    <row r="87" spans="2:16" ht="13.5" thickBot="1" x14ac:dyDescent="0.25">
      <c r="B87" s="3"/>
      <c r="F87" s="3"/>
      <c r="I87" s="110"/>
      <c r="J87" s="111"/>
      <c r="K87" s="110"/>
      <c r="L87" s="110"/>
      <c r="M87" s="111"/>
      <c r="N87" s="111"/>
      <c r="O87" s="112"/>
      <c r="P87" s="112"/>
    </row>
    <row r="88" spans="2:16" ht="13.5" thickBot="1" x14ac:dyDescent="0.25">
      <c r="B88" s="3"/>
      <c r="F88" s="3"/>
      <c r="I88" s="110"/>
      <c r="J88" s="111"/>
      <c r="K88" s="110"/>
      <c r="L88" s="110"/>
      <c r="M88" s="111"/>
      <c r="N88" s="111"/>
      <c r="O88" s="112"/>
      <c r="P88" s="112"/>
    </row>
    <row r="89" spans="2:16" ht="13.5" thickBot="1" x14ac:dyDescent="0.25">
      <c r="B89" s="3"/>
      <c r="F89" s="3"/>
      <c r="I89" s="110"/>
      <c r="J89" s="111"/>
      <c r="K89" s="110"/>
      <c r="L89" s="110"/>
      <c r="M89" s="111"/>
      <c r="N89" s="111"/>
      <c r="O89" s="112"/>
      <c r="P89" s="112"/>
    </row>
    <row r="90" spans="2:16" ht="13.5" thickBot="1" x14ac:dyDescent="0.25">
      <c r="B90" s="3"/>
      <c r="F90" s="3"/>
      <c r="I90" s="110"/>
      <c r="J90" s="111"/>
      <c r="K90" s="110"/>
      <c r="L90" s="110"/>
      <c r="M90" s="111"/>
      <c r="N90" s="111"/>
      <c r="O90" s="112"/>
      <c r="P90" s="112"/>
    </row>
    <row r="91" spans="2:16" ht="13.5" thickBot="1" x14ac:dyDescent="0.25">
      <c r="B91" s="3"/>
      <c r="F91" s="3"/>
      <c r="I91" s="110"/>
      <c r="J91" s="111"/>
      <c r="K91" s="110"/>
      <c r="L91" s="110"/>
      <c r="M91" s="111"/>
      <c r="N91" s="111"/>
      <c r="O91" s="112"/>
      <c r="P91" s="112"/>
    </row>
    <row r="92" spans="2:16" ht="13.5" thickBot="1" x14ac:dyDescent="0.25">
      <c r="B92" s="3"/>
      <c r="F92" s="3"/>
      <c r="I92" s="110"/>
      <c r="J92" s="111"/>
      <c r="K92" s="110"/>
      <c r="L92" s="110"/>
      <c r="M92" s="111"/>
      <c r="N92" s="111"/>
      <c r="O92" s="112"/>
      <c r="P92" s="113"/>
    </row>
    <row r="93" spans="2:16" ht="13.5" thickBot="1" x14ac:dyDescent="0.25">
      <c r="B93" s="3"/>
      <c r="F93" s="3"/>
      <c r="I93" s="110"/>
      <c r="J93" s="111"/>
      <c r="K93" s="110"/>
      <c r="L93" s="110"/>
      <c r="M93" s="111"/>
      <c r="N93" s="111"/>
      <c r="O93" s="112"/>
      <c r="P93" s="113"/>
    </row>
    <row r="94" spans="2:16" ht="13.5" thickBot="1" x14ac:dyDescent="0.25">
      <c r="B94" s="3"/>
      <c r="F94" s="3"/>
      <c r="I94" s="110"/>
      <c r="J94" s="111"/>
      <c r="K94" s="110"/>
      <c r="L94" s="110"/>
      <c r="M94" s="111"/>
      <c r="N94" s="111"/>
      <c r="O94" s="112"/>
      <c r="P94" s="113"/>
    </row>
    <row r="95" spans="2:16" ht="13.5" thickBot="1" x14ac:dyDescent="0.25">
      <c r="B95" s="3"/>
      <c r="F95" s="3"/>
      <c r="I95" s="110"/>
      <c r="J95" s="111"/>
      <c r="K95" s="110"/>
      <c r="L95" s="110"/>
      <c r="M95" s="111"/>
      <c r="N95" s="111"/>
      <c r="O95" s="112"/>
      <c r="P95" s="113"/>
    </row>
    <row r="96" spans="2:16" ht="13.5" thickBot="1" x14ac:dyDescent="0.25">
      <c r="B96" s="3"/>
      <c r="F96" s="3"/>
      <c r="I96" s="110"/>
      <c r="J96" s="111"/>
      <c r="K96" s="110"/>
      <c r="L96" s="110"/>
      <c r="M96" s="111"/>
      <c r="N96" s="111"/>
      <c r="O96" s="112"/>
      <c r="P96" s="113"/>
    </row>
    <row r="97" spans="2:16" ht="13.5" thickBot="1" x14ac:dyDescent="0.25">
      <c r="B97" s="3"/>
      <c r="F97" s="3"/>
      <c r="I97" s="110"/>
      <c r="J97" s="111"/>
      <c r="K97" s="110"/>
      <c r="L97" s="110"/>
      <c r="M97" s="111"/>
      <c r="N97" s="111"/>
      <c r="O97" s="112"/>
      <c r="P97" s="113"/>
    </row>
    <row r="98" spans="2:16" ht="13.5" thickBot="1" x14ac:dyDescent="0.25">
      <c r="B98" s="3"/>
      <c r="F98" s="3"/>
      <c r="I98" s="110"/>
      <c r="J98" s="111"/>
      <c r="K98" s="110"/>
      <c r="L98" s="110"/>
      <c r="M98" s="111"/>
      <c r="N98" s="111"/>
      <c r="O98" s="112"/>
      <c r="P98" s="113"/>
    </row>
    <row r="99" spans="2:16" ht="13.5" thickBot="1" x14ac:dyDescent="0.25">
      <c r="B99" s="3"/>
      <c r="F99" s="3"/>
      <c r="I99" s="110"/>
      <c r="J99" s="111"/>
      <c r="K99" s="110"/>
      <c r="L99" s="110"/>
      <c r="M99" s="111"/>
      <c r="N99" s="111"/>
      <c r="O99" s="112"/>
      <c r="P99" s="113"/>
    </row>
    <row r="100" spans="2:16" ht="13.5" thickBot="1" x14ac:dyDescent="0.25">
      <c r="B100" s="3"/>
      <c r="F100" s="3"/>
      <c r="I100" s="110"/>
      <c r="J100" s="111"/>
      <c r="K100" s="110"/>
      <c r="L100" s="110"/>
      <c r="M100" s="111"/>
      <c r="N100" s="111"/>
      <c r="O100" s="112"/>
      <c r="P100" s="113"/>
    </row>
    <row r="101" spans="2:16" ht="13.5" thickBot="1" x14ac:dyDescent="0.25">
      <c r="B101" s="3"/>
      <c r="F101" s="3"/>
      <c r="I101" s="110"/>
      <c r="J101" s="111"/>
      <c r="K101" s="110"/>
      <c r="L101" s="110"/>
      <c r="M101" s="111"/>
      <c r="N101" s="111"/>
      <c r="O101" s="112"/>
      <c r="P101" s="112"/>
    </row>
    <row r="102" spans="2:16" ht="13.5" thickBot="1" x14ac:dyDescent="0.25">
      <c r="B102" s="3"/>
      <c r="F102" s="3"/>
      <c r="I102" s="110"/>
      <c r="J102" s="111"/>
      <c r="K102" s="110"/>
      <c r="L102" s="110"/>
      <c r="M102" s="111"/>
      <c r="N102" s="111"/>
      <c r="O102" s="112"/>
      <c r="P102" s="113"/>
    </row>
    <row r="103" spans="2:16" ht="13.5" thickBot="1" x14ac:dyDescent="0.25">
      <c r="B103" s="3"/>
      <c r="F103" s="3"/>
      <c r="I103" s="110"/>
      <c r="J103" s="111"/>
      <c r="K103" s="110"/>
      <c r="L103" s="110"/>
      <c r="M103" s="111"/>
      <c r="N103" s="111"/>
      <c r="O103" s="112"/>
      <c r="P103" s="113"/>
    </row>
    <row r="104" spans="2:16" ht="13.5" thickBot="1" x14ac:dyDescent="0.25">
      <c r="B104" s="3"/>
      <c r="F104" s="3"/>
      <c r="I104" s="110"/>
      <c r="J104" s="111"/>
      <c r="K104" s="110"/>
      <c r="L104" s="110"/>
      <c r="M104" s="111"/>
      <c r="N104" s="111"/>
      <c r="O104" s="112"/>
      <c r="P104" s="113"/>
    </row>
    <row r="105" spans="2:16" ht="13.5" thickBot="1" x14ac:dyDescent="0.25">
      <c r="B105" s="3"/>
      <c r="F105" s="3"/>
      <c r="I105" s="110"/>
      <c r="J105" s="111"/>
      <c r="K105" s="110"/>
      <c r="L105" s="110"/>
      <c r="M105" s="111"/>
      <c r="N105" s="111"/>
      <c r="O105" s="112"/>
      <c r="P105" s="113"/>
    </row>
    <row r="106" spans="2:16" ht="13.5" thickBot="1" x14ac:dyDescent="0.25">
      <c r="B106" s="3"/>
      <c r="F106" s="3"/>
      <c r="I106" s="110"/>
      <c r="J106" s="111"/>
      <c r="K106" s="110"/>
      <c r="L106" s="110"/>
      <c r="M106" s="111"/>
      <c r="N106" s="111"/>
      <c r="O106" s="112"/>
      <c r="P106" s="113"/>
    </row>
    <row r="107" spans="2:16" ht="13.5" thickBot="1" x14ac:dyDescent="0.25">
      <c r="B107" s="3"/>
      <c r="F107" s="3"/>
      <c r="I107" s="110"/>
      <c r="J107" s="111"/>
      <c r="K107" s="110"/>
      <c r="L107" s="110"/>
      <c r="M107" s="111"/>
      <c r="N107" s="111"/>
      <c r="O107" s="112"/>
      <c r="P107" s="113"/>
    </row>
    <row r="108" spans="2:16" ht="13.5" thickBot="1" x14ac:dyDescent="0.25">
      <c r="B108" s="3"/>
      <c r="F108" s="3"/>
      <c r="I108" s="110"/>
      <c r="J108" s="111"/>
      <c r="K108" s="110"/>
      <c r="L108" s="110"/>
      <c r="M108" s="111"/>
      <c r="N108" s="111"/>
      <c r="O108" s="112"/>
      <c r="P108" s="113"/>
    </row>
    <row r="109" spans="2:16" ht="13.5" thickBot="1" x14ac:dyDescent="0.25">
      <c r="B109" s="3"/>
      <c r="F109" s="3"/>
      <c r="I109" s="110"/>
      <c r="J109" s="111"/>
      <c r="K109" s="110"/>
      <c r="L109" s="110"/>
      <c r="M109" s="111"/>
      <c r="N109" s="111"/>
      <c r="O109" s="112"/>
      <c r="P109" s="113"/>
    </row>
    <row r="110" spans="2:16" ht="13.5" thickBot="1" x14ac:dyDescent="0.25">
      <c r="B110" s="3"/>
      <c r="F110" s="3"/>
      <c r="I110" s="110"/>
      <c r="J110" s="111"/>
      <c r="K110" s="110"/>
      <c r="L110" s="110"/>
      <c r="M110" s="111"/>
      <c r="N110" s="111"/>
      <c r="O110" s="112"/>
      <c r="P110" s="113"/>
    </row>
    <row r="111" spans="2:16" ht="13.5" thickBot="1" x14ac:dyDescent="0.25">
      <c r="B111" s="3"/>
      <c r="F111" s="3"/>
      <c r="I111" s="110"/>
      <c r="J111" s="111"/>
      <c r="K111" s="110"/>
      <c r="L111" s="110"/>
      <c r="M111" s="111"/>
      <c r="N111" s="111"/>
      <c r="O111" s="112"/>
      <c r="P111" s="113"/>
    </row>
    <row r="112" spans="2:16" ht="13.5" thickBot="1" x14ac:dyDescent="0.25">
      <c r="B112" s="3"/>
      <c r="F112" s="3"/>
      <c r="I112" s="110"/>
      <c r="J112" s="111"/>
      <c r="K112" s="110"/>
      <c r="L112" s="110"/>
      <c r="M112" s="111"/>
      <c r="N112" s="111"/>
      <c r="O112" s="112"/>
      <c r="P112" s="113"/>
    </row>
    <row r="113" spans="2:16" ht="13.5" thickBot="1" x14ac:dyDescent="0.25">
      <c r="B113" s="3"/>
      <c r="F113" s="3"/>
      <c r="I113" s="110"/>
      <c r="J113" s="111"/>
      <c r="K113" s="110"/>
      <c r="L113" s="110"/>
      <c r="M113" s="111"/>
      <c r="N113" s="111"/>
      <c r="O113" s="112"/>
      <c r="P113" s="113"/>
    </row>
    <row r="114" spans="2:16" ht="13.5" thickBot="1" x14ac:dyDescent="0.25">
      <c r="B114" s="3"/>
      <c r="F114" s="3"/>
      <c r="I114" s="110"/>
      <c r="J114" s="111"/>
      <c r="K114" s="110"/>
      <c r="L114" s="110"/>
      <c r="M114" s="111"/>
      <c r="N114" s="111"/>
      <c r="O114" s="112"/>
      <c r="P114" s="113"/>
    </row>
    <row r="115" spans="2:16" ht="13.5" thickBot="1" x14ac:dyDescent="0.25">
      <c r="B115" s="3"/>
      <c r="F115" s="3"/>
      <c r="I115" s="110"/>
      <c r="J115" s="111"/>
      <c r="K115" s="110"/>
      <c r="L115" s="110"/>
      <c r="M115" s="111"/>
      <c r="N115" s="111"/>
      <c r="O115" s="112"/>
      <c r="P115" s="113"/>
    </row>
    <row r="116" spans="2:16" ht="13.5" thickBot="1" x14ac:dyDescent="0.25">
      <c r="B116" s="3"/>
      <c r="F116" s="3"/>
      <c r="I116" s="110"/>
      <c r="J116" s="111"/>
      <c r="K116" s="110"/>
      <c r="L116" s="110"/>
      <c r="M116" s="111"/>
      <c r="N116" s="111"/>
      <c r="O116" s="112"/>
      <c r="P116" s="113"/>
    </row>
    <row r="117" spans="2:16" ht="13.5" thickBot="1" x14ac:dyDescent="0.25">
      <c r="B117" s="3"/>
      <c r="F117" s="3"/>
      <c r="I117" s="110"/>
      <c r="J117" s="111"/>
      <c r="K117" s="110"/>
      <c r="L117" s="110"/>
      <c r="M117" s="111"/>
      <c r="N117" s="111"/>
      <c r="O117" s="112"/>
      <c r="P117" s="113"/>
    </row>
    <row r="118" spans="2:16" ht="13.5" thickBot="1" x14ac:dyDescent="0.25">
      <c r="B118" s="3"/>
      <c r="F118" s="3"/>
      <c r="I118" s="110"/>
      <c r="J118" s="111"/>
      <c r="K118" s="110"/>
      <c r="L118" s="110"/>
      <c r="M118" s="111"/>
      <c r="N118" s="111"/>
      <c r="O118" s="112"/>
      <c r="P118" s="113"/>
    </row>
    <row r="119" spans="2:16" ht="13.5" thickBot="1" x14ac:dyDescent="0.25">
      <c r="B119" s="3"/>
      <c r="F119" s="3"/>
      <c r="I119" s="110"/>
      <c r="J119" s="111"/>
      <c r="K119" s="110"/>
      <c r="L119" s="110"/>
      <c r="M119" s="111"/>
      <c r="N119" s="111"/>
      <c r="O119" s="112"/>
      <c r="P119" s="113"/>
    </row>
    <row r="120" spans="2:16" x14ac:dyDescent="0.2">
      <c r="B120" s="3"/>
      <c r="F120" s="3"/>
    </row>
    <row r="121" spans="2:16" x14ac:dyDescent="0.2">
      <c r="B121" s="3"/>
      <c r="F121" s="3"/>
    </row>
    <row r="122" spans="2:16" x14ac:dyDescent="0.2">
      <c r="B122" s="3"/>
      <c r="F122" s="3"/>
    </row>
    <row r="123" spans="2:16" x14ac:dyDescent="0.2">
      <c r="B123" s="3"/>
      <c r="F123" s="3"/>
    </row>
    <row r="124" spans="2:16" x14ac:dyDescent="0.2">
      <c r="B124" s="3"/>
      <c r="F124" s="3"/>
    </row>
    <row r="125" spans="2:16" x14ac:dyDescent="0.2">
      <c r="B125" s="3"/>
      <c r="F125" s="3"/>
    </row>
    <row r="126" spans="2:16" x14ac:dyDescent="0.2">
      <c r="B126" s="3"/>
      <c r="F126" s="3"/>
    </row>
    <row r="127" spans="2:16" x14ac:dyDescent="0.2">
      <c r="B127" s="3"/>
      <c r="F127" s="3"/>
    </row>
    <row r="128" spans="2:1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300-000000000000}"/>
    <hyperlink ref="P23" r:id="rId2" display="http://www.bav-astro.de/sfs/BAVM_link.php?BAVMnr=178" xr:uid="{00000000-0004-0000-0300-000001000000}"/>
    <hyperlink ref="P24" r:id="rId3" display="http://www.bav-astro.de/sfs/BAVM_link.php?BAVMnr=178" xr:uid="{00000000-0004-0000-0300-000002000000}"/>
    <hyperlink ref="P46" r:id="rId4" display="http://www.bav-astro.de/sfs/BAVM_link.php?BAVMnr=215" xr:uid="{00000000-0004-0000-0300-000003000000}"/>
    <hyperlink ref="P25" r:id="rId5" display="http://www.bav-astro.de/sfs/BAVM_link.php?BAVMnr=183" xr:uid="{00000000-0004-0000-0300-000004000000}"/>
    <hyperlink ref="P26" r:id="rId6" display="http://www.bav-astro.de/sfs/BAVM_link.php?BAVMnr=183" xr:uid="{00000000-0004-0000-0300-000005000000}"/>
    <hyperlink ref="P27" r:id="rId7" display="http://www.bav-astro.de/sfs/BAVM_link.php?BAVMnr=183" xr:uid="{00000000-0004-0000-0300-000006000000}"/>
    <hyperlink ref="P28" r:id="rId8" display="http://var.astro.cz/oejv/issues/oejv0147.pdf" xr:uid="{00000000-0004-0000-0300-000007000000}"/>
    <hyperlink ref="P47" r:id="rId9" display="http://vsolj.cetus-net.org/no46.pdf" xr:uid="{00000000-0004-0000-0300-000008000000}"/>
    <hyperlink ref="P48" r:id="rId10" display="http://var.astro.cz/oejv/issues/oejv0094.pdf" xr:uid="{00000000-0004-0000-0300-000009000000}"/>
    <hyperlink ref="P49" r:id="rId11" display="http://www.bav-astro.de/sfs/BAVM_link.php?BAVMnr=203" xr:uid="{00000000-0004-0000-0300-00000A000000}"/>
    <hyperlink ref="P29" r:id="rId12" display="http://www.konkoly.hu/cgi-bin/IBVS?5922" xr:uid="{00000000-0004-0000-0300-00000B000000}"/>
    <hyperlink ref="P30" r:id="rId13" display="http://www.konkoly.hu/cgi-bin/IBVS?5966" xr:uid="{00000000-0004-0000-0300-00000C000000}"/>
    <hyperlink ref="P31" r:id="rId14" display="http://www.konkoly.hu/cgi-bin/IBVS?5960" xr:uid="{00000000-0004-0000-0300-00000D000000}"/>
    <hyperlink ref="P32" r:id="rId15" display="http://www.konkoly.hu/cgi-bin/IBVS?6018" xr:uid="{00000000-0004-0000-0300-00000E000000}"/>
    <hyperlink ref="P33" r:id="rId16" display="http://www.konkoly.hu/cgi-bin/IBVS?6011" xr:uid="{00000000-0004-0000-0300-00000F000000}"/>
    <hyperlink ref="P34" r:id="rId17" display="http://var.astro.cz/oejv/issues/oejv0147.pdf" xr:uid="{00000000-0004-0000-0300-000010000000}"/>
    <hyperlink ref="P50" r:id="rId18" display="http://www.bav-astro.de/sfs/BAVM_link.php?BAVMnr=225" xr:uid="{00000000-0004-0000-0300-000011000000}"/>
    <hyperlink ref="P51" r:id="rId19" display="http://www.konkoly.hu/cgi-bin/IBVS?6095" xr:uid="{00000000-0004-0000-0300-000012000000}"/>
    <hyperlink ref="P52" r:id="rId20" display="http://www.konkoly.hu/cgi-bin/IBVS?6095" xr:uid="{00000000-0004-0000-0300-000013000000}"/>
    <hyperlink ref="P53" r:id="rId21" display="http://www.konkoly.hu/cgi-bin/IBVS?6095" xr:uid="{00000000-0004-0000-0300-000014000000}"/>
    <hyperlink ref="P54" r:id="rId22" display="http://www.konkoly.hu/cgi-bin/IBVS?6095" xr:uid="{00000000-0004-0000-0300-000015000000}"/>
    <hyperlink ref="P55" r:id="rId23" display="http://www.konkoly.hu/cgi-bin/IBVS?6095" xr:uid="{00000000-0004-0000-0300-000016000000}"/>
    <hyperlink ref="P36" r:id="rId24" display="http://www.konkoly.hu/cgi-bin/IBVS?6042" xr:uid="{00000000-0004-0000-0300-00001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Q_fit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2024-01-05T01:22:47Z</dcterms:modified>
</cp:coreProperties>
</file>